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udget_Analyst\Budget 2021\BOR1_BOR2_BOR3_BOR5_Summary\"/>
    </mc:Choice>
  </mc:AlternateContent>
  <xr:revisionPtr revIDLastSave="0" documentId="13_ncr:1_{CA38747B-0115-47EC-A055-9233C2982BEA}" xr6:coauthVersionLast="45" xr6:coauthVersionMax="45" xr10:uidLastSave="{00000000-0000-0000-0000-000000000000}"/>
  <bookViews>
    <workbookView xWindow="28680" yWindow="-120" windowWidth="29040" windowHeight="15840" tabRatio="788" xr2:uid="{00000000-000D-0000-FFFF-FFFF00000000}"/>
  </bookViews>
  <sheets>
    <sheet name="Home" sheetId="61" r:id="rId1"/>
    <sheet name="HESummary" sheetId="51" r:id="rId2"/>
    <sheet name="2Year" sheetId="54" r:id="rId3"/>
    <sheet name="4Year" sheetId="53" r:id="rId4"/>
    <sheet name="2&amp;4Year" sheetId="52" r:id="rId5"/>
    <sheet name="Boards" sheetId="59" r:id="rId6"/>
    <sheet name="Specialized" sheetId="58" r:id="rId7"/>
    <sheet name="BORSummary" sheetId="60" r:id="rId8"/>
    <sheet name="BOR" sheetId="35" r:id="rId9"/>
    <sheet name="LUMCON" sheetId="34" r:id="rId10"/>
    <sheet name="LOSFA" sheetId="33" r:id="rId11"/>
    <sheet name="ULS Summary" sheetId="32" r:id="rId12"/>
    <sheet name="ULSBoard" sheetId="22" r:id="rId13"/>
    <sheet name="Grambling" sheetId="31" r:id="rId14"/>
    <sheet name="LATech" sheetId="30" r:id="rId15"/>
    <sheet name="McNeese" sheetId="24" r:id="rId16"/>
    <sheet name="Nicholls" sheetId="29" r:id="rId17"/>
    <sheet name="NwSU" sheetId="28" r:id="rId18"/>
    <sheet name="SLU" sheetId="27" r:id="rId19"/>
    <sheet name="ULL" sheetId="26" r:id="rId20"/>
    <sheet name="ULM" sheetId="25" r:id="rId21"/>
    <sheet name="UNO" sheetId="23" r:id="rId22"/>
    <sheet name="LSU Summary" sheetId="20" r:id="rId23"/>
    <sheet name="LSU" sheetId="19" r:id="rId24"/>
    <sheet name="LSUA" sheetId="18" r:id="rId25"/>
    <sheet name="LSUS" sheetId="17" r:id="rId26"/>
    <sheet name="LSUE" sheetId="16" r:id="rId27"/>
    <sheet name="HSCS" sheetId="14" r:id="rId28"/>
    <sheet name="HSCNO" sheetId="13" r:id="rId29"/>
    <sheet name="LSUAg" sheetId="12" r:id="rId30"/>
    <sheet name="PBRC" sheetId="11" r:id="rId31"/>
    <sheet name="SUSummary" sheetId="1" r:id="rId32"/>
    <sheet name="SUBoard" sheetId="2" r:id="rId33"/>
    <sheet name="SUBR" sheetId="3" r:id="rId34"/>
    <sheet name="SUNO" sheetId="4" r:id="rId35"/>
    <sheet name="SUSLA" sheetId="5" r:id="rId36"/>
    <sheet name="SULaw" sheetId="6" r:id="rId37"/>
    <sheet name="SUAg" sheetId="7" r:id="rId38"/>
    <sheet name="LCTCSummary" sheetId="36" r:id="rId39"/>
    <sheet name="LCTCBoard" sheetId="37" r:id="rId40"/>
    <sheet name="Online" sheetId="38" r:id="rId41"/>
    <sheet name="AE" sheetId="62" r:id="rId42"/>
    <sheet name="RR" sheetId="63" r:id="rId43"/>
    <sheet name="BRCC" sheetId="39" r:id="rId44"/>
    <sheet name="BPCC" sheetId="40" r:id="rId45"/>
    <sheet name="Delgado" sheetId="41" r:id="rId46"/>
    <sheet name="CentLATCC" sheetId="42" r:id="rId47"/>
    <sheet name="Fletcher" sheetId="43" r:id="rId48"/>
    <sheet name="LDCC" sheetId="44" r:id="rId49"/>
    <sheet name="Northshore" sheetId="45" r:id="rId50"/>
    <sheet name="Nunez" sheetId="46" r:id="rId51"/>
    <sheet name="RPCC" sheetId="47" r:id="rId52"/>
    <sheet name="SLCC" sheetId="48" r:id="rId53"/>
    <sheet name="SOWELA" sheetId="49" r:id="rId54"/>
    <sheet name="NWLTC" sheetId="50" r:id="rId55"/>
  </sheets>
  <externalReferences>
    <externalReference r:id="rId56"/>
    <externalReference r:id="rId57"/>
    <externalReference r:id="rId58"/>
    <externalReference r:id="rId59"/>
    <externalReference r:id="rId60"/>
  </externalReferences>
  <definedNames>
    <definedName name="_xlnm.Print_Area" localSheetId="4">'2&amp;4Year'!$A$1:$M$79</definedName>
    <definedName name="_xlnm.Print_Area" localSheetId="2">'2Year'!$A$1:$M$79</definedName>
    <definedName name="_xlnm.Print_Area" localSheetId="3">'4Year'!$A$1:$M$79</definedName>
    <definedName name="_xlnm.Print_Area" localSheetId="41">AE!$A$1:$M$79</definedName>
    <definedName name="_xlnm.Print_Area" localSheetId="5">Boards!$A$1:$M$79</definedName>
    <definedName name="_xlnm.Print_Area" localSheetId="8">BOR!$A$1:$M$79</definedName>
    <definedName name="_xlnm.Print_Area" localSheetId="7">BORSummary!$A$1:$M$79</definedName>
    <definedName name="_xlnm.Print_Area" localSheetId="44">BPCC!$A$1:$M$79</definedName>
    <definedName name="_xlnm.Print_Area" localSheetId="43">BRCC!$A$1:$M$79</definedName>
    <definedName name="_xlnm.Print_Area" localSheetId="46">CentLATCC!$A$1:$M$79</definedName>
    <definedName name="_xlnm.Print_Area" localSheetId="45">Delgado!$A$1:$M$79</definedName>
    <definedName name="_xlnm.Print_Area" localSheetId="47">Fletcher!$A$1:$M$79</definedName>
    <definedName name="_xlnm.Print_Area" localSheetId="13">Grambling!$A$1:$M$79</definedName>
    <definedName name="_xlnm.Print_Area" localSheetId="1">HESummary!$A$1:$M$79</definedName>
    <definedName name="_xlnm.Print_Area" localSheetId="28">HSCNO!$A$1:$M$79</definedName>
    <definedName name="_xlnm.Print_Area" localSheetId="27">HSCS!$A$1:$M$79</definedName>
    <definedName name="_xlnm.Print_Area" localSheetId="14">LATech!$A$1:$M$79</definedName>
    <definedName name="_xlnm.Print_Area" localSheetId="39">LCTCBoard!$A$1:$M$79</definedName>
    <definedName name="_xlnm.Print_Area" localSheetId="38">LCTCSummary!$A$1:$M$79</definedName>
    <definedName name="_xlnm.Print_Area" localSheetId="48">LDCC!$A$1:$M$79</definedName>
    <definedName name="_xlnm.Print_Area" localSheetId="10">LOSFA!$A$1:$M$79</definedName>
    <definedName name="_xlnm.Print_Area" localSheetId="23">LSU!$A$1:$M$79</definedName>
    <definedName name="_xlnm.Print_Area" localSheetId="22">'LSU Summary'!$A$1:$M$79</definedName>
    <definedName name="_xlnm.Print_Area" localSheetId="24">LSUA!$A$1:$M$79</definedName>
    <definedName name="_xlnm.Print_Area" localSheetId="29">LSUAg!$A$1:$M$79</definedName>
    <definedName name="_xlnm.Print_Area" localSheetId="26">LSUE!$A$1:$M$79</definedName>
    <definedName name="_xlnm.Print_Area" localSheetId="25">LSUS!$A$1:$M$79</definedName>
    <definedName name="_xlnm.Print_Area" localSheetId="9">LUMCON!$A$1:$M$79</definedName>
    <definedName name="_xlnm.Print_Area" localSheetId="15">McNeese!$A$1:$M$79</definedName>
    <definedName name="_xlnm.Print_Area" localSheetId="16">Nicholls!$A$1:$M$79</definedName>
    <definedName name="_xlnm.Print_Area" localSheetId="49">Northshore!$A$1:$M$79</definedName>
    <definedName name="_xlnm.Print_Area" localSheetId="50">Nunez!$A$1:$M$79</definedName>
    <definedName name="_xlnm.Print_Area" localSheetId="54">NWLTC!$A$1:$M$79</definedName>
    <definedName name="_xlnm.Print_Area" localSheetId="17">NwSU!$A$1:$M$79</definedName>
    <definedName name="_xlnm.Print_Area" localSheetId="40">Online!$A$1:$M$79</definedName>
    <definedName name="_xlnm.Print_Area" localSheetId="30">PBRC!$A$1:$M$79</definedName>
    <definedName name="_xlnm.Print_Area" localSheetId="51">RPCC!$A$1:$M$79</definedName>
    <definedName name="_xlnm.Print_Area" localSheetId="42">RR!$A$1:$M$79</definedName>
    <definedName name="_xlnm.Print_Area" localSheetId="52">SLCC!$A$1:$M$79</definedName>
    <definedName name="_xlnm.Print_Area" localSheetId="18">SLU!$A$1:$M$79</definedName>
    <definedName name="_xlnm.Print_Area" localSheetId="53">SOWELA!$A$1:$M$79</definedName>
    <definedName name="_xlnm.Print_Area" localSheetId="6">Specialized!$A$1:$M$79</definedName>
    <definedName name="_xlnm.Print_Area" localSheetId="37">SUAg!$A$1:$M$79</definedName>
    <definedName name="_xlnm.Print_Area" localSheetId="32">SUBoard!$A$1:$M$79</definedName>
    <definedName name="_xlnm.Print_Area" localSheetId="33">SUBR!$A$1:$M$79</definedName>
    <definedName name="_xlnm.Print_Area" localSheetId="36">SULaw!$A$1:$M$79</definedName>
    <definedName name="_xlnm.Print_Area" localSheetId="34">SUNO!$A$1:$M$79</definedName>
    <definedName name="_xlnm.Print_Area" localSheetId="35">SUSLA!$A$1:$M$79</definedName>
    <definedName name="_xlnm.Print_Area" localSheetId="31">SUSummary!$A$1:$M$79</definedName>
    <definedName name="_xlnm.Print_Area" localSheetId="19">ULL!$A$1:$M$79</definedName>
    <definedName name="_xlnm.Print_Area" localSheetId="20">ULM!$A$1:$M$79</definedName>
    <definedName name="_xlnm.Print_Area" localSheetId="11">'ULS Summary'!$A$1:$M$79</definedName>
    <definedName name="_xlnm.Print_Area" localSheetId="12">ULSBoard!$A$1:$M$79</definedName>
    <definedName name="_xlnm.Print_Area" localSheetId="21">UNO!$A$1:$M$79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59" l="1"/>
  <c r="J15" i="59"/>
  <c r="J16" i="59"/>
  <c r="J17" i="59"/>
  <c r="J18" i="59"/>
  <c r="J19" i="59"/>
  <c r="J20" i="59"/>
  <c r="J21" i="59"/>
  <c r="J22" i="59"/>
  <c r="J23" i="59"/>
  <c r="J24" i="59"/>
  <c r="J25" i="59"/>
  <c r="J26" i="59"/>
  <c r="J27" i="59"/>
  <c r="J28" i="59"/>
  <c r="J29" i="59"/>
  <c r="J30" i="59"/>
  <c r="J31" i="59"/>
  <c r="J32" i="59"/>
  <c r="J33" i="59"/>
  <c r="J34" i="59"/>
  <c r="J35" i="59"/>
  <c r="J36" i="59"/>
  <c r="J37" i="59"/>
  <c r="J38" i="59"/>
  <c r="J39" i="59"/>
  <c r="J40" i="59"/>
  <c r="J41" i="59"/>
  <c r="J42" i="59"/>
  <c r="J43" i="59"/>
  <c r="J44" i="59"/>
  <c r="J45" i="59"/>
  <c r="J46" i="59"/>
  <c r="J47" i="59"/>
  <c r="J48" i="59"/>
  <c r="J49" i="59"/>
  <c r="J50" i="59"/>
  <c r="J51" i="59"/>
  <c r="J52" i="59"/>
  <c r="J53" i="59"/>
  <c r="J54" i="59"/>
  <c r="J55" i="59"/>
  <c r="J56" i="59"/>
  <c r="J57" i="59"/>
  <c r="J58" i="59"/>
  <c r="J59" i="59"/>
  <c r="J60" i="59"/>
  <c r="J61" i="59"/>
  <c r="J62" i="59"/>
  <c r="J63" i="59"/>
  <c r="J64" i="59"/>
  <c r="J65" i="59"/>
  <c r="J66" i="59"/>
  <c r="J67" i="59"/>
  <c r="J68" i="59"/>
  <c r="J69" i="59"/>
  <c r="J70" i="59"/>
  <c r="J71" i="59"/>
  <c r="J72" i="59"/>
  <c r="J73" i="59"/>
  <c r="J74" i="59"/>
  <c r="J75" i="59"/>
  <c r="J76" i="59"/>
  <c r="J77" i="59"/>
  <c r="J78" i="59"/>
  <c r="J79" i="59"/>
  <c r="H14" i="59"/>
  <c r="H15" i="59"/>
  <c r="H16" i="59"/>
  <c r="H17" i="59"/>
  <c r="H18" i="59"/>
  <c r="H19" i="59"/>
  <c r="H20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8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D14" i="59"/>
  <c r="D15" i="59"/>
  <c r="D16" i="59"/>
  <c r="D17" i="59"/>
  <c r="D18" i="59"/>
  <c r="D19" i="59"/>
  <c r="D20" i="59"/>
  <c r="D21" i="59"/>
  <c r="D22" i="59"/>
  <c r="D23" i="59"/>
  <c r="D24" i="59"/>
  <c r="D25" i="59"/>
  <c r="D26" i="59"/>
  <c r="D27" i="59"/>
  <c r="D28" i="59"/>
  <c r="D29" i="59"/>
  <c r="D30" i="59"/>
  <c r="D31" i="59"/>
  <c r="D32" i="59"/>
  <c r="D33" i="59"/>
  <c r="D34" i="59"/>
  <c r="D35" i="59"/>
  <c r="D36" i="59"/>
  <c r="D37" i="59"/>
  <c r="D38" i="59"/>
  <c r="D40" i="59"/>
  <c r="D41" i="59"/>
  <c r="D42" i="59"/>
  <c r="D43" i="59"/>
  <c r="D44" i="59"/>
  <c r="D45" i="59"/>
  <c r="D46" i="59"/>
  <c r="D47" i="59"/>
  <c r="D48" i="59"/>
  <c r="D49" i="59"/>
  <c r="D50" i="59"/>
  <c r="D51" i="59"/>
  <c r="D52" i="59"/>
  <c r="D53" i="59"/>
  <c r="D54" i="59"/>
  <c r="D55" i="59"/>
  <c r="D56" i="59"/>
  <c r="D57" i="59"/>
  <c r="D58" i="59"/>
  <c r="D59" i="59"/>
  <c r="D60" i="59"/>
  <c r="D61" i="59"/>
  <c r="D62" i="59"/>
  <c r="D63" i="59"/>
  <c r="D64" i="59"/>
  <c r="D65" i="59"/>
  <c r="D66" i="59"/>
  <c r="D67" i="59"/>
  <c r="D68" i="59"/>
  <c r="D69" i="59"/>
  <c r="D70" i="59"/>
  <c r="D71" i="59"/>
  <c r="D72" i="59"/>
  <c r="D73" i="59"/>
  <c r="D74" i="59"/>
  <c r="D75" i="59"/>
  <c r="D76" i="59"/>
  <c r="D77" i="59"/>
  <c r="D78" i="59"/>
  <c r="D79" i="59"/>
  <c r="B14" i="59"/>
  <c r="B15" i="59"/>
  <c r="B16" i="59"/>
  <c r="B17" i="59"/>
  <c r="B18" i="59"/>
  <c r="B19" i="59"/>
  <c r="B20" i="59"/>
  <c r="B21" i="59"/>
  <c r="B22" i="59"/>
  <c r="B23" i="59"/>
  <c r="B24" i="59"/>
  <c r="B25" i="59"/>
  <c r="B26" i="59"/>
  <c r="B27" i="59"/>
  <c r="B28" i="59"/>
  <c r="B29" i="59"/>
  <c r="B30" i="59"/>
  <c r="B31" i="59"/>
  <c r="B32" i="59"/>
  <c r="B33" i="59"/>
  <c r="B34" i="59"/>
  <c r="B35" i="59"/>
  <c r="B36" i="59"/>
  <c r="B38" i="59"/>
  <c r="B40" i="59"/>
  <c r="B41" i="59"/>
  <c r="B42" i="59"/>
  <c r="B43" i="59"/>
  <c r="B44" i="59"/>
  <c r="B45" i="59"/>
  <c r="B46" i="59"/>
  <c r="B47" i="59"/>
  <c r="B48" i="59"/>
  <c r="B49" i="59"/>
  <c r="B50" i="59"/>
  <c r="B51" i="59"/>
  <c r="B52" i="59"/>
  <c r="B53" i="59"/>
  <c r="B54" i="59"/>
  <c r="B55" i="59"/>
  <c r="B56" i="59"/>
  <c r="B57" i="59"/>
  <c r="B58" i="59"/>
  <c r="B59" i="59"/>
  <c r="B60" i="59"/>
  <c r="B61" i="59"/>
  <c r="B62" i="59"/>
  <c r="B63" i="59"/>
  <c r="B64" i="59"/>
  <c r="B65" i="59"/>
  <c r="B66" i="59"/>
  <c r="B67" i="59"/>
  <c r="B68" i="59"/>
  <c r="B69" i="59"/>
  <c r="B70" i="59"/>
  <c r="B71" i="59"/>
  <c r="B72" i="59"/>
  <c r="B73" i="59"/>
  <c r="B74" i="59"/>
  <c r="B75" i="59"/>
  <c r="B76" i="59"/>
  <c r="B77" i="59"/>
  <c r="B78" i="59"/>
  <c r="B79" i="59"/>
  <c r="J13" i="59"/>
  <c r="H13" i="59"/>
  <c r="B13" i="59"/>
  <c r="D13" i="59"/>
  <c r="M18" i="60" l="1"/>
  <c r="M19" i="60"/>
  <c r="M20" i="60"/>
  <c r="M21" i="60"/>
  <c r="M22" i="60"/>
  <c r="M23" i="60"/>
  <c r="M24" i="60"/>
  <c r="M25" i="60"/>
  <c r="M26" i="60"/>
  <c r="K14" i="31"/>
  <c r="K15" i="31"/>
  <c r="K16" i="31"/>
  <c r="K17" i="31"/>
  <c r="K18" i="31"/>
  <c r="K19" i="31"/>
  <c r="K20" i="31"/>
  <c r="K21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35" i="31"/>
  <c r="K36" i="31"/>
  <c r="K37" i="31"/>
  <c r="K38" i="31"/>
  <c r="K39" i="31"/>
  <c r="K40" i="31"/>
  <c r="K41" i="31"/>
  <c r="K42" i="31"/>
  <c r="K43" i="31"/>
  <c r="K44" i="31"/>
  <c r="K45" i="31"/>
  <c r="K46" i="31"/>
  <c r="K47" i="31"/>
  <c r="K48" i="31"/>
  <c r="K49" i="31"/>
  <c r="K51" i="31"/>
  <c r="K52" i="31"/>
  <c r="K53" i="31"/>
  <c r="K54" i="31"/>
  <c r="K55" i="31"/>
  <c r="K56" i="31"/>
  <c r="K57" i="31"/>
  <c r="K58" i="31"/>
  <c r="K59" i="31"/>
  <c r="K60" i="31"/>
  <c r="K61" i="31"/>
  <c r="K62" i="31"/>
  <c r="K63" i="31"/>
  <c r="K64" i="31"/>
  <c r="K65" i="31"/>
  <c r="K66" i="31"/>
  <c r="K67" i="31"/>
  <c r="K68" i="31"/>
  <c r="K69" i="31"/>
  <c r="K70" i="31"/>
  <c r="K71" i="31"/>
  <c r="K72" i="31"/>
  <c r="K73" i="31"/>
  <c r="K74" i="31"/>
  <c r="K75" i="31"/>
  <c r="K76" i="31"/>
  <c r="K77" i="31"/>
  <c r="K78" i="31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K27" i="30"/>
  <c r="K28" i="30"/>
  <c r="K29" i="30"/>
  <c r="K30" i="30"/>
  <c r="K31" i="30"/>
  <c r="K32" i="30"/>
  <c r="K33" i="30"/>
  <c r="K34" i="30"/>
  <c r="K35" i="30"/>
  <c r="K36" i="30"/>
  <c r="K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K54" i="30"/>
  <c r="K55" i="30"/>
  <c r="K56" i="30"/>
  <c r="K57" i="30"/>
  <c r="K58" i="30"/>
  <c r="K59" i="30"/>
  <c r="K60" i="30"/>
  <c r="K61" i="30"/>
  <c r="K62" i="30"/>
  <c r="K63" i="30"/>
  <c r="K64" i="30"/>
  <c r="K65" i="30"/>
  <c r="K66" i="30"/>
  <c r="K67" i="30"/>
  <c r="K68" i="30"/>
  <c r="K69" i="30"/>
  <c r="K70" i="30"/>
  <c r="K71" i="30"/>
  <c r="K72" i="30"/>
  <c r="K73" i="30"/>
  <c r="K74" i="30"/>
  <c r="K75" i="30"/>
  <c r="K76" i="30"/>
  <c r="K77" i="30"/>
  <c r="K78" i="30"/>
  <c r="K79" i="30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0" i="24"/>
  <c r="K31" i="24"/>
  <c r="K32" i="24"/>
  <c r="K33" i="24"/>
  <c r="K34" i="24"/>
  <c r="K35" i="24"/>
  <c r="K36" i="24"/>
  <c r="K37" i="24"/>
  <c r="K38" i="24"/>
  <c r="K39" i="24"/>
  <c r="K40" i="24"/>
  <c r="K41" i="24"/>
  <c r="K42" i="24"/>
  <c r="K43" i="24"/>
  <c r="K44" i="24"/>
  <c r="K45" i="24"/>
  <c r="K46" i="24"/>
  <c r="K47" i="24"/>
  <c r="K48" i="24"/>
  <c r="K49" i="24"/>
  <c r="K50" i="24"/>
  <c r="K51" i="24"/>
  <c r="K52" i="24"/>
  <c r="K53" i="24"/>
  <c r="K54" i="24"/>
  <c r="K55" i="24"/>
  <c r="K56" i="24"/>
  <c r="K57" i="24"/>
  <c r="K58" i="24"/>
  <c r="K59" i="24"/>
  <c r="K60" i="24"/>
  <c r="K61" i="24"/>
  <c r="K62" i="24"/>
  <c r="K63" i="24"/>
  <c r="K64" i="24"/>
  <c r="K65" i="24"/>
  <c r="K66" i="24"/>
  <c r="K67" i="24"/>
  <c r="K68" i="24"/>
  <c r="K69" i="24"/>
  <c r="K70" i="24"/>
  <c r="K71" i="24"/>
  <c r="K72" i="24"/>
  <c r="K73" i="24"/>
  <c r="K74" i="24"/>
  <c r="K75" i="24"/>
  <c r="K76" i="24"/>
  <c r="K77" i="24"/>
  <c r="K78" i="24"/>
  <c r="K79" i="24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33" i="29"/>
  <c r="K34" i="29"/>
  <c r="K35" i="29"/>
  <c r="K36" i="29"/>
  <c r="K37" i="29"/>
  <c r="K38" i="29"/>
  <c r="K39" i="29"/>
  <c r="K40" i="29"/>
  <c r="K41" i="29"/>
  <c r="K42" i="29"/>
  <c r="K43" i="29"/>
  <c r="K44" i="29"/>
  <c r="K45" i="29"/>
  <c r="K46" i="29"/>
  <c r="K47" i="29"/>
  <c r="K48" i="29"/>
  <c r="K49" i="29"/>
  <c r="K50" i="29"/>
  <c r="K51" i="29"/>
  <c r="K52" i="29"/>
  <c r="K53" i="29"/>
  <c r="K54" i="29"/>
  <c r="K55" i="29"/>
  <c r="K56" i="29"/>
  <c r="K57" i="29"/>
  <c r="K58" i="29"/>
  <c r="K59" i="29"/>
  <c r="K60" i="29"/>
  <c r="K61" i="29"/>
  <c r="K62" i="29"/>
  <c r="K63" i="29"/>
  <c r="K64" i="29"/>
  <c r="K65" i="29"/>
  <c r="K66" i="29"/>
  <c r="K67" i="29"/>
  <c r="K68" i="29"/>
  <c r="K69" i="29"/>
  <c r="K70" i="29"/>
  <c r="K71" i="29"/>
  <c r="K72" i="29"/>
  <c r="K73" i="29"/>
  <c r="K74" i="29"/>
  <c r="K75" i="29"/>
  <c r="K76" i="29"/>
  <c r="K77" i="29"/>
  <c r="K78" i="29"/>
  <c r="K79" i="29"/>
  <c r="K14" i="28"/>
  <c r="K15" i="28"/>
  <c r="K16" i="28"/>
  <c r="K17" i="28"/>
  <c r="K18" i="28"/>
  <c r="K19" i="28"/>
  <c r="K20" i="28"/>
  <c r="K21" i="28"/>
  <c r="K22" i="28"/>
  <c r="K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55" i="28"/>
  <c r="K56" i="28"/>
  <c r="K57" i="28"/>
  <c r="K58" i="28"/>
  <c r="K59" i="28"/>
  <c r="K60" i="28"/>
  <c r="K61" i="28"/>
  <c r="K62" i="28"/>
  <c r="K63" i="28"/>
  <c r="K64" i="28"/>
  <c r="K65" i="28"/>
  <c r="K66" i="28"/>
  <c r="K67" i="28"/>
  <c r="K68" i="28"/>
  <c r="K69" i="28"/>
  <c r="K70" i="28"/>
  <c r="K71" i="28"/>
  <c r="K72" i="28"/>
  <c r="K73" i="28"/>
  <c r="K74" i="28"/>
  <c r="K75" i="28"/>
  <c r="K76" i="28"/>
  <c r="K77" i="28"/>
  <c r="K78" i="28"/>
  <c r="K79" i="28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K63" i="27"/>
  <c r="K64" i="27"/>
  <c r="K65" i="27"/>
  <c r="K66" i="27"/>
  <c r="K67" i="27"/>
  <c r="K68" i="27"/>
  <c r="K69" i="27"/>
  <c r="K70" i="27"/>
  <c r="K71" i="27"/>
  <c r="K72" i="27"/>
  <c r="K73" i="27"/>
  <c r="K74" i="27"/>
  <c r="K75" i="27"/>
  <c r="K76" i="27"/>
  <c r="K77" i="27"/>
  <c r="K78" i="27"/>
  <c r="K79" i="27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K64" i="25"/>
  <c r="K65" i="25"/>
  <c r="K66" i="25"/>
  <c r="K67" i="25"/>
  <c r="K68" i="25"/>
  <c r="K69" i="25"/>
  <c r="K70" i="25"/>
  <c r="K71" i="25"/>
  <c r="K72" i="25"/>
  <c r="K73" i="25"/>
  <c r="K74" i="25"/>
  <c r="K75" i="25"/>
  <c r="K76" i="25"/>
  <c r="K77" i="25"/>
  <c r="K78" i="25"/>
  <c r="K79" i="25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K58" i="23"/>
  <c r="K59" i="23"/>
  <c r="K60" i="23"/>
  <c r="K61" i="23"/>
  <c r="K62" i="23"/>
  <c r="K63" i="23"/>
  <c r="K64" i="23"/>
  <c r="K65" i="23"/>
  <c r="K66" i="23"/>
  <c r="K67" i="23"/>
  <c r="K68" i="23"/>
  <c r="K69" i="23"/>
  <c r="K70" i="23"/>
  <c r="K71" i="23"/>
  <c r="K72" i="23"/>
  <c r="K73" i="23"/>
  <c r="K74" i="23"/>
  <c r="K75" i="23"/>
  <c r="K76" i="23"/>
  <c r="K77" i="23"/>
  <c r="K78" i="23"/>
  <c r="K79" i="23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K52" i="22"/>
  <c r="K53" i="22"/>
  <c r="K54" i="22"/>
  <c r="K55" i="22"/>
  <c r="K56" i="22"/>
  <c r="K57" i="22"/>
  <c r="K58" i="22"/>
  <c r="K59" i="22"/>
  <c r="K60" i="22"/>
  <c r="K61" i="22"/>
  <c r="K62" i="22"/>
  <c r="K63" i="22"/>
  <c r="K64" i="22"/>
  <c r="K65" i="22"/>
  <c r="K66" i="22"/>
  <c r="K67" i="22"/>
  <c r="K68" i="22"/>
  <c r="K69" i="22"/>
  <c r="K70" i="22"/>
  <c r="K71" i="22"/>
  <c r="K72" i="22"/>
  <c r="K73" i="22"/>
  <c r="K74" i="22"/>
  <c r="K75" i="22"/>
  <c r="K76" i="22"/>
  <c r="K77" i="22"/>
  <c r="K78" i="22"/>
  <c r="K79" i="22"/>
  <c r="K13" i="31"/>
  <c r="K13" i="30"/>
  <c r="K13" i="24"/>
  <c r="K13" i="29"/>
  <c r="K13" i="28"/>
  <c r="K13" i="27"/>
  <c r="K13" i="26"/>
  <c r="K13" i="25"/>
  <c r="K13" i="23"/>
  <c r="K13" i="22"/>
  <c r="I13" i="31"/>
  <c r="I13" i="30"/>
  <c r="I13" i="24"/>
  <c r="I13" i="29"/>
  <c r="I13" i="28"/>
  <c r="I13" i="27"/>
  <c r="I13" i="26"/>
  <c r="I13" i="25"/>
  <c r="I13" i="23"/>
  <c r="I13" i="22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8" i="31"/>
  <c r="I39" i="31"/>
  <c r="I40" i="31"/>
  <c r="I41" i="31"/>
  <c r="I42" i="31"/>
  <c r="I43" i="31"/>
  <c r="I44" i="31"/>
  <c r="I45" i="31"/>
  <c r="I46" i="31"/>
  <c r="I47" i="31"/>
  <c r="I48" i="31"/>
  <c r="I49" i="31"/>
  <c r="I51" i="31"/>
  <c r="I52" i="31"/>
  <c r="I53" i="31"/>
  <c r="I54" i="31"/>
  <c r="I55" i="31"/>
  <c r="I56" i="31"/>
  <c r="I57" i="31"/>
  <c r="I58" i="31"/>
  <c r="I59" i="31"/>
  <c r="I60" i="31"/>
  <c r="I61" i="31"/>
  <c r="I62" i="31"/>
  <c r="I63" i="31"/>
  <c r="I64" i="31"/>
  <c r="I65" i="31"/>
  <c r="I66" i="31"/>
  <c r="I67" i="31"/>
  <c r="I68" i="31"/>
  <c r="I69" i="31"/>
  <c r="I70" i="31"/>
  <c r="I71" i="31"/>
  <c r="I72" i="31"/>
  <c r="I73" i="31"/>
  <c r="I74" i="31"/>
  <c r="I75" i="31"/>
  <c r="I76" i="31"/>
  <c r="I77" i="31"/>
  <c r="I78" i="31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I68" i="30"/>
  <c r="I69" i="30"/>
  <c r="I70" i="30"/>
  <c r="I71" i="30"/>
  <c r="I72" i="30"/>
  <c r="I73" i="30"/>
  <c r="I74" i="30"/>
  <c r="I75" i="30"/>
  <c r="I76" i="30"/>
  <c r="I77" i="30"/>
  <c r="I78" i="30"/>
  <c r="I79" i="30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I73" i="29"/>
  <c r="I74" i="29"/>
  <c r="I75" i="29"/>
  <c r="I76" i="29"/>
  <c r="I77" i="29"/>
  <c r="I78" i="29"/>
  <c r="I79" i="29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79" i="27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1" i="26"/>
  <c r="I72" i="26"/>
  <c r="I73" i="26"/>
  <c r="I74" i="26"/>
  <c r="I75" i="26"/>
  <c r="I76" i="26"/>
  <c r="I77" i="26"/>
  <c r="I78" i="26"/>
  <c r="I79" i="26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I51" i="25"/>
  <c r="I52" i="25"/>
  <c r="I53" i="25"/>
  <c r="I54" i="25"/>
  <c r="I55" i="25"/>
  <c r="I56" i="25"/>
  <c r="I57" i="25"/>
  <c r="I58" i="25"/>
  <c r="I59" i="25"/>
  <c r="I60" i="25"/>
  <c r="I61" i="25"/>
  <c r="I62" i="25"/>
  <c r="I63" i="25"/>
  <c r="I64" i="25"/>
  <c r="I65" i="25"/>
  <c r="I66" i="25"/>
  <c r="I67" i="25"/>
  <c r="I68" i="25"/>
  <c r="I69" i="25"/>
  <c r="I70" i="25"/>
  <c r="I71" i="25"/>
  <c r="I72" i="25"/>
  <c r="I73" i="25"/>
  <c r="I74" i="25"/>
  <c r="I75" i="25"/>
  <c r="I76" i="25"/>
  <c r="I77" i="25"/>
  <c r="I78" i="25"/>
  <c r="I79" i="25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5" i="23"/>
  <c r="I56" i="23"/>
  <c r="I57" i="23"/>
  <c r="I58" i="23"/>
  <c r="I59" i="23"/>
  <c r="I60" i="23"/>
  <c r="I61" i="23"/>
  <c r="I62" i="23"/>
  <c r="I63" i="23"/>
  <c r="I64" i="23"/>
  <c r="I65" i="23"/>
  <c r="I66" i="23"/>
  <c r="I67" i="23"/>
  <c r="I68" i="23"/>
  <c r="I69" i="23"/>
  <c r="I70" i="23"/>
  <c r="I71" i="23"/>
  <c r="I72" i="23"/>
  <c r="I73" i="23"/>
  <c r="I74" i="23"/>
  <c r="I75" i="23"/>
  <c r="I76" i="23"/>
  <c r="I77" i="23"/>
  <c r="I78" i="23"/>
  <c r="I79" i="23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6" i="31"/>
  <c r="E47" i="31"/>
  <c r="E48" i="31"/>
  <c r="E49" i="31"/>
  <c r="E50" i="31"/>
  <c r="E51" i="31"/>
  <c r="E52" i="31"/>
  <c r="E53" i="31"/>
  <c r="E54" i="31"/>
  <c r="E55" i="31"/>
  <c r="E56" i="31"/>
  <c r="E57" i="31"/>
  <c r="E58" i="31"/>
  <c r="E59" i="31"/>
  <c r="E60" i="31"/>
  <c r="E61" i="31"/>
  <c r="E62" i="31"/>
  <c r="E63" i="31"/>
  <c r="E64" i="31"/>
  <c r="E65" i="31"/>
  <c r="E66" i="31"/>
  <c r="E67" i="31"/>
  <c r="E68" i="31"/>
  <c r="E69" i="31"/>
  <c r="E70" i="31"/>
  <c r="E71" i="31"/>
  <c r="E72" i="31"/>
  <c r="E73" i="31"/>
  <c r="E74" i="31"/>
  <c r="E75" i="31"/>
  <c r="E76" i="31"/>
  <c r="E77" i="31"/>
  <c r="E78" i="31"/>
  <c r="E79" i="31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5" i="30"/>
  <c r="E36" i="30"/>
  <c r="E37" i="30"/>
  <c r="E38" i="30"/>
  <c r="E39" i="30"/>
  <c r="E40" i="30"/>
  <c r="E41" i="30"/>
  <c r="E42" i="30"/>
  <c r="E43" i="30"/>
  <c r="E44" i="30"/>
  <c r="E45" i="30"/>
  <c r="E46" i="30"/>
  <c r="E47" i="30"/>
  <c r="E48" i="30"/>
  <c r="E49" i="30"/>
  <c r="E50" i="30"/>
  <c r="E51" i="30"/>
  <c r="E52" i="30"/>
  <c r="E53" i="30"/>
  <c r="E54" i="30"/>
  <c r="E55" i="30"/>
  <c r="E56" i="30"/>
  <c r="E57" i="30"/>
  <c r="E58" i="30"/>
  <c r="E59" i="30"/>
  <c r="E60" i="30"/>
  <c r="E61" i="30"/>
  <c r="E62" i="30"/>
  <c r="E63" i="30"/>
  <c r="E64" i="30"/>
  <c r="E65" i="30"/>
  <c r="E66" i="30"/>
  <c r="E67" i="30"/>
  <c r="E68" i="30"/>
  <c r="E69" i="30"/>
  <c r="E70" i="30"/>
  <c r="E71" i="30"/>
  <c r="E72" i="30"/>
  <c r="E73" i="30"/>
  <c r="E74" i="30"/>
  <c r="E75" i="30"/>
  <c r="E76" i="30"/>
  <c r="E77" i="30"/>
  <c r="E78" i="30"/>
  <c r="E79" i="30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64" i="29"/>
  <c r="E65" i="29"/>
  <c r="E66" i="29"/>
  <c r="E67" i="29"/>
  <c r="E68" i="29"/>
  <c r="E69" i="29"/>
  <c r="E70" i="29"/>
  <c r="E71" i="29"/>
  <c r="E72" i="29"/>
  <c r="E73" i="29"/>
  <c r="E74" i="29"/>
  <c r="E75" i="29"/>
  <c r="E76" i="29"/>
  <c r="E77" i="29"/>
  <c r="E78" i="29"/>
  <c r="E79" i="29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2" i="28"/>
  <c r="E43" i="28"/>
  <c r="E44" i="28"/>
  <c r="E45" i="28"/>
  <c r="E46" i="28"/>
  <c r="E47" i="28"/>
  <c r="E48" i="28"/>
  <c r="E49" i="28"/>
  <c r="E50" i="28"/>
  <c r="E51" i="28"/>
  <c r="E52" i="28"/>
  <c r="E53" i="28"/>
  <c r="E54" i="28"/>
  <c r="E55" i="28"/>
  <c r="E56" i="28"/>
  <c r="E57" i="28"/>
  <c r="E58" i="28"/>
  <c r="E59" i="28"/>
  <c r="E60" i="28"/>
  <c r="E61" i="28"/>
  <c r="E62" i="28"/>
  <c r="E63" i="28"/>
  <c r="E64" i="28"/>
  <c r="E65" i="28"/>
  <c r="E66" i="28"/>
  <c r="E67" i="28"/>
  <c r="E68" i="28"/>
  <c r="E69" i="28"/>
  <c r="E70" i="28"/>
  <c r="E71" i="28"/>
  <c r="E72" i="28"/>
  <c r="E73" i="28"/>
  <c r="E74" i="28"/>
  <c r="E75" i="28"/>
  <c r="E76" i="28"/>
  <c r="E77" i="28"/>
  <c r="E78" i="28"/>
  <c r="E79" i="28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E70" i="27"/>
  <c r="E71" i="27"/>
  <c r="E72" i="27"/>
  <c r="E73" i="27"/>
  <c r="E74" i="27"/>
  <c r="E75" i="27"/>
  <c r="E76" i="27"/>
  <c r="E77" i="27"/>
  <c r="E78" i="27"/>
  <c r="E79" i="27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46" i="26"/>
  <c r="E47" i="26"/>
  <c r="E48" i="26"/>
  <c r="E49" i="26"/>
  <c r="E50" i="26"/>
  <c r="E51" i="26"/>
  <c r="E52" i="26"/>
  <c r="E53" i="26"/>
  <c r="E54" i="26"/>
  <c r="E55" i="26"/>
  <c r="E56" i="26"/>
  <c r="E57" i="26"/>
  <c r="E58" i="26"/>
  <c r="E59" i="26"/>
  <c r="E60" i="26"/>
  <c r="E61" i="26"/>
  <c r="E62" i="26"/>
  <c r="E63" i="26"/>
  <c r="E64" i="26"/>
  <c r="E65" i="26"/>
  <c r="E66" i="26"/>
  <c r="E67" i="26"/>
  <c r="E68" i="26"/>
  <c r="E69" i="26"/>
  <c r="E70" i="26"/>
  <c r="E71" i="26"/>
  <c r="E72" i="26"/>
  <c r="E73" i="26"/>
  <c r="E74" i="26"/>
  <c r="E75" i="26"/>
  <c r="E76" i="26"/>
  <c r="E77" i="26"/>
  <c r="E78" i="26"/>
  <c r="E79" i="26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6" i="22"/>
  <c r="E67" i="22"/>
  <c r="E68" i="22"/>
  <c r="E69" i="22"/>
  <c r="E70" i="22"/>
  <c r="E71" i="22"/>
  <c r="E72" i="22"/>
  <c r="E73" i="22"/>
  <c r="E74" i="22"/>
  <c r="E75" i="22"/>
  <c r="E76" i="22"/>
  <c r="E77" i="22"/>
  <c r="E78" i="22"/>
  <c r="E79" i="22"/>
  <c r="E13" i="31"/>
  <c r="E13" i="30"/>
  <c r="E13" i="24"/>
  <c r="E13" i="29"/>
  <c r="E13" i="28"/>
  <c r="E13" i="27"/>
  <c r="E13" i="26"/>
  <c r="E13" i="25"/>
  <c r="E13" i="23"/>
  <c r="E13" i="22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37" i="31"/>
  <c r="C38" i="31"/>
  <c r="C39" i="31"/>
  <c r="C40" i="31"/>
  <c r="C41" i="31"/>
  <c r="C42" i="31"/>
  <c r="C43" i="3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57" i="31"/>
  <c r="C58" i="31"/>
  <c r="C59" i="31"/>
  <c r="C60" i="31"/>
  <c r="C61" i="31"/>
  <c r="C62" i="31"/>
  <c r="C63" i="31"/>
  <c r="C64" i="31"/>
  <c r="C65" i="31"/>
  <c r="C66" i="31"/>
  <c r="C67" i="31"/>
  <c r="C68" i="31"/>
  <c r="C69" i="31"/>
  <c r="C70" i="31"/>
  <c r="C71" i="31"/>
  <c r="C72" i="31"/>
  <c r="C73" i="31"/>
  <c r="C74" i="31"/>
  <c r="C75" i="31"/>
  <c r="C76" i="31"/>
  <c r="C77" i="31"/>
  <c r="C78" i="31"/>
  <c r="C79" i="31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53" i="30"/>
  <c r="C54" i="30"/>
  <c r="C55" i="30"/>
  <c r="C56" i="30"/>
  <c r="C57" i="30"/>
  <c r="C58" i="30"/>
  <c r="C59" i="30"/>
  <c r="C60" i="30"/>
  <c r="C61" i="30"/>
  <c r="C62" i="30"/>
  <c r="C63" i="30"/>
  <c r="C64" i="30"/>
  <c r="C65" i="30"/>
  <c r="C66" i="30"/>
  <c r="C67" i="30"/>
  <c r="C68" i="30"/>
  <c r="C69" i="30"/>
  <c r="C70" i="30"/>
  <c r="C71" i="30"/>
  <c r="C72" i="30"/>
  <c r="C73" i="30"/>
  <c r="C74" i="30"/>
  <c r="C75" i="30"/>
  <c r="C76" i="30"/>
  <c r="C77" i="30"/>
  <c r="C78" i="30"/>
  <c r="C79" i="30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7" i="28"/>
  <c r="C28" i="28"/>
  <c r="C29" i="28"/>
  <c r="C30" i="28"/>
  <c r="C31" i="28"/>
  <c r="C32" i="28"/>
  <c r="C33" i="28"/>
  <c r="C34" i="28"/>
  <c r="C35" i="28"/>
  <c r="C36" i="28"/>
  <c r="C37" i="28"/>
  <c r="C38" i="28"/>
  <c r="C39" i="28"/>
  <c r="C40" i="28"/>
  <c r="C41" i="28"/>
  <c r="C42" i="28"/>
  <c r="C43" i="28"/>
  <c r="C44" i="28"/>
  <c r="C45" i="28"/>
  <c r="C46" i="28"/>
  <c r="C47" i="28"/>
  <c r="C48" i="28"/>
  <c r="C49" i="28"/>
  <c r="C50" i="28"/>
  <c r="C51" i="28"/>
  <c r="C52" i="28"/>
  <c r="C53" i="28"/>
  <c r="C54" i="28"/>
  <c r="C55" i="28"/>
  <c r="C56" i="28"/>
  <c r="C57" i="28"/>
  <c r="C58" i="28"/>
  <c r="C59" i="28"/>
  <c r="C60" i="28"/>
  <c r="C61" i="28"/>
  <c r="C62" i="28"/>
  <c r="C63" i="28"/>
  <c r="C64" i="28"/>
  <c r="C65" i="28"/>
  <c r="C66" i="28"/>
  <c r="C67" i="28"/>
  <c r="C68" i="28"/>
  <c r="C69" i="28"/>
  <c r="C70" i="28"/>
  <c r="C71" i="28"/>
  <c r="C72" i="28"/>
  <c r="C73" i="28"/>
  <c r="C74" i="28"/>
  <c r="C75" i="28"/>
  <c r="C76" i="28"/>
  <c r="C77" i="28"/>
  <c r="C78" i="28"/>
  <c r="C79" i="28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/>
  <c r="C48" i="27"/>
  <c r="C49" i="27"/>
  <c r="C50" i="27"/>
  <c r="C51" i="27"/>
  <c r="C52" i="27"/>
  <c r="C53" i="27"/>
  <c r="C54" i="27"/>
  <c r="C55" i="27"/>
  <c r="C56" i="27"/>
  <c r="C57" i="27"/>
  <c r="C58" i="27"/>
  <c r="C59" i="27"/>
  <c r="C60" i="27"/>
  <c r="C61" i="27"/>
  <c r="C62" i="27"/>
  <c r="C63" i="27"/>
  <c r="C64" i="27"/>
  <c r="C65" i="27"/>
  <c r="C66" i="27"/>
  <c r="C67" i="27"/>
  <c r="C68" i="27"/>
  <c r="C69" i="27"/>
  <c r="C70" i="27"/>
  <c r="C71" i="27"/>
  <c r="C72" i="27"/>
  <c r="C73" i="27"/>
  <c r="C74" i="27"/>
  <c r="C75" i="27"/>
  <c r="C76" i="27"/>
  <c r="C77" i="27"/>
  <c r="C78" i="27"/>
  <c r="C79" i="27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3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79" i="25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37" i="23"/>
  <c r="C38" i="23"/>
  <c r="C39" i="23"/>
  <c r="C40" i="23"/>
  <c r="C41" i="23"/>
  <c r="C42" i="23"/>
  <c r="C43" i="23"/>
  <c r="C44" i="23"/>
  <c r="C45" i="23"/>
  <c r="C46" i="23"/>
  <c r="C47" i="23"/>
  <c r="C48" i="23"/>
  <c r="C49" i="23"/>
  <c r="C50" i="23"/>
  <c r="C51" i="23"/>
  <c r="C52" i="23"/>
  <c r="C53" i="23"/>
  <c r="C54" i="23"/>
  <c r="C55" i="23"/>
  <c r="C56" i="23"/>
  <c r="C57" i="23"/>
  <c r="C58" i="23"/>
  <c r="C59" i="23"/>
  <c r="C60" i="23"/>
  <c r="C61" i="23"/>
  <c r="C62" i="23"/>
  <c r="C63" i="23"/>
  <c r="C64" i="23"/>
  <c r="C65" i="23"/>
  <c r="C66" i="23"/>
  <c r="C67" i="23"/>
  <c r="C68" i="23"/>
  <c r="C69" i="23"/>
  <c r="C70" i="23"/>
  <c r="C71" i="23"/>
  <c r="C72" i="23"/>
  <c r="C73" i="23"/>
  <c r="C74" i="23"/>
  <c r="C75" i="23"/>
  <c r="C76" i="23"/>
  <c r="C77" i="23"/>
  <c r="C78" i="23"/>
  <c r="C79" i="23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62" i="22"/>
  <c r="C63" i="22"/>
  <c r="C64" i="22"/>
  <c r="C65" i="22"/>
  <c r="C66" i="22"/>
  <c r="C67" i="22"/>
  <c r="C68" i="22"/>
  <c r="C69" i="22"/>
  <c r="C70" i="22"/>
  <c r="C71" i="22"/>
  <c r="C72" i="22"/>
  <c r="C73" i="22"/>
  <c r="C74" i="22"/>
  <c r="C75" i="22"/>
  <c r="C76" i="22"/>
  <c r="C77" i="22"/>
  <c r="C78" i="22"/>
  <c r="C79" i="22"/>
  <c r="C13" i="31"/>
  <c r="C13" i="30"/>
  <c r="C13" i="24"/>
  <c r="C13" i="29"/>
  <c r="C13" i="28"/>
  <c r="C13" i="27"/>
  <c r="C13" i="26"/>
  <c r="C13" i="25"/>
  <c r="C13" i="23"/>
  <c r="C13" i="22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13" i="18"/>
  <c r="E13" i="17"/>
  <c r="E13" i="16"/>
  <c r="E13" i="14"/>
  <c r="E13" i="13"/>
  <c r="E13" i="12"/>
  <c r="E13" i="11"/>
  <c r="E13" i="19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K70" i="14"/>
  <c r="K71" i="14"/>
  <c r="K72" i="14"/>
  <c r="K73" i="14"/>
  <c r="K74" i="14"/>
  <c r="K75" i="14"/>
  <c r="K76" i="14"/>
  <c r="K77" i="14"/>
  <c r="K78" i="14"/>
  <c r="K79" i="14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35" i="19"/>
  <c r="K36" i="19"/>
  <c r="K37" i="19"/>
  <c r="K38" i="19"/>
  <c r="K39" i="19"/>
  <c r="K40" i="19"/>
  <c r="K41" i="19"/>
  <c r="K42" i="19"/>
  <c r="K43" i="19"/>
  <c r="K44" i="19"/>
  <c r="K45" i="19"/>
  <c r="K46" i="19"/>
  <c r="K47" i="19"/>
  <c r="K48" i="19"/>
  <c r="K49" i="19"/>
  <c r="K50" i="19"/>
  <c r="K51" i="19"/>
  <c r="K52" i="19"/>
  <c r="K53" i="19"/>
  <c r="K54" i="19"/>
  <c r="K55" i="19"/>
  <c r="K56" i="19"/>
  <c r="K57" i="19"/>
  <c r="K58" i="19"/>
  <c r="K59" i="19"/>
  <c r="K60" i="19"/>
  <c r="K61" i="19"/>
  <c r="K62" i="19"/>
  <c r="K63" i="19"/>
  <c r="K64" i="19"/>
  <c r="K65" i="19"/>
  <c r="K66" i="19"/>
  <c r="K67" i="19"/>
  <c r="K68" i="19"/>
  <c r="K69" i="19"/>
  <c r="K70" i="19"/>
  <c r="K71" i="19"/>
  <c r="K72" i="19"/>
  <c r="K73" i="19"/>
  <c r="K74" i="19"/>
  <c r="K75" i="19"/>
  <c r="K76" i="19"/>
  <c r="K77" i="19"/>
  <c r="K78" i="19"/>
  <c r="K79" i="19"/>
  <c r="K13" i="18"/>
  <c r="K13" i="17"/>
  <c r="K13" i="16"/>
  <c r="K13" i="14"/>
  <c r="K13" i="13"/>
  <c r="K13" i="12"/>
  <c r="K13" i="11"/>
  <c r="K13" i="19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13" i="18"/>
  <c r="I13" i="17"/>
  <c r="I13" i="16"/>
  <c r="I13" i="14"/>
  <c r="I13" i="13"/>
  <c r="I13" i="12"/>
  <c r="I13" i="11"/>
  <c r="I13" i="19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74" i="19"/>
  <c r="C75" i="19"/>
  <c r="C76" i="19"/>
  <c r="C77" i="19"/>
  <c r="C78" i="19"/>
  <c r="C79" i="19"/>
  <c r="C13" i="18"/>
  <c r="C13" i="17"/>
  <c r="C13" i="16"/>
  <c r="C13" i="14"/>
  <c r="C13" i="13"/>
  <c r="C13" i="12"/>
  <c r="C13" i="11"/>
  <c r="C13" i="19"/>
  <c r="F79" i="18"/>
  <c r="F79" i="17"/>
  <c r="F79" i="16"/>
  <c r="F79" i="14"/>
  <c r="F79" i="13"/>
  <c r="F79" i="12"/>
  <c r="F79" i="11"/>
  <c r="F79" i="19"/>
  <c r="D79" i="18"/>
  <c r="D79" i="17"/>
  <c r="D79" i="16"/>
  <c r="D79" i="14"/>
  <c r="D79" i="13"/>
  <c r="D79" i="12"/>
  <c r="D79" i="11"/>
  <c r="D79" i="19"/>
  <c r="B79" i="18"/>
  <c r="B79" i="17"/>
  <c r="B79" i="16"/>
  <c r="B79" i="14"/>
  <c r="B79" i="13"/>
  <c r="B79" i="12"/>
  <c r="B79" i="11"/>
  <c r="B79" i="19"/>
  <c r="J79" i="18"/>
  <c r="J79" i="17"/>
  <c r="J79" i="16"/>
  <c r="J79" i="14"/>
  <c r="J79" i="13"/>
  <c r="J79" i="12"/>
  <c r="J79" i="11"/>
  <c r="J79" i="19"/>
  <c r="H79" i="18"/>
  <c r="H79" i="17"/>
  <c r="H79" i="16"/>
  <c r="H79" i="14"/>
  <c r="H79" i="13"/>
  <c r="H79" i="12"/>
  <c r="H79" i="11"/>
  <c r="H79" i="19"/>
  <c r="B79" i="31" l="1"/>
  <c r="H59" i="31" l="1"/>
  <c r="H70" i="31" s="1"/>
  <c r="H79" i="31" s="1"/>
  <c r="H79" i="35" l="1"/>
  <c r="H15" i="35"/>
  <c r="H42" i="35"/>
  <c r="J79" i="24" l="1"/>
  <c r="J79" i="31"/>
  <c r="J79" i="30"/>
  <c r="J79" i="29"/>
  <c r="J79" i="28"/>
  <c r="J79" i="27"/>
  <c r="J79" i="26"/>
  <c r="J79" i="25"/>
  <c r="J79" i="23"/>
  <c r="J79" i="22"/>
  <c r="H79" i="22"/>
  <c r="L42" i="23" l="1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I35" i="23" s="1"/>
  <c r="L36" i="23"/>
  <c r="I36" i="23" s="1"/>
  <c r="L13" i="23"/>
  <c r="M36" i="23" l="1"/>
  <c r="M35" i="23"/>
  <c r="B79" i="32"/>
  <c r="L42" i="17" l="1"/>
  <c r="L42" i="18" l="1"/>
  <c r="L42" i="19" l="1"/>
  <c r="L56" i="60" l="1"/>
  <c r="F56" i="60"/>
  <c r="J42" i="60" l="1"/>
  <c r="H42" i="32"/>
  <c r="F42" i="60"/>
  <c r="F42" i="32"/>
  <c r="D42" i="60"/>
  <c r="D42" i="32"/>
  <c r="B42" i="60"/>
  <c r="B42" i="32"/>
  <c r="J79" i="35" l="1"/>
  <c r="J79" i="34"/>
  <c r="J79" i="33"/>
  <c r="J79" i="2"/>
  <c r="J79" i="4"/>
  <c r="J79" i="5"/>
  <c r="J79" i="6"/>
  <c r="J79" i="7"/>
  <c r="J79" i="37"/>
  <c r="J79" i="38"/>
  <c r="J79" i="62"/>
  <c r="J79" i="63"/>
  <c r="J79" i="39"/>
  <c r="J79" i="41"/>
  <c r="J79" i="43"/>
  <c r="J79" i="45"/>
  <c r="J79" i="48"/>
  <c r="J79" i="49"/>
  <c r="J79" i="50"/>
  <c r="H79" i="34"/>
  <c r="H79" i="33"/>
  <c r="H79" i="30"/>
  <c r="H79" i="24"/>
  <c r="H79" i="29"/>
  <c r="H79" i="28"/>
  <c r="H79" i="27"/>
  <c r="H79" i="26"/>
  <c r="H79" i="25"/>
  <c r="H79" i="23"/>
  <c r="H79" i="2"/>
  <c r="H79" i="4"/>
  <c r="H79" i="5"/>
  <c r="H79" i="6"/>
  <c r="H79" i="7"/>
  <c r="H79" i="37"/>
  <c r="H79" i="38"/>
  <c r="H79" i="62"/>
  <c r="H79" i="63"/>
  <c r="H79" i="39"/>
  <c r="H79" i="41"/>
  <c r="H79" i="43"/>
  <c r="H79" i="45"/>
  <c r="H79" i="48"/>
  <c r="H79" i="49"/>
  <c r="H79" i="50"/>
  <c r="D79" i="60"/>
  <c r="D79" i="35"/>
  <c r="D79" i="34"/>
  <c r="D79" i="33"/>
  <c r="D79" i="32"/>
  <c r="D79" i="22"/>
  <c r="D79" i="31"/>
  <c r="D79" i="30"/>
  <c r="D79" i="24"/>
  <c r="D79" i="29"/>
  <c r="D79" i="28"/>
  <c r="D79" i="27"/>
  <c r="D79" i="26"/>
  <c r="D79" i="25"/>
  <c r="D79" i="23"/>
  <c r="D79" i="2"/>
  <c r="D79" i="37"/>
  <c r="D79" i="38"/>
  <c r="D79" i="62"/>
  <c r="D79" i="63"/>
  <c r="D79" i="39"/>
  <c r="D79" i="40"/>
  <c r="D79" i="41"/>
  <c r="D79" i="43"/>
  <c r="D79" i="46"/>
  <c r="D79" i="48"/>
  <c r="D79" i="50"/>
  <c r="B79" i="60"/>
  <c r="B79" i="35"/>
  <c r="B79" i="34"/>
  <c r="B79" i="33"/>
  <c r="B79" i="22"/>
  <c r="B79" i="30"/>
  <c r="B79" i="24"/>
  <c r="B79" i="29"/>
  <c r="B79" i="28"/>
  <c r="B79" i="27"/>
  <c r="B79" i="26"/>
  <c r="B79" i="25"/>
  <c r="B79" i="23"/>
  <c r="B79" i="37"/>
  <c r="B79" i="38"/>
  <c r="B79" i="62"/>
  <c r="B79" i="63"/>
  <c r="B79" i="39"/>
  <c r="B79" i="40"/>
  <c r="B79" i="41"/>
  <c r="B79" i="43"/>
  <c r="B79" i="46"/>
  <c r="B79" i="48"/>
  <c r="B79" i="50"/>
  <c r="L79" i="33"/>
  <c r="L79" i="22"/>
  <c r="L79" i="23"/>
  <c r="L79" i="2"/>
  <c r="L79" i="4"/>
  <c r="L79" i="5"/>
  <c r="L79" i="6"/>
  <c r="L79" i="7"/>
  <c r="L79" i="37"/>
  <c r="L79" i="38"/>
  <c r="L79" i="62"/>
  <c r="L79" i="63"/>
  <c r="L79" i="39"/>
  <c r="L79" i="43"/>
  <c r="L79" i="45"/>
  <c r="L79" i="48"/>
  <c r="L79" i="49"/>
  <c r="L79" i="50"/>
  <c r="F79" i="35"/>
  <c r="F79" i="34"/>
  <c r="F79" i="33"/>
  <c r="F79" i="32"/>
  <c r="F79" i="22"/>
  <c r="F79" i="31"/>
  <c r="F79" i="30"/>
  <c r="F79" i="24"/>
  <c r="F79" i="29"/>
  <c r="F79" i="28"/>
  <c r="F79" i="27"/>
  <c r="F79" i="26"/>
  <c r="F79" i="25"/>
  <c r="F79" i="23"/>
  <c r="F79" i="37"/>
  <c r="F79" i="38"/>
  <c r="F79" i="62"/>
  <c r="F79" i="63"/>
  <c r="F79" i="39"/>
  <c r="F79" i="40"/>
  <c r="F79" i="41"/>
  <c r="F79" i="43"/>
  <c r="F79" i="46"/>
  <c r="F79" i="50"/>
  <c r="H36" i="58" l="1"/>
  <c r="J36" i="58"/>
  <c r="H36" i="60"/>
  <c r="J36" i="60"/>
  <c r="L36" i="35"/>
  <c r="M36" i="35" s="1"/>
  <c r="L36" i="34"/>
  <c r="M36" i="34" s="1"/>
  <c r="L36" i="33"/>
  <c r="M36" i="33" s="1"/>
  <c r="H36" i="32"/>
  <c r="J36" i="32"/>
  <c r="J36" i="53" s="1"/>
  <c r="L36" i="22"/>
  <c r="L36" i="31"/>
  <c r="L36" i="30"/>
  <c r="L36" i="24"/>
  <c r="L36" i="29"/>
  <c r="L36" i="28"/>
  <c r="L36" i="27"/>
  <c r="L36" i="26"/>
  <c r="L36" i="25"/>
  <c r="H36" i="20"/>
  <c r="J36" i="20"/>
  <c r="L36" i="19"/>
  <c r="M36" i="19" s="1"/>
  <c r="L36" i="18"/>
  <c r="M36" i="18" s="1"/>
  <c r="L36" i="17"/>
  <c r="M36" i="17"/>
  <c r="L36" i="16"/>
  <c r="M36" i="16" s="1"/>
  <c r="L36" i="14"/>
  <c r="M36" i="14" s="1"/>
  <c r="L36" i="13"/>
  <c r="M36" i="13" s="1"/>
  <c r="L36" i="12"/>
  <c r="M36" i="12" s="1"/>
  <c r="L36" i="11"/>
  <c r="M36" i="11" s="1"/>
  <c r="H36" i="1"/>
  <c r="J36" i="1"/>
  <c r="L36" i="2"/>
  <c r="M36" i="2" s="1"/>
  <c r="L36" i="3"/>
  <c r="M36" i="3" s="1"/>
  <c r="L36" i="4"/>
  <c r="M36" i="4" s="1"/>
  <c r="L36" i="5"/>
  <c r="M36" i="5" s="1"/>
  <c r="L36" i="6"/>
  <c r="M36" i="6" s="1"/>
  <c r="L36" i="7"/>
  <c r="M36" i="7"/>
  <c r="H36" i="36"/>
  <c r="H36" i="54" s="1"/>
  <c r="J36" i="36"/>
  <c r="J36" i="54" s="1"/>
  <c r="L36" i="37"/>
  <c r="M36" i="37" s="1"/>
  <c r="L36" i="38"/>
  <c r="M36" i="38"/>
  <c r="L36" i="62"/>
  <c r="M36" i="62" s="1"/>
  <c r="L36" i="63"/>
  <c r="M36" i="63" s="1"/>
  <c r="L36" i="39"/>
  <c r="M36" i="39" s="1"/>
  <c r="L36" i="40"/>
  <c r="M36" i="40" s="1"/>
  <c r="L36" i="41"/>
  <c r="M36" i="41" s="1"/>
  <c r="L36" i="42"/>
  <c r="M36" i="42" s="1"/>
  <c r="L36" i="43"/>
  <c r="M36" i="43" s="1"/>
  <c r="L36" i="44"/>
  <c r="M36" i="44" s="1"/>
  <c r="L36" i="45"/>
  <c r="M36" i="45" s="1"/>
  <c r="L36" i="46"/>
  <c r="M36" i="46" s="1"/>
  <c r="L36" i="47"/>
  <c r="M36" i="47" s="1"/>
  <c r="L36" i="48"/>
  <c r="M36" i="48"/>
  <c r="L36" i="49"/>
  <c r="M36" i="49" s="1"/>
  <c r="L36" i="50"/>
  <c r="M36" i="50" s="1"/>
  <c r="F36" i="35"/>
  <c r="G36" i="35" s="1"/>
  <c r="F36" i="34"/>
  <c r="G36" i="34" s="1"/>
  <c r="F36" i="33"/>
  <c r="G36" i="33" s="1"/>
  <c r="F36" i="22"/>
  <c r="G36" i="22" s="1"/>
  <c r="F36" i="31"/>
  <c r="G36" i="31" s="1"/>
  <c r="F36" i="30"/>
  <c r="G36" i="30" s="1"/>
  <c r="F36" i="24"/>
  <c r="G36" i="24" s="1"/>
  <c r="F36" i="29"/>
  <c r="G36" i="29" s="1"/>
  <c r="F36" i="28"/>
  <c r="G36" i="28" s="1"/>
  <c r="F36" i="27"/>
  <c r="G36" i="27" s="1"/>
  <c r="F36" i="26"/>
  <c r="G36" i="26" s="1"/>
  <c r="F36" i="25"/>
  <c r="G36" i="25" s="1"/>
  <c r="F36" i="23"/>
  <c r="G36" i="23" s="1"/>
  <c r="F36" i="19"/>
  <c r="F36" i="18"/>
  <c r="F36" i="17"/>
  <c r="G36" i="17" s="1"/>
  <c r="F36" i="16"/>
  <c r="F36" i="14"/>
  <c r="F36" i="13"/>
  <c r="F36" i="12"/>
  <c r="F36" i="11"/>
  <c r="F36" i="2"/>
  <c r="G36" i="2" s="1"/>
  <c r="F36" i="3"/>
  <c r="G36" i="3" s="1"/>
  <c r="F36" i="4"/>
  <c r="G36" i="4" s="1"/>
  <c r="F36" i="5"/>
  <c r="G36" i="5" s="1"/>
  <c r="F36" i="6"/>
  <c r="G36" i="6" s="1"/>
  <c r="F36" i="7"/>
  <c r="G36" i="7" s="1"/>
  <c r="F36" i="37"/>
  <c r="G36" i="37" s="1"/>
  <c r="F36" i="38"/>
  <c r="G36" i="38"/>
  <c r="F36" i="62"/>
  <c r="G36" i="62" s="1"/>
  <c r="F36" i="63"/>
  <c r="G36" i="63" s="1"/>
  <c r="F36" i="39"/>
  <c r="G36" i="39" s="1"/>
  <c r="F36" i="40"/>
  <c r="G36" i="40" s="1"/>
  <c r="F36" i="41"/>
  <c r="G36" i="41" s="1"/>
  <c r="F36" i="42"/>
  <c r="G36" i="42" s="1"/>
  <c r="F36" i="43"/>
  <c r="G36" i="43" s="1"/>
  <c r="F36" i="44"/>
  <c r="G36" i="44" s="1"/>
  <c r="F36" i="45"/>
  <c r="G36" i="45" s="1"/>
  <c r="F36" i="46"/>
  <c r="G36" i="46" s="1"/>
  <c r="F36" i="47"/>
  <c r="G36" i="47" s="1"/>
  <c r="F36" i="48"/>
  <c r="G36" i="48" s="1"/>
  <c r="F36" i="49"/>
  <c r="G36" i="49" s="1"/>
  <c r="F36" i="50"/>
  <c r="G36" i="50" s="1"/>
  <c r="D36" i="58"/>
  <c r="F36" i="58" s="1"/>
  <c r="D36" i="60"/>
  <c r="F36" i="60" s="1"/>
  <c r="D36" i="32"/>
  <c r="D36" i="53" s="1"/>
  <c r="D36" i="20"/>
  <c r="D36" i="1"/>
  <c r="D36" i="36"/>
  <c r="D36" i="54" s="1"/>
  <c r="B36" i="58"/>
  <c r="B36" i="60"/>
  <c r="B36" i="32"/>
  <c r="B36" i="53" s="1"/>
  <c r="B36" i="20"/>
  <c r="B36" i="1"/>
  <c r="B36" i="36"/>
  <c r="B36" i="54" s="1"/>
  <c r="M36" i="24" l="1"/>
  <c r="I36" i="24"/>
  <c r="M36" i="30"/>
  <c r="I36" i="30"/>
  <c r="M36" i="29"/>
  <c r="I36" i="29"/>
  <c r="M36" i="31"/>
  <c r="I36" i="31"/>
  <c r="M36" i="25"/>
  <c r="I36" i="25"/>
  <c r="M36" i="22"/>
  <c r="I36" i="22"/>
  <c r="M36" i="27"/>
  <c r="I36" i="27"/>
  <c r="M36" i="26"/>
  <c r="I36" i="26"/>
  <c r="M36" i="28"/>
  <c r="I36" i="28"/>
  <c r="F36" i="20"/>
  <c r="E36" i="20" s="1"/>
  <c r="G36" i="60"/>
  <c r="C36" i="60"/>
  <c r="E36" i="60"/>
  <c r="C36" i="58"/>
  <c r="G36" i="58"/>
  <c r="E36" i="58"/>
  <c r="L36" i="1"/>
  <c r="K36" i="1" s="1"/>
  <c r="F36" i="1"/>
  <c r="G36" i="1" s="1"/>
  <c r="F36" i="32"/>
  <c r="G36" i="32" s="1"/>
  <c r="D36" i="52"/>
  <c r="F36" i="53"/>
  <c r="G36" i="53" s="1"/>
  <c r="B36" i="52"/>
  <c r="L36" i="36"/>
  <c r="K36" i="36" s="1"/>
  <c r="F36" i="59"/>
  <c r="G36" i="59" s="1"/>
  <c r="F36" i="36"/>
  <c r="G36" i="36" s="1"/>
  <c r="F36" i="54"/>
  <c r="G36" i="54" s="1"/>
  <c r="B36" i="51"/>
  <c r="D36" i="51"/>
  <c r="H36" i="51"/>
  <c r="L36" i="20"/>
  <c r="K36" i="20" s="1"/>
  <c r="J36" i="51"/>
  <c r="L36" i="54"/>
  <c r="M36" i="54" s="1"/>
  <c r="J36" i="52"/>
  <c r="L36" i="32"/>
  <c r="M36" i="32" s="1"/>
  <c r="L36" i="59"/>
  <c r="M36" i="59" s="1"/>
  <c r="H36" i="53"/>
  <c r="L36" i="53" s="1"/>
  <c r="L36" i="60"/>
  <c r="K36" i="60" s="1"/>
  <c r="L36" i="58"/>
  <c r="M36" i="58" s="1"/>
  <c r="G36" i="20" l="1"/>
  <c r="C36" i="20"/>
  <c r="M36" i="1"/>
  <c r="I36" i="1"/>
  <c r="E36" i="1"/>
  <c r="C36" i="1"/>
  <c r="C36" i="32"/>
  <c r="E36" i="32"/>
  <c r="E36" i="53"/>
  <c r="C36" i="53"/>
  <c r="F36" i="52"/>
  <c r="E36" i="52" s="1"/>
  <c r="I36" i="20"/>
  <c r="I36" i="54"/>
  <c r="K36" i="54"/>
  <c r="K36" i="59"/>
  <c r="I36" i="59"/>
  <c r="M36" i="36"/>
  <c r="I36" i="36"/>
  <c r="L36" i="51"/>
  <c r="M36" i="51" s="1"/>
  <c r="C36" i="36"/>
  <c r="E36" i="54"/>
  <c r="C36" i="54"/>
  <c r="E36" i="59"/>
  <c r="E36" i="36"/>
  <c r="F36" i="51"/>
  <c r="G36" i="51" s="1"/>
  <c r="C36" i="59"/>
  <c r="M36" i="20"/>
  <c r="H36" i="52"/>
  <c r="L36" i="52" s="1"/>
  <c r="M36" i="52" s="1"/>
  <c r="M36" i="53"/>
  <c r="K36" i="53"/>
  <c r="K36" i="58"/>
  <c r="K36" i="32"/>
  <c r="I36" i="58"/>
  <c r="I36" i="32"/>
  <c r="M36" i="60"/>
  <c r="I36" i="60"/>
  <c r="I36" i="53"/>
  <c r="G36" i="52" l="1"/>
  <c r="C36" i="52"/>
  <c r="E36" i="51"/>
  <c r="K36" i="51"/>
  <c r="I36" i="51"/>
  <c r="C36" i="51"/>
  <c r="I36" i="52"/>
  <c r="K36" i="52"/>
  <c r="J41" i="36" l="1"/>
  <c r="H41" i="36"/>
  <c r="D41" i="36"/>
  <c r="B41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29" i="36"/>
  <c r="J30" i="36"/>
  <c r="J31" i="36"/>
  <c r="J32" i="36"/>
  <c r="J33" i="36"/>
  <c r="J34" i="36"/>
  <c r="J35" i="36"/>
  <c r="J38" i="36"/>
  <c r="J39" i="36"/>
  <c r="J40" i="36"/>
  <c r="J13" i="36"/>
  <c r="J42" i="36" s="1"/>
  <c r="J78" i="36"/>
  <c r="H78" i="36"/>
  <c r="D78" i="36"/>
  <c r="B78" i="36"/>
  <c r="J73" i="36"/>
  <c r="J75" i="36"/>
  <c r="J76" i="36"/>
  <c r="H73" i="36"/>
  <c r="H75" i="36"/>
  <c r="H76" i="36"/>
  <c r="J72" i="36"/>
  <c r="H72" i="36"/>
  <c r="J61" i="36"/>
  <c r="J62" i="36"/>
  <c r="J63" i="36"/>
  <c r="J64" i="36"/>
  <c r="J65" i="36"/>
  <c r="J66" i="36"/>
  <c r="J67" i="36"/>
  <c r="J68" i="36"/>
  <c r="H61" i="36"/>
  <c r="H62" i="36"/>
  <c r="H63" i="36"/>
  <c r="H64" i="36"/>
  <c r="H65" i="36"/>
  <c r="H66" i="36"/>
  <c r="H67" i="36"/>
  <c r="H68" i="36"/>
  <c r="H69" i="36"/>
  <c r="J60" i="36"/>
  <c r="H60" i="36"/>
  <c r="J54" i="36"/>
  <c r="J55" i="36"/>
  <c r="J56" i="36"/>
  <c r="J57" i="36"/>
  <c r="J58" i="36"/>
  <c r="H54" i="36"/>
  <c r="H55" i="36"/>
  <c r="H56" i="36"/>
  <c r="H57" i="36"/>
  <c r="H58" i="36"/>
  <c r="J53" i="36"/>
  <c r="H53" i="36"/>
  <c r="J51" i="36"/>
  <c r="H51" i="36"/>
  <c r="J50" i="36"/>
  <c r="H50" i="36"/>
  <c r="J45" i="36"/>
  <c r="J46" i="36"/>
  <c r="J47" i="36"/>
  <c r="J48" i="36"/>
  <c r="H45" i="36"/>
  <c r="H46" i="36"/>
  <c r="H47" i="36"/>
  <c r="H48" i="36"/>
  <c r="J44" i="36"/>
  <c r="H44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8" i="36"/>
  <c r="H39" i="36"/>
  <c r="H40" i="36"/>
  <c r="H13" i="36"/>
  <c r="D73" i="36"/>
  <c r="D75" i="36"/>
  <c r="D76" i="36"/>
  <c r="B73" i="36"/>
  <c r="B75" i="36"/>
  <c r="B76" i="36"/>
  <c r="D72" i="36"/>
  <c r="B72" i="36"/>
  <c r="D61" i="36"/>
  <c r="D62" i="36"/>
  <c r="D63" i="36"/>
  <c r="D64" i="36"/>
  <c r="D65" i="36"/>
  <c r="D66" i="36"/>
  <c r="D67" i="36"/>
  <c r="D68" i="36"/>
  <c r="D69" i="36"/>
  <c r="B61" i="36"/>
  <c r="B62" i="36"/>
  <c r="B63" i="36"/>
  <c r="B64" i="36"/>
  <c r="B65" i="36"/>
  <c r="B66" i="36"/>
  <c r="B67" i="36"/>
  <c r="B68" i="36"/>
  <c r="B69" i="36"/>
  <c r="D60" i="36"/>
  <c r="B60" i="36"/>
  <c r="D54" i="36"/>
  <c r="D55" i="36"/>
  <c r="D56" i="36"/>
  <c r="D57" i="36"/>
  <c r="D58" i="36"/>
  <c r="B54" i="36"/>
  <c r="B55" i="36"/>
  <c r="B56" i="36"/>
  <c r="B57" i="36"/>
  <c r="B58" i="36"/>
  <c r="D53" i="36"/>
  <c r="B53" i="36"/>
  <c r="D51" i="36"/>
  <c r="B51" i="36"/>
  <c r="D50" i="36"/>
  <c r="B50" i="36"/>
  <c r="D45" i="36"/>
  <c r="D46" i="36"/>
  <c r="D47" i="36"/>
  <c r="D48" i="36"/>
  <c r="B45" i="36"/>
  <c r="B46" i="36"/>
  <c r="B47" i="36"/>
  <c r="B48" i="36"/>
  <c r="D44" i="36"/>
  <c r="B44" i="36"/>
  <c r="D14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2" i="36"/>
  <c r="D33" i="36"/>
  <c r="D34" i="36"/>
  <c r="D35" i="36"/>
  <c r="D38" i="36"/>
  <c r="D40" i="36"/>
  <c r="B1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8" i="36"/>
  <c r="B40" i="36"/>
  <c r="D13" i="36"/>
  <c r="B13" i="36"/>
  <c r="H42" i="36" l="1"/>
  <c r="D42" i="36"/>
  <c r="B42" i="36"/>
  <c r="L78" i="63"/>
  <c r="F78" i="63"/>
  <c r="L76" i="63"/>
  <c r="F76" i="63"/>
  <c r="L75" i="63"/>
  <c r="F75" i="63"/>
  <c r="L73" i="63"/>
  <c r="F73" i="63"/>
  <c r="L72" i="63"/>
  <c r="F72" i="63"/>
  <c r="L69" i="63"/>
  <c r="F69" i="63"/>
  <c r="L68" i="63"/>
  <c r="F68" i="63"/>
  <c r="L67" i="63"/>
  <c r="F67" i="63"/>
  <c r="L66" i="63"/>
  <c r="F66" i="63"/>
  <c r="L65" i="63"/>
  <c r="F65" i="63"/>
  <c r="L64" i="63"/>
  <c r="F64" i="63"/>
  <c r="L63" i="63"/>
  <c r="F63" i="63"/>
  <c r="L62" i="63"/>
  <c r="F62" i="63"/>
  <c r="L61" i="63"/>
  <c r="F61" i="63"/>
  <c r="L60" i="63"/>
  <c r="F60" i="63"/>
  <c r="L59" i="63"/>
  <c r="L58" i="63"/>
  <c r="F58" i="63"/>
  <c r="L57" i="63"/>
  <c r="F57" i="63"/>
  <c r="L56" i="63"/>
  <c r="F56" i="63"/>
  <c r="L55" i="63"/>
  <c r="F55" i="63"/>
  <c r="L54" i="63"/>
  <c r="F54" i="63"/>
  <c r="L53" i="63"/>
  <c r="F53" i="63"/>
  <c r="L51" i="63"/>
  <c r="F51" i="63"/>
  <c r="L50" i="63"/>
  <c r="M50" i="63" s="1"/>
  <c r="F50" i="63"/>
  <c r="L48" i="63"/>
  <c r="F48" i="63"/>
  <c r="L47" i="63"/>
  <c r="M47" i="63" s="1"/>
  <c r="F47" i="63"/>
  <c r="G47" i="63" s="1"/>
  <c r="L46" i="63"/>
  <c r="M46" i="63" s="1"/>
  <c r="F46" i="63"/>
  <c r="G46" i="63" s="1"/>
  <c r="L45" i="63"/>
  <c r="M45" i="63" s="1"/>
  <c r="F45" i="63"/>
  <c r="G45" i="63" s="1"/>
  <c r="L44" i="63"/>
  <c r="M44" i="63" s="1"/>
  <c r="F44" i="63"/>
  <c r="G44" i="63" s="1"/>
  <c r="L41" i="63"/>
  <c r="F41" i="63"/>
  <c r="L40" i="63"/>
  <c r="F40" i="63"/>
  <c r="L38" i="63"/>
  <c r="F38" i="63"/>
  <c r="L35" i="63"/>
  <c r="M35" i="63" s="1"/>
  <c r="F35" i="63"/>
  <c r="G35" i="63" s="1"/>
  <c r="L34" i="63"/>
  <c r="F34" i="63"/>
  <c r="L33" i="63"/>
  <c r="F33" i="63"/>
  <c r="L32" i="63"/>
  <c r="F32" i="63"/>
  <c r="L31" i="63"/>
  <c r="F31" i="63"/>
  <c r="L30" i="63"/>
  <c r="F30" i="63"/>
  <c r="L29" i="63"/>
  <c r="F29" i="63"/>
  <c r="L28" i="63"/>
  <c r="F28" i="63"/>
  <c r="L27" i="63"/>
  <c r="F27" i="63"/>
  <c r="L26" i="63"/>
  <c r="F26" i="63"/>
  <c r="L25" i="63"/>
  <c r="F25" i="63"/>
  <c r="L24" i="63"/>
  <c r="F24" i="63"/>
  <c r="L23" i="63"/>
  <c r="F23" i="63"/>
  <c r="L22" i="63"/>
  <c r="F22" i="63"/>
  <c r="L21" i="63"/>
  <c r="F21" i="63"/>
  <c r="L20" i="63"/>
  <c r="F20" i="63"/>
  <c r="L19" i="63"/>
  <c r="F19" i="63"/>
  <c r="L18" i="63"/>
  <c r="F18" i="63"/>
  <c r="L17" i="63"/>
  <c r="F17" i="63"/>
  <c r="L16" i="63"/>
  <c r="F16" i="63"/>
  <c r="L15" i="63"/>
  <c r="F15" i="63"/>
  <c r="L14" i="63"/>
  <c r="F14" i="63"/>
  <c r="L13" i="63"/>
  <c r="F13" i="63"/>
  <c r="L78" i="62"/>
  <c r="F78" i="62"/>
  <c r="L76" i="62"/>
  <c r="F76" i="62"/>
  <c r="L75" i="62"/>
  <c r="F75" i="62"/>
  <c r="L73" i="62"/>
  <c r="F73" i="62"/>
  <c r="L72" i="62"/>
  <c r="F72" i="62"/>
  <c r="L69" i="62"/>
  <c r="F69" i="62"/>
  <c r="L68" i="62"/>
  <c r="F68" i="62"/>
  <c r="L67" i="62"/>
  <c r="F67" i="62"/>
  <c r="L66" i="62"/>
  <c r="F66" i="62"/>
  <c r="L65" i="62"/>
  <c r="F65" i="62"/>
  <c r="L64" i="62"/>
  <c r="F64" i="62"/>
  <c r="L63" i="62"/>
  <c r="F63" i="62"/>
  <c r="L62" i="62"/>
  <c r="F62" i="62"/>
  <c r="L61" i="62"/>
  <c r="F61" i="62"/>
  <c r="L60" i="62"/>
  <c r="F60" i="62"/>
  <c r="L59" i="62"/>
  <c r="L58" i="62"/>
  <c r="F58" i="62"/>
  <c r="L57" i="62"/>
  <c r="F57" i="62"/>
  <c r="L56" i="62"/>
  <c r="F56" i="62"/>
  <c r="L55" i="62"/>
  <c r="F55" i="62"/>
  <c r="L54" i="62"/>
  <c r="F54" i="62"/>
  <c r="L53" i="62"/>
  <c r="F53" i="62"/>
  <c r="L51" i="62"/>
  <c r="F51" i="62"/>
  <c r="L50" i="62"/>
  <c r="F50" i="62"/>
  <c r="G50" i="62" s="1"/>
  <c r="L48" i="62"/>
  <c r="L49" i="62" s="1"/>
  <c r="F48" i="62"/>
  <c r="L47" i="62"/>
  <c r="M47" i="62" s="1"/>
  <c r="F47" i="62"/>
  <c r="G47" i="62" s="1"/>
  <c r="L46" i="62"/>
  <c r="M46" i="62" s="1"/>
  <c r="F46" i="62"/>
  <c r="G46" i="62" s="1"/>
  <c r="L45" i="62"/>
  <c r="M45" i="62" s="1"/>
  <c r="F45" i="62"/>
  <c r="G45" i="62" s="1"/>
  <c r="L44" i="62"/>
  <c r="M44" i="62" s="1"/>
  <c r="F44" i="62"/>
  <c r="G44" i="62" s="1"/>
  <c r="L41" i="62"/>
  <c r="F41" i="62"/>
  <c r="L40" i="62"/>
  <c r="F40" i="62"/>
  <c r="L38" i="62"/>
  <c r="F38" i="62"/>
  <c r="L35" i="62"/>
  <c r="M35" i="62" s="1"/>
  <c r="F35" i="62"/>
  <c r="G35" i="62" s="1"/>
  <c r="L34" i="62"/>
  <c r="F34" i="62"/>
  <c r="L33" i="62"/>
  <c r="F33" i="62"/>
  <c r="L32" i="62"/>
  <c r="F32" i="62"/>
  <c r="L31" i="62"/>
  <c r="F31" i="62"/>
  <c r="L30" i="62"/>
  <c r="F30" i="62"/>
  <c r="L29" i="62"/>
  <c r="F29" i="62"/>
  <c r="L28" i="62"/>
  <c r="F28" i="62"/>
  <c r="L27" i="62"/>
  <c r="F27" i="62"/>
  <c r="L26" i="62"/>
  <c r="F26" i="62"/>
  <c r="L25" i="62"/>
  <c r="F25" i="62"/>
  <c r="L24" i="62"/>
  <c r="F24" i="62"/>
  <c r="L23" i="62"/>
  <c r="F23" i="62"/>
  <c r="L22" i="62"/>
  <c r="F22" i="62"/>
  <c r="L21" i="62"/>
  <c r="F21" i="62"/>
  <c r="L20" i="62"/>
  <c r="F20" i="62"/>
  <c r="L19" i="62"/>
  <c r="F19" i="62"/>
  <c r="L18" i="62"/>
  <c r="F18" i="62"/>
  <c r="L17" i="62"/>
  <c r="F17" i="62"/>
  <c r="L16" i="62"/>
  <c r="F16" i="62"/>
  <c r="L15" i="62"/>
  <c r="F15" i="62"/>
  <c r="L14" i="62"/>
  <c r="F14" i="62"/>
  <c r="L13" i="62"/>
  <c r="F13" i="62"/>
  <c r="L49" i="63" l="1"/>
  <c r="L42" i="63"/>
  <c r="L70" i="63"/>
  <c r="L77" i="63"/>
  <c r="G50" i="63"/>
  <c r="M50" i="62"/>
  <c r="F42" i="63"/>
  <c r="F49" i="63"/>
  <c r="F59" i="63"/>
  <c r="F70" i="63" s="1"/>
  <c r="F77" i="63"/>
  <c r="F42" i="62"/>
  <c r="F49" i="62"/>
  <c r="F59" i="62"/>
  <c r="F70" i="62" s="1"/>
  <c r="F77" i="62"/>
  <c r="L42" i="62"/>
  <c r="L70" i="62"/>
  <c r="L77" i="62"/>
  <c r="M77" i="63" l="1"/>
  <c r="G59" i="63"/>
  <c r="G70" i="62"/>
  <c r="G49" i="62"/>
  <c r="G77" i="62"/>
  <c r="G42" i="62"/>
  <c r="M42" i="62"/>
  <c r="G59" i="62"/>
  <c r="M70" i="63" l="1"/>
  <c r="M34" i="63"/>
  <c r="M25" i="63"/>
  <c r="M41" i="63"/>
  <c r="M42" i="63"/>
  <c r="M32" i="63"/>
  <c r="M31" i="63"/>
  <c r="M48" i="63"/>
  <c r="M65" i="63"/>
  <c r="M76" i="63"/>
  <c r="M20" i="63"/>
  <c r="M30" i="63"/>
  <c r="M33" i="63"/>
  <c r="M73" i="63"/>
  <c r="M27" i="63"/>
  <c r="M51" i="63"/>
  <c r="M49" i="63"/>
  <c r="M55" i="63"/>
  <c r="M13" i="63"/>
  <c r="M54" i="63"/>
  <c r="M53" i="63"/>
  <c r="M18" i="63"/>
  <c r="M59" i="63"/>
  <c r="M67" i="63"/>
  <c r="M79" i="63"/>
  <c r="M19" i="63"/>
  <c r="M72" i="63"/>
  <c r="M24" i="63"/>
  <c r="M63" i="63"/>
  <c r="M28" i="63"/>
  <c r="M64" i="63"/>
  <c r="M56" i="63"/>
  <c r="M14" i="63"/>
  <c r="M78" i="63"/>
  <c r="M58" i="63"/>
  <c r="M22" i="63"/>
  <c r="M60" i="63"/>
  <c r="M68" i="63"/>
  <c r="M29" i="63"/>
  <c r="M62" i="63"/>
  <c r="M23" i="63"/>
  <c r="M40" i="63"/>
  <c r="M75" i="63"/>
  <c r="M38" i="63"/>
  <c r="M66" i="63"/>
  <c r="M17" i="63"/>
  <c r="M57" i="63"/>
  <c r="M21" i="63"/>
  <c r="M16" i="63"/>
  <c r="M15" i="63"/>
  <c r="M26" i="63"/>
  <c r="M61" i="63"/>
  <c r="M69" i="63"/>
  <c r="G70" i="63"/>
  <c r="G49" i="63"/>
  <c r="G42" i="63"/>
  <c r="G79" i="63"/>
  <c r="G41" i="63"/>
  <c r="G62" i="63"/>
  <c r="G72" i="63"/>
  <c r="G19" i="63"/>
  <c r="G51" i="63"/>
  <c r="G65" i="63"/>
  <c r="G76" i="63"/>
  <c r="G26" i="63"/>
  <c r="G55" i="63"/>
  <c r="G13" i="63"/>
  <c r="G29" i="63"/>
  <c r="G20" i="63"/>
  <c r="G38" i="63"/>
  <c r="G54" i="63"/>
  <c r="G64" i="63"/>
  <c r="G75" i="63"/>
  <c r="G23" i="63"/>
  <c r="G56" i="63"/>
  <c r="G67" i="63"/>
  <c r="G14" i="63"/>
  <c r="G30" i="63"/>
  <c r="G17" i="63"/>
  <c r="G33" i="63"/>
  <c r="G24" i="63"/>
  <c r="G53" i="63"/>
  <c r="G58" i="63"/>
  <c r="G66" i="63"/>
  <c r="G78" i="63"/>
  <c r="G27" i="63"/>
  <c r="G61" i="63"/>
  <c r="G69" i="63"/>
  <c r="G18" i="63"/>
  <c r="G34" i="63"/>
  <c r="G21" i="63"/>
  <c r="G40" i="63"/>
  <c r="G28" i="63"/>
  <c r="G57" i="63"/>
  <c r="G60" i="63"/>
  <c r="G68" i="63"/>
  <c r="G15" i="63"/>
  <c r="G31" i="63"/>
  <c r="G63" i="63"/>
  <c r="G73" i="63"/>
  <c r="G22" i="63"/>
  <c r="G48" i="63"/>
  <c r="G25" i="63"/>
  <c r="G16" i="63"/>
  <c r="G32" i="63"/>
  <c r="G77" i="63"/>
  <c r="M77" i="62"/>
  <c r="M79" i="62"/>
  <c r="M55" i="62"/>
  <c r="M19" i="62"/>
  <c r="M27" i="62"/>
  <c r="M40" i="62"/>
  <c r="M64" i="62"/>
  <c r="M75" i="62"/>
  <c r="M51" i="62"/>
  <c r="M16" i="62"/>
  <c r="M24" i="62"/>
  <c r="M32" i="62"/>
  <c r="M61" i="62"/>
  <c r="M69" i="62"/>
  <c r="M53" i="62"/>
  <c r="M13" i="62"/>
  <c r="M21" i="62"/>
  <c r="M29" i="62"/>
  <c r="M48" i="62"/>
  <c r="M66" i="62"/>
  <c r="M78" i="62"/>
  <c r="M54" i="62"/>
  <c r="M18" i="62"/>
  <c r="M26" i="62"/>
  <c r="M34" i="62"/>
  <c r="M63" i="62"/>
  <c r="M73" i="62"/>
  <c r="M57" i="62"/>
  <c r="M15" i="62"/>
  <c r="M23" i="62"/>
  <c r="M31" i="62"/>
  <c r="M60" i="62"/>
  <c r="M68" i="62"/>
  <c r="M56" i="62"/>
  <c r="M20" i="62"/>
  <c r="M28" i="62"/>
  <c r="M38" i="62"/>
  <c r="M65" i="62"/>
  <c r="M76" i="62"/>
  <c r="M17" i="62"/>
  <c r="M25" i="62"/>
  <c r="M33" i="62"/>
  <c r="M62" i="62"/>
  <c r="M72" i="62"/>
  <c r="M49" i="62"/>
  <c r="M58" i="62"/>
  <c r="M14" i="62"/>
  <c r="M22" i="62"/>
  <c r="M30" i="62"/>
  <c r="M41" i="62"/>
  <c r="M59" i="62"/>
  <c r="M67" i="62"/>
  <c r="G79" i="62"/>
  <c r="G15" i="62"/>
  <c r="G29" i="62"/>
  <c r="G56" i="62"/>
  <c r="G18" i="62"/>
  <c r="G26" i="62"/>
  <c r="G34" i="62"/>
  <c r="G61" i="62"/>
  <c r="G69" i="62"/>
  <c r="G53" i="62"/>
  <c r="G17" i="62"/>
  <c r="G64" i="62"/>
  <c r="G75" i="62"/>
  <c r="G19" i="62"/>
  <c r="G33" i="62"/>
  <c r="G58" i="62"/>
  <c r="G20" i="62"/>
  <c r="G28" i="62"/>
  <c r="G38" i="62"/>
  <c r="G63" i="62"/>
  <c r="G73" i="62"/>
  <c r="G55" i="62"/>
  <c r="G21" i="62"/>
  <c r="G66" i="62"/>
  <c r="G78" i="62"/>
  <c r="G23" i="62"/>
  <c r="G40" i="62"/>
  <c r="G51" i="62"/>
  <c r="G14" i="62"/>
  <c r="G22" i="62"/>
  <c r="G30" i="62"/>
  <c r="G41" i="62"/>
  <c r="G65" i="62"/>
  <c r="G76" i="62"/>
  <c r="G57" i="62"/>
  <c r="G27" i="62"/>
  <c r="G60" i="62"/>
  <c r="G68" i="62"/>
  <c r="G25" i="62"/>
  <c r="G48" i="62"/>
  <c r="G54" i="62"/>
  <c r="G16" i="62"/>
  <c r="G24" i="62"/>
  <c r="G32" i="62"/>
  <c r="G67" i="62"/>
  <c r="G13" i="62"/>
  <c r="G31" i="62"/>
  <c r="G62" i="62"/>
  <c r="G72" i="62"/>
  <c r="M70" i="62"/>
  <c r="H50" i="1" l="1"/>
  <c r="J50" i="1"/>
  <c r="D50" i="1"/>
  <c r="B50" i="1"/>
  <c r="J51" i="60"/>
  <c r="J50" i="60"/>
  <c r="J79" i="60" s="1"/>
  <c r="H51" i="60"/>
  <c r="H50" i="60"/>
  <c r="D51" i="60"/>
  <c r="D50" i="60"/>
  <c r="B51" i="60"/>
  <c r="B50" i="60"/>
  <c r="B50" i="58"/>
  <c r="D50" i="58"/>
  <c r="F50" i="35"/>
  <c r="F50" i="34"/>
  <c r="F50" i="33"/>
  <c r="B50" i="32"/>
  <c r="B50" i="53" s="1"/>
  <c r="D50" i="32"/>
  <c r="D50" i="53" s="1"/>
  <c r="F50" i="22"/>
  <c r="F50" i="31"/>
  <c r="F50" i="30"/>
  <c r="F50" i="24"/>
  <c r="F50" i="29"/>
  <c r="F50" i="28"/>
  <c r="F50" i="27"/>
  <c r="F50" i="26"/>
  <c r="F50" i="25"/>
  <c r="F50" i="23"/>
  <c r="B50" i="20"/>
  <c r="D50" i="20"/>
  <c r="F50" i="19"/>
  <c r="F50" i="18"/>
  <c r="F50" i="17"/>
  <c r="F50" i="16"/>
  <c r="F50" i="14"/>
  <c r="F50" i="13"/>
  <c r="F50" i="12"/>
  <c r="F50" i="11"/>
  <c r="F50" i="2"/>
  <c r="F50" i="3"/>
  <c r="F50" i="4"/>
  <c r="F50" i="5"/>
  <c r="F50" i="6"/>
  <c r="F50" i="7"/>
  <c r="B50" i="54"/>
  <c r="F50" i="36"/>
  <c r="F50" i="37"/>
  <c r="F50" i="38"/>
  <c r="F50" i="39"/>
  <c r="F50" i="40"/>
  <c r="F50" i="41"/>
  <c r="F50" i="42"/>
  <c r="F50" i="43"/>
  <c r="F50" i="44"/>
  <c r="F50" i="45"/>
  <c r="F50" i="46"/>
  <c r="F50" i="47"/>
  <c r="F50" i="48"/>
  <c r="F79" i="48" s="1"/>
  <c r="F50" i="49"/>
  <c r="F50" i="50"/>
  <c r="H50" i="54"/>
  <c r="H50" i="58"/>
  <c r="J50" i="58"/>
  <c r="L50" i="35"/>
  <c r="L50" i="34"/>
  <c r="L50" i="33"/>
  <c r="H50" i="32"/>
  <c r="H50" i="53" s="1"/>
  <c r="J50" i="32"/>
  <c r="J50" i="53" s="1"/>
  <c r="L50" i="22"/>
  <c r="L50" i="31"/>
  <c r="L50" i="30"/>
  <c r="L79" i="30" s="1"/>
  <c r="L50" i="24"/>
  <c r="L79" i="24" s="1"/>
  <c r="L50" i="29"/>
  <c r="L79" i="29" s="1"/>
  <c r="L50" i="28"/>
  <c r="L79" i="28" s="1"/>
  <c r="L50" i="27"/>
  <c r="L79" i="27" s="1"/>
  <c r="L50" i="26"/>
  <c r="L79" i="26" s="1"/>
  <c r="L50" i="25"/>
  <c r="L79" i="25" s="1"/>
  <c r="M50" i="23"/>
  <c r="H50" i="20"/>
  <c r="H79" i="20" s="1"/>
  <c r="J50" i="20"/>
  <c r="L50" i="19"/>
  <c r="L50" i="18"/>
  <c r="L79" i="18" s="1"/>
  <c r="L50" i="17"/>
  <c r="L79" i="17" s="1"/>
  <c r="L50" i="16"/>
  <c r="L79" i="16" s="1"/>
  <c r="L50" i="14"/>
  <c r="L79" i="14" s="1"/>
  <c r="L50" i="13"/>
  <c r="L79" i="13" s="1"/>
  <c r="L50" i="12"/>
  <c r="L79" i="12" s="1"/>
  <c r="L50" i="11"/>
  <c r="L79" i="11" s="1"/>
  <c r="L50" i="2"/>
  <c r="L50" i="3"/>
  <c r="L50" i="4"/>
  <c r="L50" i="5"/>
  <c r="L50" i="6"/>
  <c r="L50" i="7"/>
  <c r="J50" i="54"/>
  <c r="L50" i="37"/>
  <c r="L50" i="38"/>
  <c r="L50" i="39"/>
  <c r="L50" i="40"/>
  <c r="L50" i="41"/>
  <c r="L79" i="41" s="1"/>
  <c r="L50" i="42"/>
  <c r="L50" i="43"/>
  <c r="L50" i="44"/>
  <c r="L50" i="45"/>
  <c r="L50" i="46"/>
  <c r="L50" i="47"/>
  <c r="L50" i="48"/>
  <c r="L50" i="49"/>
  <c r="L50" i="50"/>
  <c r="D35" i="54"/>
  <c r="H35" i="54"/>
  <c r="B35" i="58"/>
  <c r="D35" i="58"/>
  <c r="H35" i="58"/>
  <c r="J35" i="58"/>
  <c r="B35" i="60"/>
  <c r="D35" i="60"/>
  <c r="F35" i="60" s="1"/>
  <c r="H35" i="60"/>
  <c r="J35" i="60"/>
  <c r="F35" i="35"/>
  <c r="G35" i="35" s="1"/>
  <c r="L35" i="35"/>
  <c r="M35" i="35"/>
  <c r="F35" i="34"/>
  <c r="G35" i="34" s="1"/>
  <c r="L35" i="34"/>
  <c r="M35" i="34" s="1"/>
  <c r="F35" i="33"/>
  <c r="G35" i="33" s="1"/>
  <c r="L35" i="33"/>
  <c r="M35" i="33" s="1"/>
  <c r="B35" i="32"/>
  <c r="B35" i="53" s="1"/>
  <c r="D35" i="32"/>
  <c r="H35" i="32"/>
  <c r="H35" i="53" s="1"/>
  <c r="J35" i="32"/>
  <c r="J35" i="53" s="1"/>
  <c r="F35" i="22"/>
  <c r="G35" i="22" s="1"/>
  <c r="L35" i="22"/>
  <c r="F35" i="31"/>
  <c r="G35" i="31" s="1"/>
  <c r="L35" i="31"/>
  <c r="F35" i="30"/>
  <c r="G35" i="30" s="1"/>
  <c r="L35" i="30"/>
  <c r="I35" i="30" s="1"/>
  <c r="F35" i="24"/>
  <c r="G35" i="24" s="1"/>
  <c r="L35" i="24"/>
  <c r="F35" i="29"/>
  <c r="G35" i="29" s="1"/>
  <c r="L35" i="29"/>
  <c r="F35" i="28"/>
  <c r="G35" i="28" s="1"/>
  <c r="L35" i="28"/>
  <c r="I35" i="28" s="1"/>
  <c r="F35" i="27"/>
  <c r="G35" i="27" s="1"/>
  <c r="L35" i="27"/>
  <c r="F35" i="26"/>
  <c r="G35" i="26" s="1"/>
  <c r="L35" i="26"/>
  <c r="F35" i="25"/>
  <c r="G35" i="25" s="1"/>
  <c r="L35" i="25"/>
  <c r="F35" i="23"/>
  <c r="G35" i="23" s="1"/>
  <c r="B35" i="20"/>
  <c r="D35" i="20"/>
  <c r="H35" i="20"/>
  <c r="J35" i="20"/>
  <c r="F35" i="19"/>
  <c r="L35" i="19"/>
  <c r="M35" i="19" s="1"/>
  <c r="F35" i="18"/>
  <c r="L35" i="18"/>
  <c r="M35" i="18" s="1"/>
  <c r="F35" i="17"/>
  <c r="G35" i="17" s="1"/>
  <c r="L35" i="17"/>
  <c r="M35" i="17" s="1"/>
  <c r="F35" i="16"/>
  <c r="L35" i="16"/>
  <c r="M35" i="16" s="1"/>
  <c r="F35" i="14"/>
  <c r="L35" i="14"/>
  <c r="M35" i="14" s="1"/>
  <c r="F35" i="13"/>
  <c r="L35" i="13"/>
  <c r="M35" i="13" s="1"/>
  <c r="F35" i="12"/>
  <c r="L35" i="12"/>
  <c r="M35" i="12"/>
  <c r="F35" i="11"/>
  <c r="L35" i="11"/>
  <c r="M35" i="11" s="1"/>
  <c r="B35" i="1"/>
  <c r="D35" i="1"/>
  <c r="H35" i="1"/>
  <c r="J35" i="1"/>
  <c r="F35" i="2"/>
  <c r="G35" i="2" s="1"/>
  <c r="L35" i="2"/>
  <c r="M35" i="2" s="1"/>
  <c r="F35" i="3"/>
  <c r="G35" i="3" s="1"/>
  <c r="L35" i="3"/>
  <c r="M35" i="3" s="1"/>
  <c r="F35" i="4"/>
  <c r="G35" i="4" s="1"/>
  <c r="L35" i="4"/>
  <c r="M35" i="4"/>
  <c r="F35" i="5"/>
  <c r="G35" i="5" s="1"/>
  <c r="L35" i="5"/>
  <c r="M35" i="5" s="1"/>
  <c r="F35" i="6"/>
  <c r="G35" i="6" s="1"/>
  <c r="L35" i="6"/>
  <c r="M35" i="6" s="1"/>
  <c r="F35" i="7"/>
  <c r="G35" i="7" s="1"/>
  <c r="L35" i="7"/>
  <c r="M35" i="7" s="1"/>
  <c r="B35" i="54"/>
  <c r="J35" i="54"/>
  <c r="F35" i="37"/>
  <c r="G35" i="37" s="1"/>
  <c r="L35" i="37"/>
  <c r="M35" i="37" s="1"/>
  <c r="F35" i="38"/>
  <c r="G35" i="38" s="1"/>
  <c r="L35" i="38"/>
  <c r="M35" i="38" s="1"/>
  <c r="F35" i="39"/>
  <c r="G35" i="39" s="1"/>
  <c r="L35" i="39"/>
  <c r="M35" i="39" s="1"/>
  <c r="F35" i="40"/>
  <c r="G35" i="40" s="1"/>
  <c r="L35" i="40"/>
  <c r="M35" i="40" s="1"/>
  <c r="F35" i="41"/>
  <c r="G35" i="41" s="1"/>
  <c r="L35" i="41"/>
  <c r="M35" i="41"/>
  <c r="F35" i="42"/>
  <c r="G35" i="42" s="1"/>
  <c r="L35" i="42"/>
  <c r="M35" i="42" s="1"/>
  <c r="F35" i="43"/>
  <c r="G35" i="43" s="1"/>
  <c r="L35" i="43"/>
  <c r="M35" i="43" s="1"/>
  <c r="F35" i="44"/>
  <c r="G35" i="44" s="1"/>
  <c r="L35" i="44"/>
  <c r="M35" i="44" s="1"/>
  <c r="F35" i="45"/>
  <c r="G35" i="45" s="1"/>
  <c r="L35" i="45"/>
  <c r="M35" i="45"/>
  <c r="F35" i="46"/>
  <c r="G35" i="46" s="1"/>
  <c r="L35" i="46"/>
  <c r="M35" i="46" s="1"/>
  <c r="F35" i="47"/>
  <c r="G35" i="47" s="1"/>
  <c r="L35" i="47"/>
  <c r="M35" i="47" s="1"/>
  <c r="F35" i="48"/>
  <c r="G35" i="48" s="1"/>
  <c r="L35" i="48"/>
  <c r="M35" i="48"/>
  <c r="F35" i="49"/>
  <c r="G35" i="49" s="1"/>
  <c r="L35" i="49"/>
  <c r="M35" i="49" s="1"/>
  <c r="F35" i="50"/>
  <c r="G35" i="50" s="1"/>
  <c r="L35" i="50"/>
  <c r="M35" i="50" s="1"/>
  <c r="K50" i="31" l="1"/>
  <c r="I50" i="31"/>
  <c r="M35" i="30"/>
  <c r="M35" i="26"/>
  <c r="I35" i="26"/>
  <c r="M35" i="31"/>
  <c r="I35" i="31"/>
  <c r="M35" i="22"/>
  <c r="I35" i="22"/>
  <c r="M35" i="24"/>
  <c r="I35" i="24"/>
  <c r="M35" i="27"/>
  <c r="I35" i="27"/>
  <c r="M35" i="25"/>
  <c r="I35" i="25"/>
  <c r="M35" i="29"/>
  <c r="I35" i="29"/>
  <c r="M35" i="28"/>
  <c r="L79" i="19"/>
  <c r="L35" i="60"/>
  <c r="M35" i="60" s="1"/>
  <c r="F50" i="58"/>
  <c r="E50" i="58" s="1"/>
  <c r="L50" i="1"/>
  <c r="M50" i="1" s="1"/>
  <c r="F50" i="1"/>
  <c r="G50" i="1" s="1"/>
  <c r="J35" i="51"/>
  <c r="J50" i="51"/>
  <c r="B35" i="51"/>
  <c r="F35" i="32"/>
  <c r="E35" i="32" s="1"/>
  <c r="F50" i="59"/>
  <c r="E50" i="59" s="1"/>
  <c r="F50" i="20"/>
  <c r="C50" i="20" s="1"/>
  <c r="L35" i="59"/>
  <c r="M35" i="59" s="1"/>
  <c r="F35" i="59"/>
  <c r="G35" i="59" s="1"/>
  <c r="L35" i="58"/>
  <c r="M35" i="58" s="1"/>
  <c r="F50" i="32"/>
  <c r="C50" i="32" s="1"/>
  <c r="K35" i="60"/>
  <c r="L50" i="59"/>
  <c r="F35" i="58"/>
  <c r="G35" i="58" s="1"/>
  <c r="L50" i="58"/>
  <c r="I50" i="58" s="1"/>
  <c r="B50" i="51"/>
  <c r="L50" i="60"/>
  <c r="F50" i="60"/>
  <c r="C50" i="60" s="1"/>
  <c r="E50" i="36"/>
  <c r="B50" i="52"/>
  <c r="C50" i="58"/>
  <c r="F50" i="53"/>
  <c r="D50" i="54"/>
  <c r="C50" i="36"/>
  <c r="D50" i="51"/>
  <c r="L50" i="53"/>
  <c r="J50" i="52"/>
  <c r="L50" i="54"/>
  <c r="H50" i="52"/>
  <c r="H50" i="51"/>
  <c r="L50" i="36"/>
  <c r="L50" i="20"/>
  <c r="L50" i="32"/>
  <c r="K50" i="32" s="1"/>
  <c r="J35" i="52"/>
  <c r="L35" i="54"/>
  <c r="H35" i="52"/>
  <c r="I35" i="60"/>
  <c r="G35" i="60"/>
  <c r="E35" i="60"/>
  <c r="B35" i="52"/>
  <c r="L35" i="53"/>
  <c r="M35" i="53" s="1"/>
  <c r="C35" i="60"/>
  <c r="F35" i="54"/>
  <c r="L35" i="32"/>
  <c r="K35" i="32" s="1"/>
  <c r="D35" i="53"/>
  <c r="H35" i="51"/>
  <c r="D35" i="51"/>
  <c r="L35" i="36"/>
  <c r="K35" i="36" s="1"/>
  <c r="L35" i="1"/>
  <c r="K35" i="1" s="1"/>
  <c r="L35" i="20"/>
  <c r="K35" i="20" s="1"/>
  <c r="F35" i="36"/>
  <c r="C35" i="36" s="1"/>
  <c r="F35" i="1"/>
  <c r="F35" i="20"/>
  <c r="C35" i="20" s="1"/>
  <c r="I50" i="60" l="1"/>
  <c r="K50" i="59"/>
  <c r="E50" i="20"/>
  <c r="K50" i="36"/>
  <c r="K50" i="54"/>
  <c r="K50" i="58"/>
  <c r="K35" i="58"/>
  <c r="E50" i="1"/>
  <c r="C50" i="1"/>
  <c r="I50" i="1"/>
  <c r="K50" i="1"/>
  <c r="L35" i="51"/>
  <c r="M35" i="51" s="1"/>
  <c r="G35" i="32"/>
  <c r="C35" i="32"/>
  <c r="K35" i="59"/>
  <c r="I50" i="59"/>
  <c r="C50" i="59"/>
  <c r="I35" i="58"/>
  <c r="I35" i="59"/>
  <c r="C35" i="59"/>
  <c r="E35" i="59"/>
  <c r="E50" i="32"/>
  <c r="E50" i="60"/>
  <c r="C35" i="58"/>
  <c r="E35" i="58"/>
  <c r="K50" i="60"/>
  <c r="E50" i="53"/>
  <c r="C50" i="53"/>
  <c r="F50" i="54"/>
  <c r="D50" i="52"/>
  <c r="F50" i="51"/>
  <c r="I50" i="32"/>
  <c r="I50" i="20"/>
  <c r="K50" i="20"/>
  <c r="L50" i="51"/>
  <c r="I50" i="54"/>
  <c r="K50" i="53"/>
  <c r="I50" i="36"/>
  <c r="I50" i="53"/>
  <c r="L50" i="52"/>
  <c r="I35" i="36"/>
  <c r="M35" i="36"/>
  <c r="I35" i="54"/>
  <c r="M35" i="54"/>
  <c r="F35" i="51"/>
  <c r="M35" i="32"/>
  <c r="I35" i="32"/>
  <c r="K35" i="53"/>
  <c r="K35" i="54"/>
  <c r="G35" i="1"/>
  <c r="E35" i="1"/>
  <c r="I35" i="20"/>
  <c r="M35" i="20"/>
  <c r="E35" i="54"/>
  <c r="G35" i="54"/>
  <c r="C35" i="54"/>
  <c r="C35" i="1"/>
  <c r="I35" i="53"/>
  <c r="L35" i="52"/>
  <c r="M35" i="52" s="1"/>
  <c r="F35" i="53"/>
  <c r="D35" i="52"/>
  <c r="G35" i="20"/>
  <c r="E35" i="20"/>
  <c r="G35" i="36"/>
  <c r="E35" i="36"/>
  <c r="I35" i="1"/>
  <c r="M35" i="1"/>
  <c r="E50" i="51" l="1"/>
  <c r="E50" i="54"/>
  <c r="K50" i="52"/>
  <c r="I50" i="51"/>
  <c r="I35" i="51"/>
  <c r="K35" i="51"/>
  <c r="F50" i="52"/>
  <c r="C50" i="51"/>
  <c r="C50" i="54"/>
  <c r="K50" i="51"/>
  <c r="I50" i="52"/>
  <c r="G35" i="51"/>
  <c r="C35" i="51"/>
  <c r="F35" i="52"/>
  <c r="E35" i="52" s="1"/>
  <c r="G35" i="53"/>
  <c r="C35" i="53"/>
  <c r="I35" i="52"/>
  <c r="E35" i="53"/>
  <c r="K35" i="52"/>
  <c r="E35" i="51"/>
  <c r="E50" i="52" l="1"/>
  <c r="C50" i="52"/>
  <c r="G35" i="52"/>
  <c r="C35" i="52"/>
  <c r="F14" i="18" l="1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7" i="18"/>
  <c r="F38" i="18"/>
  <c r="F39" i="18"/>
  <c r="F40" i="18"/>
  <c r="F41" i="18"/>
  <c r="F42" i="18"/>
  <c r="F44" i="18"/>
  <c r="F45" i="18"/>
  <c r="F46" i="18"/>
  <c r="F47" i="18"/>
  <c r="F48" i="18"/>
  <c r="F49" i="18"/>
  <c r="F51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2" i="18"/>
  <c r="F73" i="18"/>
  <c r="F75" i="18"/>
  <c r="F76" i="18"/>
  <c r="F77" i="18"/>
  <c r="F78" i="18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7" i="17"/>
  <c r="F38" i="17"/>
  <c r="F39" i="17"/>
  <c r="F40" i="17"/>
  <c r="F41" i="17"/>
  <c r="F42" i="17"/>
  <c r="F43" i="17"/>
  <c r="F44" i="17"/>
  <c r="F45" i="17"/>
  <c r="F46" i="17"/>
  <c r="G46" i="17" s="1"/>
  <c r="F47" i="17"/>
  <c r="F48" i="17"/>
  <c r="F49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G76" i="17" s="1"/>
  <c r="F77" i="17"/>
  <c r="F78" i="17"/>
  <c r="G50" i="17" s="1"/>
  <c r="G78" i="17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7" i="16"/>
  <c r="F38" i="16"/>
  <c r="F39" i="16"/>
  <c r="F40" i="16"/>
  <c r="F42" i="16"/>
  <c r="F44" i="16"/>
  <c r="F45" i="16"/>
  <c r="F46" i="16"/>
  <c r="F47" i="16"/>
  <c r="F48" i="16"/>
  <c r="F49" i="16"/>
  <c r="F51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2" i="16"/>
  <c r="F73" i="16"/>
  <c r="F75" i="16"/>
  <c r="F76" i="16"/>
  <c r="F77" i="16"/>
  <c r="F78" i="16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7" i="14"/>
  <c r="F38" i="14"/>
  <c r="F39" i="14"/>
  <c r="F40" i="14"/>
  <c r="F41" i="14"/>
  <c r="F42" i="14"/>
  <c r="F44" i="14"/>
  <c r="F45" i="14"/>
  <c r="F46" i="14"/>
  <c r="F47" i="14"/>
  <c r="F48" i="14"/>
  <c r="F49" i="14"/>
  <c r="F51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2" i="14"/>
  <c r="F73" i="14"/>
  <c r="F75" i="14"/>
  <c r="F76" i="14"/>
  <c r="F77" i="14"/>
  <c r="F78" i="14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G34" i="13" s="1"/>
  <c r="F37" i="13"/>
  <c r="F38" i="13"/>
  <c r="F39" i="13"/>
  <c r="F40" i="13"/>
  <c r="F41" i="13"/>
  <c r="F42" i="13"/>
  <c r="F44" i="13"/>
  <c r="F45" i="13"/>
  <c r="G45" i="13" s="1"/>
  <c r="F46" i="13"/>
  <c r="F47" i="13"/>
  <c r="F48" i="13"/>
  <c r="G48" i="13" s="1"/>
  <c r="F49" i="13"/>
  <c r="F51" i="13"/>
  <c r="F53" i="13"/>
  <c r="F54" i="13"/>
  <c r="F55" i="13"/>
  <c r="G55" i="13" s="1"/>
  <c r="F56" i="13"/>
  <c r="F57" i="13"/>
  <c r="F58" i="13"/>
  <c r="G58" i="13" s="1"/>
  <c r="F59" i="13"/>
  <c r="F60" i="13"/>
  <c r="F61" i="13"/>
  <c r="F62" i="13"/>
  <c r="F63" i="13"/>
  <c r="G63" i="13" s="1"/>
  <c r="F64" i="13"/>
  <c r="F65" i="13"/>
  <c r="F66" i="13"/>
  <c r="G66" i="13" s="1"/>
  <c r="F67" i="13"/>
  <c r="F68" i="13"/>
  <c r="F69" i="13"/>
  <c r="F70" i="13"/>
  <c r="F72" i="13"/>
  <c r="F73" i="13"/>
  <c r="F75" i="13"/>
  <c r="F76" i="13"/>
  <c r="G76" i="13" s="1"/>
  <c r="F77" i="13"/>
  <c r="G36" i="13" s="1"/>
  <c r="F78" i="13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7" i="12"/>
  <c r="F38" i="12"/>
  <c r="F39" i="12"/>
  <c r="F40" i="12"/>
  <c r="F41" i="12"/>
  <c r="F42" i="12"/>
  <c r="F44" i="12"/>
  <c r="F45" i="12"/>
  <c r="F46" i="12"/>
  <c r="F47" i="12"/>
  <c r="F48" i="12"/>
  <c r="F49" i="12"/>
  <c r="F51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2" i="12"/>
  <c r="F73" i="12"/>
  <c r="F75" i="12"/>
  <c r="F76" i="12"/>
  <c r="F77" i="12"/>
  <c r="F78" i="12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7" i="11"/>
  <c r="F38" i="11"/>
  <c r="F39" i="11"/>
  <c r="F40" i="11"/>
  <c r="F41" i="11"/>
  <c r="F42" i="11"/>
  <c r="F44" i="11"/>
  <c r="F45" i="11"/>
  <c r="F46" i="11"/>
  <c r="F47" i="11"/>
  <c r="F48" i="11"/>
  <c r="F49" i="11"/>
  <c r="F51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2" i="11"/>
  <c r="F73" i="11"/>
  <c r="F75" i="11"/>
  <c r="F76" i="11"/>
  <c r="F77" i="11"/>
  <c r="F78" i="11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7" i="19"/>
  <c r="F38" i="19"/>
  <c r="F39" i="19"/>
  <c r="F40" i="19"/>
  <c r="F41" i="19"/>
  <c r="F42" i="19"/>
  <c r="F44" i="19"/>
  <c r="F45" i="19"/>
  <c r="F46" i="19"/>
  <c r="F47" i="19"/>
  <c r="F48" i="19"/>
  <c r="F49" i="19"/>
  <c r="F51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2" i="19"/>
  <c r="F73" i="19"/>
  <c r="F75" i="19"/>
  <c r="F76" i="19"/>
  <c r="F77" i="19"/>
  <c r="G70" i="19" s="1"/>
  <c r="F78" i="19"/>
  <c r="F13" i="18"/>
  <c r="F13" i="17"/>
  <c r="G13" i="17" s="1"/>
  <c r="F13" i="16"/>
  <c r="F13" i="14"/>
  <c r="F13" i="13"/>
  <c r="G13" i="13" s="1"/>
  <c r="F13" i="12"/>
  <c r="F13" i="11"/>
  <c r="F13" i="19"/>
  <c r="G70" i="13"/>
  <c r="G54" i="13"/>
  <c r="G75" i="13"/>
  <c r="G69" i="13"/>
  <c r="G65" i="13"/>
  <c r="G61" i="13"/>
  <c r="G57" i="13"/>
  <c r="G53" i="13"/>
  <c r="G47" i="13"/>
  <c r="G38" i="13"/>
  <c r="G32" i="13"/>
  <c r="G28" i="13"/>
  <c r="G20" i="13"/>
  <c r="G18" i="19"/>
  <c r="G78" i="13"/>
  <c r="G73" i="13"/>
  <c r="G64" i="13"/>
  <c r="G56" i="13"/>
  <c r="G46" i="13"/>
  <c r="G41" i="13"/>
  <c r="G37" i="13"/>
  <c r="G31" i="13"/>
  <c r="G27" i="13"/>
  <c r="G15" i="13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8" i="1"/>
  <c r="B40" i="1"/>
  <c r="B44" i="1"/>
  <c r="B45" i="1"/>
  <c r="B46" i="1"/>
  <c r="B47" i="1"/>
  <c r="B48" i="1"/>
  <c r="B51" i="1"/>
  <c r="B53" i="1"/>
  <c r="B54" i="1"/>
  <c r="B55" i="1"/>
  <c r="B56" i="1"/>
  <c r="B57" i="1"/>
  <c r="B58" i="1"/>
  <c r="B60" i="1"/>
  <c r="B61" i="1"/>
  <c r="B62" i="1"/>
  <c r="B63" i="1"/>
  <c r="B64" i="1"/>
  <c r="B65" i="1"/>
  <c r="B66" i="1"/>
  <c r="B67" i="1"/>
  <c r="B68" i="1"/>
  <c r="B69" i="1"/>
  <c r="B72" i="1"/>
  <c r="B73" i="1"/>
  <c r="B75" i="1"/>
  <c r="B76" i="1"/>
  <c r="B78" i="1"/>
  <c r="D13" i="1"/>
  <c r="D14" i="1"/>
  <c r="D15" i="1"/>
  <c r="D16" i="1"/>
  <c r="D17" i="1"/>
  <c r="F17" i="1" s="1"/>
  <c r="E17" i="1" s="1"/>
  <c r="D18" i="1"/>
  <c r="D19" i="1"/>
  <c r="D20" i="1"/>
  <c r="D21" i="1"/>
  <c r="D22" i="1"/>
  <c r="D23" i="1"/>
  <c r="D24" i="1"/>
  <c r="D25" i="1"/>
  <c r="F25" i="1" s="1"/>
  <c r="E25" i="1" s="1"/>
  <c r="D26" i="1"/>
  <c r="D27" i="1"/>
  <c r="D28" i="1"/>
  <c r="D29" i="1"/>
  <c r="D30" i="1"/>
  <c r="D31" i="1"/>
  <c r="D32" i="1"/>
  <c r="D33" i="1"/>
  <c r="F33" i="1" s="1"/>
  <c r="D34" i="1"/>
  <c r="D38" i="1"/>
  <c r="D40" i="1"/>
  <c r="D44" i="1"/>
  <c r="D45" i="1"/>
  <c r="D46" i="1"/>
  <c r="D47" i="1"/>
  <c r="D48" i="1"/>
  <c r="F48" i="1" s="1"/>
  <c r="D51" i="1"/>
  <c r="D53" i="1"/>
  <c r="D54" i="1"/>
  <c r="D55" i="1"/>
  <c r="D56" i="1"/>
  <c r="D57" i="1"/>
  <c r="D58" i="1"/>
  <c r="D60" i="1"/>
  <c r="F60" i="1" s="1"/>
  <c r="E60" i="1" s="1"/>
  <c r="D61" i="1"/>
  <c r="D62" i="1"/>
  <c r="D63" i="1"/>
  <c r="D64" i="1"/>
  <c r="D65" i="1"/>
  <c r="D66" i="1"/>
  <c r="D67" i="1"/>
  <c r="D68" i="1"/>
  <c r="F68" i="1" s="1"/>
  <c r="E68" i="1" s="1"/>
  <c r="D69" i="1"/>
  <c r="D72" i="1"/>
  <c r="D73" i="1"/>
  <c r="D75" i="1"/>
  <c r="D76" i="1"/>
  <c r="D78" i="1"/>
  <c r="L78" i="3"/>
  <c r="M50" i="3" s="1"/>
  <c r="F78" i="3"/>
  <c r="G50" i="3" s="1"/>
  <c r="L76" i="3"/>
  <c r="F76" i="3"/>
  <c r="L75" i="3"/>
  <c r="F75" i="3"/>
  <c r="L73" i="3"/>
  <c r="F73" i="3"/>
  <c r="L72" i="3"/>
  <c r="F72" i="3"/>
  <c r="L69" i="3"/>
  <c r="F69" i="3"/>
  <c r="L68" i="3"/>
  <c r="F68" i="3"/>
  <c r="L67" i="3"/>
  <c r="F67" i="3"/>
  <c r="L66" i="3"/>
  <c r="F66" i="3"/>
  <c r="L65" i="3"/>
  <c r="F65" i="3"/>
  <c r="L64" i="3"/>
  <c r="F64" i="3"/>
  <c r="L63" i="3"/>
  <c r="F63" i="3"/>
  <c r="L62" i="3"/>
  <c r="F62" i="3"/>
  <c r="L61" i="3"/>
  <c r="F61" i="3"/>
  <c r="L60" i="3"/>
  <c r="F60" i="3"/>
  <c r="L59" i="3"/>
  <c r="L58" i="3"/>
  <c r="F58" i="3"/>
  <c r="L57" i="3"/>
  <c r="F57" i="3"/>
  <c r="L56" i="3"/>
  <c r="F56" i="3"/>
  <c r="L55" i="3"/>
  <c r="F55" i="3"/>
  <c r="L54" i="3"/>
  <c r="F54" i="3"/>
  <c r="L53" i="3"/>
  <c r="F53" i="3"/>
  <c r="L51" i="3"/>
  <c r="F51" i="3"/>
  <c r="L48" i="3"/>
  <c r="F48" i="3"/>
  <c r="L47" i="3"/>
  <c r="M47" i="3" s="1"/>
  <c r="F47" i="3"/>
  <c r="L46" i="3"/>
  <c r="M46" i="3" s="1"/>
  <c r="F46" i="3"/>
  <c r="G46" i="3" s="1"/>
  <c r="L45" i="3"/>
  <c r="M45" i="3" s="1"/>
  <c r="F45" i="3"/>
  <c r="G45" i="3" s="1"/>
  <c r="L44" i="3"/>
  <c r="M44" i="3" s="1"/>
  <c r="F44" i="3"/>
  <c r="L41" i="3"/>
  <c r="F41" i="3"/>
  <c r="L40" i="3"/>
  <c r="F40" i="3"/>
  <c r="L38" i="3"/>
  <c r="F38" i="3"/>
  <c r="L34" i="3"/>
  <c r="F34" i="3"/>
  <c r="L33" i="3"/>
  <c r="F33" i="3"/>
  <c r="L32" i="3"/>
  <c r="F32" i="3"/>
  <c r="L31" i="3"/>
  <c r="F31" i="3"/>
  <c r="L30" i="3"/>
  <c r="F30" i="3"/>
  <c r="L29" i="3"/>
  <c r="F29" i="3"/>
  <c r="L28" i="3"/>
  <c r="F28" i="3"/>
  <c r="L27" i="3"/>
  <c r="F27" i="3"/>
  <c r="L26" i="3"/>
  <c r="F26" i="3"/>
  <c r="L25" i="3"/>
  <c r="F25" i="3"/>
  <c r="L24" i="3"/>
  <c r="F24" i="3"/>
  <c r="L23" i="3"/>
  <c r="F23" i="3"/>
  <c r="L22" i="3"/>
  <c r="F22" i="3"/>
  <c r="L21" i="3"/>
  <c r="F21" i="3"/>
  <c r="L20" i="3"/>
  <c r="F20" i="3"/>
  <c r="L19" i="3"/>
  <c r="F19" i="3"/>
  <c r="L18" i="3"/>
  <c r="F18" i="3"/>
  <c r="L17" i="3"/>
  <c r="F17" i="3"/>
  <c r="L16" i="3"/>
  <c r="F16" i="3"/>
  <c r="L14" i="3"/>
  <c r="F14" i="3"/>
  <c r="L13" i="3"/>
  <c r="F13" i="3"/>
  <c r="L15" i="3"/>
  <c r="F15" i="3"/>
  <c r="G44" i="3"/>
  <c r="L76" i="26"/>
  <c r="L77" i="26" s="1"/>
  <c r="L75" i="26"/>
  <c r="L73" i="26"/>
  <c r="L72" i="26"/>
  <c r="L69" i="26"/>
  <c r="L68" i="26"/>
  <c r="L67" i="26"/>
  <c r="L66" i="26"/>
  <c r="L65" i="26"/>
  <c r="L64" i="26"/>
  <c r="L63" i="26"/>
  <c r="L62" i="26"/>
  <c r="L61" i="26"/>
  <c r="L60" i="26"/>
  <c r="L59" i="26"/>
  <c r="L48" i="26"/>
  <c r="L47" i="26"/>
  <c r="M47" i="26" s="1"/>
  <c r="L46" i="26"/>
  <c r="M46" i="26" s="1"/>
  <c r="L45" i="26"/>
  <c r="L44" i="26"/>
  <c r="M44" i="26" s="1"/>
  <c r="L41" i="26"/>
  <c r="L40" i="26"/>
  <c r="L38" i="26"/>
  <c r="L34" i="26"/>
  <c r="L29" i="26"/>
  <c r="L28" i="26"/>
  <c r="L26" i="26"/>
  <c r="L27" i="26"/>
  <c r="L25" i="26"/>
  <c r="L24" i="26"/>
  <c r="L23" i="26"/>
  <c r="L22" i="26"/>
  <c r="L21" i="26"/>
  <c r="L20" i="26"/>
  <c r="L19" i="26"/>
  <c r="L18" i="26"/>
  <c r="L17" i="26"/>
  <c r="L16" i="26"/>
  <c r="L14" i="26"/>
  <c r="L13" i="26"/>
  <c r="L30" i="26"/>
  <c r="L31" i="26"/>
  <c r="L32" i="26"/>
  <c r="L33" i="26"/>
  <c r="L51" i="26"/>
  <c r="L78" i="26"/>
  <c r="M50" i="26" s="1"/>
  <c r="L58" i="26"/>
  <c r="L57" i="26"/>
  <c r="L56" i="26"/>
  <c r="L55" i="26"/>
  <c r="L54" i="26"/>
  <c r="L53" i="26"/>
  <c r="L15" i="26"/>
  <c r="F76" i="26"/>
  <c r="F75" i="26"/>
  <c r="F73" i="26"/>
  <c r="F72" i="26"/>
  <c r="F69" i="26"/>
  <c r="F68" i="26"/>
  <c r="F67" i="26"/>
  <c r="F66" i="26"/>
  <c r="F65" i="26"/>
  <c r="F64" i="26"/>
  <c r="F63" i="26"/>
  <c r="F62" i="26"/>
  <c r="F61" i="26"/>
  <c r="F60" i="26"/>
  <c r="F58" i="26"/>
  <c r="F56" i="26"/>
  <c r="F55" i="26"/>
  <c r="F54" i="26"/>
  <c r="F53" i="26"/>
  <c r="F57" i="26"/>
  <c r="F48" i="26"/>
  <c r="F47" i="26"/>
  <c r="F49" i="26" s="1"/>
  <c r="F46" i="26"/>
  <c r="F45" i="26"/>
  <c r="F44" i="26"/>
  <c r="F41" i="26"/>
  <c r="F40" i="26"/>
  <c r="F38" i="26"/>
  <c r="F34" i="26"/>
  <c r="F29" i="26"/>
  <c r="F28" i="26"/>
  <c r="F26" i="26"/>
  <c r="F27" i="26"/>
  <c r="F25" i="26"/>
  <c r="F24" i="26"/>
  <c r="F23" i="26"/>
  <c r="F22" i="26"/>
  <c r="F21" i="26"/>
  <c r="F20" i="26"/>
  <c r="F19" i="26"/>
  <c r="F18" i="26"/>
  <c r="F17" i="26"/>
  <c r="F16" i="26"/>
  <c r="F14" i="26"/>
  <c r="F13" i="26"/>
  <c r="F30" i="26"/>
  <c r="F31" i="26"/>
  <c r="F32" i="26"/>
  <c r="F33" i="26"/>
  <c r="F51" i="26"/>
  <c r="F78" i="26"/>
  <c r="G50" i="26" s="1"/>
  <c r="L76" i="27"/>
  <c r="L75" i="27"/>
  <c r="L73" i="27"/>
  <c r="L77" i="27" s="1"/>
  <c r="L72" i="27"/>
  <c r="L69" i="27"/>
  <c r="L68" i="27"/>
  <c r="L67" i="27"/>
  <c r="L66" i="27"/>
  <c r="L65" i="27"/>
  <c r="L64" i="27"/>
  <c r="L63" i="27"/>
  <c r="L62" i="27"/>
  <c r="L61" i="27"/>
  <c r="L60" i="27"/>
  <c r="L59" i="27"/>
  <c r="L48" i="27"/>
  <c r="L47" i="27"/>
  <c r="M47" i="27" s="1"/>
  <c r="L46" i="27"/>
  <c r="L45" i="27"/>
  <c r="M45" i="27" s="1"/>
  <c r="L44" i="27"/>
  <c r="M44" i="27" s="1"/>
  <c r="L41" i="27"/>
  <c r="L40" i="27"/>
  <c r="L38" i="27"/>
  <c r="L34" i="27"/>
  <c r="L29" i="27"/>
  <c r="L28" i="27"/>
  <c r="L26" i="27"/>
  <c r="L27" i="27"/>
  <c r="L25" i="27"/>
  <c r="L24" i="27"/>
  <c r="L23" i="27"/>
  <c r="L22" i="27"/>
  <c r="L21" i="27"/>
  <c r="L20" i="27"/>
  <c r="L19" i="27"/>
  <c r="L18" i="27"/>
  <c r="L17" i="27"/>
  <c r="L16" i="27"/>
  <c r="L14" i="27"/>
  <c r="L13" i="27"/>
  <c r="L30" i="27"/>
  <c r="L31" i="27"/>
  <c r="L32" i="27"/>
  <c r="L33" i="27"/>
  <c r="L51" i="27"/>
  <c r="L78" i="27"/>
  <c r="M50" i="27" s="1"/>
  <c r="L58" i="27"/>
  <c r="L57" i="27"/>
  <c r="L56" i="27"/>
  <c r="L55" i="27"/>
  <c r="L54" i="27"/>
  <c r="L53" i="27"/>
  <c r="L15" i="27"/>
  <c r="F76" i="27"/>
  <c r="F75" i="27"/>
  <c r="F73" i="27"/>
  <c r="F72" i="27"/>
  <c r="F69" i="27"/>
  <c r="F68" i="27"/>
  <c r="F67" i="27"/>
  <c r="F66" i="27"/>
  <c r="F65" i="27"/>
  <c r="F64" i="27"/>
  <c r="F63" i="27"/>
  <c r="F62" i="27"/>
  <c r="F61" i="27"/>
  <c r="F60" i="27"/>
  <c r="F58" i="27"/>
  <c r="F56" i="27"/>
  <c r="F55" i="27"/>
  <c r="F59" i="27" s="1"/>
  <c r="F54" i="27"/>
  <c r="F53" i="27"/>
  <c r="F57" i="27"/>
  <c r="F48" i="27"/>
  <c r="F47" i="27"/>
  <c r="F46" i="27"/>
  <c r="G46" i="27" s="1"/>
  <c r="F45" i="27"/>
  <c r="F44" i="27"/>
  <c r="F41" i="27"/>
  <c r="F40" i="27"/>
  <c r="F38" i="27"/>
  <c r="F34" i="27"/>
  <c r="F29" i="27"/>
  <c r="F28" i="27"/>
  <c r="F26" i="27"/>
  <c r="F27" i="27"/>
  <c r="F25" i="27"/>
  <c r="F24" i="27"/>
  <c r="F23" i="27"/>
  <c r="F22" i="27"/>
  <c r="F21" i="27"/>
  <c r="F20" i="27"/>
  <c r="F19" i="27"/>
  <c r="F18" i="27"/>
  <c r="F17" i="27"/>
  <c r="F16" i="27"/>
  <c r="F14" i="27"/>
  <c r="F13" i="27"/>
  <c r="F30" i="27"/>
  <c r="F31" i="27"/>
  <c r="F32" i="27"/>
  <c r="F33" i="27"/>
  <c r="F51" i="27"/>
  <c r="F78" i="27"/>
  <c r="G50" i="27" s="1"/>
  <c r="F15" i="27"/>
  <c r="L76" i="28"/>
  <c r="L75" i="28"/>
  <c r="L73" i="28"/>
  <c r="L72" i="28"/>
  <c r="L69" i="28"/>
  <c r="L68" i="28"/>
  <c r="L67" i="28"/>
  <c r="L66" i="28"/>
  <c r="L64" i="28"/>
  <c r="L63" i="28"/>
  <c r="L62" i="28"/>
  <c r="L61" i="28"/>
  <c r="L60" i="28"/>
  <c r="L59" i="28"/>
  <c r="L65" i="28"/>
  <c r="L48" i="28"/>
  <c r="L47" i="28"/>
  <c r="M47" i="28" s="1"/>
  <c r="L46" i="28"/>
  <c r="M46" i="28" s="1"/>
  <c r="L45" i="28"/>
  <c r="M45" i="28" s="1"/>
  <c r="L44" i="28"/>
  <c r="L40" i="28"/>
  <c r="L38" i="28"/>
  <c r="L34" i="28"/>
  <c r="L29" i="28"/>
  <c r="L28" i="28"/>
  <c r="L26" i="28"/>
  <c r="L27" i="28"/>
  <c r="L25" i="28"/>
  <c r="L24" i="28"/>
  <c r="L23" i="28"/>
  <c r="L22" i="28"/>
  <c r="L21" i="28"/>
  <c r="L20" i="28"/>
  <c r="L19" i="28"/>
  <c r="L18" i="28"/>
  <c r="L17" i="28"/>
  <c r="L16" i="28"/>
  <c r="L14" i="28"/>
  <c r="L13" i="28"/>
  <c r="L30" i="28"/>
  <c r="L31" i="28"/>
  <c r="L32" i="28"/>
  <c r="L33" i="28"/>
  <c r="L41" i="28"/>
  <c r="L51" i="28"/>
  <c r="L78" i="28"/>
  <c r="M50" i="28" s="1"/>
  <c r="L58" i="28"/>
  <c r="L57" i="28"/>
  <c r="L56" i="28"/>
  <c r="L55" i="28"/>
  <c r="L54" i="28"/>
  <c r="L53" i="28"/>
  <c r="L15" i="28"/>
  <c r="L76" i="31"/>
  <c r="L75" i="31"/>
  <c r="L73" i="31"/>
  <c r="L72" i="31"/>
  <c r="L69" i="31"/>
  <c r="L68" i="31"/>
  <c r="L67" i="31"/>
  <c r="L66" i="31"/>
  <c r="L65" i="31"/>
  <c r="L64" i="31"/>
  <c r="L63" i="31"/>
  <c r="L62" i="31"/>
  <c r="L61" i="31"/>
  <c r="L60" i="31"/>
  <c r="L59" i="31"/>
  <c r="L48" i="31"/>
  <c r="L47" i="31"/>
  <c r="M47" i="31" s="1"/>
  <c r="L46" i="31"/>
  <c r="M46" i="31" s="1"/>
  <c r="L45" i="31"/>
  <c r="L44" i="31"/>
  <c r="L41" i="31"/>
  <c r="L40" i="31"/>
  <c r="L38" i="31"/>
  <c r="L34" i="31"/>
  <c r="L29" i="31"/>
  <c r="L28" i="31"/>
  <c r="L26" i="31"/>
  <c r="L27" i="31"/>
  <c r="L25" i="31"/>
  <c r="L24" i="31"/>
  <c r="L23" i="31"/>
  <c r="L22" i="31"/>
  <c r="L21" i="31"/>
  <c r="L20" i="31"/>
  <c r="L19" i="31"/>
  <c r="L18" i="31"/>
  <c r="L17" i="31"/>
  <c r="L16" i="31"/>
  <c r="L14" i="31"/>
  <c r="L13" i="31"/>
  <c r="L30" i="31"/>
  <c r="L31" i="31"/>
  <c r="L32" i="31"/>
  <c r="L33" i="31"/>
  <c r="L51" i="31"/>
  <c r="L78" i="31"/>
  <c r="M50" i="31" s="1"/>
  <c r="L58" i="31"/>
  <c r="L57" i="31"/>
  <c r="L56" i="31"/>
  <c r="L55" i="31"/>
  <c r="L54" i="31"/>
  <c r="L53" i="31"/>
  <c r="L15" i="31"/>
  <c r="F76" i="31"/>
  <c r="F77" i="31" s="1"/>
  <c r="F75" i="31"/>
  <c r="F73" i="31"/>
  <c r="F72" i="31"/>
  <c r="F69" i="31"/>
  <c r="F68" i="31"/>
  <c r="F67" i="31"/>
  <c r="F66" i="31"/>
  <c r="F65" i="31"/>
  <c r="F64" i="31"/>
  <c r="F63" i="31"/>
  <c r="F62" i="31"/>
  <c r="F61" i="31"/>
  <c r="F60" i="31"/>
  <c r="F58" i="31"/>
  <c r="F56" i="31"/>
  <c r="F55" i="31"/>
  <c r="F59" i="31" s="1"/>
  <c r="F54" i="31"/>
  <c r="F53" i="31"/>
  <c r="F57" i="31"/>
  <c r="F48" i="31"/>
  <c r="F47" i="31"/>
  <c r="G47" i="31" s="1"/>
  <c r="F46" i="31"/>
  <c r="G46" i="31"/>
  <c r="F45" i="31"/>
  <c r="G45" i="31" s="1"/>
  <c r="F44" i="31"/>
  <c r="G44" i="31" s="1"/>
  <c r="F41" i="31"/>
  <c r="F40" i="31"/>
  <c r="F38" i="31"/>
  <c r="F34" i="31"/>
  <c r="F29" i="31"/>
  <c r="F28" i="31"/>
  <c r="F26" i="31"/>
  <c r="F27" i="31"/>
  <c r="F25" i="31"/>
  <c r="F24" i="31"/>
  <c r="F23" i="31"/>
  <c r="F22" i="31"/>
  <c r="F21" i="31"/>
  <c r="F20" i="31"/>
  <c r="F19" i="31"/>
  <c r="F18" i="31"/>
  <c r="F17" i="31"/>
  <c r="F16" i="31"/>
  <c r="F14" i="31"/>
  <c r="F13" i="31"/>
  <c r="F30" i="31"/>
  <c r="F31" i="31"/>
  <c r="F32" i="31"/>
  <c r="F33" i="31"/>
  <c r="F51" i="31"/>
  <c r="F78" i="31"/>
  <c r="G50" i="31" s="1"/>
  <c r="F15" i="31"/>
  <c r="H76" i="32"/>
  <c r="H76" i="53" s="1"/>
  <c r="J76" i="32"/>
  <c r="J76" i="53" s="1"/>
  <c r="H75" i="32"/>
  <c r="H75" i="53" s="1"/>
  <c r="J75" i="32"/>
  <c r="J75" i="53" s="1"/>
  <c r="H73" i="32"/>
  <c r="H73" i="53" s="1"/>
  <c r="J73" i="32"/>
  <c r="H72" i="32"/>
  <c r="H72" i="53" s="1"/>
  <c r="J72" i="32"/>
  <c r="J72" i="53" s="1"/>
  <c r="H69" i="32"/>
  <c r="J69" i="32"/>
  <c r="J69" i="53" s="1"/>
  <c r="H68" i="32"/>
  <c r="H68" i="53" s="1"/>
  <c r="J68" i="32"/>
  <c r="J68" i="53" s="1"/>
  <c r="H67" i="32"/>
  <c r="J67" i="32"/>
  <c r="J67" i="53" s="1"/>
  <c r="H66" i="32"/>
  <c r="H66" i="53" s="1"/>
  <c r="J66" i="32"/>
  <c r="J66" i="53" s="1"/>
  <c r="H64" i="32"/>
  <c r="H64" i="53" s="1"/>
  <c r="J64" i="32"/>
  <c r="H63" i="32"/>
  <c r="J63" i="32"/>
  <c r="J63" i="53" s="1"/>
  <c r="H62" i="32"/>
  <c r="J62" i="32"/>
  <c r="J62" i="53" s="1"/>
  <c r="H61" i="32"/>
  <c r="H61" i="53" s="1"/>
  <c r="J61" i="32"/>
  <c r="J61" i="53" s="1"/>
  <c r="H60" i="32"/>
  <c r="H60" i="53" s="1"/>
  <c r="J60" i="32"/>
  <c r="J60" i="53" s="1"/>
  <c r="H58" i="32"/>
  <c r="H58" i="53" s="1"/>
  <c r="H56" i="32"/>
  <c r="H55" i="32"/>
  <c r="H55" i="53" s="1"/>
  <c r="H54" i="32"/>
  <c r="H53" i="32"/>
  <c r="H53" i="53" s="1"/>
  <c r="J58" i="32"/>
  <c r="J58" i="53" s="1"/>
  <c r="J56" i="32"/>
  <c r="J56" i="53" s="1"/>
  <c r="J55" i="32"/>
  <c r="J54" i="32"/>
  <c r="J54" i="53" s="1"/>
  <c r="J53" i="32"/>
  <c r="J53" i="53" s="1"/>
  <c r="J57" i="32"/>
  <c r="J57" i="53" s="1"/>
  <c r="H65" i="32"/>
  <c r="J65" i="32"/>
  <c r="J65" i="53" s="1"/>
  <c r="H48" i="32"/>
  <c r="J48" i="32"/>
  <c r="J48" i="53" s="1"/>
  <c r="H47" i="32"/>
  <c r="H47" i="53" s="1"/>
  <c r="J47" i="32"/>
  <c r="H46" i="32"/>
  <c r="J46" i="32"/>
  <c r="J46" i="53" s="1"/>
  <c r="H45" i="32"/>
  <c r="H45" i="53" s="1"/>
  <c r="J45" i="32"/>
  <c r="H44" i="32"/>
  <c r="H44" i="53" s="1"/>
  <c r="J44" i="32"/>
  <c r="J44" i="53" s="1"/>
  <c r="H40" i="32"/>
  <c r="H40" i="53" s="1"/>
  <c r="J40" i="32"/>
  <c r="H38" i="32"/>
  <c r="H38" i="53" s="1"/>
  <c r="J38" i="32"/>
  <c r="J38" i="53" s="1"/>
  <c r="H34" i="32"/>
  <c r="H34" i="53" s="1"/>
  <c r="J34" i="32"/>
  <c r="H29" i="32"/>
  <c r="J29" i="32"/>
  <c r="J29" i="53" s="1"/>
  <c r="H28" i="32"/>
  <c r="H28" i="53" s="1"/>
  <c r="J28" i="32"/>
  <c r="J28" i="53" s="1"/>
  <c r="H26" i="32"/>
  <c r="H26" i="53" s="1"/>
  <c r="J26" i="32"/>
  <c r="J26" i="53" s="1"/>
  <c r="H27" i="32"/>
  <c r="H27" i="53" s="1"/>
  <c r="J27" i="32"/>
  <c r="H25" i="32"/>
  <c r="H25" i="53" s="1"/>
  <c r="J25" i="32"/>
  <c r="J25" i="53" s="1"/>
  <c r="H24" i="32"/>
  <c r="H24" i="53" s="1"/>
  <c r="J24" i="32"/>
  <c r="J24" i="53" s="1"/>
  <c r="H23" i="32"/>
  <c r="H23" i="53" s="1"/>
  <c r="J23" i="32"/>
  <c r="H22" i="32"/>
  <c r="J22" i="32"/>
  <c r="J22" i="53" s="1"/>
  <c r="H21" i="32"/>
  <c r="H21" i="53" s="1"/>
  <c r="J21" i="32"/>
  <c r="J21" i="53" s="1"/>
  <c r="H20" i="32"/>
  <c r="J20" i="32"/>
  <c r="J20" i="53" s="1"/>
  <c r="H19" i="32"/>
  <c r="J19" i="32"/>
  <c r="J19" i="53" s="1"/>
  <c r="H18" i="32"/>
  <c r="H18" i="53" s="1"/>
  <c r="J18" i="32"/>
  <c r="J18" i="53" s="1"/>
  <c r="H17" i="32"/>
  <c r="H17" i="53" s="1"/>
  <c r="J17" i="32"/>
  <c r="H16" i="32"/>
  <c r="H16" i="53" s="1"/>
  <c r="J16" i="32"/>
  <c r="J16" i="53" s="1"/>
  <c r="H14" i="32"/>
  <c r="J14" i="32"/>
  <c r="J14" i="53" s="1"/>
  <c r="H13" i="32"/>
  <c r="H13" i="53" s="1"/>
  <c r="J13" i="32"/>
  <c r="H30" i="32"/>
  <c r="H30" i="53" s="1"/>
  <c r="J30" i="32"/>
  <c r="J30" i="53" s="1"/>
  <c r="H31" i="32"/>
  <c r="H31" i="53" s="1"/>
  <c r="J31" i="32"/>
  <c r="J31" i="53" s="1"/>
  <c r="H32" i="32"/>
  <c r="H32" i="53" s="1"/>
  <c r="J32" i="32"/>
  <c r="J32" i="53" s="1"/>
  <c r="H51" i="32"/>
  <c r="H51" i="53" s="1"/>
  <c r="J51" i="32"/>
  <c r="J51" i="53" s="1"/>
  <c r="H78" i="32"/>
  <c r="J78" i="32"/>
  <c r="J78" i="53" s="1"/>
  <c r="H57" i="32"/>
  <c r="H57" i="53" s="1"/>
  <c r="H33" i="32"/>
  <c r="H33" i="53" s="1"/>
  <c r="J33" i="32"/>
  <c r="J33" i="53" s="1"/>
  <c r="H15" i="32"/>
  <c r="H15" i="53" s="1"/>
  <c r="B76" i="32"/>
  <c r="D76" i="32"/>
  <c r="B75" i="32"/>
  <c r="D75" i="32"/>
  <c r="D75" i="53" s="1"/>
  <c r="B73" i="32"/>
  <c r="D73" i="32"/>
  <c r="D73" i="53" s="1"/>
  <c r="B72" i="32"/>
  <c r="B72" i="53" s="1"/>
  <c r="D72" i="32"/>
  <c r="D72" i="53" s="1"/>
  <c r="B69" i="32"/>
  <c r="B69" i="53" s="1"/>
  <c r="D69" i="32"/>
  <c r="B68" i="32"/>
  <c r="D68" i="32"/>
  <c r="D68" i="53" s="1"/>
  <c r="B67" i="32"/>
  <c r="B67" i="53" s="1"/>
  <c r="D67" i="32"/>
  <c r="D67" i="53" s="1"/>
  <c r="B66" i="32"/>
  <c r="B66" i="53" s="1"/>
  <c r="D66" i="32"/>
  <c r="B65" i="32"/>
  <c r="D65" i="32"/>
  <c r="D65" i="53" s="1"/>
  <c r="B64" i="32"/>
  <c r="D64" i="32"/>
  <c r="D64" i="53" s="1"/>
  <c r="B63" i="32"/>
  <c r="B63" i="53" s="1"/>
  <c r="D63" i="32"/>
  <c r="D63" i="53" s="1"/>
  <c r="B62" i="32"/>
  <c r="B62" i="53" s="1"/>
  <c r="D62" i="32"/>
  <c r="B61" i="32"/>
  <c r="D61" i="32"/>
  <c r="B60" i="32"/>
  <c r="B60" i="53" s="1"/>
  <c r="D60" i="32"/>
  <c r="D60" i="53" s="1"/>
  <c r="B58" i="32"/>
  <c r="D58" i="32"/>
  <c r="D58" i="53" s="1"/>
  <c r="B56" i="32"/>
  <c r="B56" i="53" s="1"/>
  <c r="D56" i="32"/>
  <c r="D56" i="53" s="1"/>
  <c r="B55" i="32"/>
  <c r="B55" i="53" s="1"/>
  <c r="D55" i="32"/>
  <c r="B54" i="32"/>
  <c r="D54" i="32"/>
  <c r="B53" i="32"/>
  <c r="B53" i="53" s="1"/>
  <c r="D53" i="32"/>
  <c r="D53" i="53" s="1"/>
  <c r="B57" i="32"/>
  <c r="D57" i="32"/>
  <c r="D57" i="53" s="1"/>
  <c r="B48" i="32"/>
  <c r="B48" i="53" s="1"/>
  <c r="D48" i="32"/>
  <c r="B47" i="32"/>
  <c r="B47" i="53" s="1"/>
  <c r="D47" i="32"/>
  <c r="D47" i="53" s="1"/>
  <c r="B46" i="32"/>
  <c r="D46" i="32"/>
  <c r="D46" i="53" s="1"/>
  <c r="B45" i="32"/>
  <c r="B45" i="53" s="1"/>
  <c r="D45" i="32"/>
  <c r="B44" i="32"/>
  <c r="B44" i="53" s="1"/>
  <c r="D44" i="32"/>
  <c r="B40" i="32"/>
  <c r="B40" i="53" s="1"/>
  <c r="D40" i="32"/>
  <c r="D40" i="53" s="1"/>
  <c r="B38" i="32"/>
  <c r="B38" i="53" s="1"/>
  <c r="D38" i="32"/>
  <c r="B34" i="32"/>
  <c r="D34" i="32"/>
  <c r="B29" i="32"/>
  <c r="B29" i="53" s="1"/>
  <c r="D29" i="32"/>
  <c r="D29" i="53" s="1"/>
  <c r="B28" i="32"/>
  <c r="D28" i="32"/>
  <c r="D28" i="53" s="1"/>
  <c r="B26" i="32"/>
  <c r="B26" i="53" s="1"/>
  <c r="D26" i="32"/>
  <c r="D26" i="53" s="1"/>
  <c r="B27" i="32"/>
  <c r="D27" i="32"/>
  <c r="D27" i="53" s="1"/>
  <c r="B25" i="32"/>
  <c r="B25" i="53" s="1"/>
  <c r="D25" i="32"/>
  <c r="B24" i="32"/>
  <c r="D24" i="32"/>
  <c r="B23" i="32"/>
  <c r="B23" i="53" s="1"/>
  <c r="D23" i="32"/>
  <c r="B22" i="32"/>
  <c r="B22" i="53" s="1"/>
  <c r="D22" i="32"/>
  <c r="B21" i="32"/>
  <c r="B21" i="53" s="1"/>
  <c r="D21" i="32"/>
  <c r="B20" i="32"/>
  <c r="D20" i="32"/>
  <c r="D20" i="53" s="1"/>
  <c r="B19" i="32"/>
  <c r="B19" i="53" s="1"/>
  <c r="D19" i="32"/>
  <c r="B18" i="32"/>
  <c r="F18" i="32" s="1"/>
  <c r="C18" i="32" s="1"/>
  <c r="D18" i="32"/>
  <c r="D18" i="53" s="1"/>
  <c r="B17" i="32"/>
  <c r="B17" i="53" s="1"/>
  <c r="D17" i="32"/>
  <c r="B16" i="32"/>
  <c r="D16" i="32"/>
  <c r="D16" i="53" s="1"/>
  <c r="B14" i="32"/>
  <c r="B14" i="53" s="1"/>
  <c r="D14" i="32"/>
  <c r="D14" i="53" s="1"/>
  <c r="B13" i="32"/>
  <c r="D13" i="32"/>
  <c r="B30" i="32"/>
  <c r="B30" i="53" s="1"/>
  <c r="D30" i="32"/>
  <c r="D30" i="53" s="1"/>
  <c r="B31" i="32"/>
  <c r="D31" i="32"/>
  <c r="F31" i="32" s="1"/>
  <c r="C31" i="32" s="1"/>
  <c r="B32" i="32"/>
  <c r="B32" i="53" s="1"/>
  <c r="D32" i="32"/>
  <c r="B51" i="32"/>
  <c r="D51" i="32"/>
  <c r="D51" i="53" s="1"/>
  <c r="B78" i="32"/>
  <c r="F78" i="32" s="1"/>
  <c r="G50" i="32" s="1"/>
  <c r="D78" i="32"/>
  <c r="B33" i="32"/>
  <c r="B33" i="53" s="1"/>
  <c r="D33" i="32"/>
  <c r="D33" i="53" s="1"/>
  <c r="B15" i="32"/>
  <c r="L41" i="54"/>
  <c r="K41" i="54"/>
  <c r="L76" i="24"/>
  <c r="L75" i="24"/>
  <c r="L73" i="24"/>
  <c r="L72" i="24"/>
  <c r="L69" i="24"/>
  <c r="L68" i="24"/>
  <c r="L67" i="24"/>
  <c r="L66" i="24"/>
  <c r="L65" i="24"/>
  <c r="L64" i="24"/>
  <c r="L63" i="24"/>
  <c r="L62" i="24"/>
  <c r="L61" i="24"/>
  <c r="L60" i="24"/>
  <c r="L59" i="24"/>
  <c r="L48" i="24"/>
  <c r="L47" i="24"/>
  <c r="M47" i="24" s="1"/>
  <c r="L46" i="24"/>
  <c r="M46" i="24" s="1"/>
  <c r="L45" i="24"/>
  <c r="L44" i="24"/>
  <c r="M44" i="24" s="1"/>
  <c r="L41" i="24"/>
  <c r="L40" i="24"/>
  <c r="L38" i="24"/>
  <c r="L34" i="24"/>
  <c r="L29" i="24"/>
  <c r="L28" i="24"/>
  <c r="L26" i="24"/>
  <c r="L27" i="24"/>
  <c r="L25" i="24"/>
  <c r="L24" i="24"/>
  <c r="L23" i="24"/>
  <c r="L22" i="24"/>
  <c r="L21" i="24"/>
  <c r="L20" i="24"/>
  <c r="L19" i="24"/>
  <c r="L18" i="24"/>
  <c r="L17" i="24"/>
  <c r="L16" i="24"/>
  <c r="L14" i="24"/>
  <c r="L13" i="24"/>
  <c r="L30" i="24"/>
  <c r="L31" i="24"/>
  <c r="L32" i="24"/>
  <c r="L33" i="24"/>
  <c r="L51" i="24"/>
  <c r="L78" i="24"/>
  <c r="M50" i="24" s="1"/>
  <c r="L58" i="24"/>
  <c r="L57" i="24"/>
  <c r="L56" i="24"/>
  <c r="L55" i="24"/>
  <c r="L54" i="24"/>
  <c r="L53" i="24"/>
  <c r="L15" i="24"/>
  <c r="L76" i="50"/>
  <c r="L75" i="50"/>
  <c r="L73" i="50"/>
  <c r="L72" i="50"/>
  <c r="L69" i="50"/>
  <c r="L68" i="50"/>
  <c r="L67" i="50"/>
  <c r="L66" i="50"/>
  <c r="L65" i="50"/>
  <c r="L64" i="50"/>
  <c r="L63" i="50"/>
  <c r="L62" i="50"/>
  <c r="L61" i="50"/>
  <c r="L60" i="50"/>
  <c r="L59" i="50"/>
  <c r="L48" i="50"/>
  <c r="L47" i="50"/>
  <c r="L46" i="50"/>
  <c r="L45" i="50"/>
  <c r="L44" i="50"/>
  <c r="M44" i="50" s="1"/>
  <c r="L41" i="50"/>
  <c r="L40" i="50"/>
  <c r="L38" i="50"/>
  <c r="L34" i="50"/>
  <c r="L29" i="50"/>
  <c r="L28" i="50"/>
  <c r="L26" i="50"/>
  <c r="L27" i="50"/>
  <c r="L25" i="50"/>
  <c r="L24" i="50"/>
  <c r="L23" i="50"/>
  <c r="L22" i="50"/>
  <c r="L21" i="50"/>
  <c r="L20" i="50"/>
  <c r="L19" i="50"/>
  <c r="L18" i="50"/>
  <c r="L17" i="50"/>
  <c r="L16" i="50"/>
  <c r="L14" i="50"/>
  <c r="L13" i="50"/>
  <c r="L30" i="50"/>
  <c r="L31" i="50"/>
  <c r="L32" i="50"/>
  <c r="L33" i="50"/>
  <c r="L51" i="50"/>
  <c r="L78" i="50"/>
  <c r="M50" i="50" s="1"/>
  <c r="F76" i="50"/>
  <c r="F75" i="50"/>
  <c r="F73" i="50"/>
  <c r="F72" i="50"/>
  <c r="F69" i="50"/>
  <c r="F68" i="50"/>
  <c r="F67" i="50"/>
  <c r="F66" i="50"/>
  <c r="F65" i="50"/>
  <c r="F64" i="50"/>
  <c r="F63" i="50"/>
  <c r="F62" i="50"/>
  <c r="F61" i="50"/>
  <c r="F60" i="50"/>
  <c r="F58" i="50"/>
  <c r="F56" i="50"/>
  <c r="F55" i="50"/>
  <c r="F54" i="50"/>
  <c r="F53" i="50"/>
  <c r="F57" i="50"/>
  <c r="F48" i="50"/>
  <c r="F47" i="50"/>
  <c r="G47" i="50" s="1"/>
  <c r="F46" i="50"/>
  <c r="G46" i="50"/>
  <c r="F45" i="50"/>
  <c r="G45" i="50" s="1"/>
  <c r="F44" i="50"/>
  <c r="G44" i="50" s="1"/>
  <c r="F41" i="50"/>
  <c r="F40" i="50"/>
  <c r="F38" i="50"/>
  <c r="F34" i="50"/>
  <c r="F29" i="50"/>
  <c r="F28" i="50"/>
  <c r="F26" i="50"/>
  <c r="F27" i="50"/>
  <c r="F25" i="50"/>
  <c r="F24" i="50"/>
  <c r="F23" i="50"/>
  <c r="F22" i="50"/>
  <c r="F21" i="50"/>
  <c r="F20" i="50"/>
  <c r="F19" i="50"/>
  <c r="F18" i="50"/>
  <c r="F17" i="50"/>
  <c r="F16" i="50"/>
  <c r="F14" i="50"/>
  <c r="F13" i="50"/>
  <c r="F30" i="50"/>
  <c r="F31" i="50"/>
  <c r="F32" i="50"/>
  <c r="F33" i="50"/>
  <c r="F51" i="50"/>
  <c r="F78" i="50"/>
  <c r="G50" i="50" s="1"/>
  <c r="L58" i="50"/>
  <c r="L57" i="50"/>
  <c r="L56" i="50"/>
  <c r="L55" i="50"/>
  <c r="L54" i="50"/>
  <c r="L53" i="50"/>
  <c r="L15" i="50"/>
  <c r="F15" i="50"/>
  <c r="L76" i="49"/>
  <c r="L75" i="49"/>
  <c r="L73" i="49"/>
  <c r="L72" i="49"/>
  <c r="L69" i="49"/>
  <c r="L68" i="49"/>
  <c r="L67" i="49"/>
  <c r="L66" i="49"/>
  <c r="L65" i="49"/>
  <c r="L64" i="49"/>
  <c r="L63" i="49"/>
  <c r="L62" i="49"/>
  <c r="L61" i="49"/>
  <c r="L60" i="49"/>
  <c r="L59" i="49"/>
  <c r="L48" i="49"/>
  <c r="L47" i="49"/>
  <c r="L46" i="49"/>
  <c r="L45" i="49"/>
  <c r="L44" i="49"/>
  <c r="M44" i="49" s="1"/>
  <c r="L41" i="49"/>
  <c r="L40" i="49"/>
  <c r="L38" i="49"/>
  <c r="L34" i="49"/>
  <c r="L29" i="49"/>
  <c r="L28" i="49"/>
  <c r="L26" i="49"/>
  <c r="L27" i="49"/>
  <c r="L25" i="49"/>
  <c r="L24" i="49"/>
  <c r="L23" i="49"/>
  <c r="L22" i="49"/>
  <c r="L21" i="49"/>
  <c r="L20" i="49"/>
  <c r="L19" i="49"/>
  <c r="L18" i="49"/>
  <c r="L17" i="49"/>
  <c r="L16" i="49"/>
  <c r="L14" i="49"/>
  <c r="L13" i="49"/>
  <c r="L30" i="49"/>
  <c r="L31" i="49"/>
  <c r="L32" i="49"/>
  <c r="L33" i="49"/>
  <c r="L51" i="49"/>
  <c r="L78" i="49"/>
  <c r="M50" i="49" s="1"/>
  <c r="F76" i="49"/>
  <c r="F77" i="49" s="1"/>
  <c r="F75" i="49"/>
  <c r="F73" i="49"/>
  <c r="F72" i="49"/>
  <c r="F69" i="49"/>
  <c r="F68" i="49"/>
  <c r="F67" i="49"/>
  <c r="F66" i="49"/>
  <c r="F65" i="49"/>
  <c r="F64" i="49"/>
  <c r="F63" i="49"/>
  <c r="F62" i="49"/>
  <c r="F61" i="49"/>
  <c r="F60" i="49"/>
  <c r="F58" i="49"/>
  <c r="F56" i="49"/>
  <c r="F55" i="49"/>
  <c r="F59" i="49" s="1"/>
  <c r="F54" i="49"/>
  <c r="F53" i="49"/>
  <c r="F57" i="49"/>
  <c r="F48" i="49"/>
  <c r="F47" i="49"/>
  <c r="G47" i="49" s="1"/>
  <c r="F46" i="49"/>
  <c r="G46" i="49" s="1"/>
  <c r="F45" i="49"/>
  <c r="F44" i="49"/>
  <c r="G44" i="49" s="1"/>
  <c r="F41" i="49"/>
  <c r="F40" i="49"/>
  <c r="F38" i="49"/>
  <c r="F34" i="49"/>
  <c r="F29" i="49"/>
  <c r="F28" i="49"/>
  <c r="F26" i="49"/>
  <c r="F27" i="49"/>
  <c r="F25" i="49"/>
  <c r="F24" i="49"/>
  <c r="F23" i="49"/>
  <c r="F22" i="49"/>
  <c r="F21" i="49"/>
  <c r="F20" i="49"/>
  <c r="F19" i="49"/>
  <c r="F18" i="49"/>
  <c r="F17" i="49"/>
  <c r="F16" i="49"/>
  <c r="F14" i="49"/>
  <c r="F13" i="49"/>
  <c r="F30" i="49"/>
  <c r="F31" i="49"/>
  <c r="F32" i="49"/>
  <c r="F33" i="49"/>
  <c r="F51" i="49"/>
  <c r="F78" i="49"/>
  <c r="G50" i="49" s="1"/>
  <c r="L58" i="49"/>
  <c r="L57" i="49"/>
  <c r="L56" i="49"/>
  <c r="L55" i="49"/>
  <c r="L54" i="49"/>
  <c r="L53" i="49"/>
  <c r="L15" i="49"/>
  <c r="F15" i="49"/>
  <c r="L76" i="48"/>
  <c r="L75" i="48"/>
  <c r="L73" i="48"/>
  <c r="L72" i="48"/>
  <c r="L69" i="48"/>
  <c r="L68" i="48"/>
  <c r="L67" i="48"/>
  <c r="L66" i="48"/>
  <c r="L65" i="48"/>
  <c r="L64" i="48"/>
  <c r="L63" i="48"/>
  <c r="L62" i="48"/>
  <c r="L61" i="48"/>
  <c r="L60" i="48"/>
  <c r="L59" i="48"/>
  <c r="L48" i="48"/>
  <c r="L47" i="48"/>
  <c r="L46" i="48"/>
  <c r="L45" i="48"/>
  <c r="M45" i="48" s="1"/>
  <c r="L44" i="48"/>
  <c r="M44" i="48" s="1"/>
  <c r="L41" i="48"/>
  <c r="L40" i="48"/>
  <c r="L38" i="48"/>
  <c r="L34" i="48"/>
  <c r="L29" i="48"/>
  <c r="L28" i="48"/>
  <c r="L26" i="48"/>
  <c r="L27" i="48"/>
  <c r="L25" i="48"/>
  <c r="L24" i="48"/>
  <c r="L23" i="48"/>
  <c r="L22" i="48"/>
  <c r="L21" i="48"/>
  <c r="L20" i="48"/>
  <c r="L19" i="48"/>
  <c r="L18" i="48"/>
  <c r="L17" i="48"/>
  <c r="L16" i="48"/>
  <c r="L14" i="48"/>
  <c r="L13" i="48"/>
  <c r="L30" i="48"/>
  <c r="L31" i="48"/>
  <c r="L32" i="48"/>
  <c r="L33" i="48"/>
  <c r="L51" i="48"/>
  <c r="L78" i="48"/>
  <c r="M50" i="48" s="1"/>
  <c r="F76" i="48"/>
  <c r="F75" i="48"/>
  <c r="F73" i="48"/>
  <c r="F77" i="48" s="1"/>
  <c r="F72" i="48"/>
  <c r="F69" i="48"/>
  <c r="F68" i="48"/>
  <c r="F67" i="48"/>
  <c r="F66" i="48"/>
  <c r="F65" i="48"/>
  <c r="F64" i="48"/>
  <c r="F63" i="48"/>
  <c r="F62" i="48"/>
  <c r="F61" i="48"/>
  <c r="F60" i="48"/>
  <c r="F58" i="48"/>
  <c r="F56" i="48"/>
  <c r="F55" i="48"/>
  <c r="F54" i="48"/>
  <c r="F53" i="48"/>
  <c r="F57" i="48"/>
  <c r="F48" i="48"/>
  <c r="F47" i="48"/>
  <c r="F46" i="48"/>
  <c r="F45" i="48"/>
  <c r="G45" i="48" s="1"/>
  <c r="F44" i="48"/>
  <c r="F41" i="48"/>
  <c r="F40" i="48"/>
  <c r="F38" i="48"/>
  <c r="F34" i="48"/>
  <c r="F29" i="48"/>
  <c r="F28" i="48"/>
  <c r="F26" i="48"/>
  <c r="F27" i="48"/>
  <c r="F25" i="48"/>
  <c r="F24" i="48"/>
  <c r="F23" i="48"/>
  <c r="F22" i="48"/>
  <c r="F21" i="48"/>
  <c r="F20" i="48"/>
  <c r="F19" i="48"/>
  <c r="F18" i="48"/>
  <c r="F17" i="48"/>
  <c r="F16" i="48"/>
  <c r="F14" i="48"/>
  <c r="F13" i="48"/>
  <c r="F30" i="48"/>
  <c r="F31" i="48"/>
  <c r="F32" i="48"/>
  <c r="F33" i="48"/>
  <c r="F51" i="48"/>
  <c r="F78" i="48"/>
  <c r="G50" i="48" s="1"/>
  <c r="L58" i="48"/>
  <c r="L57" i="48"/>
  <c r="L56" i="48"/>
  <c r="L55" i="48"/>
  <c r="L54" i="48"/>
  <c r="L53" i="48"/>
  <c r="L15" i="48"/>
  <c r="F15" i="48"/>
  <c r="L76" i="47"/>
  <c r="L75" i="47"/>
  <c r="L77" i="47" s="1"/>
  <c r="L73" i="47"/>
  <c r="L72" i="47"/>
  <c r="L69" i="47"/>
  <c r="L68" i="47"/>
  <c r="L67" i="47"/>
  <c r="L66" i="47"/>
  <c r="L65" i="47"/>
  <c r="L64" i="47"/>
  <c r="L63" i="47"/>
  <c r="L62" i="47"/>
  <c r="L61" i="47"/>
  <c r="L60" i="47"/>
  <c r="L59" i="47"/>
  <c r="L48" i="47"/>
  <c r="L47" i="47"/>
  <c r="L46" i="47"/>
  <c r="L45" i="47"/>
  <c r="L44" i="47"/>
  <c r="M44" i="47" s="1"/>
  <c r="L41" i="47"/>
  <c r="L40" i="47"/>
  <c r="L38" i="47"/>
  <c r="L34" i="47"/>
  <c r="L29" i="47"/>
  <c r="L28" i="47"/>
  <c r="L26" i="47"/>
  <c r="L27" i="47"/>
  <c r="L25" i="47"/>
  <c r="L24" i="47"/>
  <c r="L23" i="47"/>
  <c r="L22" i="47"/>
  <c r="L21" i="47"/>
  <c r="L20" i="47"/>
  <c r="L19" i="47"/>
  <c r="L18" i="47"/>
  <c r="L17" i="47"/>
  <c r="L16" i="47"/>
  <c r="L14" i="47"/>
  <c r="L13" i="47"/>
  <c r="L30" i="47"/>
  <c r="L31" i="47"/>
  <c r="L32" i="47"/>
  <c r="L33" i="47"/>
  <c r="L51" i="47"/>
  <c r="L78" i="47"/>
  <c r="M50" i="47" s="1"/>
  <c r="F76" i="47"/>
  <c r="F75" i="47"/>
  <c r="F73" i="47"/>
  <c r="F72" i="47"/>
  <c r="F69" i="47"/>
  <c r="F68" i="47"/>
  <c r="F67" i="47"/>
  <c r="F66" i="47"/>
  <c r="F65" i="47"/>
  <c r="F64" i="47"/>
  <c r="F63" i="47"/>
  <c r="F62" i="47"/>
  <c r="F61" i="47"/>
  <c r="F60" i="47"/>
  <c r="F58" i="47"/>
  <c r="F56" i="47"/>
  <c r="F55" i="47"/>
  <c r="F54" i="47"/>
  <c r="F53" i="47"/>
  <c r="F57" i="47"/>
  <c r="F48" i="47"/>
  <c r="F47" i="47"/>
  <c r="F46" i="47"/>
  <c r="G46" i="47" s="1"/>
  <c r="F45" i="47"/>
  <c r="F44" i="47"/>
  <c r="F41" i="47"/>
  <c r="F40" i="47"/>
  <c r="F38" i="47"/>
  <c r="F34" i="47"/>
  <c r="F29" i="47"/>
  <c r="F28" i="47"/>
  <c r="F26" i="47"/>
  <c r="F27" i="47"/>
  <c r="F25" i="47"/>
  <c r="F24" i="47"/>
  <c r="F23" i="47"/>
  <c r="F22" i="47"/>
  <c r="F21" i="47"/>
  <c r="F20" i="47"/>
  <c r="F19" i="47"/>
  <c r="F18" i="47"/>
  <c r="F17" i="47"/>
  <c r="F16" i="47"/>
  <c r="F14" i="47"/>
  <c r="F13" i="47"/>
  <c r="F30" i="47"/>
  <c r="F31" i="47"/>
  <c r="F32" i="47"/>
  <c r="F33" i="47"/>
  <c r="F51" i="47"/>
  <c r="F78" i="47"/>
  <c r="G50" i="47" s="1"/>
  <c r="L58" i="47"/>
  <c r="L57" i="47"/>
  <c r="L56" i="47"/>
  <c r="L55" i="47"/>
  <c r="L54" i="47"/>
  <c r="L53" i="47"/>
  <c r="L15" i="47"/>
  <c r="F15" i="47"/>
  <c r="L76" i="46"/>
  <c r="L75" i="46"/>
  <c r="L73" i="46"/>
  <c r="L72" i="46"/>
  <c r="L69" i="46"/>
  <c r="L68" i="46"/>
  <c r="L67" i="46"/>
  <c r="L66" i="46"/>
  <c r="L65" i="46"/>
  <c r="L64" i="46"/>
  <c r="L63" i="46"/>
  <c r="L62" i="46"/>
  <c r="L61" i="46"/>
  <c r="L60" i="46"/>
  <c r="L59" i="46"/>
  <c r="L48" i="46"/>
  <c r="L47" i="46"/>
  <c r="M47" i="46" s="1"/>
  <c r="L46" i="46"/>
  <c r="M46" i="46" s="1"/>
  <c r="L45" i="46"/>
  <c r="L44" i="46"/>
  <c r="M44" i="46" s="1"/>
  <c r="L41" i="46"/>
  <c r="L40" i="46"/>
  <c r="L38" i="46"/>
  <c r="L34" i="46"/>
  <c r="L29" i="46"/>
  <c r="L28" i="46"/>
  <c r="L26" i="46"/>
  <c r="L27" i="46"/>
  <c r="L25" i="46"/>
  <c r="L24" i="46"/>
  <c r="L23" i="46"/>
  <c r="L22" i="46"/>
  <c r="L21" i="46"/>
  <c r="L20" i="46"/>
  <c r="L19" i="46"/>
  <c r="L18" i="46"/>
  <c r="L17" i="46"/>
  <c r="L16" i="46"/>
  <c r="L14" i="46"/>
  <c r="L13" i="46"/>
  <c r="L30" i="46"/>
  <c r="L31" i="46"/>
  <c r="L32" i="46"/>
  <c r="L33" i="46"/>
  <c r="L51" i="46"/>
  <c r="L78" i="46"/>
  <c r="M50" i="46" s="1"/>
  <c r="F76" i="46"/>
  <c r="F75" i="46"/>
  <c r="F77" i="46" s="1"/>
  <c r="F73" i="46"/>
  <c r="F72" i="46"/>
  <c r="F69" i="46"/>
  <c r="F68" i="46"/>
  <c r="F67" i="46"/>
  <c r="F66" i="46"/>
  <c r="F65" i="46"/>
  <c r="F64" i="46"/>
  <c r="F63" i="46"/>
  <c r="F62" i="46"/>
  <c r="F61" i="46"/>
  <c r="F60" i="46"/>
  <c r="F58" i="46"/>
  <c r="F56" i="46"/>
  <c r="F55" i="46"/>
  <c r="F54" i="46"/>
  <c r="F59" i="46" s="1"/>
  <c r="F53" i="46"/>
  <c r="F57" i="46"/>
  <c r="F48" i="46"/>
  <c r="F47" i="46"/>
  <c r="F46" i="46"/>
  <c r="F45" i="46"/>
  <c r="G45" i="46" s="1"/>
  <c r="F44" i="46"/>
  <c r="F41" i="46"/>
  <c r="F40" i="46"/>
  <c r="F38" i="46"/>
  <c r="F34" i="46"/>
  <c r="F29" i="46"/>
  <c r="F28" i="46"/>
  <c r="F26" i="46"/>
  <c r="F27" i="46"/>
  <c r="F25" i="46"/>
  <c r="F24" i="46"/>
  <c r="F23" i="46"/>
  <c r="F22" i="46"/>
  <c r="F21" i="46"/>
  <c r="F20" i="46"/>
  <c r="F19" i="46"/>
  <c r="F18" i="46"/>
  <c r="F17" i="46"/>
  <c r="F16" i="46"/>
  <c r="F14" i="46"/>
  <c r="F13" i="46"/>
  <c r="F30" i="46"/>
  <c r="F31" i="46"/>
  <c r="F32" i="46"/>
  <c r="F33" i="46"/>
  <c r="F51" i="46"/>
  <c r="F78" i="46"/>
  <c r="G50" i="46" s="1"/>
  <c r="L58" i="46"/>
  <c r="L57" i="46"/>
  <c r="L56" i="46"/>
  <c r="L55" i="46"/>
  <c r="L54" i="46"/>
  <c r="L53" i="46"/>
  <c r="L15" i="46"/>
  <c r="F15" i="46"/>
  <c r="L76" i="45"/>
  <c r="L75" i="45"/>
  <c r="L73" i="45"/>
  <c r="L72" i="45"/>
  <c r="L69" i="45"/>
  <c r="L68" i="45"/>
  <c r="L67" i="45"/>
  <c r="L66" i="45"/>
  <c r="L65" i="45"/>
  <c r="L64" i="45"/>
  <c r="L63" i="45"/>
  <c r="L62" i="45"/>
  <c r="L61" i="45"/>
  <c r="L60" i="45"/>
  <c r="L59" i="45"/>
  <c r="L48" i="45"/>
  <c r="L47" i="45"/>
  <c r="M47" i="45" s="1"/>
  <c r="L46" i="45"/>
  <c r="L45" i="45"/>
  <c r="L44" i="45"/>
  <c r="M44" i="45" s="1"/>
  <c r="L41" i="45"/>
  <c r="L40" i="45"/>
  <c r="L38" i="45"/>
  <c r="L34" i="45"/>
  <c r="L29" i="45"/>
  <c r="L28" i="45"/>
  <c r="L26" i="45"/>
  <c r="L27" i="45"/>
  <c r="L25" i="45"/>
  <c r="L24" i="45"/>
  <c r="L23" i="45"/>
  <c r="L22" i="45"/>
  <c r="L21" i="45"/>
  <c r="L20" i="45"/>
  <c r="L19" i="45"/>
  <c r="L18" i="45"/>
  <c r="L17" i="45"/>
  <c r="L16" i="45"/>
  <c r="L14" i="45"/>
  <c r="L13" i="45"/>
  <c r="L30" i="45"/>
  <c r="L31" i="45"/>
  <c r="L32" i="45"/>
  <c r="L33" i="45"/>
  <c r="L51" i="45"/>
  <c r="L78" i="45"/>
  <c r="M50" i="45" s="1"/>
  <c r="F76" i="45"/>
  <c r="F77" i="45" s="1"/>
  <c r="F75" i="45"/>
  <c r="F73" i="45"/>
  <c r="F72" i="45"/>
  <c r="F69" i="45"/>
  <c r="F68" i="45"/>
  <c r="F67" i="45"/>
  <c r="F66" i="45"/>
  <c r="F65" i="45"/>
  <c r="F64" i="45"/>
  <c r="F63" i="45"/>
  <c r="F62" i="45"/>
  <c r="F61" i="45"/>
  <c r="F60" i="45"/>
  <c r="F58" i="45"/>
  <c r="F56" i="45"/>
  <c r="F55" i="45"/>
  <c r="F54" i="45"/>
  <c r="F53" i="45"/>
  <c r="F57" i="45"/>
  <c r="F48" i="45"/>
  <c r="F47" i="45"/>
  <c r="F46" i="45"/>
  <c r="G46" i="45" s="1"/>
  <c r="F45" i="45"/>
  <c r="F44" i="45"/>
  <c r="G44" i="45" s="1"/>
  <c r="F41" i="45"/>
  <c r="F40" i="45"/>
  <c r="F38" i="45"/>
  <c r="F34" i="45"/>
  <c r="F29" i="45"/>
  <c r="F28" i="45"/>
  <c r="F26" i="45"/>
  <c r="F27" i="45"/>
  <c r="F25" i="45"/>
  <c r="F24" i="45"/>
  <c r="F23" i="45"/>
  <c r="F22" i="45"/>
  <c r="F21" i="45"/>
  <c r="F20" i="45"/>
  <c r="F19" i="45"/>
  <c r="F18" i="45"/>
  <c r="F17" i="45"/>
  <c r="F16" i="45"/>
  <c r="F14" i="45"/>
  <c r="F13" i="45"/>
  <c r="F30" i="45"/>
  <c r="F31" i="45"/>
  <c r="F32" i="45"/>
  <c r="F33" i="45"/>
  <c r="F51" i="45"/>
  <c r="F78" i="45"/>
  <c r="G50" i="45" s="1"/>
  <c r="L58" i="45"/>
  <c r="L57" i="45"/>
  <c r="L56" i="45"/>
  <c r="L55" i="45"/>
  <c r="L54" i="45"/>
  <c r="L53" i="45"/>
  <c r="L15" i="45"/>
  <c r="F15" i="45"/>
  <c r="L76" i="44"/>
  <c r="L75" i="44"/>
  <c r="L73" i="44"/>
  <c r="L72" i="44"/>
  <c r="L69" i="44"/>
  <c r="L68" i="44"/>
  <c r="L67" i="44"/>
  <c r="L66" i="44"/>
  <c r="L65" i="44"/>
  <c r="L64" i="44"/>
  <c r="L63" i="44"/>
  <c r="L62" i="44"/>
  <c r="L61" i="44"/>
  <c r="L60" i="44"/>
  <c r="L59" i="44"/>
  <c r="L48" i="44"/>
  <c r="L47" i="44"/>
  <c r="L46" i="44"/>
  <c r="M46" i="44"/>
  <c r="L45" i="44"/>
  <c r="L44" i="44"/>
  <c r="M44" i="44" s="1"/>
  <c r="L41" i="44"/>
  <c r="L40" i="44"/>
  <c r="L38" i="44"/>
  <c r="L34" i="44"/>
  <c r="L29" i="44"/>
  <c r="L28" i="44"/>
  <c r="L26" i="44"/>
  <c r="L27" i="44"/>
  <c r="L25" i="44"/>
  <c r="L24" i="44"/>
  <c r="L23" i="44"/>
  <c r="L22" i="44"/>
  <c r="L21" i="44"/>
  <c r="L20" i="44"/>
  <c r="L19" i="44"/>
  <c r="L18" i="44"/>
  <c r="L17" i="44"/>
  <c r="L16" i="44"/>
  <c r="L14" i="44"/>
  <c r="L13" i="44"/>
  <c r="L30" i="44"/>
  <c r="L31" i="44"/>
  <c r="L32" i="44"/>
  <c r="L33" i="44"/>
  <c r="L51" i="44"/>
  <c r="L78" i="44"/>
  <c r="M50" i="44" s="1"/>
  <c r="F76" i="44"/>
  <c r="F75" i="44"/>
  <c r="F77" i="44" s="1"/>
  <c r="F73" i="44"/>
  <c r="F72" i="44"/>
  <c r="F69" i="44"/>
  <c r="F68" i="44"/>
  <c r="F67" i="44"/>
  <c r="F66" i="44"/>
  <c r="F65" i="44"/>
  <c r="F64" i="44"/>
  <c r="F63" i="44"/>
  <c r="F62" i="44"/>
  <c r="F61" i="44"/>
  <c r="F60" i="44"/>
  <c r="F58" i="44"/>
  <c r="F56" i="44"/>
  <c r="F55" i="44"/>
  <c r="F54" i="44"/>
  <c r="F53" i="44"/>
  <c r="F57" i="44"/>
  <c r="F48" i="44"/>
  <c r="F47" i="44"/>
  <c r="F46" i="44"/>
  <c r="G46" i="44" s="1"/>
  <c r="F45" i="44"/>
  <c r="F44" i="44"/>
  <c r="G44" i="44" s="1"/>
  <c r="F41" i="44"/>
  <c r="F40" i="44"/>
  <c r="F38" i="44"/>
  <c r="F34" i="44"/>
  <c r="F29" i="44"/>
  <c r="F28" i="44"/>
  <c r="F26" i="44"/>
  <c r="F27" i="44"/>
  <c r="F25" i="44"/>
  <c r="F24" i="44"/>
  <c r="F23" i="44"/>
  <c r="F22" i="44"/>
  <c r="F21" i="44"/>
  <c r="F20" i="44"/>
  <c r="F19" i="44"/>
  <c r="F18" i="44"/>
  <c r="F17" i="44"/>
  <c r="F16" i="44"/>
  <c r="F14" i="44"/>
  <c r="F13" i="44"/>
  <c r="F30" i="44"/>
  <c r="F31" i="44"/>
  <c r="F32" i="44"/>
  <c r="F33" i="44"/>
  <c r="F51" i="44"/>
  <c r="F78" i="44"/>
  <c r="G50" i="44" s="1"/>
  <c r="L58" i="44"/>
  <c r="L57" i="44"/>
  <c r="L56" i="44"/>
  <c r="L55" i="44"/>
  <c r="L54" i="44"/>
  <c r="L53" i="44"/>
  <c r="L15" i="44"/>
  <c r="F15" i="44"/>
  <c r="L76" i="43"/>
  <c r="L75" i="43"/>
  <c r="L77" i="43" s="1"/>
  <c r="L73" i="43"/>
  <c r="L72" i="43"/>
  <c r="L69" i="43"/>
  <c r="L68" i="43"/>
  <c r="L67" i="43"/>
  <c r="L66" i="43"/>
  <c r="L65" i="43"/>
  <c r="L64" i="43"/>
  <c r="L63" i="43"/>
  <c r="L62" i="43"/>
  <c r="L61" i="43"/>
  <c r="L60" i="43"/>
  <c r="L59" i="43"/>
  <c r="L48" i="43"/>
  <c r="L47" i="43"/>
  <c r="L46" i="43"/>
  <c r="M46" i="43" s="1"/>
  <c r="L45" i="43"/>
  <c r="M45" i="43" s="1"/>
  <c r="L44" i="43"/>
  <c r="L41" i="43"/>
  <c r="L40" i="43"/>
  <c r="L38" i="43"/>
  <c r="L34" i="43"/>
  <c r="L29" i="43"/>
  <c r="L28" i="43"/>
  <c r="L26" i="43"/>
  <c r="L27" i="43"/>
  <c r="L25" i="43"/>
  <c r="L24" i="43"/>
  <c r="L23" i="43"/>
  <c r="L22" i="43"/>
  <c r="L21" i="43"/>
  <c r="L20" i="43"/>
  <c r="L19" i="43"/>
  <c r="L18" i="43"/>
  <c r="L17" i="43"/>
  <c r="L16" i="43"/>
  <c r="L14" i="43"/>
  <c r="L13" i="43"/>
  <c r="L30" i="43"/>
  <c r="L31" i="43"/>
  <c r="L32" i="43"/>
  <c r="L33" i="43"/>
  <c r="L51" i="43"/>
  <c r="L78" i="43"/>
  <c r="M50" i="43" s="1"/>
  <c r="F76" i="43"/>
  <c r="F75" i="43"/>
  <c r="F73" i="43"/>
  <c r="F72" i="43"/>
  <c r="F69" i="43"/>
  <c r="F68" i="43"/>
  <c r="F67" i="43"/>
  <c r="F66" i="43"/>
  <c r="F65" i="43"/>
  <c r="F64" i="43"/>
  <c r="F63" i="43"/>
  <c r="F62" i="43"/>
  <c r="F61" i="43"/>
  <c r="F60" i="43"/>
  <c r="F58" i="43"/>
  <c r="F56" i="43"/>
  <c r="F55" i="43"/>
  <c r="F54" i="43"/>
  <c r="F53" i="43"/>
  <c r="F57" i="43"/>
  <c r="F48" i="43"/>
  <c r="F47" i="43"/>
  <c r="G47" i="43" s="1"/>
  <c r="F46" i="43"/>
  <c r="F45" i="43"/>
  <c r="G45" i="43" s="1"/>
  <c r="F44" i="43"/>
  <c r="F41" i="43"/>
  <c r="F40" i="43"/>
  <c r="F38" i="43"/>
  <c r="F34" i="43"/>
  <c r="F29" i="43"/>
  <c r="F28" i="43"/>
  <c r="F26" i="43"/>
  <c r="F27" i="43"/>
  <c r="F25" i="43"/>
  <c r="F24" i="43"/>
  <c r="F23" i="43"/>
  <c r="F22" i="43"/>
  <c r="F21" i="43"/>
  <c r="F20" i="43"/>
  <c r="F19" i="43"/>
  <c r="F18" i="43"/>
  <c r="F17" i="43"/>
  <c r="F16" i="43"/>
  <c r="F14" i="43"/>
  <c r="F13" i="43"/>
  <c r="F30" i="43"/>
  <c r="F31" i="43"/>
  <c r="F32" i="43"/>
  <c r="F33" i="43"/>
  <c r="F51" i="43"/>
  <c r="F78" i="43"/>
  <c r="G50" i="43" s="1"/>
  <c r="L58" i="43"/>
  <c r="L57" i="43"/>
  <c r="L56" i="43"/>
  <c r="L55" i="43"/>
  <c r="L54" i="43"/>
  <c r="L53" i="43"/>
  <c r="L15" i="43"/>
  <c r="F15" i="43"/>
  <c r="L76" i="42"/>
  <c r="L75" i="42"/>
  <c r="L73" i="42"/>
  <c r="L72" i="42"/>
  <c r="L77" i="42" s="1"/>
  <c r="L69" i="42"/>
  <c r="L68" i="42"/>
  <c r="L67" i="42"/>
  <c r="L66" i="42"/>
  <c r="L65" i="42"/>
  <c r="L64" i="42"/>
  <c r="L63" i="42"/>
  <c r="L62" i="42"/>
  <c r="L61" i="42"/>
  <c r="L60" i="42"/>
  <c r="L59" i="42"/>
  <c r="L48" i="42"/>
  <c r="L47" i="42"/>
  <c r="M47" i="42" s="1"/>
  <c r="L46" i="42"/>
  <c r="L45" i="42"/>
  <c r="M45" i="42" s="1"/>
  <c r="L44" i="42"/>
  <c r="M44" i="42" s="1"/>
  <c r="L41" i="42"/>
  <c r="L40" i="42"/>
  <c r="L38" i="42"/>
  <c r="L34" i="42"/>
  <c r="L29" i="42"/>
  <c r="L28" i="42"/>
  <c r="L26" i="42"/>
  <c r="L27" i="42"/>
  <c r="L25" i="42"/>
  <c r="L24" i="42"/>
  <c r="L23" i="42"/>
  <c r="L22" i="42"/>
  <c r="L21" i="42"/>
  <c r="L20" i="42"/>
  <c r="L19" i="42"/>
  <c r="L18" i="42"/>
  <c r="L17" i="42"/>
  <c r="L16" i="42"/>
  <c r="L14" i="42"/>
  <c r="L13" i="42"/>
  <c r="L30" i="42"/>
  <c r="L31" i="42"/>
  <c r="L32" i="42"/>
  <c r="L33" i="42"/>
  <c r="L51" i="42"/>
  <c r="L78" i="42"/>
  <c r="M50" i="42" s="1"/>
  <c r="F76" i="42"/>
  <c r="F75" i="42"/>
  <c r="F73" i="42"/>
  <c r="F72" i="42"/>
  <c r="F69" i="42"/>
  <c r="F68" i="42"/>
  <c r="F67" i="42"/>
  <c r="F66" i="42"/>
  <c r="F65" i="42"/>
  <c r="F64" i="42"/>
  <c r="F63" i="42"/>
  <c r="F62" i="42"/>
  <c r="F61" i="42"/>
  <c r="F60" i="42"/>
  <c r="F58" i="42"/>
  <c r="F56" i="42"/>
  <c r="F55" i="42"/>
  <c r="F54" i="42"/>
  <c r="F53" i="42"/>
  <c r="F57" i="42"/>
  <c r="F48" i="42"/>
  <c r="F47" i="42"/>
  <c r="G47" i="42" s="1"/>
  <c r="F46" i="42"/>
  <c r="F45" i="42"/>
  <c r="G45" i="42" s="1"/>
  <c r="F44" i="42"/>
  <c r="F41" i="42"/>
  <c r="F40" i="42"/>
  <c r="F38" i="42"/>
  <c r="F34" i="42"/>
  <c r="F29" i="42"/>
  <c r="F28" i="42"/>
  <c r="F26" i="42"/>
  <c r="F27" i="42"/>
  <c r="F25" i="42"/>
  <c r="F24" i="42"/>
  <c r="F23" i="42"/>
  <c r="F22" i="42"/>
  <c r="F21" i="42"/>
  <c r="F20" i="42"/>
  <c r="F19" i="42"/>
  <c r="F18" i="42"/>
  <c r="F17" i="42"/>
  <c r="F16" i="42"/>
  <c r="F14" i="42"/>
  <c r="F13" i="42"/>
  <c r="F30" i="42"/>
  <c r="F31" i="42"/>
  <c r="F32" i="42"/>
  <c r="F33" i="42"/>
  <c r="F51" i="42"/>
  <c r="F78" i="42"/>
  <c r="G50" i="42" s="1"/>
  <c r="L58" i="42"/>
  <c r="L57" i="42"/>
  <c r="L56" i="42"/>
  <c r="L55" i="42"/>
  <c r="L54" i="42"/>
  <c r="L53" i="42"/>
  <c r="L15" i="42"/>
  <c r="F15" i="42"/>
  <c r="L76" i="41"/>
  <c r="L75" i="41"/>
  <c r="L73" i="41"/>
  <c r="L72" i="41"/>
  <c r="L69" i="41"/>
  <c r="L68" i="41"/>
  <c r="L67" i="41"/>
  <c r="L66" i="41"/>
  <c r="L65" i="41"/>
  <c r="L64" i="41"/>
  <c r="L63" i="41"/>
  <c r="L62" i="41"/>
  <c r="L70" i="41" s="1"/>
  <c r="L61" i="41"/>
  <c r="L60" i="41"/>
  <c r="L59" i="41"/>
  <c r="L48" i="41"/>
  <c r="L47" i="41"/>
  <c r="M47" i="41" s="1"/>
  <c r="L46" i="41"/>
  <c r="L45" i="41"/>
  <c r="L44" i="41"/>
  <c r="M44" i="41" s="1"/>
  <c r="L41" i="41"/>
  <c r="L40" i="41"/>
  <c r="L38" i="41"/>
  <c r="L34" i="41"/>
  <c r="L29" i="41"/>
  <c r="L28" i="41"/>
  <c r="L26" i="41"/>
  <c r="L27" i="41"/>
  <c r="L25" i="41"/>
  <c r="L24" i="41"/>
  <c r="L23" i="41"/>
  <c r="L22" i="41"/>
  <c r="L21" i="41"/>
  <c r="L20" i="41"/>
  <c r="L19" i="41"/>
  <c r="L18" i="41"/>
  <c r="L17" i="41"/>
  <c r="L16" i="41"/>
  <c r="L14" i="41"/>
  <c r="L13" i="41"/>
  <c r="L30" i="41"/>
  <c r="L31" i="41"/>
  <c r="L32" i="41"/>
  <c r="L33" i="41"/>
  <c r="L51" i="41"/>
  <c r="L78" i="41"/>
  <c r="M50" i="41" s="1"/>
  <c r="F76" i="41"/>
  <c r="F75" i="41"/>
  <c r="F73" i="41"/>
  <c r="F72" i="41"/>
  <c r="F69" i="41"/>
  <c r="F68" i="41"/>
  <c r="F67" i="41"/>
  <c r="F66" i="41"/>
  <c r="F65" i="41"/>
  <c r="F64" i="41"/>
  <c r="F63" i="41"/>
  <c r="F62" i="41"/>
  <c r="F61" i="41"/>
  <c r="F60" i="41"/>
  <c r="F58" i="41"/>
  <c r="F56" i="41"/>
  <c r="F55" i="41"/>
  <c r="F54" i="41"/>
  <c r="F53" i="41"/>
  <c r="F57" i="41"/>
  <c r="F48" i="41"/>
  <c r="F47" i="41"/>
  <c r="G47" i="41" s="1"/>
  <c r="F46" i="41"/>
  <c r="G46" i="41" s="1"/>
  <c r="F45" i="41"/>
  <c r="G45" i="41" s="1"/>
  <c r="F44" i="41"/>
  <c r="G44" i="41" s="1"/>
  <c r="F41" i="41"/>
  <c r="F40" i="41"/>
  <c r="F38" i="41"/>
  <c r="F34" i="41"/>
  <c r="F29" i="41"/>
  <c r="F28" i="41"/>
  <c r="F26" i="41"/>
  <c r="F27" i="41"/>
  <c r="F25" i="41"/>
  <c r="F24" i="41"/>
  <c r="F23" i="41"/>
  <c r="F22" i="41"/>
  <c r="F21" i="41"/>
  <c r="F20" i="41"/>
  <c r="F19" i="41"/>
  <c r="F18" i="41"/>
  <c r="F17" i="41"/>
  <c r="F16" i="41"/>
  <c r="F14" i="41"/>
  <c r="F13" i="41"/>
  <c r="F30" i="41"/>
  <c r="F31" i="41"/>
  <c r="F32" i="41"/>
  <c r="F33" i="41"/>
  <c r="F51" i="41"/>
  <c r="F78" i="41"/>
  <c r="G50" i="41" s="1"/>
  <c r="L58" i="41"/>
  <c r="L57" i="41"/>
  <c r="L56" i="41"/>
  <c r="L55" i="41"/>
  <c r="L54" i="41"/>
  <c r="L53" i="41"/>
  <c r="L15" i="41"/>
  <c r="F15" i="41"/>
  <c r="L76" i="40"/>
  <c r="L75" i="40"/>
  <c r="L73" i="40"/>
  <c r="L72" i="40"/>
  <c r="L69" i="40"/>
  <c r="L68" i="40"/>
  <c r="L67" i="40"/>
  <c r="L66" i="40"/>
  <c r="L65" i="40"/>
  <c r="L64" i="40"/>
  <c r="L63" i="40"/>
  <c r="L62" i="40"/>
  <c r="L61" i="40"/>
  <c r="L60" i="40"/>
  <c r="L59" i="40"/>
  <c r="L48" i="40"/>
  <c r="L47" i="40"/>
  <c r="L46" i="40"/>
  <c r="L45" i="40"/>
  <c r="L44" i="40"/>
  <c r="M44" i="40"/>
  <c r="L41" i="40"/>
  <c r="L40" i="40"/>
  <c r="L38" i="40"/>
  <c r="L34" i="40"/>
  <c r="L29" i="40"/>
  <c r="L28" i="40"/>
  <c r="L26" i="40"/>
  <c r="L27" i="40"/>
  <c r="L25" i="40"/>
  <c r="L24" i="40"/>
  <c r="L23" i="40"/>
  <c r="L22" i="40"/>
  <c r="L21" i="40"/>
  <c r="L20" i="40"/>
  <c r="L19" i="40"/>
  <c r="L18" i="40"/>
  <c r="L17" i="40"/>
  <c r="L16" i="40"/>
  <c r="L14" i="40"/>
  <c r="L13" i="40"/>
  <c r="L30" i="40"/>
  <c r="L31" i="40"/>
  <c r="L32" i="40"/>
  <c r="L33" i="40"/>
  <c r="L51" i="40"/>
  <c r="L78" i="40"/>
  <c r="M50" i="40" s="1"/>
  <c r="F76" i="40"/>
  <c r="F77" i="40" s="1"/>
  <c r="F75" i="40"/>
  <c r="F73" i="40"/>
  <c r="F72" i="40"/>
  <c r="F69" i="40"/>
  <c r="F68" i="40"/>
  <c r="F67" i="40"/>
  <c r="F66" i="40"/>
  <c r="F65" i="40"/>
  <c r="F64" i="40"/>
  <c r="F63" i="40"/>
  <c r="F62" i="40"/>
  <c r="F61" i="40"/>
  <c r="F60" i="40"/>
  <c r="F58" i="40"/>
  <c r="F56" i="40"/>
  <c r="F55" i="40"/>
  <c r="F59" i="40" s="1"/>
  <c r="F70" i="40" s="1"/>
  <c r="F54" i="40"/>
  <c r="F53" i="40"/>
  <c r="F57" i="40"/>
  <c r="F48" i="40"/>
  <c r="F47" i="40"/>
  <c r="F46" i="40"/>
  <c r="G46" i="40" s="1"/>
  <c r="F45" i="40"/>
  <c r="G45" i="40" s="1"/>
  <c r="F44" i="40"/>
  <c r="F41" i="40"/>
  <c r="F40" i="40"/>
  <c r="F38" i="40"/>
  <c r="F34" i="40"/>
  <c r="F29" i="40"/>
  <c r="F28" i="40"/>
  <c r="F26" i="40"/>
  <c r="F27" i="40"/>
  <c r="F25" i="40"/>
  <c r="F24" i="40"/>
  <c r="F23" i="40"/>
  <c r="F22" i="40"/>
  <c r="F21" i="40"/>
  <c r="F20" i="40"/>
  <c r="F19" i="40"/>
  <c r="F18" i="40"/>
  <c r="F17" i="40"/>
  <c r="F16" i="40"/>
  <c r="F14" i="40"/>
  <c r="F13" i="40"/>
  <c r="F30" i="40"/>
  <c r="F31" i="40"/>
  <c r="F32" i="40"/>
  <c r="F33" i="40"/>
  <c r="F51" i="40"/>
  <c r="F78" i="40"/>
  <c r="G50" i="40" s="1"/>
  <c r="L58" i="40"/>
  <c r="L57" i="40"/>
  <c r="L56" i="40"/>
  <c r="L55" i="40"/>
  <c r="L54" i="40"/>
  <c r="L53" i="40"/>
  <c r="L15" i="40"/>
  <c r="F15" i="40"/>
  <c r="L76" i="39"/>
  <c r="L75" i="39"/>
  <c r="L73" i="39"/>
  <c r="L72" i="39"/>
  <c r="L69" i="39"/>
  <c r="L68" i="39"/>
  <c r="L67" i="39"/>
  <c r="L66" i="39"/>
  <c r="L65" i="39"/>
  <c r="L64" i="39"/>
  <c r="L63" i="39"/>
  <c r="L62" i="39"/>
  <c r="L61" i="39"/>
  <c r="L60" i="39"/>
  <c r="L59" i="39"/>
  <c r="L48" i="39"/>
  <c r="L47" i="39"/>
  <c r="M47" i="39" s="1"/>
  <c r="L46" i="39"/>
  <c r="L45" i="39"/>
  <c r="L44" i="39"/>
  <c r="L41" i="39"/>
  <c r="L40" i="39"/>
  <c r="L38" i="39"/>
  <c r="L34" i="39"/>
  <c r="L29" i="39"/>
  <c r="L28" i="39"/>
  <c r="L26" i="39"/>
  <c r="L27" i="39"/>
  <c r="L25" i="39"/>
  <c r="L24" i="39"/>
  <c r="L23" i="39"/>
  <c r="L22" i="39"/>
  <c r="L21" i="39"/>
  <c r="L20" i="39"/>
  <c r="L19" i="39"/>
  <c r="L18" i="39"/>
  <c r="L17" i="39"/>
  <c r="L16" i="39"/>
  <c r="L14" i="39"/>
  <c r="L13" i="39"/>
  <c r="L30" i="39"/>
  <c r="L31" i="39"/>
  <c r="L32" i="39"/>
  <c r="L33" i="39"/>
  <c r="L51" i="39"/>
  <c r="L78" i="39"/>
  <c r="M50" i="39" s="1"/>
  <c r="F76" i="39"/>
  <c r="F75" i="39"/>
  <c r="F73" i="39"/>
  <c r="F72" i="39"/>
  <c r="F69" i="39"/>
  <c r="F68" i="39"/>
  <c r="F67" i="39"/>
  <c r="F66" i="39"/>
  <c r="F65" i="39"/>
  <c r="F64" i="39"/>
  <c r="F63" i="39"/>
  <c r="F62" i="39"/>
  <c r="F61" i="39"/>
  <c r="F60" i="39"/>
  <c r="F58" i="39"/>
  <c r="F56" i="39"/>
  <c r="F55" i="39"/>
  <c r="F54" i="39"/>
  <c r="F53" i="39"/>
  <c r="F57" i="39"/>
  <c r="F48" i="39"/>
  <c r="F47" i="39"/>
  <c r="F46" i="39"/>
  <c r="G46" i="39" s="1"/>
  <c r="F45" i="39"/>
  <c r="F44" i="39"/>
  <c r="G44" i="39" s="1"/>
  <c r="F41" i="39"/>
  <c r="F40" i="39"/>
  <c r="F38" i="39"/>
  <c r="F34" i="39"/>
  <c r="F29" i="39"/>
  <c r="F28" i="39"/>
  <c r="F26" i="39"/>
  <c r="F27" i="39"/>
  <c r="F25" i="39"/>
  <c r="F24" i="39"/>
  <c r="F23" i="39"/>
  <c r="F22" i="39"/>
  <c r="F21" i="39"/>
  <c r="F20" i="39"/>
  <c r="F19" i="39"/>
  <c r="F18" i="39"/>
  <c r="F17" i="39"/>
  <c r="F16" i="39"/>
  <c r="F14" i="39"/>
  <c r="F13" i="39"/>
  <c r="F30" i="39"/>
  <c r="F31" i="39"/>
  <c r="F32" i="39"/>
  <c r="F33" i="39"/>
  <c r="F51" i="39"/>
  <c r="F78" i="39"/>
  <c r="G50" i="39" s="1"/>
  <c r="L58" i="39"/>
  <c r="L57" i="39"/>
  <c r="L56" i="39"/>
  <c r="L55" i="39"/>
  <c r="L54" i="39"/>
  <c r="L53" i="39"/>
  <c r="L15" i="39"/>
  <c r="F15" i="39"/>
  <c r="L76" i="38"/>
  <c r="L75" i="38"/>
  <c r="L73" i="38"/>
  <c r="L72" i="38"/>
  <c r="L69" i="38"/>
  <c r="L68" i="38"/>
  <c r="L67" i="38"/>
  <c r="L66" i="38"/>
  <c r="L65" i="38"/>
  <c r="L64" i="38"/>
  <c r="L63" i="38"/>
  <c r="L62" i="38"/>
  <c r="L61" i="38"/>
  <c r="L60" i="38"/>
  <c r="L59" i="38"/>
  <c r="L48" i="38"/>
  <c r="L47" i="38"/>
  <c r="L46" i="38"/>
  <c r="L45" i="38"/>
  <c r="L44" i="38"/>
  <c r="L41" i="38"/>
  <c r="L40" i="38"/>
  <c r="L38" i="38"/>
  <c r="L34" i="38"/>
  <c r="L29" i="38"/>
  <c r="L28" i="38"/>
  <c r="L26" i="38"/>
  <c r="L27" i="38"/>
  <c r="L25" i="38"/>
  <c r="L24" i="38"/>
  <c r="L23" i="38"/>
  <c r="L22" i="38"/>
  <c r="L21" i="38"/>
  <c r="L20" i="38"/>
  <c r="L19" i="38"/>
  <c r="L18" i="38"/>
  <c r="L17" i="38"/>
  <c r="L16" i="38"/>
  <c r="L14" i="38"/>
  <c r="L13" i="38"/>
  <c r="L30" i="38"/>
  <c r="L31" i="38"/>
  <c r="L32" i="38"/>
  <c r="L33" i="38"/>
  <c r="L51" i="38"/>
  <c r="L78" i="38"/>
  <c r="M50" i="38" s="1"/>
  <c r="F76" i="38"/>
  <c r="F75" i="38"/>
  <c r="F73" i="38"/>
  <c r="F72" i="38"/>
  <c r="F69" i="38"/>
  <c r="F68" i="38"/>
  <c r="F67" i="38"/>
  <c r="F66" i="38"/>
  <c r="F65" i="38"/>
  <c r="F64" i="38"/>
  <c r="F63" i="38"/>
  <c r="F62" i="38"/>
  <c r="F61" i="38"/>
  <c r="F60" i="38"/>
  <c r="F58" i="38"/>
  <c r="F56" i="38"/>
  <c r="F55" i="38"/>
  <c r="F54" i="38"/>
  <c r="F53" i="38"/>
  <c r="F57" i="38"/>
  <c r="F48" i="38"/>
  <c r="F47" i="38"/>
  <c r="F46" i="38"/>
  <c r="F45" i="38"/>
  <c r="F44" i="38"/>
  <c r="F41" i="38"/>
  <c r="F40" i="38"/>
  <c r="F38" i="38"/>
  <c r="F34" i="38"/>
  <c r="F29" i="38"/>
  <c r="F28" i="38"/>
  <c r="F26" i="38"/>
  <c r="F27" i="38"/>
  <c r="F25" i="38"/>
  <c r="F24" i="38"/>
  <c r="F23" i="38"/>
  <c r="F22" i="38"/>
  <c r="F21" i="38"/>
  <c r="F20" i="38"/>
  <c r="F19" i="38"/>
  <c r="F18" i="38"/>
  <c r="F17" i="38"/>
  <c r="F16" i="38"/>
  <c r="F14" i="38"/>
  <c r="F13" i="38"/>
  <c r="F30" i="38"/>
  <c r="F31" i="38"/>
  <c r="F32" i="38"/>
  <c r="F33" i="38"/>
  <c r="F51" i="38"/>
  <c r="F78" i="38"/>
  <c r="G50" i="38" s="1"/>
  <c r="L58" i="38"/>
  <c r="L57" i="38"/>
  <c r="L56" i="38"/>
  <c r="L55" i="38"/>
  <c r="L54" i="38"/>
  <c r="L53" i="38"/>
  <c r="L15" i="38"/>
  <c r="F15" i="38"/>
  <c r="L76" i="37"/>
  <c r="L75" i="37"/>
  <c r="L73" i="37"/>
  <c r="L72" i="37"/>
  <c r="L69" i="37"/>
  <c r="L68" i="37"/>
  <c r="L67" i="37"/>
  <c r="L66" i="37"/>
  <c r="L65" i="37"/>
  <c r="L64" i="37"/>
  <c r="L63" i="37"/>
  <c r="L62" i="37"/>
  <c r="L61" i="37"/>
  <c r="L60" i="37"/>
  <c r="L59" i="37"/>
  <c r="L48" i="37"/>
  <c r="L47" i="37"/>
  <c r="L46" i="37"/>
  <c r="M46" i="37" s="1"/>
  <c r="L45" i="37"/>
  <c r="M45" i="37" s="1"/>
  <c r="L44" i="37"/>
  <c r="L41" i="37"/>
  <c r="L40" i="37"/>
  <c r="L38" i="37"/>
  <c r="L34" i="37"/>
  <c r="L29" i="37"/>
  <c r="L28" i="37"/>
  <c r="L26" i="37"/>
  <c r="L27" i="37"/>
  <c r="L25" i="37"/>
  <c r="L24" i="37"/>
  <c r="L23" i="37"/>
  <c r="L22" i="37"/>
  <c r="L21" i="37"/>
  <c r="L20" i="37"/>
  <c r="L19" i="37"/>
  <c r="L18" i="37"/>
  <c r="L17" i="37"/>
  <c r="L16" i="37"/>
  <c r="L14" i="37"/>
  <c r="L13" i="37"/>
  <c r="L30" i="37"/>
  <c r="L31" i="37"/>
  <c r="L32" i="37"/>
  <c r="L33" i="37"/>
  <c r="L51" i="37"/>
  <c r="L78" i="37"/>
  <c r="M50" i="37" s="1"/>
  <c r="F76" i="37"/>
  <c r="F75" i="37"/>
  <c r="F73" i="37"/>
  <c r="F72" i="37"/>
  <c r="F77" i="37" s="1"/>
  <c r="F69" i="37"/>
  <c r="F68" i="37"/>
  <c r="F67" i="37"/>
  <c r="F66" i="37"/>
  <c r="F65" i="37"/>
  <c r="F64" i="37"/>
  <c r="F63" i="37"/>
  <c r="F62" i="37"/>
  <c r="F61" i="37"/>
  <c r="F60" i="37"/>
  <c r="F58" i="37"/>
  <c r="F56" i="37"/>
  <c r="F55" i="37"/>
  <c r="F54" i="37"/>
  <c r="F53" i="37"/>
  <c r="F57" i="37"/>
  <c r="F48" i="37"/>
  <c r="F49" i="37" s="1"/>
  <c r="F47" i="37"/>
  <c r="F46" i="37"/>
  <c r="F45" i="37"/>
  <c r="G45" i="37" s="1"/>
  <c r="F44" i="37"/>
  <c r="F41" i="37"/>
  <c r="F40" i="37"/>
  <c r="F38" i="37"/>
  <c r="F34" i="37"/>
  <c r="F29" i="37"/>
  <c r="F28" i="37"/>
  <c r="F26" i="37"/>
  <c r="F27" i="37"/>
  <c r="F25" i="37"/>
  <c r="F24" i="37"/>
  <c r="F23" i="37"/>
  <c r="F22" i="37"/>
  <c r="F21" i="37"/>
  <c r="F20" i="37"/>
  <c r="F19" i="37"/>
  <c r="F18" i="37"/>
  <c r="F17" i="37"/>
  <c r="F16" i="37"/>
  <c r="F14" i="37"/>
  <c r="F13" i="37"/>
  <c r="F30" i="37"/>
  <c r="F31" i="37"/>
  <c r="F32" i="37"/>
  <c r="F33" i="37"/>
  <c r="F51" i="37"/>
  <c r="F78" i="37"/>
  <c r="G50" i="37" s="1"/>
  <c r="L58" i="37"/>
  <c r="L57" i="37"/>
  <c r="L56" i="37"/>
  <c r="L55" i="37"/>
  <c r="L54" i="37"/>
  <c r="L53" i="37"/>
  <c r="L15" i="37"/>
  <c r="F15" i="37"/>
  <c r="L76" i="7"/>
  <c r="L75" i="7"/>
  <c r="L73" i="7"/>
  <c r="L77" i="7" s="1"/>
  <c r="L72" i="7"/>
  <c r="L69" i="7"/>
  <c r="L68" i="7"/>
  <c r="L67" i="7"/>
  <c r="L66" i="7"/>
  <c r="L65" i="7"/>
  <c r="L64" i="7"/>
  <c r="L63" i="7"/>
  <c r="L62" i="7"/>
  <c r="L61" i="7"/>
  <c r="L60" i="7"/>
  <c r="L59" i="7"/>
  <c r="L48" i="7"/>
  <c r="L47" i="7"/>
  <c r="L46" i="7"/>
  <c r="L45" i="7"/>
  <c r="L49" i="7" s="1"/>
  <c r="L44" i="7"/>
  <c r="L41" i="7"/>
  <c r="L40" i="7"/>
  <c r="L38" i="7"/>
  <c r="L34" i="7"/>
  <c r="L29" i="7"/>
  <c r="L28" i="7"/>
  <c r="L26" i="7"/>
  <c r="L27" i="7"/>
  <c r="L25" i="7"/>
  <c r="L24" i="7"/>
  <c r="L23" i="7"/>
  <c r="L22" i="7"/>
  <c r="L21" i="7"/>
  <c r="L20" i="7"/>
  <c r="L19" i="7"/>
  <c r="L18" i="7"/>
  <c r="L17" i="7"/>
  <c r="L16" i="7"/>
  <c r="L14" i="7"/>
  <c r="L13" i="7"/>
  <c r="L30" i="7"/>
  <c r="L31" i="7"/>
  <c r="L32" i="7"/>
  <c r="L33" i="7"/>
  <c r="L51" i="7"/>
  <c r="L78" i="7"/>
  <c r="M50" i="7" s="1"/>
  <c r="F76" i="7"/>
  <c r="F75" i="7"/>
  <c r="F73" i="7"/>
  <c r="F77" i="7" s="1"/>
  <c r="F72" i="7"/>
  <c r="F69" i="7"/>
  <c r="F68" i="7"/>
  <c r="F67" i="7"/>
  <c r="F66" i="7"/>
  <c r="F65" i="7"/>
  <c r="F64" i="7"/>
  <c r="F63" i="7"/>
  <c r="F62" i="7"/>
  <c r="F61" i="7"/>
  <c r="F60" i="7"/>
  <c r="F58" i="7"/>
  <c r="F59" i="7" s="1"/>
  <c r="F56" i="7"/>
  <c r="F55" i="7"/>
  <c r="F54" i="7"/>
  <c r="F53" i="7"/>
  <c r="F57" i="7"/>
  <c r="F48" i="7"/>
  <c r="F47" i="7"/>
  <c r="F46" i="7"/>
  <c r="F49" i="7" s="1"/>
  <c r="F45" i="7"/>
  <c r="F44" i="7"/>
  <c r="F41" i="7"/>
  <c r="F40" i="7"/>
  <c r="F42" i="7" s="1"/>
  <c r="F38" i="7"/>
  <c r="F34" i="7"/>
  <c r="F29" i="7"/>
  <c r="F28" i="7"/>
  <c r="F26" i="7"/>
  <c r="F27" i="7"/>
  <c r="F25" i="7"/>
  <c r="F24" i="7"/>
  <c r="F23" i="7"/>
  <c r="F22" i="7"/>
  <c r="F21" i="7"/>
  <c r="F20" i="7"/>
  <c r="F19" i="7"/>
  <c r="F18" i="7"/>
  <c r="F17" i="7"/>
  <c r="F16" i="7"/>
  <c r="F14" i="7"/>
  <c r="F13" i="7"/>
  <c r="F30" i="7"/>
  <c r="F31" i="7"/>
  <c r="F32" i="7"/>
  <c r="F33" i="7"/>
  <c r="F51" i="7"/>
  <c r="F78" i="7"/>
  <c r="G50" i="7" s="1"/>
  <c r="L58" i="7"/>
  <c r="L57" i="7"/>
  <c r="L56" i="7"/>
  <c r="L55" i="7"/>
  <c r="L54" i="7"/>
  <c r="L53" i="7"/>
  <c r="L15" i="7"/>
  <c r="F15" i="7"/>
  <c r="L76" i="6"/>
  <c r="L75" i="6"/>
  <c r="L73" i="6"/>
  <c r="L72" i="6"/>
  <c r="L69" i="6"/>
  <c r="L68" i="6"/>
  <c r="L67" i="6"/>
  <c r="L66" i="6"/>
  <c r="L65" i="6"/>
  <c r="L64" i="6"/>
  <c r="L63" i="6"/>
  <c r="L62" i="6"/>
  <c r="L61" i="6"/>
  <c r="L60" i="6"/>
  <c r="L59" i="6"/>
  <c r="L48" i="6"/>
  <c r="L47" i="6"/>
  <c r="M47" i="6" s="1"/>
  <c r="L46" i="6"/>
  <c r="L45" i="6"/>
  <c r="M45" i="6" s="1"/>
  <c r="L44" i="6"/>
  <c r="M44" i="6" s="1"/>
  <c r="L41" i="6"/>
  <c r="L40" i="6"/>
  <c r="L38" i="6"/>
  <c r="L34" i="6"/>
  <c r="L29" i="6"/>
  <c r="L28" i="6"/>
  <c r="L26" i="6"/>
  <c r="L27" i="6"/>
  <c r="L25" i="6"/>
  <c r="L24" i="6"/>
  <c r="L23" i="6"/>
  <c r="L22" i="6"/>
  <c r="L21" i="6"/>
  <c r="L20" i="6"/>
  <c r="L19" i="6"/>
  <c r="L18" i="6"/>
  <c r="L17" i="6"/>
  <c r="L16" i="6"/>
  <c r="L14" i="6"/>
  <c r="L13" i="6"/>
  <c r="L30" i="6"/>
  <c r="L31" i="6"/>
  <c r="L32" i="6"/>
  <c r="L33" i="6"/>
  <c r="L51" i="6"/>
  <c r="L78" i="6"/>
  <c r="M50" i="6" s="1"/>
  <c r="F76" i="6"/>
  <c r="F75" i="6"/>
  <c r="F73" i="6"/>
  <c r="F72" i="6"/>
  <c r="F69" i="6"/>
  <c r="F68" i="6"/>
  <c r="F67" i="6"/>
  <c r="F66" i="6"/>
  <c r="F65" i="6"/>
  <c r="F64" i="6"/>
  <c r="F63" i="6"/>
  <c r="F62" i="6"/>
  <c r="F61" i="6"/>
  <c r="F60" i="6"/>
  <c r="F58" i="6"/>
  <c r="F56" i="6"/>
  <c r="F55" i="6"/>
  <c r="F54" i="6"/>
  <c r="F53" i="6"/>
  <c r="F57" i="6"/>
  <c r="F48" i="6"/>
  <c r="F49" i="6" s="1"/>
  <c r="F47" i="6"/>
  <c r="F46" i="6"/>
  <c r="F45" i="6"/>
  <c r="G45" i="6"/>
  <c r="F44" i="6"/>
  <c r="G44" i="6" s="1"/>
  <c r="F41" i="6"/>
  <c r="F40" i="6"/>
  <c r="F38" i="6"/>
  <c r="F34" i="6"/>
  <c r="F29" i="6"/>
  <c r="F28" i="6"/>
  <c r="F26" i="6"/>
  <c r="F27" i="6"/>
  <c r="F25" i="6"/>
  <c r="F24" i="6"/>
  <c r="F23" i="6"/>
  <c r="F22" i="6"/>
  <c r="F21" i="6"/>
  <c r="F20" i="6"/>
  <c r="F19" i="6"/>
  <c r="F18" i="6"/>
  <c r="F17" i="6"/>
  <c r="F16" i="6"/>
  <c r="F14" i="6"/>
  <c r="F13" i="6"/>
  <c r="F30" i="6"/>
  <c r="F31" i="6"/>
  <c r="F32" i="6"/>
  <c r="F33" i="6"/>
  <c r="F51" i="6"/>
  <c r="F78" i="6"/>
  <c r="G50" i="6" s="1"/>
  <c r="L58" i="6"/>
  <c r="L57" i="6"/>
  <c r="L56" i="6"/>
  <c r="L55" i="6"/>
  <c r="L54" i="6"/>
  <c r="L53" i="6"/>
  <c r="L15" i="6"/>
  <c r="F15" i="6"/>
  <c r="L76" i="5"/>
  <c r="L75" i="5"/>
  <c r="L73" i="5"/>
  <c r="L72" i="5"/>
  <c r="L69" i="5"/>
  <c r="L68" i="5"/>
  <c r="L67" i="5"/>
  <c r="L66" i="5"/>
  <c r="L65" i="5"/>
  <c r="L64" i="5"/>
  <c r="L63" i="5"/>
  <c r="L62" i="5"/>
  <c r="L61" i="5"/>
  <c r="L60" i="5"/>
  <c r="L59" i="5"/>
  <c r="L48" i="5"/>
  <c r="L47" i="5"/>
  <c r="L46" i="5"/>
  <c r="L49" i="5" s="1"/>
  <c r="L45" i="5"/>
  <c r="M45" i="5" s="1"/>
  <c r="L44" i="5"/>
  <c r="M44" i="5" s="1"/>
  <c r="L41" i="5"/>
  <c r="L40" i="5"/>
  <c r="L38" i="5"/>
  <c r="L34" i="5"/>
  <c r="L29" i="5"/>
  <c r="L28" i="5"/>
  <c r="L26" i="5"/>
  <c r="L27" i="5"/>
  <c r="L25" i="5"/>
  <c r="L24" i="5"/>
  <c r="L23" i="5"/>
  <c r="L22" i="5"/>
  <c r="L21" i="5"/>
  <c r="L20" i="5"/>
  <c r="L19" i="5"/>
  <c r="L18" i="5"/>
  <c r="L17" i="5"/>
  <c r="L16" i="5"/>
  <c r="L14" i="5"/>
  <c r="L13" i="5"/>
  <c r="L30" i="5"/>
  <c r="L31" i="5"/>
  <c r="L32" i="5"/>
  <c r="L33" i="5"/>
  <c r="L51" i="5"/>
  <c r="L78" i="5"/>
  <c r="M50" i="5" s="1"/>
  <c r="F76" i="5"/>
  <c r="F75" i="5"/>
  <c r="F73" i="5"/>
  <c r="F72" i="5"/>
  <c r="F77" i="5" s="1"/>
  <c r="F69" i="5"/>
  <c r="F68" i="5"/>
  <c r="F67" i="5"/>
  <c r="F66" i="5"/>
  <c r="F65" i="5"/>
  <c r="F64" i="5"/>
  <c r="F63" i="5"/>
  <c r="F62" i="5"/>
  <c r="F61" i="5"/>
  <c r="F60" i="5"/>
  <c r="F58" i="5"/>
  <c r="F56" i="5"/>
  <c r="F59" i="5" s="1"/>
  <c r="F70" i="5" s="1"/>
  <c r="F55" i="5"/>
  <c r="F54" i="5"/>
  <c r="F53" i="5"/>
  <c r="F57" i="5"/>
  <c r="F48" i="5"/>
  <c r="F47" i="5"/>
  <c r="F46" i="5"/>
  <c r="F45" i="5"/>
  <c r="F49" i="5" s="1"/>
  <c r="F44" i="5"/>
  <c r="G44" i="5" s="1"/>
  <c r="F41" i="5"/>
  <c r="F40" i="5"/>
  <c r="F38" i="5"/>
  <c r="F42" i="5" s="1"/>
  <c r="F34" i="5"/>
  <c r="F29" i="5"/>
  <c r="F28" i="5"/>
  <c r="F26" i="5"/>
  <c r="F27" i="5"/>
  <c r="F25" i="5"/>
  <c r="F24" i="5"/>
  <c r="F23" i="5"/>
  <c r="F22" i="5"/>
  <c r="F21" i="5"/>
  <c r="F20" i="5"/>
  <c r="F19" i="5"/>
  <c r="F18" i="5"/>
  <c r="F17" i="5"/>
  <c r="F16" i="5"/>
  <c r="F14" i="5"/>
  <c r="F13" i="5"/>
  <c r="F30" i="5"/>
  <c r="F31" i="5"/>
  <c r="F32" i="5"/>
  <c r="F33" i="5"/>
  <c r="F51" i="5"/>
  <c r="F78" i="5"/>
  <c r="G50" i="5" s="1"/>
  <c r="L58" i="5"/>
  <c r="L57" i="5"/>
  <c r="L56" i="5"/>
  <c r="L55" i="5"/>
  <c r="L54" i="5"/>
  <c r="L53" i="5"/>
  <c r="L15" i="5"/>
  <c r="F15" i="5"/>
  <c r="L76" i="4"/>
  <c r="L75" i="4"/>
  <c r="L73" i="4"/>
  <c r="L72" i="4"/>
  <c r="L69" i="4"/>
  <c r="L68" i="4"/>
  <c r="L67" i="4"/>
  <c r="L66" i="4"/>
  <c r="L65" i="4"/>
  <c r="L64" i="4"/>
  <c r="L63" i="4"/>
  <c r="L62" i="4"/>
  <c r="L61" i="4"/>
  <c r="L60" i="4"/>
  <c r="L59" i="4"/>
  <c r="L48" i="4"/>
  <c r="L49" i="4" s="1"/>
  <c r="L47" i="4"/>
  <c r="M47" i="4"/>
  <c r="L46" i="4"/>
  <c r="M46" i="4" s="1"/>
  <c r="L45" i="4"/>
  <c r="M45" i="4" s="1"/>
  <c r="L44" i="4"/>
  <c r="L41" i="4"/>
  <c r="L40" i="4"/>
  <c r="L38" i="4"/>
  <c r="L34" i="4"/>
  <c r="L29" i="4"/>
  <c r="L28" i="4"/>
  <c r="L26" i="4"/>
  <c r="L27" i="4"/>
  <c r="L25" i="4"/>
  <c r="L24" i="4"/>
  <c r="L23" i="4"/>
  <c r="L22" i="4"/>
  <c r="L21" i="4"/>
  <c r="L20" i="4"/>
  <c r="L19" i="4"/>
  <c r="L18" i="4"/>
  <c r="L17" i="4"/>
  <c r="L16" i="4"/>
  <c r="L14" i="4"/>
  <c r="L13" i="4"/>
  <c r="L30" i="4"/>
  <c r="L31" i="4"/>
  <c r="L32" i="4"/>
  <c r="L33" i="4"/>
  <c r="L51" i="4"/>
  <c r="L78" i="4"/>
  <c r="M50" i="4" s="1"/>
  <c r="F76" i="4"/>
  <c r="F75" i="4"/>
  <c r="F73" i="4"/>
  <c r="F72" i="4"/>
  <c r="F69" i="4"/>
  <c r="F68" i="4"/>
  <c r="F67" i="4"/>
  <c r="F66" i="4"/>
  <c r="F65" i="4"/>
  <c r="F64" i="4"/>
  <c r="F63" i="4"/>
  <c r="F62" i="4"/>
  <c r="F61" i="4"/>
  <c r="F60" i="4"/>
  <c r="F58" i="4"/>
  <c r="F56" i="4"/>
  <c r="F55" i="4"/>
  <c r="F54" i="4"/>
  <c r="F53" i="4"/>
  <c r="F57" i="4"/>
  <c r="F48" i="4"/>
  <c r="F47" i="4"/>
  <c r="F46" i="4"/>
  <c r="F45" i="4"/>
  <c r="G45" i="4" s="1"/>
  <c r="F44" i="4"/>
  <c r="F41" i="4"/>
  <c r="F40" i="4"/>
  <c r="F38" i="4"/>
  <c r="F34" i="4"/>
  <c r="F29" i="4"/>
  <c r="F28" i="4"/>
  <c r="F26" i="4"/>
  <c r="F27" i="4"/>
  <c r="F25" i="4"/>
  <c r="F24" i="4"/>
  <c r="F23" i="4"/>
  <c r="F22" i="4"/>
  <c r="F21" i="4"/>
  <c r="F20" i="4"/>
  <c r="F19" i="4"/>
  <c r="F18" i="4"/>
  <c r="F17" i="4"/>
  <c r="F16" i="4"/>
  <c r="F14" i="4"/>
  <c r="F13" i="4"/>
  <c r="F30" i="4"/>
  <c r="F31" i="4"/>
  <c r="F32" i="4"/>
  <c r="F33" i="4"/>
  <c r="F51" i="4"/>
  <c r="F78" i="4"/>
  <c r="G50" i="4" s="1"/>
  <c r="L58" i="4"/>
  <c r="L57" i="4"/>
  <c r="L56" i="4"/>
  <c r="L55" i="4"/>
  <c r="L54" i="4"/>
  <c r="L53" i="4"/>
  <c r="L15" i="4"/>
  <c r="F15" i="4"/>
  <c r="L76" i="2"/>
  <c r="L75" i="2"/>
  <c r="L73" i="2"/>
  <c r="L72" i="2"/>
  <c r="L77" i="2" s="1"/>
  <c r="L69" i="2"/>
  <c r="L68" i="2"/>
  <c r="L67" i="2"/>
  <c r="L66" i="2"/>
  <c r="L65" i="2"/>
  <c r="L64" i="2"/>
  <c r="L63" i="2"/>
  <c r="L62" i="2"/>
  <c r="L61" i="2"/>
  <c r="L60" i="2"/>
  <c r="L59" i="2"/>
  <c r="L48" i="2"/>
  <c r="L47" i="2"/>
  <c r="L46" i="2"/>
  <c r="L45" i="2"/>
  <c r="L44" i="2"/>
  <c r="M44" i="2" s="1"/>
  <c r="L41" i="2"/>
  <c r="L40" i="2"/>
  <c r="L38" i="2"/>
  <c r="L34" i="2"/>
  <c r="L29" i="2"/>
  <c r="L28" i="2"/>
  <c r="L26" i="2"/>
  <c r="L27" i="2"/>
  <c r="L25" i="2"/>
  <c r="L24" i="2"/>
  <c r="L23" i="2"/>
  <c r="L22" i="2"/>
  <c r="L21" i="2"/>
  <c r="L20" i="2"/>
  <c r="L19" i="2"/>
  <c r="L18" i="2"/>
  <c r="L17" i="2"/>
  <c r="L16" i="2"/>
  <c r="L14" i="2"/>
  <c r="L13" i="2"/>
  <c r="L30" i="2"/>
  <c r="L31" i="2"/>
  <c r="L32" i="2"/>
  <c r="L33" i="2"/>
  <c r="L51" i="2"/>
  <c r="L78" i="2"/>
  <c r="M50" i="2" s="1"/>
  <c r="F76" i="2"/>
  <c r="F77" i="2" s="1"/>
  <c r="F75" i="2"/>
  <c r="F73" i="2"/>
  <c r="F72" i="2"/>
  <c r="F69" i="2"/>
  <c r="F68" i="2"/>
  <c r="F67" i="2"/>
  <c r="F66" i="2"/>
  <c r="F65" i="2"/>
  <c r="F64" i="2"/>
  <c r="F63" i="2"/>
  <c r="F62" i="2"/>
  <c r="F61" i="2"/>
  <c r="F60" i="2"/>
  <c r="F58" i="2"/>
  <c r="F56" i="2"/>
  <c r="F55" i="2"/>
  <c r="F59" i="2" s="1"/>
  <c r="F70" i="2" s="1"/>
  <c r="F54" i="2"/>
  <c r="F53" i="2"/>
  <c r="F57" i="2"/>
  <c r="F48" i="2"/>
  <c r="F49" i="2" s="1"/>
  <c r="F47" i="2"/>
  <c r="F46" i="2"/>
  <c r="G46" i="2" s="1"/>
  <c r="F45" i="2"/>
  <c r="F44" i="2"/>
  <c r="G44" i="2" s="1"/>
  <c r="F41" i="2"/>
  <c r="F40" i="2"/>
  <c r="F38" i="2"/>
  <c r="F34" i="2"/>
  <c r="F29" i="2"/>
  <c r="F28" i="2"/>
  <c r="F26" i="2"/>
  <c r="F27" i="2"/>
  <c r="F25" i="2"/>
  <c r="F24" i="2"/>
  <c r="F23" i="2"/>
  <c r="F22" i="2"/>
  <c r="F21" i="2"/>
  <c r="F20" i="2"/>
  <c r="F19" i="2"/>
  <c r="F18" i="2"/>
  <c r="F17" i="2"/>
  <c r="F16" i="2"/>
  <c r="F14" i="2"/>
  <c r="F13" i="2"/>
  <c r="F30" i="2"/>
  <c r="F31" i="2"/>
  <c r="F32" i="2"/>
  <c r="F33" i="2"/>
  <c r="F51" i="2"/>
  <c r="F78" i="2"/>
  <c r="G50" i="2" s="1"/>
  <c r="L58" i="2"/>
  <c r="L57" i="2"/>
  <c r="L56" i="2"/>
  <c r="L55" i="2"/>
  <c r="L54" i="2"/>
  <c r="L53" i="2"/>
  <c r="L15" i="2"/>
  <c r="F15" i="2"/>
  <c r="L76" i="11"/>
  <c r="L75" i="11"/>
  <c r="L73" i="11"/>
  <c r="L72" i="11"/>
  <c r="L69" i="11"/>
  <c r="L68" i="11"/>
  <c r="L67" i="11"/>
  <c r="L66" i="11"/>
  <c r="L65" i="11"/>
  <c r="L64" i="11"/>
  <c r="L63" i="11"/>
  <c r="L62" i="11"/>
  <c r="L61" i="11"/>
  <c r="L60" i="11"/>
  <c r="L59" i="11"/>
  <c r="L48" i="11"/>
  <c r="L47" i="11"/>
  <c r="M47" i="11" s="1"/>
  <c r="L46" i="11"/>
  <c r="M46" i="11" s="1"/>
  <c r="L45" i="11"/>
  <c r="L44" i="11"/>
  <c r="M44" i="11"/>
  <c r="L41" i="11"/>
  <c r="L40" i="11"/>
  <c r="L38" i="11"/>
  <c r="L34" i="11"/>
  <c r="L29" i="11"/>
  <c r="L28" i="11"/>
  <c r="L26" i="11"/>
  <c r="L27" i="11"/>
  <c r="L25" i="11"/>
  <c r="L24" i="11"/>
  <c r="L23" i="11"/>
  <c r="L22" i="11"/>
  <c r="L21" i="11"/>
  <c r="L20" i="11"/>
  <c r="L19" i="11"/>
  <c r="L18" i="11"/>
  <c r="L17" i="11"/>
  <c r="L16" i="11"/>
  <c r="L14" i="11"/>
  <c r="L13" i="11"/>
  <c r="L30" i="11"/>
  <c r="L31" i="11"/>
  <c r="L32" i="11"/>
  <c r="L33" i="11"/>
  <c r="L51" i="11"/>
  <c r="L78" i="11"/>
  <c r="M50" i="11" s="1"/>
  <c r="L58" i="11"/>
  <c r="L57" i="11"/>
  <c r="L56" i="11"/>
  <c r="L55" i="11"/>
  <c r="L54" i="11"/>
  <c r="L53" i="11"/>
  <c r="L15" i="11"/>
  <c r="L76" i="12"/>
  <c r="L75" i="12"/>
  <c r="L73" i="12"/>
  <c r="L72" i="12"/>
  <c r="L69" i="12"/>
  <c r="L68" i="12"/>
  <c r="L67" i="12"/>
  <c r="L66" i="12"/>
  <c r="L65" i="12"/>
  <c r="L64" i="12"/>
  <c r="L63" i="12"/>
  <c r="L62" i="12"/>
  <c r="L61" i="12"/>
  <c r="L60" i="12"/>
  <c r="L59" i="12"/>
  <c r="L48" i="12"/>
  <c r="L47" i="12"/>
  <c r="M47" i="12"/>
  <c r="L46" i="12"/>
  <c r="M46" i="12"/>
  <c r="L45" i="12"/>
  <c r="M45" i="12" s="1"/>
  <c r="L44" i="12"/>
  <c r="L41" i="12"/>
  <c r="L40" i="12"/>
  <c r="L38" i="12"/>
  <c r="L34" i="12"/>
  <c r="L29" i="12"/>
  <c r="L28" i="12"/>
  <c r="L26" i="12"/>
  <c r="L27" i="12"/>
  <c r="L25" i="12"/>
  <c r="L24" i="12"/>
  <c r="L23" i="12"/>
  <c r="L22" i="12"/>
  <c r="L21" i="12"/>
  <c r="L20" i="12"/>
  <c r="L19" i="12"/>
  <c r="L18" i="12"/>
  <c r="L17" i="12"/>
  <c r="L16" i="12"/>
  <c r="L14" i="12"/>
  <c r="L13" i="12"/>
  <c r="L30" i="12"/>
  <c r="L31" i="12"/>
  <c r="L32" i="12"/>
  <c r="L33" i="12"/>
  <c r="L51" i="12"/>
  <c r="L78" i="12"/>
  <c r="M50" i="12" s="1"/>
  <c r="L58" i="12"/>
  <c r="L57" i="12"/>
  <c r="L56" i="12"/>
  <c r="L55" i="12"/>
  <c r="L54" i="12"/>
  <c r="L53" i="12"/>
  <c r="L15" i="12"/>
  <c r="L76" i="13"/>
  <c r="L75" i="13"/>
  <c r="L73" i="13"/>
  <c r="L72" i="13"/>
  <c r="L69" i="13"/>
  <c r="L68" i="13"/>
  <c r="L67" i="13"/>
  <c r="L66" i="13"/>
  <c r="L65" i="13"/>
  <c r="L64" i="13"/>
  <c r="L63" i="13"/>
  <c r="L62" i="13"/>
  <c r="L61" i="13"/>
  <c r="L60" i="13"/>
  <c r="L59" i="13"/>
  <c r="L48" i="13"/>
  <c r="L47" i="13"/>
  <c r="M47" i="13" s="1"/>
  <c r="L46" i="13"/>
  <c r="M46" i="13" s="1"/>
  <c r="L45" i="13"/>
  <c r="L44" i="13"/>
  <c r="L41" i="13"/>
  <c r="L40" i="13"/>
  <c r="L38" i="13"/>
  <c r="L34" i="13"/>
  <c r="L29" i="13"/>
  <c r="L28" i="13"/>
  <c r="L26" i="13"/>
  <c r="L27" i="13"/>
  <c r="L25" i="13"/>
  <c r="L24" i="13"/>
  <c r="L23" i="13"/>
  <c r="L22" i="13"/>
  <c r="L21" i="13"/>
  <c r="L20" i="13"/>
  <c r="L19" i="13"/>
  <c r="L18" i="13"/>
  <c r="L17" i="13"/>
  <c r="L16" i="13"/>
  <c r="L14" i="13"/>
  <c r="L13" i="13"/>
  <c r="L30" i="13"/>
  <c r="L31" i="13"/>
  <c r="L32" i="13"/>
  <c r="L33" i="13"/>
  <c r="L51" i="13"/>
  <c r="L78" i="13"/>
  <c r="M50" i="13" s="1"/>
  <c r="L58" i="13"/>
  <c r="L57" i="13"/>
  <c r="L56" i="13"/>
  <c r="L55" i="13"/>
  <c r="L54" i="13"/>
  <c r="L53" i="13"/>
  <c r="L15" i="13"/>
  <c r="L76" i="14"/>
  <c r="L75" i="14"/>
  <c r="L73" i="14"/>
  <c r="L72" i="14"/>
  <c r="L69" i="14"/>
  <c r="L68" i="14"/>
  <c r="L67" i="14"/>
  <c r="L66" i="14"/>
  <c r="L65" i="14"/>
  <c r="L64" i="14"/>
  <c r="L63" i="14"/>
  <c r="L62" i="14"/>
  <c r="L61" i="14"/>
  <c r="L60" i="14"/>
  <c r="L59" i="14"/>
  <c r="L48" i="14"/>
  <c r="L47" i="14"/>
  <c r="L46" i="14"/>
  <c r="L45" i="14"/>
  <c r="M45" i="14" s="1"/>
  <c r="L44" i="14"/>
  <c r="M44" i="14" s="1"/>
  <c r="L41" i="14"/>
  <c r="L40" i="14"/>
  <c r="L38" i="14"/>
  <c r="L34" i="14"/>
  <c r="L29" i="14"/>
  <c r="L28" i="14"/>
  <c r="L26" i="14"/>
  <c r="L27" i="14"/>
  <c r="L25" i="14"/>
  <c r="L24" i="14"/>
  <c r="L23" i="14"/>
  <c r="L22" i="14"/>
  <c r="L21" i="14"/>
  <c r="L20" i="14"/>
  <c r="L19" i="14"/>
  <c r="L18" i="14"/>
  <c r="L17" i="14"/>
  <c r="L16" i="14"/>
  <c r="L14" i="14"/>
  <c r="L13" i="14"/>
  <c r="L30" i="14"/>
  <c r="L31" i="14"/>
  <c r="L32" i="14"/>
  <c r="L33" i="14"/>
  <c r="L51" i="14"/>
  <c r="L78" i="14"/>
  <c r="M50" i="14" s="1"/>
  <c r="L58" i="14"/>
  <c r="L57" i="14"/>
  <c r="L56" i="14"/>
  <c r="L55" i="14"/>
  <c r="L54" i="14"/>
  <c r="L53" i="14"/>
  <c r="L15" i="14"/>
  <c r="L76" i="16"/>
  <c r="L77" i="16" s="1"/>
  <c r="L75" i="16"/>
  <c r="L73" i="16"/>
  <c r="L72" i="16"/>
  <c r="L69" i="16"/>
  <c r="L68" i="16"/>
  <c r="L67" i="16"/>
  <c r="L66" i="16"/>
  <c r="L65" i="16"/>
  <c r="L64" i="16"/>
  <c r="L63" i="16"/>
  <c r="L62" i="16"/>
  <c r="L61" i="16"/>
  <c r="L60" i="16"/>
  <c r="L59" i="16"/>
  <c r="L48" i="16"/>
  <c r="L47" i="16"/>
  <c r="M47" i="16" s="1"/>
  <c r="L46" i="16"/>
  <c r="M46" i="16" s="1"/>
  <c r="L45" i="16"/>
  <c r="L44" i="16"/>
  <c r="M44" i="16" s="1"/>
  <c r="L41" i="16"/>
  <c r="L40" i="16"/>
  <c r="L38" i="16"/>
  <c r="L34" i="16"/>
  <c r="L29" i="16"/>
  <c r="L28" i="16"/>
  <c r="L26" i="16"/>
  <c r="L27" i="16"/>
  <c r="L25" i="16"/>
  <c r="L24" i="16"/>
  <c r="L23" i="16"/>
  <c r="L22" i="16"/>
  <c r="L21" i="16"/>
  <c r="L20" i="16"/>
  <c r="L19" i="16"/>
  <c r="L18" i="16"/>
  <c r="L17" i="16"/>
  <c r="L16" i="16"/>
  <c r="L14" i="16"/>
  <c r="L13" i="16"/>
  <c r="L30" i="16"/>
  <c r="L31" i="16"/>
  <c r="L32" i="16"/>
  <c r="L33" i="16"/>
  <c r="L51" i="16"/>
  <c r="L78" i="16"/>
  <c r="M50" i="16" s="1"/>
  <c r="L58" i="16"/>
  <c r="L57" i="16"/>
  <c r="L56" i="16"/>
  <c r="L55" i="16"/>
  <c r="L54" i="16"/>
  <c r="L53" i="16"/>
  <c r="L15" i="16"/>
  <c r="L76" i="17"/>
  <c r="L75" i="17"/>
  <c r="L73" i="17"/>
  <c r="L72" i="17"/>
  <c r="L69" i="17"/>
  <c r="L68" i="17"/>
  <c r="L67" i="17"/>
  <c r="L66" i="17"/>
  <c r="L65" i="17"/>
  <c r="L64" i="17"/>
  <c r="L63" i="17"/>
  <c r="L62" i="17"/>
  <c r="L61" i="17"/>
  <c r="L60" i="17"/>
  <c r="L59" i="17"/>
  <c r="L48" i="17"/>
  <c r="L47" i="17"/>
  <c r="L46" i="17"/>
  <c r="L45" i="17"/>
  <c r="M45" i="17" s="1"/>
  <c r="L44" i="17"/>
  <c r="M44" i="17" s="1"/>
  <c r="L41" i="17"/>
  <c r="L40" i="17"/>
  <c r="L38" i="17"/>
  <c r="L34" i="17"/>
  <c r="L29" i="17"/>
  <c r="L28" i="17"/>
  <c r="L26" i="17"/>
  <c r="L27" i="17"/>
  <c r="L25" i="17"/>
  <c r="L24" i="17"/>
  <c r="L23" i="17"/>
  <c r="L22" i="17"/>
  <c r="L21" i="17"/>
  <c r="L20" i="17"/>
  <c r="L19" i="17"/>
  <c r="L18" i="17"/>
  <c r="L17" i="17"/>
  <c r="L16" i="17"/>
  <c r="L14" i="17"/>
  <c r="L13" i="17"/>
  <c r="L30" i="17"/>
  <c r="L31" i="17"/>
  <c r="L32" i="17"/>
  <c r="L33" i="17"/>
  <c r="L51" i="17"/>
  <c r="L78" i="17"/>
  <c r="M50" i="17" s="1"/>
  <c r="G45" i="17"/>
  <c r="G44" i="17"/>
  <c r="L58" i="17"/>
  <c r="L57" i="17"/>
  <c r="L56" i="17"/>
  <c r="L55" i="17"/>
  <c r="L54" i="17"/>
  <c r="L53" i="17"/>
  <c r="L15" i="17"/>
  <c r="L76" i="18"/>
  <c r="L77" i="18" s="1"/>
  <c r="L75" i="18"/>
  <c r="L73" i="18"/>
  <c r="L72" i="18"/>
  <c r="L69" i="18"/>
  <c r="L68" i="18"/>
  <c r="L67" i="18"/>
  <c r="L66" i="18"/>
  <c r="L65" i="18"/>
  <c r="L64" i="18"/>
  <c r="L63" i="18"/>
  <c r="L62" i="18"/>
  <c r="L61" i="18"/>
  <c r="L60" i="18"/>
  <c r="L59" i="18"/>
  <c r="L48" i="18"/>
  <c r="L47" i="18"/>
  <c r="L46" i="18"/>
  <c r="L45" i="18"/>
  <c r="L44" i="18"/>
  <c r="M44" i="18" s="1"/>
  <c r="L41" i="18"/>
  <c r="L40" i="18"/>
  <c r="L38" i="18"/>
  <c r="L34" i="18"/>
  <c r="L29" i="18"/>
  <c r="L28" i="18"/>
  <c r="L26" i="18"/>
  <c r="L27" i="18"/>
  <c r="L25" i="18"/>
  <c r="L24" i="18"/>
  <c r="L23" i="18"/>
  <c r="L22" i="18"/>
  <c r="L21" i="18"/>
  <c r="L20" i="18"/>
  <c r="L19" i="18"/>
  <c r="L18" i="18"/>
  <c r="L17" i="18"/>
  <c r="L16" i="18"/>
  <c r="L14" i="18"/>
  <c r="L13" i="18"/>
  <c r="L30" i="18"/>
  <c r="L31" i="18"/>
  <c r="L32" i="18"/>
  <c r="L33" i="18"/>
  <c r="L51" i="18"/>
  <c r="L78" i="18"/>
  <c r="M50" i="18" s="1"/>
  <c r="L58" i="18"/>
  <c r="L57" i="18"/>
  <c r="L56" i="18"/>
  <c r="L55" i="18"/>
  <c r="L54" i="18"/>
  <c r="L53" i="18"/>
  <c r="L15" i="18"/>
  <c r="L76" i="19"/>
  <c r="L75" i="19"/>
  <c r="L73" i="19"/>
  <c r="L72" i="19"/>
  <c r="L69" i="19"/>
  <c r="L68" i="19"/>
  <c r="L67" i="19"/>
  <c r="L66" i="19"/>
  <c r="L65" i="19"/>
  <c r="L64" i="19"/>
  <c r="L63" i="19"/>
  <c r="L62" i="19"/>
  <c r="L61" i="19"/>
  <c r="L60" i="19"/>
  <c r="L59" i="19"/>
  <c r="L48" i="19"/>
  <c r="L47" i="19"/>
  <c r="M47" i="19" s="1"/>
  <c r="L46" i="19"/>
  <c r="L45" i="19"/>
  <c r="M45" i="19" s="1"/>
  <c r="L44" i="19"/>
  <c r="L41" i="19"/>
  <c r="L40" i="19"/>
  <c r="L38" i="19"/>
  <c r="L34" i="19"/>
  <c r="L29" i="19"/>
  <c r="L28" i="19"/>
  <c r="L26" i="19"/>
  <c r="L27" i="19"/>
  <c r="L25" i="19"/>
  <c r="L24" i="19"/>
  <c r="L23" i="19"/>
  <c r="L22" i="19"/>
  <c r="L21" i="19"/>
  <c r="L20" i="19"/>
  <c r="L19" i="19"/>
  <c r="L18" i="19"/>
  <c r="L17" i="19"/>
  <c r="L16" i="19"/>
  <c r="L14" i="19"/>
  <c r="L13" i="19"/>
  <c r="L30" i="19"/>
  <c r="L31" i="19"/>
  <c r="L32" i="19"/>
  <c r="L33" i="19"/>
  <c r="L51" i="19"/>
  <c r="L78" i="19"/>
  <c r="M50" i="19" s="1"/>
  <c r="L58" i="19"/>
  <c r="L57" i="19"/>
  <c r="L56" i="19"/>
  <c r="L55" i="19"/>
  <c r="L54" i="19"/>
  <c r="L53" i="19"/>
  <c r="L15" i="19"/>
  <c r="M45" i="23"/>
  <c r="F76" i="23"/>
  <c r="F75" i="23"/>
  <c r="F73" i="23"/>
  <c r="F72" i="23"/>
  <c r="F69" i="23"/>
  <c r="F68" i="23"/>
  <c r="F67" i="23"/>
  <c r="F66" i="23"/>
  <c r="F65" i="23"/>
  <c r="F64" i="23"/>
  <c r="F63" i="23"/>
  <c r="F62" i="23"/>
  <c r="F61" i="23"/>
  <c r="F60" i="23"/>
  <c r="F58" i="23"/>
  <c r="F56" i="23"/>
  <c r="F55" i="23"/>
  <c r="F54" i="23"/>
  <c r="F53" i="23"/>
  <c r="F57" i="23"/>
  <c r="F48" i="23"/>
  <c r="F47" i="23"/>
  <c r="G47" i="23" s="1"/>
  <c r="F46" i="23"/>
  <c r="G46" i="23" s="1"/>
  <c r="F45" i="23"/>
  <c r="G45" i="23" s="1"/>
  <c r="F44" i="23"/>
  <c r="G44" i="23" s="1"/>
  <c r="F41" i="23"/>
  <c r="F40" i="23"/>
  <c r="F38" i="23"/>
  <c r="F34" i="23"/>
  <c r="F29" i="23"/>
  <c r="F28" i="23"/>
  <c r="F26" i="23"/>
  <c r="F27" i="23"/>
  <c r="F25" i="23"/>
  <c r="F24" i="23"/>
  <c r="F23" i="23"/>
  <c r="F22" i="23"/>
  <c r="F21" i="23"/>
  <c r="F20" i="23"/>
  <c r="F19" i="23"/>
  <c r="F18" i="23"/>
  <c r="F17" i="23"/>
  <c r="F16" i="23"/>
  <c r="F14" i="23"/>
  <c r="F13" i="23"/>
  <c r="F30" i="23"/>
  <c r="F31" i="23"/>
  <c r="F32" i="23"/>
  <c r="F33" i="23"/>
  <c r="F51" i="23"/>
  <c r="F78" i="23"/>
  <c r="G50" i="23" s="1"/>
  <c r="F15" i="23"/>
  <c r="L76" i="25"/>
  <c r="L75" i="25"/>
  <c r="L73" i="25"/>
  <c r="L72" i="25"/>
  <c r="L69" i="25"/>
  <c r="L68" i="25"/>
  <c r="L67" i="25"/>
  <c r="L66" i="25"/>
  <c r="L65" i="25"/>
  <c r="L64" i="25"/>
  <c r="L63" i="25"/>
  <c r="L62" i="25"/>
  <c r="L61" i="25"/>
  <c r="L60" i="25"/>
  <c r="L59" i="25"/>
  <c r="L48" i="25"/>
  <c r="L47" i="25"/>
  <c r="L46" i="25"/>
  <c r="L45" i="25"/>
  <c r="M45" i="25" s="1"/>
  <c r="L44" i="25"/>
  <c r="M44" i="25"/>
  <c r="L41" i="25"/>
  <c r="L40" i="25"/>
  <c r="L38" i="25"/>
  <c r="L34" i="25"/>
  <c r="L29" i="25"/>
  <c r="L28" i="25"/>
  <c r="L26" i="25"/>
  <c r="L27" i="25"/>
  <c r="L25" i="25"/>
  <c r="L24" i="25"/>
  <c r="L23" i="25"/>
  <c r="L22" i="25"/>
  <c r="L21" i="25"/>
  <c r="L20" i="25"/>
  <c r="L19" i="25"/>
  <c r="L18" i="25"/>
  <c r="L17" i="25"/>
  <c r="L16" i="25"/>
  <c r="L14" i="25"/>
  <c r="L13" i="25"/>
  <c r="L30" i="25"/>
  <c r="L31" i="25"/>
  <c r="L32" i="25"/>
  <c r="L33" i="25"/>
  <c r="L51" i="25"/>
  <c r="L78" i="25"/>
  <c r="M50" i="25" s="1"/>
  <c r="F76" i="25"/>
  <c r="F75" i="25"/>
  <c r="F73" i="25"/>
  <c r="F72" i="25"/>
  <c r="F69" i="25"/>
  <c r="F68" i="25"/>
  <c r="F67" i="25"/>
  <c r="F66" i="25"/>
  <c r="F65" i="25"/>
  <c r="F64" i="25"/>
  <c r="F63" i="25"/>
  <c r="F62" i="25"/>
  <c r="F61" i="25"/>
  <c r="F60" i="25"/>
  <c r="F58" i="25"/>
  <c r="F56" i="25"/>
  <c r="F55" i="25"/>
  <c r="F54" i="25"/>
  <c r="F53" i="25"/>
  <c r="F57" i="25"/>
  <c r="F48" i="25"/>
  <c r="F47" i="25"/>
  <c r="G47" i="25" s="1"/>
  <c r="F46" i="25"/>
  <c r="G46" i="25" s="1"/>
  <c r="F45" i="25"/>
  <c r="G45" i="25" s="1"/>
  <c r="F44" i="25"/>
  <c r="F41" i="25"/>
  <c r="F40" i="25"/>
  <c r="F38" i="25"/>
  <c r="F34" i="25"/>
  <c r="F29" i="25"/>
  <c r="F28" i="25"/>
  <c r="F26" i="25"/>
  <c r="F27" i="25"/>
  <c r="F25" i="25"/>
  <c r="F24" i="25"/>
  <c r="F23" i="25"/>
  <c r="F22" i="25"/>
  <c r="F21" i="25"/>
  <c r="F20" i="25"/>
  <c r="F19" i="25"/>
  <c r="F18" i="25"/>
  <c r="F17" i="25"/>
  <c r="F16" i="25"/>
  <c r="F14" i="25"/>
  <c r="F13" i="25"/>
  <c r="F30" i="25"/>
  <c r="F31" i="25"/>
  <c r="F32" i="25"/>
  <c r="F33" i="25"/>
  <c r="F51" i="25"/>
  <c r="F78" i="25"/>
  <c r="G50" i="25" s="1"/>
  <c r="L58" i="25"/>
  <c r="L57" i="25"/>
  <c r="L56" i="25"/>
  <c r="L55" i="25"/>
  <c r="L54" i="25"/>
  <c r="L53" i="25"/>
  <c r="L15" i="25"/>
  <c r="F15" i="25"/>
  <c r="F15" i="26"/>
  <c r="F76" i="28"/>
  <c r="F75" i="28"/>
  <c r="F73" i="28"/>
  <c r="F72" i="28"/>
  <c r="F77" i="28" s="1"/>
  <c r="F69" i="28"/>
  <c r="F68" i="28"/>
  <c r="F67" i="28"/>
  <c r="F66" i="28"/>
  <c r="F65" i="28"/>
  <c r="F64" i="28"/>
  <c r="F63" i="28"/>
  <c r="F62" i="28"/>
  <c r="F61" i="28"/>
  <c r="F60" i="28"/>
  <c r="F58" i="28"/>
  <c r="F56" i="28"/>
  <c r="F55" i="28"/>
  <c r="F54" i="28"/>
  <c r="F53" i="28"/>
  <c r="F57" i="28"/>
  <c r="F59" i="28" s="1"/>
  <c r="F48" i="28"/>
  <c r="F47" i="28"/>
  <c r="F46" i="28"/>
  <c r="G46" i="28" s="1"/>
  <c r="F45" i="28"/>
  <c r="G45" i="28" s="1"/>
  <c r="F44" i="28"/>
  <c r="G44" i="28" s="1"/>
  <c r="F41" i="28"/>
  <c r="F40" i="28"/>
  <c r="F38" i="28"/>
  <c r="F34" i="28"/>
  <c r="F29" i="28"/>
  <c r="F28" i="28"/>
  <c r="F26" i="28"/>
  <c r="F27" i="28"/>
  <c r="F25" i="28"/>
  <c r="F24" i="28"/>
  <c r="F23" i="28"/>
  <c r="F22" i="28"/>
  <c r="F21" i="28"/>
  <c r="F20" i="28"/>
  <c r="F19" i="28"/>
  <c r="F18" i="28"/>
  <c r="F17" i="28"/>
  <c r="F16" i="28"/>
  <c r="F14" i="28"/>
  <c r="F13" i="28"/>
  <c r="F30" i="28"/>
  <c r="F31" i="28"/>
  <c r="F32" i="28"/>
  <c r="F33" i="28"/>
  <c r="F51" i="28"/>
  <c r="F78" i="28"/>
  <c r="G50" i="28" s="1"/>
  <c r="F15" i="28"/>
  <c r="L76" i="29"/>
  <c r="L75" i="29"/>
  <c r="L73" i="29"/>
  <c r="L72" i="29"/>
  <c r="L69" i="29"/>
  <c r="L68" i="29"/>
  <c r="L67" i="29"/>
  <c r="L66" i="29"/>
  <c r="L70" i="29" s="1"/>
  <c r="L65" i="29"/>
  <c r="L64" i="29"/>
  <c r="L63" i="29"/>
  <c r="L62" i="29"/>
  <c r="L61" i="29"/>
  <c r="L60" i="29"/>
  <c r="L59" i="29"/>
  <c r="L48" i="29"/>
  <c r="L47" i="29"/>
  <c r="M47" i="29" s="1"/>
  <c r="L46" i="29"/>
  <c r="L45" i="29"/>
  <c r="L44" i="29"/>
  <c r="M44" i="29" s="1"/>
  <c r="L41" i="29"/>
  <c r="L40" i="29"/>
  <c r="L38" i="29"/>
  <c r="L34" i="29"/>
  <c r="L42" i="29" s="1"/>
  <c r="L29" i="29"/>
  <c r="L28" i="29"/>
  <c r="L26" i="29"/>
  <c r="L27" i="29"/>
  <c r="L25" i="29"/>
  <c r="L24" i="29"/>
  <c r="L23" i="29"/>
  <c r="L22" i="29"/>
  <c r="L21" i="29"/>
  <c r="L20" i="29"/>
  <c r="L19" i="29"/>
  <c r="L18" i="29"/>
  <c r="L17" i="29"/>
  <c r="L16" i="29"/>
  <c r="L14" i="29"/>
  <c r="L13" i="29"/>
  <c r="L30" i="29"/>
  <c r="L31" i="29"/>
  <c r="L32" i="29"/>
  <c r="L33" i="29"/>
  <c r="L51" i="29"/>
  <c r="L78" i="29"/>
  <c r="M50" i="29" s="1"/>
  <c r="F76" i="29"/>
  <c r="F75" i="29"/>
  <c r="F73" i="29"/>
  <c r="F72" i="29"/>
  <c r="F69" i="29"/>
  <c r="F68" i="29"/>
  <c r="F67" i="29"/>
  <c r="F66" i="29"/>
  <c r="F65" i="29"/>
  <c r="F64" i="29"/>
  <c r="F63" i="29"/>
  <c r="F62" i="29"/>
  <c r="F61" i="29"/>
  <c r="F60" i="29"/>
  <c r="F58" i="29"/>
  <c r="F56" i="29"/>
  <c r="F55" i="29"/>
  <c r="F54" i="29"/>
  <c r="F53" i="29"/>
  <c r="F57" i="29"/>
  <c r="F48" i="29"/>
  <c r="F47" i="29"/>
  <c r="F46" i="29"/>
  <c r="G46" i="29" s="1"/>
  <c r="F45" i="29"/>
  <c r="G45" i="29" s="1"/>
  <c r="F44" i="29"/>
  <c r="G44" i="29" s="1"/>
  <c r="F41" i="29"/>
  <c r="F40" i="29"/>
  <c r="F38" i="29"/>
  <c r="F34" i="29"/>
  <c r="F29" i="29"/>
  <c r="F28" i="29"/>
  <c r="F26" i="29"/>
  <c r="F27" i="29"/>
  <c r="F25" i="29"/>
  <c r="F24" i="29"/>
  <c r="F23" i="29"/>
  <c r="F22" i="29"/>
  <c r="F21" i="29"/>
  <c r="F20" i="29"/>
  <c r="F19" i="29"/>
  <c r="F18" i="29"/>
  <c r="F17" i="29"/>
  <c r="F16" i="29"/>
  <c r="F14" i="29"/>
  <c r="F13" i="29"/>
  <c r="F30" i="29"/>
  <c r="F31" i="29"/>
  <c r="F32" i="29"/>
  <c r="F33" i="29"/>
  <c r="F51" i="29"/>
  <c r="F78" i="29"/>
  <c r="G50" i="29" s="1"/>
  <c r="L58" i="29"/>
  <c r="L57" i="29"/>
  <c r="L56" i="29"/>
  <c r="L55" i="29"/>
  <c r="L54" i="29"/>
  <c r="L53" i="29"/>
  <c r="L15" i="29"/>
  <c r="F15" i="29"/>
  <c r="F76" i="24"/>
  <c r="F75" i="24"/>
  <c r="F73" i="24"/>
  <c r="F72" i="24"/>
  <c r="F69" i="24"/>
  <c r="F68" i="24"/>
  <c r="F67" i="24"/>
  <c r="F66" i="24"/>
  <c r="F65" i="24"/>
  <c r="F64" i="24"/>
  <c r="F63" i="24"/>
  <c r="F62" i="24"/>
  <c r="F61" i="24"/>
  <c r="F60" i="24"/>
  <c r="F58" i="24"/>
  <c r="F56" i="24"/>
  <c r="F55" i="24"/>
  <c r="F54" i="24"/>
  <c r="F53" i="24"/>
  <c r="F57" i="24"/>
  <c r="F48" i="24"/>
  <c r="F47" i="24"/>
  <c r="G47" i="24" s="1"/>
  <c r="F46" i="24"/>
  <c r="G46" i="24" s="1"/>
  <c r="F45" i="24"/>
  <c r="G45" i="24" s="1"/>
  <c r="F44" i="24"/>
  <c r="G44" i="24" s="1"/>
  <c r="F41" i="24"/>
  <c r="F40" i="24"/>
  <c r="F38" i="24"/>
  <c r="F34" i="24"/>
  <c r="F29" i="24"/>
  <c r="F28" i="24"/>
  <c r="F26" i="24"/>
  <c r="F27" i="24"/>
  <c r="F25" i="24"/>
  <c r="F24" i="24"/>
  <c r="F23" i="24"/>
  <c r="F22" i="24"/>
  <c r="F21" i="24"/>
  <c r="F20" i="24"/>
  <c r="F19" i="24"/>
  <c r="F18" i="24"/>
  <c r="F17" i="24"/>
  <c r="F16" i="24"/>
  <c r="F14" i="24"/>
  <c r="F13" i="24"/>
  <c r="F30" i="24"/>
  <c r="F31" i="24"/>
  <c r="F32" i="24"/>
  <c r="F33" i="24"/>
  <c r="F51" i="24"/>
  <c r="F78" i="24"/>
  <c r="G50" i="24" s="1"/>
  <c r="F15" i="24"/>
  <c r="L76" i="30"/>
  <c r="L75" i="30"/>
  <c r="L77" i="30" s="1"/>
  <c r="L73" i="30"/>
  <c r="L72" i="30"/>
  <c r="L69" i="30"/>
  <c r="L68" i="30"/>
  <c r="L67" i="30"/>
  <c r="L66" i="30"/>
  <c r="L65" i="30"/>
  <c r="L64" i="30"/>
  <c r="L70" i="30" s="1"/>
  <c r="L63" i="30"/>
  <c r="L62" i="30"/>
  <c r="L61" i="30"/>
  <c r="L60" i="30"/>
  <c r="L59" i="30"/>
  <c r="L48" i="30"/>
  <c r="L47" i="30"/>
  <c r="M47" i="30" s="1"/>
  <c r="L46" i="30"/>
  <c r="L45" i="30"/>
  <c r="M45" i="30" s="1"/>
  <c r="L44" i="30"/>
  <c r="M44" i="30" s="1"/>
  <c r="L41" i="30"/>
  <c r="L40" i="30"/>
  <c r="L38" i="30"/>
  <c r="L34" i="30"/>
  <c r="L29" i="30"/>
  <c r="L28" i="30"/>
  <c r="L26" i="30"/>
  <c r="L27" i="30"/>
  <c r="L25" i="30"/>
  <c r="L24" i="30"/>
  <c r="L23" i="30"/>
  <c r="L22" i="30"/>
  <c r="L21" i="30"/>
  <c r="L20" i="30"/>
  <c r="L19" i="30"/>
  <c r="L18" i="30"/>
  <c r="L17" i="30"/>
  <c r="L16" i="30"/>
  <c r="L14" i="30"/>
  <c r="L13" i="30"/>
  <c r="L30" i="30"/>
  <c r="L31" i="30"/>
  <c r="L32" i="30"/>
  <c r="L33" i="30"/>
  <c r="L51" i="30"/>
  <c r="L78" i="30"/>
  <c r="M50" i="30" s="1"/>
  <c r="F76" i="30"/>
  <c r="F75" i="30"/>
  <c r="F73" i="30"/>
  <c r="F72" i="30"/>
  <c r="F69" i="30"/>
  <c r="F68" i="30"/>
  <c r="F67" i="30"/>
  <c r="F66" i="30"/>
  <c r="F65" i="30"/>
  <c r="F64" i="30"/>
  <c r="F63" i="30"/>
  <c r="F62" i="30"/>
  <c r="F61" i="30"/>
  <c r="F60" i="30"/>
  <c r="F58" i="30"/>
  <c r="F56" i="30"/>
  <c r="F55" i="30"/>
  <c r="F54" i="30"/>
  <c r="F53" i="30"/>
  <c r="F59" i="30" s="1"/>
  <c r="F70" i="30" s="1"/>
  <c r="F57" i="30"/>
  <c r="F48" i="30"/>
  <c r="F47" i="30"/>
  <c r="F46" i="30"/>
  <c r="F45" i="30"/>
  <c r="G45" i="30" s="1"/>
  <c r="F44" i="30"/>
  <c r="F41" i="30"/>
  <c r="F40" i="30"/>
  <c r="F42" i="30" s="1"/>
  <c r="F38" i="30"/>
  <c r="F34" i="30"/>
  <c r="F29" i="30"/>
  <c r="F28" i="30"/>
  <c r="F26" i="30"/>
  <c r="F27" i="30"/>
  <c r="F25" i="30"/>
  <c r="F24" i="30"/>
  <c r="F23" i="30"/>
  <c r="F22" i="30"/>
  <c r="F21" i="30"/>
  <c r="F20" i="30"/>
  <c r="F19" i="30"/>
  <c r="F18" i="30"/>
  <c r="F17" i="30"/>
  <c r="F16" i="30"/>
  <c r="F14" i="30"/>
  <c r="F13" i="30"/>
  <c r="F30" i="30"/>
  <c r="F31" i="30"/>
  <c r="F32" i="30"/>
  <c r="F33" i="30"/>
  <c r="F51" i="30"/>
  <c r="F78" i="30"/>
  <c r="G50" i="30" s="1"/>
  <c r="L58" i="30"/>
  <c r="L57" i="30"/>
  <c r="L56" i="30"/>
  <c r="L55" i="30"/>
  <c r="L54" i="30"/>
  <c r="L53" i="30"/>
  <c r="L15" i="30"/>
  <c r="F15" i="30"/>
  <c r="L76" i="22"/>
  <c r="L75" i="22"/>
  <c r="L73" i="22"/>
  <c r="L72" i="22"/>
  <c r="L69" i="22"/>
  <c r="L68" i="22"/>
  <c r="L67" i="22"/>
  <c r="L66" i="22"/>
  <c r="L65" i="22"/>
  <c r="L64" i="22"/>
  <c r="L63" i="22"/>
  <c r="L62" i="22"/>
  <c r="L61" i="22"/>
  <c r="L60" i="22"/>
  <c r="L59" i="22"/>
  <c r="L48" i="22"/>
  <c r="L47" i="22"/>
  <c r="L46" i="22"/>
  <c r="L45" i="22"/>
  <c r="L44" i="22"/>
  <c r="L41" i="22"/>
  <c r="L40" i="22"/>
  <c r="L38" i="22"/>
  <c r="L34" i="22"/>
  <c r="L29" i="22"/>
  <c r="L28" i="22"/>
  <c r="L26" i="22"/>
  <c r="L27" i="22"/>
  <c r="L25" i="22"/>
  <c r="L24" i="22"/>
  <c r="L23" i="22"/>
  <c r="L22" i="22"/>
  <c r="L21" i="22"/>
  <c r="L20" i="22"/>
  <c r="L19" i="22"/>
  <c r="L18" i="22"/>
  <c r="L17" i="22"/>
  <c r="L16" i="22"/>
  <c r="L14" i="22"/>
  <c r="L13" i="22"/>
  <c r="L30" i="22"/>
  <c r="L31" i="22"/>
  <c r="L32" i="22"/>
  <c r="L33" i="22"/>
  <c r="L51" i="22"/>
  <c r="L78" i="22"/>
  <c r="M50" i="22" s="1"/>
  <c r="J15" i="32"/>
  <c r="J15" i="53" s="1"/>
  <c r="F76" i="22"/>
  <c r="F75" i="22"/>
  <c r="F73" i="22"/>
  <c r="F72" i="22"/>
  <c r="F69" i="22"/>
  <c r="F68" i="22"/>
  <c r="F67" i="22"/>
  <c r="F66" i="22"/>
  <c r="F65" i="22"/>
  <c r="F64" i="22"/>
  <c r="F63" i="22"/>
  <c r="F62" i="22"/>
  <c r="F61" i="22"/>
  <c r="F60" i="22"/>
  <c r="F58" i="22"/>
  <c r="F56" i="22"/>
  <c r="F55" i="22"/>
  <c r="F54" i="22"/>
  <c r="F53" i="22"/>
  <c r="F57" i="22"/>
  <c r="F48" i="22"/>
  <c r="F47" i="22"/>
  <c r="F46" i="22"/>
  <c r="G46" i="22" s="1"/>
  <c r="F45" i="22"/>
  <c r="G45" i="22" s="1"/>
  <c r="F44" i="22"/>
  <c r="F41" i="22"/>
  <c r="F40" i="22"/>
  <c r="F38" i="22"/>
  <c r="F34" i="22"/>
  <c r="F29" i="22"/>
  <c r="F28" i="22"/>
  <c r="F26" i="22"/>
  <c r="F27" i="22"/>
  <c r="F25" i="22"/>
  <c r="F24" i="22"/>
  <c r="F23" i="22"/>
  <c r="F22" i="22"/>
  <c r="F21" i="22"/>
  <c r="F20" i="22"/>
  <c r="F19" i="22"/>
  <c r="F18" i="22"/>
  <c r="F17" i="22"/>
  <c r="F16" i="22"/>
  <c r="F14" i="22"/>
  <c r="F13" i="22"/>
  <c r="F30" i="22"/>
  <c r="F31" i="22"/>
  <c r="F32" i="22"/>
  <c r="F33" i="22"/>
  <c r="F51" i="22"/>
  <c r="F78" i="22"/>
  <c r="G50" i="22" s="1"/>
  <c r="D15" i="32"/>
  <c r="D15" i="53" s="1"/>
  <c r="L58" i="22"/>
  <c r="L57" i="22"/>
  <c r="L56" i="22"/>
  <c r="L55" i="22"/>
  <c r="L54" i="22"/>
  <c r="L53" i="22"/>
  <c r="L15" i="22"/>
  <c r="F15" i="22"/>
  <c r="L76" i="33"/>
  <c r="L77" i="33" s="1"/>
  <c r="L75" i="33"/>
  <c r="L73" i="33"/>
  <c r="L72" i="33"/>
  <c r="L69" i="33"/>
  <c r="L68" i="33"/>
  <c r="L67" i="33"/>
  <c r="L66" i="33"/>
  <c r="L65" i="33"/>
  <c r="L64" i="33"/>
  <c r="L63" i="33"/>
  <c r="L62" i="33"/>
  <c r="L61" i="33"/>
  <c r="L60" i="33"/>
  <c r="L59" i="33"/>
  <c r="L48" i="33"/>
  <c r="L47" i="33"/>
  <c r="M47" i="33" s="1"/>
  <c r="L46" i="33"/>
  <c r="M46" i="33" s="1"/>
  <c r="L45" i="33"/>
  <c r="L44" i="33"/>
  <c r="L41" i="33"/>
  <c r="L40" i="33"/>
  <c r="L38" i="33"/>
  <c r="L34" i="33"/>
  <c r="L29" i="33"/>
  <c r="L28" i="33"/>
  <c r="L26" i="33"/>
  <c r="L27" i="33"/>
  <c r="L25" i="33"/>
  <c r="L24" i="33"/>
  <c r="L23" i="33"/>
  <c r="L22" i="33"/>
  <c r="L21" i="33"/>
  <c r="L20" i="33"/>
  <c r="L19" i="33"/>
  <c r="L18" i="33"/>
  <c r="L17" i="33"/>
  <c r="L16" i="33"/>
  <c r="L14" i="33"/>
  <c r="L13" i="33"/>
  <c r="L30" i="33"/>
  <c r="L31" i="33"/>
  <c r="L32" i="33"/>
  <c r="L33" i="33"/>
  <c r="L51" i="33"/>
  <c r="L78" i="33"/>
  <c r="M50" i="33" s="1"/>
  <c r="F76" i="33"/>
  <c r="F75" i="33"/>
  <c r="F73" i="33"/>
  <c r="F72" i="33"/>
  <c r="F69" i="33"/>
  <c r="F68" i="33"/>
  <c r="F67" i="33"/>
  <c r="F66" i="33"/>
  <c r="F65" i="33"/>
  <c r="F64" i="33"/>
  <c r="F63" i="33"/>
  <c r="F62" i="33"/>
  <c r="F61" i="33"/>
  <c r="F60" i="33"/>
  <c r="F58" i="33"/>
  <c r="F56" i="33"/>
  <c r="F55" i="33"/>
  <c r="F54" i="33"/>
  <c r="F53" i="33"/>
  <c r="F57" i="33"/>
  <c r="F48" i="33"/>
  <c r="F47" i="33"/>
  <c r="F46" i="33"/>
  <c r="F45" i="33"/>
  <c r="F49" i="33" s="1"/>
  <c r="F44" i="33"/>
  <c r="F41" i="33"/>
  <c r="F40" i="33"/>
  <c r="F38" i="33"/>
  <c r="F34" i="33"/>
  <c r="F29" i="33"/>
  <c r="F28" i="33"/>
  <c r="F26" i="33"/>
  <c r="F27" i="33"/>
  <c r="F25" i="33"/>
  <c r="F24" i="33"/>
  <c r="F23" i="33"/>
  <c r="F22" i="33"/>
  <c r="F21" i="33"/>
  <c r="F20" i="33"/>
  <c r="F19" i="33"/>
  <c r="F18" i="33"/>
  <c r="F17" i="33"/>
  <c r="F16" i="33"/>
  <c r="F14" i="33"/>
  <c r="F13" i="33"/>
  <c r="F30" i="33"/>
  <c r="F31" i="33"/>
  <c r="F32" i="33"/>
  <c r="F33" i="33"/>
  <c r="F51" i="33"/>
  <c r="F78" i="33"/>
  <c r="G50" i="33" s="1"/>
  <c r="L58" i="33"/>
  <c r="L57" i="33"/>
  <c r="L56" i="33"/>
  <c r="L55" i="33"/>
  <c r="L54" i="33"/>
  <c r="L53" i="33"/>
  <c r="L15" i="33"/>
  <c r="F15" i="33"/>
  <c r="L76" i="34"/>
  <c r="L75" i="34"/>
  <c r="L73" i="34"/>
  <c r="L72" i="34"/>
  <c r="L69" i="34"/>
  <c r="L68" i="34"/>
  <c r="L67" i="34"/>
  <c r="L66" i="34"/>
  <c r="L65" i="34"/>
  <c r="L64" i="34"/>
  <c r="L63" i="34"/>
  <c r="L62" i="34"/>
  <c r="L61" i="34"/>
  <c r="L60" i="34"/>
  <c r="L59" i="34"/>
  <c r="L48" i="34"/>
  <c r="L47" i="34"/>
  <c r="M47" i="34" s="1"/>
  <c r="L46" i="34"/>
  <c r="L45" i="34"/>
  <c r="L44" i="34"/>
  <c r="M44" i="34" s="1"/>
  <c r="L41" i="34"/>
  <c r="L40" i="34"/>
  <c r="L38" i="34"/>
  <c r="L34" i="34"/>
  <c r="L29" i="34"/>
  <c r="L28" i="34"/>
  <c r="L26" i="34"/>
  <c r="L27" i="34"/>
  <c r="L25" i="34"/>
  <c r="L24" i="34"/>
  <c r="L23" i="34"/>
  <c r="L22" i="34"/>
  <c r="L21" i="34"/>
  <c r="L20" i="34"/>
  <c r="L19" i="34"/>
  <c r="L18" i="34"/>
  <c r="L17" i="34"/>
  <c r="L16" i="34"/>
  <c r="L14" i="34"/>
  <c r="L13" i="34"/>
  <c r="L30" i="34"/>
  <c r="L31" i="34"/>
  <c r="L32" i="34"/>
  <c r="L33" i="34"/>
  <c r="L51" i="34"/>
  <c r="L78" i="34"/>
  <c r="M50" i="34" s="1"/>
  <c r="F76" i="34"/>
  <c r="F75" i="34"/>
  <c r="F73" i="34"/>
  <c r="F72" i="34"/>
  <c r="F69" i="34"/>
  <c r="F68" i="34"/>
  <c r="F67" i="34"/>
  <c r="F66" i="34"/>
  <c r="F65" i="34"/>
  <c r="F64" i="34"/>
  <c r="F63" i="34"/>
  <c r="F62" i="34"/>
  <c r="F61" i="34"/>
  <c r="F60" i="34"/>
  <c r="F58" i="34"/>
  <c r="F56" i="34"/>
  <c r="F55" i="34"/>
  <c r="F54" i="34"/>
  <c r="F53" i="34"/>
  <c r="F57" i="34"/>
  <c r="F48" i="34"/>
  <c r="F47" i="34"/>
  <c r="F46" i="34"/>
  <c r="F45" i="34"/>
  <c r="G45" i="34" s="1"/>
  <c r="F44" i="34"/>
  <c r="F41" i="34"/>
  <c r="F40" i="34"/>
  <c r="F38" i="34"/>
  <c r="F34" i="34"/>
  <c r="F29" i="34"/>
  <c r="F28" i="34"/>
  <c r="F26" i="34"/>
  <c r="F27" i="34"/>
  <c r="F25" i="34"/>
  <c r="F24" i="34"/>
  <c r="F23" i="34"/>
  <c r="F22" i="34"/>
  <c r="F21" i="34"/>
  <c r="F20" i="34"/>
  <c r="F19" i="34"/>
  <c r="F18" i="34"/>
  <c r="F17" i="34"/>
  <c r="F16" i="34"/>
  <c r="F14" i="34"/>
  <c r="F13" i="34"/>
  <c r="F30" i="34"/>
  <c r="F31" i="34"/>
  <c r="F32" i="34"/>
  <c r="F33" i="34"/>
  <c r="F51" i="34"/>
  <c r="F78" i="34"/>
  <c r="G50" i="34" s="1"/>
  <c r="L58" i="34"/>
  <c r="L57" i="34"/>
  <c r="L56" i="34"/>
  <c r="L55" i="34"/>
  <c r="L54" i="34"/>
  <c r="L53" i="34"/>
  <c r="L15" i="34"/>
  <c r="F15" i="34"/>
  <c r="J76" i="20"/>
  <c r="J75" i="20"/>
  <c r="J73" i="20"/>
  <c r="J72" i="20"/>
  <c r="J69" i="20"/>
  <c r="J68" i="20"/>
  <c r="J67" i="20"/>
  <c r="J66" i="20"/>
  <c r="J65" i="20"/>
  <c r="J64" i="20"/>
  <c r="J63" i="20"/>
  <c r="J62" i="20"/>
  <c r="J61" i="20"/>
  <c r="J60" i="20"/>
  <c r="J58" i="20"/>
  <c r="J56" i="20"/>
  <c r="J55" i="20"/>
  <c r="J54" i="20"/>
  <c r="J53" i="20"/>
  <c r="J48" i="20"/>
  <c r="J47" i="20"/>
  <c r="J46" i="20"/>
  <c r="J45" i="20"/>
  <c r="J44" i="20"/>
  <c r="J40" i="20"/>
  <c r="J38" i="20"/>
  <c r="J34" i="20"/>
  <c r="J29" i="20"/>
  <c r="J28" i="20"/>
  <c r="J26" i="20"/>
  <c r="J27" i="20"/>
  <c r="J25" i="20"/>
  <c r="J24" i="20"/>
  <c r="J23" i="20"/>
  <c r="J22" i="20"/>
  <c r="J21" i="20"/>
  <c r="J20" i="20"/>
  <c r="J19" i="20"/>
  <c r="J18" i="20"/>
  <c r="J17" i="20"/>
  <c r="J16" i="20"/>
  <c r="J14" i="20"/>
  <c r="J13" i="20"/>
  <c r="J30" i="20"/>
  <c r="J31" i="20"/>
  <c r="J32" i="20"/>
  <c r="J51" i="20"/>
  <c r="J78" i="20"/>
  <c r="J57" i="20"/>
  <c r="J33" i="20"/>
  <c r="J15" i="20"/>
  <c r="H76" i="20"/>
  <c r="H75" i="20"/>
  <c r="H73" i="20"/>
  <c r="H72" i="20"/>
  <c r="H69" i="20"/>
  <c r="H68" i="20"/>
  <c r="H67" i="20"/>
  <c r="H66" i="20"/>
  <c r="H65" i="20"/>
  <c r="H64" i="20"/>
  <c r="H63" i="20"/>
  <c r="H62" i="20"/>
  <c r="H61" i="20"/>
  <c r="H60" i="20"/>
  <c r="H58" i="20"/>
  <c r="H56" i="20"/>
  <c r="H55" i="20"/>
  <c r="H54" i="20"/>
  <c r="H53" i="20"/>
  <c r="H48" i="20"/>
  <c r="H47" i="20"/>
  <c r="H46" i="20"/>
  <c r="H45" i="20"/>
  <c r="H44" i="20"/>
  <c r="H40" i="20"/>
  <c r="H38" i="20"/>
  <c r="H34" i="20"/>
  <c r="H29" i="20"/>
  <c r="H28" i="20"/>
  <c r="H26" i="20"/>
  <c r="H27" i="20"/>
  <c r="H25" i="20"/>
  <c r="H24" i="20"/>
  <c r="H23" i="20"/>
  <c r="H22" i="20"/>
  <c r="H21" i="20"/>
  <c r="H20" i="20"/>
  <c r="H19" i="20"/>
  <c r="H18" i="20"/>
  <c r="H17" i="20"/>
  <c r="H16" i="20"/>
  <c r="H14" i="20"/>
  <c r="H13" i="20"/>
  <c r="H30" i="20"/>
  <c r="H31" i="20"/>
  <c r="H32" i="20"/>
  <c r="H51" i="20"/>
  <c r="H78" i="20"/>
  <c r="H57" i="20"/>
  <c r="H33" i="20"/>
  <c r="H15" i="20"/>
  <c r="D76" i="20"/>
  <c r="D76" i="51" s="1"/>
  <c r="D75" i="20"/>
  <c r="D73" i="20"/>
  <c r="D72" i="20"/>
  <c r="D69" i="20"/>
  <c r="D68" i="20"/>
  <c r="D67" i="20"/>
  <c r="D66" i="20"/>
  <c r="D65" i="20"/>
  <c r="D65" i="51" s="1"/>
  <c r="D64" i="20"/>
  <c r="D63" i="20"/>
  <c r="D62" i="20"/>
  <c r="D61" i="20"/>
  <c r="D60" i="20"/>
  <c r="D58" i="20"/>
  <c r="D56" i="20"/>
  <c r="D56" i="51" s="1"/>
  <c r="D55" i="20"/>
  <c r="D54" i="20"/>
  <c r="D53" i="20"/>
  <c r="D48" i="20"/>
  <c r="D47" i="20"/>
  <c r="D46" i="20"/>
  <c r="D45" i="20"/>
  <c r="D45" i="51" s="1"/>
  <c r="D44" i="20"/>
  <c r="D40" i="20"/>
  <c r="D38" i="20"/>
  <c r="D34" i="20"/>
  <c r="D29" i="20"/>
  <c r="D28" i="20"/>
  <c r="D26" i="20"/>
  <c r="D27" i="20"/>
  <c r="D25" i="20"/>
  <c r="D24" i="20"/>
  <c r="D23" i="20"/>
  <c r="D22" i="20"/>
  <c r="D22" i="51" s="1"/>
  <c r="D21" i="20"/>
  <c r="D20" i="20"/>
  <c r="D19" i="20"/>
  <c r="D18" i="20"/>
  <c r="D17" i="20"/>
  <c r="D16" i="20"/>
  <c r="D14" i="20"/>
  <c r="D13" i="20"/>
  <c r="D30" i="20"/>
  <c r="D31" i="20"/>
  <c r="D32" i="20"/>
  <c r="D51" i="20"/>
  <c r="D51" i="51" s="1"/>
  <c r="D78" i="20"/>
  <c r="D57" i="20"/>
  <c r="D33" i="20"/>
  <c r="D15" i="20"/>
  <c r="B51" i="20"/>
  <c r="B78" i="20"/>
  <c r="B76" i="20"/>
  <c r="B75" i="20"/>
  <c r="B73" i="20"/>
  <c r="F73" i="20" s="1"/>
  <c r="C73" i="20" s="1"/>
  <c r="B72" i="20"/>
  <c r="B69" i="20"/>
  <c r="B68" i="20"/>
  <c r="B68" i="51" s="1"/>
  <c r="B67" i="20"/>
  <c r="B66" i="20"/>
  <c r="B65" i="20"/>
  <c r="B64" i="20"/>
  <c r="B63" i="20"/>
  <c r="B62" i="20"/>
  <c r="B61" i="20"/>
  <c r="B61" i="51" s="1"/>
  <c r="B60" i="20"/>
  <c r="B60" i="51" s="1"/>
  <c r="B58" i="20"/>
  <c r="B57" i="20"/>
  <c r="B56" i="20"/>
  <c r="B55" i="20"/>
  <c r="B54" i="20"/>
  <c r="B53" i="20"/>
  <c r="B48" i="20"/>
  <c r="B48" i="51" s="1"/>
  <c r="B47" i="20"/>
  <c r="B46" i="20"/>
  <c r="B45" i="20"/>
  <c r="B44" i="20"/>
  <c r="B40" i="20"/>
  <c r="B38" i="20"/>
  <c r="B34" i="20"/>
  <c r="B33" i="20"/>
  <c r="F33" i="20" s="1"/>
  <c r="B32" i="20"/>
  <c r="B31" i="20"/>
  <c r="B30" i="20"/>
  <c r="B29" i="20"/>
  <c r="B28" i="20"/>
  <c r="B27" i="20"/>
  <c r="B26" i="20"/>
  <c r="B25" i="20"/>
  <c r="B25" i="51" s="1"/>
  <c r="B24" i="20"/>
  <c r="B23" i="20"/>
  <c r="B22" i="20"/>
  <c r="B21" i="20"/>
  <c r="B20" i="20"/>
  <c r="B19" i="20"/>
  <c r="B18" i="20"/>
  <c r="B17" i="20"/>
  <c r="B17" i="51" s="1"/>
  <c r="B16" i="20"/>
  <c r="B15" i="20"/>
  <c r="B14" i="20"/>
  <c r="B13" i="20"/>
  <c r="J76" i="60"/>
  <c r="J75" i="60"/>
  <c r="J73" i="60"/>
  <c r="J72" i="60"/>
  <c r="L72" i="60" s="1"/>
  <c r="I72" i="60" s="1"/>
  <c r="J69" i="60"/>
  <c r="J68" i="60"/>
  <c r="J67" i="60"/>
  <c r="J66" i="60"/>
  <c r="J65" i="60"/>
  <c r="J64" i="60"/>
  <c r="J63" i="60"/>
  <c r="J62" i="60"/>
  <c r="L62" i="60" s="1"/>
  <c r="K62" i="60" s="1"/>
  <c r="J61" i="60"/>
  <c r="J60" i="60"/>
  <c r="J58" i="60"/>
  <c r="J56" i="60"/>
  <c r="J55" i="60"/>
  <c r="J54" i="60"/>
  <c r="J53" i="60"/>
  <c r="J48" i="60"/>
  <c r="J47" i="60"/>
  <c r="J46" i="60"/>
  <c r="J45" i="60"/>
  <c r="J44" i="60"/>
  <c r="J40" i="60"/>
  <c r="J38" i="60"/>
  <c r="J34" i="60"/>
  <c r="J29" i="60"/>
  <c r="J28" i="60"/>
  <c r="J26" i="60"/>
  <c r="J27" i="60"/>
  <c r="J25" i="60"/>
  <c r="J24" i="60"/>
  <c r="J23" i="60"/>
  <c r="J22" i="60"/>
  <c r="J21" i="60"/>
  <c r="J20" i="60"/>
  <c r="J19" i="60"/>
  <c r="J18" i="60"/>
  <c r="J17" i="60"/>
  <c r="J16" i="60"/>
  <c r="J14" i="60"/>
  <c r="J13" i="60"/>
  <c r="J30" i="60"/>
  <c r="J31" i="60"/>
  <c r="J32" i="60"/>
  <c r="L51" i="60"/>
  <c r="K51" i="60" s="1"/>
  <c r="J78" i="60"/>
  <c r="J57" i="60"/>
  <c r="J33" i="60"/>
  <c r="J15" i="60"/>
  <c r="H76" i="60"/>
  <c r="H75" i="60"/>
  <c r="H73" i="60"/>
  <c r="H72" i="60"/>
  <c r="H69" i="60"/>
  <c r="L69" i="60" s="1"/>
  <c r="H68" i="60"/>
  <c r="H67" i="60"/>
  <c r="H66" i="60"/>
  <c r="H65" i="60"/>
  <c r="H64" i="60"/>
  <c r="H63" i="60"/>
  <c r="H62" i="60"/>
  <c r="H61" i="60"/>
  <c r="L61" i="60" s="1"/>
  <c r="K61" i="60" s="1"/>
  <c r="H60" i="60"/>
  <c r="L60" i="60" s="1"/>
  <c r="H58" i="60"/>
  <c r="H56" i="60"/>
  <c r="H55" i="60"/>
  <c r="H54" i="60"/>
  <c r="H53" i="60"/>
  <c r="H48" i="60"/>
  <c r="H47" i="60"/>
  <c r="H46" i="60"/>
  <c r="H45" i="60"/>
  <c r="H44" i="60"/>
  <c r="H40" i="60"/>
  <c r="H38" i="60"/>
  <c r="H34" i="60"/>
  <c r="H29" i="60"/>
  <c r="H28" i="60"/>
  <c r="L28" i="60" s="1"/>
  <c r="K28" i="60" s="1"/>
  <c r="H26" i="60"/>
  <c r="L26" i="60" s="1"/>
  <c r="K26" i="60" s="1"/>
  <c r="H27" i="60"/>
  <c r="H25" i="60"/>
  <c r="H24" i="60"/>
  <c r="H23" i="60"/>
  <c r="H22" i="60"/>
  <c r="H21" i="60"/>
  <c r="H20" i="60"/>
  <c r="L20" i="60" s="1"/>
  <c r="K20" i="60" s="1"/>
  <c r="H19" i="60"/>
  <c r="L19" i="60" s="1"/>
  <c r="K19" i="60" s="1"/>
  <c r="H18" i="60"/>
  <c r="H17" i="60"/>
  <c r="H16" i="60"/>
  <c r="H14" i="60"/>
  <c r="H13" i="60"/>
  <c r="H30" i="60"/>
  <c r="H31" i="60"/>
  <c r="L31" i="60" s="1"/>
  <c r="H32" i="60"/>
  <c r="L32" i="60" s="1"/>
  <c r="K32" i="60" s="1"/>
  <c r="H78" i="60"/>
  <c r="H57" i="60"/>
  <c r="H33" i="60"/>
  <c r="H15" i="60"/>
  <c r="H42" i="60" s="1"/>
  <c r="D76" i="60"/>
  <c r="D75" i="60"/>
  <c r="D73" i="60"/>
  <c r="D72" i="60"/>
  <c r="D69" i="60"/>
  <c r="D68" i="60"/>
  <c r="F68" i="60" s="1"/>
  <c r="C68" i="60" s="1"/>
  <c r="D67" i="60"/>
  <c r="F67" i="60" s="1"/>
  <c r="D66" i="60"/>
  <c r="D65" i="60"/>
  <c r="D64" i="60"/>
  <c r="D63" i="60"/>
  <c r="D62" i="60"/>
  <c r="D61" i="60"/>
  <c r="D60" i="60"/>
  <c r="F60" i="60" s="1"/>
  <c r="E60" i="60" s="1"/>
  <c r="D58" i="60"/>
  <c r="D56" i="60"/>
  <c r="D55" i="60"/>
  <c r="D54" i="60"/>
  <c r="D53" i="60"/>
  <c r="D48" i="60"/>
  <c r="D47" i="60"/>
  <c r="D46" i="60"/>
  <c r="F46" i="60" s="1"/>
  <c r="C46" i="60" s="1"/>
  <c r="D45" i="60"/>
  <c r="D44" i="60"/>
  <c r="D40" i="60"/>
  <c r="D38" i="60"/>
  <c r="D34" i="60"/>
  <c r="D29" i="60"/>
  <c r="D28" i="60"/>
  <c r="D26" i="60"/>
  <c r="D27" i="60"/>
  <c r="D25" i="60"/>
  <c r="D24" i="60"/>
  <c r="D23" i="60"/>
  <c r="D22" i="60"/>
  <c r="D21" i="60"/>
  <c r="D20" i="60"/>
  <c r="D19" i="60"/>
  <c r="F19" i="60" s="1"/>
  <c r="D18" i="60"/>
  <c r="D17" i="60"/>
  <c r="D16" i="60"/>
  <c r="D14" i="60"/>
  <c r="D13" i="60"/>
  <c r="D30" i="60"/>
  <c r="D31" i="60"/>
  <c r="D32" i="60"/>
  <c r="F32" i="60" s="1"/>
  <c r="D78" i="60"/>
  <c r="D57" i="60"/>
  <c r="D33" i="60"/>
  <c r="D15" i="60"/>
  <c r="B78" i="60"/>
  <c r="B76" i="60"/>
  <c r="B75" i="60"/>
  <c r="B73" i="60"/>
  <c r="B72" i="60"/>
  <c r="B69" i="60"/>
  <c r="B68" i="60"/>
  <c r="B67" i="60"/>
  <c r="B66" i="60"/>
  <c r="F66" i="60" s="1"/>
  <c r="E66" i="60" s="1"/>
  <c r="B65" i="60"/>
  <c r="F65" i="60" s="1"/>
  <c r="C65" i="60" s="1"/>
  <c r="B64" i="60"/>
  <c r="B63" i="60"/>
  <c r="B62" i="60"/>
  <c r="B61" i="60"/>
  <c r="B60" i="60"/>
  <c r="B58" i="60"/>
  <c r="B57" i="60"/>
  <c r="B56" i="60"/>
  <c r="B55" i="60"/>
  <c r="B54" i="60"/>
  <c r="B53" i="60"/>
  <c r="B48" i="60"/>
  <c r="B47" i="60"/>
  <c r="B46" i="60"/>
  <c r="B45" i="60"/>
  <c r="B44" i="60"/>
  <c r="B40" i="60"/>
  <c r="B38" i="60"/>
  <c r="F38" i="60" s="1"/>
  <c r="E38" i="60" s="1"/>
  <c r="B34" i="60"/>
  <c r="B33" i="60"/>
  <c r="B32" i="60"/>
  <c r="B31" i="60"/>
  <c r="B30" i="60"/>
  <c r="B29" i="60"/>
  <c r="B28" i="60"/>
  <c r="B27" i="60"/>
  <c r="B26" i="60"/>
  <c r="F26" i="60" s="1"/>
  <c r="E26" i="60" s="1"/>
  <c r="B25" i="60"/>
  <c r="B24" i="60"/>
  <c r="B23" i="60"/>
  <c r="F23" i="60" s="1"/>
  <c r="E23" i="60" s="1"/>
  <c r="B22" i="60"/>
  <c r="B21" i="60"/>
  <c r="B20" i="60"/>
  <c r="B19" i="60"/>
  <c r="B18" i="60"/>
  <c r="F18" i="60" s="1"/>
  <c r="E18" i="60" s="1"/>
  <c r="B17" i="60"/>
  <c r="B16" i="60"/>
  <c r="B15" i="60"/>
  <c r="F15" i="60" s="1"/>
  <c r="C15" i="60" s="1"/>
  <c r="B14" i="60"/>
  <c r="B13" i="60"/>
  <c r="L41" i="60"/>
  <c r="F41" i="60"/>
  <c r="K41" i="60"/>
  <c r="I41" i="60"/>
  <c r="E41" i="60"/>
  <c r="C41" i="60"/>
  <c r="J78" i="58"/>
  <c r="J76" i="58"/>
  <c r="J75" i="58"/>
  <c r="J73" i="58"/>
  <c r="J72" i="58"/>
  <c r="J69" i="58"/>
  <c r="J68" i="58"/>
  <c r="J67" i="58"/>
  <c r="J66" i="58"/>
  <c r="J65" i="58"/>
  <c r="J64" i="58"/>
  <c r="J63" i="58"/>
  <c r="J62" i="58"/>
  <c r="J61" i="58"/>
  <c r="J60" i="58"/>
  <c r="J58" i="58"/>
  <c r="J57" i="58"/>
  <c r="J56" i="58"/>
  <c r="J55" i="58"/>
  <c r="J54" i="58"/>
  <c r="J53" i="58"/>
  <c r="J51" i="58"/>
  <c r="J48" i="58"/>
  <c r="J47" i="58"/>
  <c r="J46" i="58"/>
  <c r="J45" i="58"/>
  <c r="J44" i="58"/>
  <c r="J40" i="58"/>
  <c r="J38" i="58"/>
  <c r="J34" i="58"/>
  <c r="J33" i="58"/>
  <c r="J32" i="58"/>
  <c r="J31" i="58"/>
  <c r="J30" i="58"/>
  <c r="J29" i="58"/>
  <c r="J28" i="58"/>
  <c r="J27" i="58"/>
  <c r="J26" i="58"/>
  <c r="J25" i="58"/>
  <c r="J24" i="58"/>
  <c r="J23" i="58"/>
  <c r="J22" i="58"/>
  <c r="J21" i="58"/>
  <c r="J20" i="58"/>
  <c r="J19" i="58"/>
  <c r="J18" i="58"/>
  <c r="J17" i="58"/>
  <c r="J16" i="58"/>
  <c r="J15" i="58"/>
  <c r="J14" i="58"/>
  <c r="J13" i="58"/>
  <c r="D78" i="58"/>
  <c r="D76" i="58"/>
  <c r="D75" i="58"/>
  <c r="D73" i="58"/>
  <c r="D72" i="58"/>
  <c r="D69" i="58"/>
  <c r="D68" i="58"/>
  <c r="D67" i="58"/>
  <c r="D66" i="58"/>
  <c r="D65" i="58"/>
  <c r="D64" i="58"/>
  <c r="D63" i="58"/>
  <c r="D62" i="58"/>
  <c r="D61" i="58"/>
  <c r="D60" i="58"/>
  <c r="D58" i="58"/>
  <c r="D57" i="58"/>
  <c r="D56" i="58"/>
  <c r="D55" i="58"/>
  <c r="D54" i="58"/>
  <c r="D53" i="58"/>
  <c r="D51" i="58"/>
  <c r="D48" i="58"/>
  <c r="D47" i="58"/>
  <c r="D46" i="58"/>
  <c r="D45" i="58"/>
  <c r="D44" i="58"/>
  <c r="D40" i="58"/>
  <c r="D38" i="58"/>
  <c r="D34" i="58"/>
  <c r="D33" i="58"/>
  <c r="D32" i="58"/>
  <c r="D31" i="58"/>
  <c r="D30" i="58"/>
  <c r="D29" i="58"/>
  <c r="D28" i="58"/>
  <c r="D27" i="58"/>
  <c r="D26" i="58"/>
  <c r="D25" i="58"/>
  <c r="D24" i="58"/>
  <c r="D23" i="58"/>
  <c r="D22" i="58"/>
  <c r="D21" i="58"/>
  <c r="D20" i="58"/>
  <c r="D19" i="58"/>
  <c r="D18" i="58"/>
  <c r="D17" i="58"/>
  <c r="D16" i="58"/>
  <c r="D15" i="58"/>
  <c r="D14" i="58"/>
  <c r="D13" i="58"/>
  <c r="H78" i="58"/>
  <c r="L78" i="58" s="1"/>
  <c r="M50" i="58" s="1"/>
  <c r="H76" i="58"/>
  <c r="H75" i="58"/>
  <c r="H73" i="58"/>
  <c r="H72" i="58"/>
  <c r="H69" i="58"/>
  <c r="H68" i="58"/>
  <c r="H67" i="58"/>
  <c r="H66" i="58"/>
  <c r="L66" i="58" s="1"/>
  <c r="H65" i="58"/>
  <c r="H64" i="58"/>
  <c r="H63" i="58"/>
  <c r="H62" i="58"/>
  <c r="H61" i="58"/>
  <c r="H60" i="58"/>
  <c r="H58" i="58"/>
  <c r="H57" i="58"/>
  <c r="L57" i="58" s="1"/>
  <c r="H56" i="58"/>
  <c r="H55" i="58"/>
  <c r="H54" i="58"/>
  <c r="H53" i="58"/>
  <c r="H51" i="58"/>
  <c r="H48" i="58"/>
  <c r="H47" i="58"/>
  <c r="H46" i="58"/>
  <c r="H45" i="58"/>
  <c r="H44" i="58"/>
  <c r="H40" i="58"/>
  <c r="H38" i="58"/>
  <c r="H34" i="58"/>
  <c r="H33" i="58"/>
  <c r="H32" i="58"/>
  <c r="H31" i="58"/>
  <c r="L31" i="58" s="1"/>
  <c r="K31" i="58" s="1"/>
  <c r="H30" i="58"/>
  <c r="H29" i="58"/>
  <c r="H28" i="58"/>
  <c r="H27" i="58"/>
  <c r="H26" i="58"/>
  <c r="H25" i="58"/>
  <c r="H24" i="58"/>
  <c r="H23" i="58"/>
  <c r="L23" i="58" s="1"/>
  <c r="H22" i="58"/>
  <c r="H21" i="58"/>
  <c r="H20" i="58"/>
  <c r="H19" i="58"/>
  <c r="H18" i="58"/>
  <c r="H17" i="58"/>
  <c r="H16" i="58"/>
  <c r="H15" i="58"/>
  <c r="L15" i="58" s="1"/>
  <c r="K15" i="58" s="1"/>
  <c r="H14" i="58"/>
  <c r="H13" i="58"/>
  <c r="B78" i="58"/>
  <c r="B76" i="58"/>
  <c r="B75" i="58"/>
  <c r="B73" i="58"/>
  <c r="B72" i="58"/>
  <c r="B69" i="58"/>
  <c r="B68" i="58"/>
  <c r="B67" i="58"/>
  <c r="B66" i="58"/>
  <c r="B65" i="58"/>
  <c r="B64" i="58"/>
  <c r="B63" i="58"/>
  <c r="B62" i="58"/>
  <c r="B61" i="58"/>
  <c r="B60" i="58"/>
  <c r="B58" i="58"/>
  <c r="B57" i="58"/>
  <c r="B56" i="58"/>
  <c r="B55" i="58"/>
  <c r="B54" i="58"/>
  <c r="B53" i="58"/>
  <c r="B51" i="58"/>
  <c r="B48" i="58"/>
  <c r="B47" i="58"/>
  <c r="B46" i="58"/>
  <c r="B45" i="58"/>
  <c r="B44" i="58"/>
  <c r="B40" i="58"/>
  <c r="B38" i="58"/>
  <c r="F38" i="58" s="1"/>
  <c r="B34" i="58"/>
  <c r="B33" i="58"/>
  <c r="B32" i="58"/>
  <c r="B31" i="58"/>
  <c r="B30" i="58"/>
  <c r="B29" i="58"/>
  <c r="B28" i="58"/>
  <c r="B27" i="58"/>
  <c r="B26" i="58"/>
  <c r="B25" i="58"/>
  <c r="B24" i="58"/>
  <c r="B23" i="58"/>
  <c r="B22" i="58"/>
  <c r="B21" i="58"/>
  <c r="B20" i="58"/>
  <c r="B19" i="58"/>
  <c r="B18" i="58"/>
  <c r="B17" i="58"/>
  <c r="B16" i="58"/>
  <c r="B15" i="58"/>
  <c r="B14" i="58"/>
  <c r="B13" i="58"/>
  <c r="L72" i="59"/>
  <c r="K72" i="59" s="1"/>
  <c r="L62" i="59"/>
  <c r="L61" i="59"/>
  <c r="L53" i="59"/>
  <c r="I53" i="59" s="1"/>
  <c r="L51" i="59"/>
  <c r="L38" i="59"/>
  <c r="L27" i="59"/>
  <c r="K27" i="59" s="1"/>
  <c r="L19" i="59"/>
  <c r="K19" i="59" s="1"/>
  <c r="L18" i="59"/>
  <c r="I18" i="59" s="1"/>
  <c r="F78" i="59"/>
  <c r="F66" i="59"/>
  <c r="E66" i="59" s="1"/>
  <c r="F40" i="59"/>
  <c r="E40" i="59" s="1"/>
  <c r="L41" i="58"/>
  <c r="K41" i="58"/>
  <c r="I41" i="58"/>
  <c r="F41" i="58"/>
  <c r="E41" i="58"/>
  <c r="C41" i="58"/>
  <c r="L41" i="59"/>
  <c r="K41" i="59"/>
  <c r="I41" i="59"/>
  <c r="F41" i="59"/>
  <c r="E41" i="59"/>
  <c r="C41" i="59"/>
  <c r="L41" i="35"/>
  <c r="L40" i="35"/>
  <c r="L38" i="35"/>
  <c r="L34" i="35"/>
  <c r="L29" i="35"/>
  <c r="L28" i="35"/>
  <c r="L26" i="35"/>
  <c r="L27" i="35"/>
  <c r="L25" i="35"/>
  <c r="L24" i="35"/>
  <c r="L23" i="35"/>
  <c r="L22" i="35"/>
  <c r="L21" i="35"/>
  <c r="L20" i="35"/>
  <c r="L19" i="35"/>
  <c r="L18" i="35"/>
  <c r="L17" i="35"/>
  <c r="L16" i="35"/>
  <c r="L14" i="35"/>
  <c r="L13" i="35"/>
  <c r="L30" i="35"/>
  <c r="L31" i="35"/>
  <c r="L32" i="35"/>
  <c r="L33" i="35"/>
  <c r="F13" i="35"/>
  <c r="F27" i="35"/>
  <c r="F28" i="35"/>
  <c r="F33" i="35"/>
  <c r="F34" i="35"/>
  <c r="L44" i="35"/>
  <c r="M44" i="35" s="1"/>
  <c r="L76" i="35"/>
  <c r="L75" i="35"/>
  <c r="L77" i="35" s="1"/>
  <c r="L73" i="35"/>
  <c r="L72" i="35"/>
  <c r="L69" i="35"/>
  <c r="L68" i="35"/>
  <c r="L67" i="35"/>
  <c r="L66" i="35"/>
  <c r="L65" i="35"/>
  <c r="L64" i="35"/>
  <c r="L63" i="35"/>
  <c r="L62" i="35"/>
  <c r="L61" i="35"/>
  <c r="L60" i="35"/>
  <c r="L59" i="35"/>
  <c r="L48" i="35"/>
  <c r="L49" i="35" s="1"/>
  <c r="L47" i="35"/>
  <c r="L46" i="35"/>
  <c r="M46" i="35" s="1"/>
  <c r="L45" i="35"/>
  <c r="M45" i="35" s="1"/>
  <c r="L51" i="35"/>
  <c r="L78" i="35"/>
  <c r="M50" i="35" s="1"/>
  <c r="F76" i="35"/>
  <c r="F75" i="35"/>
  <c r="F73" i="35"/>
  <c r="F72" i="35"/>
  <c r="F69" i="35"/>
  <c r="F68" i="35"/>
  <c r="F67" i="35"/>
  <c r="F66" i="35"/>
  <c r="F65" i="35"/>
  <c r="F64" i="35"/>
  <c r="F63" i="35"/>
  <c r="F62" i="35"/>
  <c r="F61" i="35"/>
  <c r="F60" i="35"/>
  <c r="F58" i="35"/>
  <c r="F59" i="35" s="1"/>
  <c r="F56" i="35"/>
  <c r="F55" i="35"/>
  <c r="F54" i="35"/>
  <c r="F53" i="35"/>
  <c r="F57" i="35"/>
  <c r="F48" i="35"/>
  <c r="F47" i="35"/>
  <c r="F49" i="35" s="1"/>
  <c r="F46" i="35"/>
  <c r="G46" i="35" s="1"/>
  <c r="F45" i="35"/>
  <c r="F44" i="35"/>
  <c r="F41" i="35"/>
  <c r="F40" i="35"/>
  <c r="F38" i="35"/>
  <c r="F29" i="35"/>
  <c r="F26" i="35"/>
  <c r="F25" i="35"/>
  <c r="F24" i="35"/>
  <c r="F23" i="35"/>
  <c r="F22" i="35"/>
  <c r="F21" i="35"/>
  <c r="F20" i="35"/>
  <c r="F19" i="35"/>
  <c r="F18" i="35"/>
  <c r="F17" i="35"/>
  <c r="F16" i="35"/>
  <c r="F14" i="35"/>
  <c r="F30" i="35"/>
  <c r="F31" i="35"/>
  <c r="F32" i="35"/>
  <c r="F51" i="35"/>
  <c r="F78" i="35"/>
  <c r="G50" i="35" s="1"/>
  <c r="L58" i="35"/>
  <c r="L57" i="35"/>
  <c r="L56" i="35"/>
  <c r="L55" i="35"/>
  <c r="L54" i="35"/>
  <c r="L53" i="35"/>
  <c r="L15" i="35"/>
  <c r="F15" i="35"/>
  <c r="J40" i="1"/>
  <c r="H40" i="1"/>
  <c r="H38" i="1"/>
  <c r="H34" i="1"/>
  <c r="H29" i="1"/>
  <c r="H28" i="1"/>
  <c r="H26" i="1"/>
  <c r="H27" i="1"/>
  <c r="H25" i="1"/>
  <c r="H24" i="1"/>
  <c r="H23" i="1"/>
  <c r="H22" i="1"/>
  <c r="H21" i="1"/>
  <c r="H20" i="1"/>
  <c r="H19" i="1"/>
  <c r="H18" i="1"/>
  <c r="H17" i="1"/>
  <c r="H16" i="1"/>
  <c r="H14" i="1"/>
  <c r="H13" i="1"/>
  <c r="H30" i="1"/>
  <c r="H31" i="1"/>
  <c r="H32" i="1"/>
  <c r="H40" i="54"/>
  <c r="J38" i="1"/>
  <c r="J38" i="54"/>
  <c r="J34" i="1"/>
  <c r="L34" i="1" s="1"/>
  <c r="I34" i="1" s="1"/>
  <c r="H34" i="54"/>
  <c r="J29" i="1"/>
  <c r="J29" i="54"/>
  <c r="J28" i="1"/>
  <c r="H28" i="54"/>
  <c r="J26" i="1"/>
  <c r="J26" i="54"/>
  <c r="H26" i="54"/>
  <c r="J27" i="1"/>
  <c r="H27" i="54"/>
  <c r="J25" i="1"/>
  <c r="J25" i="54"/>
  <c r="J24" i="1"/>
  <c r="H24" i="54"/>
  <c r="J23" i="1"/>
  <c r="J23" i="54"/>
  <c r="H23" i="54"/>
  <c r="J22" i="1"/>
  <c r="J22" i="54"/>
  <c r="H22" i="54"/>
  <c r="J21" i="1"/>
  <c r="L21" i="1" s="1"/>
  <c r="J20" i="1"/>
  <c r="J20" i="54"/>
  <c r="J19" i="1"/>
  <c r="J19" i="54"/>
  <c r="H19" i="54"/>
  <c r="J18" i="1"/>
  <c r="H18" i="54"/>
  <c r="J17" i="1"/>
  <c r="H17" i="54"/>
  <c r="J16" i="1"/>
  <c r="J14" i="1"/>
  <c r="L14" i="1" s="1"/>
  <c r="I14" i="1" s="1"/>
  <c r="J14" i="54"/>
  <c r="J13" i="1"/>
  <c r="J13" i="54"/>
  <c r="J30" i="1"/>
  <c r="L30" i="1" s="1"/>
  <c r="K30" i="1" s="1"/>
  <c r="J30" i="54"/>
  <c r="H30" i="54"/>
  <c r="J31" i="1"/>
  <c r="J32" i="1"/>
  <c r="J32" i="54"/>
  <c r="J33" i="54"/>
  <c r="J33" i="1"/>
  <c r="H33" i="1"/>
  <c r="D38" i="54"/>
  <c r="D34" i="54"/>
  <c r="B34" i="54"/>
  <c r="D28" i="54"/>
  <c r="D26" i="54"/>
  <c r="F26" i="36"/>
  <c r="C26" i="36" s="1"/>
  <c r="D27" i="54"/>
  <c r="D25" i="54"/>
  <c r="D24" i="54"/>
  <c r="B24" i="54"/>
  <c r="B23" i="54"/>
  <c r="D22" i="54"/>
  <c r="B22" i="54"/>
  <c r="D21" i="54"/>
  <c r="D20" i="54"/>
  <c r="B20" i="54"/>
  <c r="D19" i="54"/>
  <c r="B19" i="54"/>
  <c r="D18" i="54"/>
  <c r="D17" i="54"/>
  <c r="D16" i="54"/>
  <c r="B16" i="54"/>
  <c r="B13" i="54"/>
  <c r="D31" i="54"/>
  <c r="B31" i="54"/>
  <c r="B32" i="54"/>
  <c r="F33" i="36"/>
  <c r="C33" i="36" s="1"/>
  <c r="B33" i="54"/>
  <c r="L41" i="20"/>
  <c r="F41" i="20"/>
  <c r="B56" i="54"/>
  <c r="D56" i="54"/>
  <c r="B58" i="54"/>
  <c r="D55" i="54"/>
  <c r="B55" i="54"/>
  <c r="D54" i="54"/>
  <c r="B54" i="54"/>
  <c r="D53" i="54"/>
  <c r="B57" i="54"/>
  <c r="D69" i="54"/>
  <c r="B69" i="54"/>
  <c r="B68" i="54"/>
  <c r="D67" i="54"/>
  <c r="D66" i="54"/>
  <c r="B66" i="54"/>
  <c r="D65" i="54"/>
  <c r="D64" i="54"/>
  <c r="B64" i="54"/>
  <c r="D63" i="54"/>
  <c r="B63" i="54"/>
  <c r="D62" i="54"/>
  <c r="B61" i="54"/>
  <c r="D60" i="54"/>
  <c r="F76" i="36"/>
  <c r="E76" i="36" s="1"/>
  <c r="B76" i="54"/>
  <c r="D73" i="54"/>
  <c r="B73" i="54"/>
  <c r="D72" i="54"/>
  <c r="B72" i="54"/>
  <c r="B48" i="54"/>
  <c r="D47" i="54"/>
  <c r="D45" i="54"/>
  <c r="D44" i="54"/>
  <c r="B49" i="36"/>
  <c r="F41" i="54"/>
  <c r="D51" i="54"/>
  <c r="F78" i="36"/>
  <c r="B78" i="54"/>
  <c r="J78" i="54"/>
  <c r="L76" i="36"/>
  <c r="I76" i="36" s="1"/>
  <c r="H76" i="54"/>
  <c r="J75" i="54"/>
  <c r="J73" i="54"/>
  <c r="J72" i="54"/>
  <c r="J69" i="36"/>
  <c r="H69" i="54"/>
  <c r="J68" i="54"/>
  <c r="H67" i="54"/>
  <c r="H65" i="54"/>
  <c r="J64" i="54"/>
  <c r="H63" i="54"/>
  <c r="J62" i="54"/>
  <c r="H62" i="54"/>
  <c r="J60" i="54"/>
  <c r="J58" i="54"/>
  <c r="J56" i="54"/>
  <c r="J54" i="54"/>
  <c r="J53" i="54"/>
  <c r="H55" i="54"/>
  <c r="H54" i="54"/>
  <c r="J48" i="54"/>
  <c r="H48" i="54"/>
  <c r="J47" i="54"/>
  <c r="H47" i="54"/>
  <c r="H46" i="54"/>
  <c r="J45" i="54"/>
  <c r="H45" i="54"/>
  <c r="L41" i="36"/>
  <c r="I41" i="36" s="1"/>
  <c r="J51" i="54"/>
  <c r="F41" i="36"/>
  <c r="E41" i="36" s="1"/>
  <c r="K1" i="46"/>
  <c r="K1" i="29"/>
  <c r="K1" i="25"/>
  <c r="K1" i="27"/>
  <c r="B15" i="54"/>
  <c r="H15" i="54"/>
  <c r="J15" i="54"/>
  <c r="C41" i="36"/>
  <c r="L41" i="52"/>
  <c r="K41" i="52"/>
  <c r="I41" i="52"/>
  <c r="F41" i="52"/>
  <c r="E41" i="52"/>
  <c r="C41" i="52"/>
  <c r="L41" i="53"/>
  <c r="K41" i="53"/>
  <c r="I41" i="53"/>
  <c r="F41" i="53"/>
  <c r="E41" i="53"/>
  <c r="C41" i="53"/>
  <c r="I41" i="54"/>
  <c r="E41" i="54"/>
  <c r="C41" i="54"/>
  <c r="L41" i="51"/>
  <c r="K41" i="51"/>
  <c r="I41" i="51"/>
  <c r="F41" i="51"/>
  <c r="E41" i="51"/>
  <c r="C41" i="51"/>
  <c r="L41" i="32"/>
  <c r="K41" i="32"/>
  <c r="I41" i="32"/>
  <c r="F41" i="32"/>
  <c r="E41" i="32"/>
  <c r="C41" i="32"/>
  <c r="K41" i="20"/>
  <c r="I41" i="20"/>
  <c r="E41" i="20"/>
  <c r="C41" i="20"/>
  <c r="J78" i="1"/>
  <c r="J76" i="1"/>
  <c r="J75" i="1"/>
  <c r="J73" i="1"/>
  <c r="J72" i="1"/>
  <c r="J69" i="1"/>
  <c r="J68" i="1"/>
  <c r="J67" i="1"/>
  <c r="J66" i="1"/>
  <c r="J65" i="1"/>
  <c r="J64" i="1"/>
  <c r="J63" i="1"/>
  <c r="J62" i="1"/>
  <c r="J61" i="1"/>
  <c r="J60" i="1"/>
  <c r="J58" i="1"/>
  <c r="J57" i="1"/>
  <c r="J56" i="1"/>
  <c r="J55" i="1"/>
  <c r="J54" i="1"/>
  <c r="J53" i="1"/>
  <c r="J51" i="1"/>
  <c r="J48" i="1"/>
  <c r="J47" i="1"/>
  <c r="H47" i="1"/>
  <c r="J46" i="1"/>
  <c r="J45" i="1"/>
  <c r="J44" i="1"/>
  <c r="J15" i="1"/>
  <c r="H78" i="1"/>
  <c r="H76" i="1"/>
  <c r="H75" i="1"/>
  <c r="H73" i="1"/>
  <c r="H72" i="1"/>
  <c r="H69" i="1"/>
  <c r="H68" i="1"/>
  <c r="H67" i="1"/>
  <c r="H66" i="1"/>
  <c r="H65" i="1"/>
  <c r="H64" i="1"/>
  <c r="H63" i="1"/>
  <c r="H62" i="1"/>
  <c r="H61" i="1"/>
  <c r="H60" i="1"/>
  <c r="H58" i="1"/>
  <c r="H57" i="1"/>
  <c r="H56" i="1"/>
  <c r="H55" i="1"/>
  <c r="H54" i="1"/>
  <c r="H53" i="1"/>
  <c r="H51" i="1"/>
  <c r="H48" i="1"/>
  <c r="H46" i="1"/>
  <c r="H45" i="1"/>
  <c r="H44" i="1"/>
  <c r="H15" i="1"/>
  <c r="L41" i="1"/>
  <c r="K41" i="1"/>
  <c r="I41" i="1"/>
  <c r="F41" i="1"/>
  <c r="C41" i="1"/>
  <c r="E41" i="1"/>
  <c r="F51" i="1"/>
  <c r="E51" i="1" s="1"/>
  <c r="M47" i="25"/>
  <c r="M46" i="39"/>
  <c r="M45" i="11"/>
  <c r="M46" i="45"/>
  <c r="M45" i="46"/>
  <c r="M47" i="50"/>
  <c r="M46" i="27"/>
  <c r="M45" i="16"/>
  <c r="G45" i="47"/>
  <c r="M47" i="48"/>
  <c r="F33" i="60"/>
  <c r="E33" i="60" s="1"/>
  <c r="M45" i="31"/>
  <c r="L77" i="4"/>
  <c r="M45" i="26"/>
  <c r="L49" i="28"/>
  <c r="M44" i="28"/>
  <c r="L68" i="60"/>
  <c r="K68" i="60" s="1"/>
  <c r="F17" i="60"/>
  <c r="E17" i="60" s="1"/>
  <c r="F77" i="50"/>
  <c r="G47" i="27"/>
  <c r="F77" i="27"/>
  <c r="F49" i="31"/>
  <c r="G45" i="35"/>
  <c r="M45" i="34"/>
  <c r="G46" i="33"/>
  <c r="M44" i="33"/>
  <c r="L13" i="1"/>
  <c r="L22" i="1"/>
  <c r="K22" i="1" s="1"/>
  <c r="M46" i="34"/>
  <c r="L77" i="34"/>
  <c r="G47" i="33"/>
  <c r="M45" i="33"/>
  <c r="G44" i="22"/>
  <c r="G46" i="34"/>
  <c r="G44" i="35"/>
  <c r="M47" i="35"/>
  <c r="G47" i="34"/>
  <c r="G45" i="2"/>
  <c r="M47" i="2"/>
  <c r="G47" i="7"/>
  <c r="M46" i="7"/>
  <c r="M45" i="38"/>
  <c r="G45" i="39"/>
  <c r="M45" i="40"/>
  <c r="M46" i="22"/>
  <c r="G44" i="4"/>
  <c r="G44" i="7"/>
  <c r="M47" i="7"/>
  <c r="G44" i="37"/>
  <c r="G44" i="38"/>
  <c r="F77" i="38"/>
  <c r="F77" i="22"/>
  <c r="G47" i="2"/>
  <c r="M45" i="2"/>
  <c r="G45" i="7"/>
  <c r="M44" i="7"/>
  <c r="G45" i="38"/>
  <c r="M44" i="22"/>
  <c r="G46" i="7"/>
  <c r="M45" i="7"/>
  <c r="G46" i="38"/>
  <c r="M44" i="38"/>
  <c r="G45" i="49"/>
  <c r="G44" i="42"/>
  <c r="M47" i="43"/>
  <c r="M45" i="50"/>
  <c r="G45" i="27"/>
  <c r="L77" i="28"/>
  <c r="L46" i="60"/>
  <c r="K46" i="60" s="1"/>
  <c r="G47" i="22"/>
  <c r="M45" i="18"/>
  <c r="M47" i="18"/>
  <c r="M44" i="23"/>
  <c r="M47" i="23"/>
  <c r="M46" i="23"/>
  <c r="H48" i="53"/>
  <c r="F49" i="23"/>
  <c r="F77" i="23"/>
  <c r="G44" i="25"/>
  <c r="F49" i="25"/>
  <c r="M46" i="49"/>
  <c r="M47" i="49"/>
  <c r="M46" i="48"/>
  <c r="G47" i="48"/>
  <c r="F49" i="48"/>
  <c r="G46" i="48"/>
  <c r="G44" i="48"/>
  <c r="M45" i="47"/>
  <c r="M46" i="47"/>
  <c r="M47" i="47"/>
  <c r="G47" i="47"/>
  <c r="G47" i="45"/>
  <c r="G44" i="46"/>
  <c r="G46" i="46"/>
  <c r="L49" i="50"/>
  <c r="M46" i="50"/>
  <c r="L77" i="50"/>
  <c r="F49" i="50"/>
  <c r="M45" i="44"/>
  <c r="G45" i="44"/>
  <c r="M47" i="38"/>
  <c r="F59" i="38"/>
  <c r="M44" i="43"/>
  <c r="G46" i="43"/>
  <c r="G44" i="43"/>
  <c r="F49" i="43"/>
  <c r="M45" i="41"/>
  <c r="L24" i="36"/>
  <c r="K24" i="36" s="1"/>
  <c r="M46" i="41"/>
  <c r="B26" i="54"/>
  <c r="M46" i="42"/>
  <c r="L49" i="42"/>
  <c r="L27" i="36"/>
  <c r="I27" i="36" s="1"/>
  <c r="F77" i="42"/>
  <c r="L38" i="36"/>
  <c r="I38" i="36" s="1"/>
  <c r="L19" i="36"/>
  <c r="I19" i="36" s="1"/>
  <c r="L77" i="39"/>
  <c r="J24" i="54"/>
  <c r="L26" i="36"/>
  <c r="K26" i="36" s="1"/>
  <c r="M44" i="39"/>
  <c r="L73" i="36"/>
  <c r="H73" i="54"/>
  <c r="L40" i="36"/>
  <c r="I40" i="36" s="1"/>
  <c r="F77" i="39"/>
  <c r="G47" i="39"/>
  <c r="F49" i="39"/>
  <c r="J40" i="54"/>
  <c r="M46" i="40"/>
  <c r="L47" i="36"/>
  <c r="K47" i="36" s="1"/>
  <c r="H21" i="54"/>
  <c r="L30" i="36"/>
  <c r="K30" i="36" s="1"/>
  <c r="L49" i="40"/>
  <c r="M47" i="40"/>
  <c r="L77" i="40"/>
  <c r="L45" i="36"/>
  <c r="K45" i="36" s="1"/>
  <c r="F24" i="36"/>
  <c r="G47" i="40"/>
  <c r="F16" i="36"/>
  <c r="C16" i="36" s="1"/>
  <c r="F64" i="36"/>
  <c r="E64" i="36" s="1"/>
  <c r="F22" i="36"/>
  <c r="F45" i="36"/>
  <c r="E45" i="36" s="1"/>
  <c r="B59" i="36"/>
  <c r="L15" i="36"/>
  <c r="L14" i="59"/>
  <c r="I14" i="59" s="1"/>
  <c r="L22" i="59"/>
  <c r="L30" i="59"/>
  <c r="I30" i="59" s="1"/>
  <c r="L45" i="59"/>
  <c r="I45" i="59" s="1"/>
  <c r="L56" i="59"/>
  <c r="L65" i="59"/>
  <c r="I65" i="59" s="1"/>
  <c r="H56" i="54"/>
  <c r="H58" i="54"/>
  <c r="L58" i="36"/>
  <c r="K58" i="36" s="1"/>
  <c r="L13" i="36"/>
  <c r="L33" i="36"/>
  <c r="K33" i="36" s="1"/>
  <c r="M44" i="37"/>
  <c r="L56" i="36"/>
  <c r="K56" i="36" s="1"/>
  <c r="L22" i="36"/>
  <c r="K22" i="36" s="1"/>
  <c r="H38" i="54"/>
  <c r="H13" i="54"/>
  <c r="H16" i="54"/>
  <c r="L23" i="36"/>
  <c r="I23" i="36" s="1"/>
  <c r="F54" i="36"/>
  <c r="F20" i="36"/>
  <c r="E20" i="36" s="1"/>
  <c r="F63" i="59"/>
  <c r="B47" i="54"/>
  <c r="B28" i="54"/>
  <c r="B45" i="54"/>
  <c r="B14" i="54"/>
  <c r="G46" i="37"/>
  <c r="B62" i="54"/>
  <c r="F62" i="36"/>
  <c r="C62" i="36" s="1"/>
  <c r="F28" i="59"/>
  <c r="C28" i="59" s="1"/>
  <c r="B60" i="54"/>
  <c r="F60" i="36"/>
  <c r="C60" i="36" s="1"/>
  <c r="B30" i="54"/>
  <c r="F59" i="37"/>
  <c r="B40" i="54"/>
  <c r="G47" i="37"/>
  <c r="M47" i="17"/>
  <c r="G47" i="17"/>
  <c r="L49" i="11"/>
  <c r="L77" i="13"/>
  <c r="M45" i="13"/>
  <c r="M46" i="14"/>
  <c r="M47" i="14"/>
  <c r="L49" i="12"/>
  <c r="M44" i="12"/>
  <c r="F51" i="60"/>
  <c r="M46" i="19"/>
  <c r="M46" i="2"/>
  <c r="L76" i="59"/>
  <c r="M47" i="5"/>
  <c r="L42" i="5"/>
  <c r="G46" i="5"/>
  <c r="G45" i="5"/>
  <c r="G47" i="5"/>
  <c r="M44" i="4"/>
  <c r="F77" i="4"/>
  <c r="F49" i="4"/>
  <c r="G47" i="4"/>
  <c r="G46" i="4"/>
  <c r="F42" i="4"/>
  <c r="F59" i="4"/>
  <c r="L29" i="1"/>
  <c r="K29" i="1" s="1"/>
  <c r="F77" i="6"/>
  <c r="G46" i="6"/>
  <c r="G47" i="6"/>
  <c r="F59" i="6"/>
  <c r="G44" i="33"/>
  <c r="M45" i="29"/>
  <c r="L15" i="32"/>
  <c r="I15" i="32" s="1"/>
  <c r="D48" i="53"/>
  <c r="D66" i="53"/>
  <c r="D44" i="53"/>
  <c r="D13" i="53"/>
  <c r="D45" i="53"/>
  <c r="D61" i="53"/>
  <c r="D76" i="53"/>
  <c r="G47" i="29"/>
  <c r="D22" i="53"/>
  <c r="B68" i="53"/>
  <c r="B34" i="53"/>
  <c r="B16" i="53"/>
  <c r="F48" i="32"/>
  <c r="E48" i="32" s="1"/>
  <c r="B24" i="53"/>
  <c r="B76" i="53"/>
  <c r="D21" i="53"/>
  <c r="D55" i="53"/>
  <c r="D25" i="53"/>
  <c r="D19" i="53"/>
  <c r="F22" i="32"/>
  <c r="E22" i="32" s="1"/>
  <c r="F55" i="32"/>
  <c r="D78" i="53"/>
  <c r="G46" i="30"/>
  <c r="G47" i="30"/>
  <c r="B64" i="53"/>
  <c r="B54" i="53"/>
  <c r="B31" i="53"/>
  <c r="B28" i="53"/>
  <c r="M45" i="22"/>
  <c r="M42" i="23"/>
  <c r="C24" i="36"/>
  <c r="G42" i="17"/>
  <c r="F70" i="4"/>
  <c r="G77" i="17"/>
  <c r="G70" i="17"/>
  <c r="G44" i="26"/>
  <c r="G47" i="26"/>
  <c r="G46" i="26"/>
  <c r="G45" i="26"/>
  <c r="M77" i="23"/>
  <c r="M70" i="23"/>
  <c r="M33" i="23"/>
  <c r="M24" i="23"/>
  <c r="M16" i="23"/>
  <c r="M17" i="23"/>
  <c r="M25" i="23"/>
  <c r="M62" i="23"/>
  <c r="M54" i="23"/>
  <c r="M31" i="23"/>
  <c r="M23" i="23"/>
  <c r="M15" i="23"/>
  <c r="M79" i="23"/>
  <c r="M14" i="23"/>
  <c r="M78" i="23"/>
  <c r="M68" i="23"/>
  <c r="M60" i="23"/>
  <c r="M51" i="23"/>
  <c r="M41" i="23"/>
  <c r="M13" i="23"/>
  <c r="M49" i="23"/>
  <c r="M58" i="23"/>
  <c r="M28" i="23"/>
  <c r="M55" i="23"/>
  <c r="M30" i="23"/>
  <c r="M53" i="23"/>
  <c r="M72" i="23"/>
  <c r="M61" i="23"/>
  <c r="M57" i="23"/>
  <c r="M56" i="23"/>
  <c r="M64" i="23"/>
  <c r="M26" i="23"/>
  <c r="M63" i="23"/>
  <c r="M27" i="23"/>
  <c r="M38" i="23"/>
  <c r="M18" i="23"/>
  <c r="M75" i="23"/>
  <c r="M22" i="23"/>
  <c r="M34" i="23"/>
  <c r="M73" i="23"/>
  <c r="M66" i="23"/>
  <c r="M76" i="23"/>
  <c r="M59" i="23"/>
  <c r="M32" i="23"/>
  <c r="M21" i="23"/>
  <c r="M69" i="23"/>
  <c r="M65" i="23"/>
  <c r="M67" i="23"/>
  <c r="M19" i="23"/>
  <c r="M29" i="23"/>
  <c r="M40" i="23"/>
  <c r="M20" i="23"/>
  <c r="M48" i="23"/>
  <c r="G53" i="17"/>
  <c r="G14" i="17"/>
  <c r="G51" i="17"/>
  <c r="G26" i="17"/>
  <c r="G31" i="17"/>
  <c r="G57" i="17"/>
  <c r="G65" i="17"/>
  <c r="G72" i="17"/>
  <c r="G30" i="17"/>
  <c r="G28" i="17"/>
  <c r="G38" i="17"/>
  <c r="G27" i="17"/>
  <c r="G69" i="17"/>
  <c r="G49" i="17"/>
  <c r="G18" i="17"/>
  <c r="G66" i="17"/>
  <c r="G34" i="17"/>
  <c r="G59" i="17"/>
  <c r="G55" i="17"/>
  <c r="G67" i="17"/>
  <c r="L77" i="46" l="1"/>
  <c r="L49" i="46"/>
  <c r="J13" i="53"/>
  <c r="J42" i="32"/>
  <c r="J79" i="32" s="1"/>
  <c r="F79" i="5"/>
  <c r="F79" i="4"/>
  <c r="D66" i="51"/>
  <c r="D42" i="1"/>
  <c r="F54" i="1"/>
  <c r="E54" i="1" s="1"/>
  <c r="D57" i="51"/>
  <c r="F42" i="2"/>
  <c r="F79" i="2" s="1"/>
  <c r="J24" i="52"/>
  <c r="J42" i="1"/>
  <c r="J20" i="51"/>
  <c r="I13" i="1"/>
  <c r="H42" i="1"/>
  <c r="L27" i="1"/>
  <c r="K27" i="1" s="1"/>
  <c r="F70" i="7"/>
  <c r="F79" i="7"/>
  <c r="B16" i="51"/>
  <c r="B20" i="51"/>
  <c r="B28" i="51"/>
  <c r="B47" i="51"/>
  <c r="D55" i="51"/>
  <c r="B42" i="1"/>
  <c r="L49" i="16"/>
  <c r="G70" i="11"/>
  <c r="G62" i="11"/>
  <c r="G54" i="11"/>
  <c r="G44" i="11"/>
  <c r="G33" i="11"/>
  <c r="G72" i="11"/>
  <c r="G68" i="11"/>
  <c r="G60" i="11"/>
  <c r="G41" i="11"/>
  <c r="G31" i="11"/>
  <c r="G23" i="11"/>
  <c r="G59" i="11"/>
  <c r="G49" i="11"/>
  <c r="G22" i="11"/>
  <c r="G14" i="11"/>
  <c r="G66" i="11"/>
  <c r="G29" i="11"/>
  <c r="G73" i="11"/>
  <c r="G64" i="11"/>
  <c r="G56" i="11"/>
  <c r="G27" i="11"/>
  <c r="J42" i="58"/>
  <c r="G75" i="12"/>
  <c r="G42" i="12"/>
  <c r="G24" i="12"/>
  <c r="G60" i="12"/>
  <c r="G61" i="12"/>
  <c r="G38" i="12"/>
  <c r="G61" i="14"/>
  <c r="G24" i="14"/>
  <c r="B42" i="58"/>
  <c r="G16" i="14"/>
  <c r="G67" i="14"/>
  <c r="G40" i="14"/>
  <c r="G76" i="14"/>
  <c r="G66" i="14"/>
  <c r="G58" i="14"/>
  <c r="G72" i="14"/>
  <c r="D42" i="58"/>
  <c r="H42" i="58"/>
  <c r="G18" i="13"/>
  <c r="G62" i="13"/>
  <c r="G30" i="13"/>
  <c r="G68" i="17"/>
  <c r="G60" i="17"/>
  <c r="G33" i="17"/>
  <c r="G25" i="17"/>
  <c r="G17" i="17"/>
  <c r="G75" i="17"/>
  <c r="G32" i="17"/>
  <c r="G24" i="17"/>
  <c r="G16" i="17"/>
  <c r="G64" i="17"/>
  <c r="G56" i="17"/>
  <c r="G29" i="17"/>
  <c r="G21" i="17"/>
  <c r="G63" i="17"/>
  <c r="G20" i="17"/>
  <c r="G13" i="18"/>
  <c r="G16" i="18"/>
  <c r="J42" i="20"/>
  <c r="H42" i="20"/>
  <c r="G53" i="19"/>
  <c r="G73" i="19"/>
  <c r="B42" i="20"/>
  <c r="G55" i="19"/>
  <c r="G45" i="19"/>
  <c r="G36" i="19"/>
  <c r="G69" i="19"/>
  <c r="G42" i="19"/>
  <c r="G32" i="19"/>
  <c r="G24" i="19"/>
  <c r="G16" i="19"/>
  <c r="D42" i="20"/>
  <c r="F59" i="44"/>
  <c r="I13" i="36"/>
  <c r="J42" i="54"/>
  <c r="L70" i="42"/>
  <c r="F55" i="53"/>
  <c r="C55" i="53" s="1"/>
  <c r="F61" i="32"/>
  <c r="C61" i="32" s="1"/>
  <c r="F76" i="32"/>
  <c r="E76" i="32" s="1"/>
  <c r="L70" i="24"/>
  <c r="B78" i="53"/>
  <c r="F78" i="53" s="1"/>
  <c r="G50" i="53" s="1"/>
  <c r="F25" i="32"/>
  <c r="C25" i="32" s="1"/>
  <c r="B61" i="53"/>
  <c r="F61" i="53" s="1"/>
  <c r="C61" i="53" s="1"/>
  <c r="F29" i="32"/>
  <c r="E29" i="32" s="1"/>
  <c r="D64" i="51"/>
  <c r="F30" i="32"/>
  <c r="E30" i="32" s="1"/>
  <c r="F21" i="32"/>
  <c r="F77" i="24"/>
  <c r="I60" i="60"/>
  <c r="K60" i="60"/>
  <c r="I68" i="60"/>
  <c r="L40" i="60"/>
  <c r="I40" i="60" s="1"/>
  <c r="L76" i="60"/>
  <c r="I76" i="60" s="1"/>
  <c r="L15" i="60"/>
  <c r="L22" i="60"/>
  <c r="L34" i="60"/>
  <c r="I34" i="60" s="1"/>
  <c r="L53" i="60"/>
  <c r="I53" i="60" s="1"/>
  <c r="L63" i="60"/>
  <c r="K63" i="60" s="1"/>
  <c r="L73" i="60"/>
  <c r="K73" i="60" s="1"/>
  <c r="L16" i="60"/>
  <c r="K16" i="60" s="1"/>
  <c r="L24" i="60"/>
  <c r="L65" i="60"/>
  <c r="I65" i="60" s="1"/>
  <c r="L49" i="34"/>
  <c r="F49" i="34"/>
  <c r="F59" i="34"/>
  <c r="F70" i="34" s="1"/>
  <c r="F77" i="34"/>
  <c r="F29" i="60"/>
  <c r="E29" i="60" s="1"/>
  <c r="F21" i="60"/>
  <c r="E21" i="60" s="1"/>
  <c r="F14" i="60"/>
  <c r="E68" i="60"/>
  <c r="C17" i="60"/>
  <c r="F61" i="60"/>
  <c r="E61" i="60" s="1"/>
  <c r="F69" i="60"/>
  <c r="E69" i="60" s="1"/>
  <c r="F25" i="60"/>
  <c r="C25" i="60" s="1"/>
  <c r="K15" i="60"/>
  <c r="L55" i="60"/>
  <c r="K55" i="60" s="1"/>
  <c r="I73" i="60"/>
  <c r="L57" i="60"/>
  <c r="K57" i="60" s="1"/>
  <c r="L13" i="60"/>
  <c r="I13" i="60" s="1"/>
  <c r="I46" i="60"/>
  <c r="I19" i="60"/>
  <c r="L70" i="35"/>
  <c r="L42" i="35"/>
  <c r="F17" i="59"/>
  <c r="E17" i="59" s="1"/>
  <c r="F25" i="59"/>
  <c r="F33" i="59"/>
  <c r="E33" i="59" s="1"/>
  <c r="F48" i="59"/>
  <c r="E48" i="59" s="1"/>
  <c r="F60" i="59"/>
  <c r="F68" i="59"/>
  <c r="C68" i="59" s="1"/>
  <c r="F62" i="60"/>
  <c r="E62" i="60" s="1"/>
  <c r="F58" i="60"/>
  <c r="E58" i="60" s="1"/>
  <c r="C33" i="60"/>
  <c r="F77" i="35"/>
  <c r="F30" i="60"/>
  <c r="E30" i="60" s="1"/>
  <c r="F78" i="60"/>
  <c r="G47" i="35"/>
  <c r="C58" i="60"/>
  <c r="F64" i="60"/>
  <c r="C64" i="60" s="1"/>
  <c r="F75" i="60"/>
  <c r="E75" i="60" s="1"/>
  <c r="F70" i="35"/>
  <c r="F45" i="60"/>
  <c r="C45" i="60" s="1"/>
  <c r="F13" i="60"/>
  <c r="E13" i="60" s="1"/>
  <c r="F20" i="59"/>
  <c r="C20" i="59" s="1"/>
  <c r="F54" i="59"/>
  <c r="E54" i="59" s="1"/>
  <c r="F48" i="60"/>
  <c r="E48" i="60" s="1"/>
  <c r="I24" i="60"/>
  <c r="K24" i="60"/>
  <c r="L42" i="33"/>
  <c r="L49" i="33"/>
  <c r="L70" i="33"/>
  <c r="L47" i="60"/>
  <c r="K47" i="60" s="1"/>
  <c r="L30" i="60"/>
  <c r="L21" i="60"/>
  <c r="K21" i="60" s="1"/>
  <c r="L29" i="60"/>
  <c r="K29" i="60" s="1"/>
  <c r="L48" i="60"/>
  <c r="I51" i="60"/>
  <c r="I32" i="60"/>
  <c r="K53" i="60"/>
  <c r="I21" i="60"/>
  <c r="E67" i="60"/>
  <c r="C67" i="60"/>
  <c r="C75" i="60"/>
  <c r="F34" i="60"/>
  <c r="E34" i="60" s="1"/>
  <c r="F53" i="60"/>
  <c r="C53" i="60" s="1"/>
  <c r="F59" i="33"/>
  <c r="F70" i="33" s="1"/>
  <c r="C60" i="60"/>
  <c r="C26" i="60"/>
  <c r="C18" i="60"/>
  <c r="G45" i="33"/>
  <c r="I29" i="1"/>
  <c r="L70" i="7"/>
  <c r="G49" i="7"/>
  <c r="G53" i="7"/>
  <c r="G75" i="7"/>
  <c r="G58" i="7"/>
  <c r="G59" i="7"/>
  <c r="G34" i="7"/>
  <c r="G15" i="7"/>
  <c r="G51" i="7"/>
  <c r="G30" i="7"/>
  <c r="G20" i="7"/>
  <c r="G68" i="7"/>
  <c r="G31" i="7"/>
  <c r="G24" i="7"/>
  <c r="G55" i="7"/>
  <c r="G60" i="7"/>
  <c r="G22" i="7"/>
  <c r="G78" i="7"/>
  <c r="G17" i="7"/>
  <c r="G65" i="7"/>
  <c r="G63" i="7"/>
  <c r="G21" i="7"/>
  <c r="G70" i="7"/>
  <c r="G33" i="7"/>
  <c r="G14" i="7"/>
  <c r="G73" i="7"/>
  <c r="G28" i="7"/>
  <c r="G13" i="7"/>
  <c r="G57" i="7"/>
  <c r="G38" i="7"/>
  <c r="G72" i="7"/>
  <c r="G40" i="7"/>
  <c r="G67" i="7"/>
  <c r="G42" i="7"/>
  <c r="G16" i="7"/>
  <c r="G66" i="7"/>
  <c r="G54" i="7"/>
  <c r="G41" i="7"/>
  <c r="G62" i="7"/>
  <c r="G29" i="7"/>
  <c r="G64" i="7"/>
  <c r="G56" i="7"/>
  <c r="G32" i="7"/>
  <c r="G61" i="7"/>
  <c r="G26" i="7"/>
  <c r="G23" i="7"/>
  <c r="G79" i="7"/>
  <c r="G48" i="7"/>
  <c r="G19" i="7"/>
  <c r="G25" i="7"/>
  <c r="G76" i="7"/>
  <c r="G27" i="7"/>
  <c r="G18" i="7"/>
  <c r="G77" i="7"/>
  <c r="G69" i="7"/>
  <c r="F47" i="1"/>
  <c r="C47" i="1" s="1"/>
  <c r="L25" i="1"/>
  <c r="K25" i="1" s="1"/>
  <c r="I30" i="1"/>
  <c r="L49" i="6"/>
  <c r="L77" i="6"/>
  <c r="L72" i="58"/>
  <c r="L17" i="1"/>
  <c r="I17" i="1" s="1"/>
  <c r="L32" i="1"/>
  <c r="K32" i="1" s="1"/>
  <c r="L19" i="1"/>
  <c r="K19" i="1" s="1"/>
  <c r="L70" i="6"/>
  <c r="M46" i="6"/>
  <c r="L42" i="6"/>
  <c r="F42" i="6"/>
  <c r="F70" i="6"/>
  <c r="F79" i="6" s="1"/>
  <c r="L44" i="1"/>
  <c r="K44" i="1" s="1"/>
  <c r="L70" i="5"/>
  <c r="L77" i="5"/>
  <c r="F69" i="1"/>
  <c r="E69" i="1" s="1"/>
  <c r="F61" i="1"/>
  <c r="E61" i="1" s="1"/>
  <c r="F34" i="1"/>
  <c r="C34" i="1" s="1"/>
  <c r="F26" i="1"/>
  <c r="C26" i="1" s="1"/>
  <c r="F18" i="1"/>
  <c r="C18" i="1" s="1"/>
  <c r="I25" i="1"/>
  <c r="L33" i="1"/>
  <c r="L42" i="4"/>
  <c r="G75" i="4"/>
  <c r="G13" i="4"/>
  <c r="G33" i="4"/>
  <c r="G26" i="4"/>
  <c r="G32" i="4"/>
  <c r="F76" i="1"/>
  <c r="E76" i="1" s="1"/>
  <c r="F65" i="1"/>
  <c r="C65" i="1" s="1"/>
  <c r="F56" i="1"/>
  <c r="C56" i="1" s="1"/>
  <c r="F45" i="1"/>
  <c r="C45" i="1" s="1"/>
  <c r="F30" i="1"/>
  <c r="C30" i="1" s="1"/>
  <c r="F22" i="1"/>
  <c r="C22" i="1" s="1"/>
  <c r="F14" i="1"/>
  <c r="E14" i="1" s="1"/>
  <c r="G49" i="4"/>
  <c r="G51" i="4"/>
  <c r="G41" i="4"/>
  <c r="G22" i="4"/>
  <c r="G63" i="4"/>
  <c r="G31" i="4"/>
  <c r="G53" i="4"/>
  <c r="G14" i="4"/>
  <c r="G15" i="4"/>
  <c r="G62" i="4"/>
  <c r="G66" i="4"/>
  <c r="G34" i="4"/>
  <c r="G23" i="4"/>
  <c r="C48" i="1"/>
  <c r="E48" i="1"/>
  <c r="F77" i="3"/>
  <c r="F49" i="3"/>
  <c r="C17" i="1"/>
  <c r="D25" i="51"/>
  <c r="F25" i="51" s="1"/>
  <c r="C25" i="51" s="1"/>
  <c r="F40" i="1"/>
  <c r="C40" i="1" s="1"/>
  <c r="F59" i="3"/>
  <c r="F70" i="3" s="1"/>
  <c r="C25" i="1"/>
  <c r="G47" i="3"/>
  <c r="D72" i="52"/>
  <c r="F42" i="3"/>
  <c r="F75" i="1"/>
  <c r="C75" i="1" s="1"/>
  <c r="F64" i="1"/>
  <c r="C64" i="1" s="1"/>
  <c r="F55" i="1"/>
  <c r="E55" i="1" s="1"/>
  <c r="F44" i="1"/>
  <c r="E44" i="1" s="1"/>
  <c r="F21" i="1"/>
  <c r="C21" i="1" s="1"/>
  <c r="F13" i="1"/>
  <c r="K13" i="1"/>
  <c r="L48" i="1"/>
  <c r="I48" i="1" s="1"/>
  <c r="L60" i="1"/>
  <c r="I60" i="1" s="1"/>
  <c r="L68" i="1"/>
  <c r="L42" i="2"/>
  <c r="L70" i="2"/>
  <c r="C54" i="59"/>
  <c r="D18" i="51"/>
  <c r="F53" i="1"/>
  <c r="E53" i="1" s="1"/>
  <c r="C40" i="59"/>
  <c r="F29" i="1"/>
  <c r="E29" i="1" s="1"/>
  <c r="F73" i="59"/>
  <c r="C73" i="59" s="1"/>
  <c r="B55" i="51"/>
  <c r="D27" i="51"/>
  <c r="F27" i="1"/>
  <c r="C27" i="1" s="1"/>
  <c r="B21" i="51"/>
  <c r="B44" i="51"/>
  <c r="B30" i="51"/>
  <c r="F59" i="23"/>
  <c r="L23" i="32"/>
  <c r="I23" i="32" s="1"/>
  <c r="L17" i="32"/>
  <c r="L63" i="32"/>
  <c r="I63" i="32" s="1"/>
  <c r="L66" i="32"/>
  <c r="I66" i="32" s="1"/>
  <c r="L49" i="26"/>
  <c r="F46" i="32"/>
  <c r="E46" i="32" s="1"/>
  <c r="F58" i="32"/>
  <c r="C58" i="32" s="1"/>
  <c r="F73" i="32"/>
  <c r="C73" i="32" s="1"/>
  <c r="B34" i="51"/>
  <c r="D19" i="51"/>
  <c r="D46" i="51"/>
  <c r="F59" i="26"/>
  <c r="F70" i="26" s="1"/>
  <c r="B18" i="53"/>
  <c r="F18" i="53" s="1"/>
  <c r="C18" i="53" s="1"/>
  <c r="C22" i="32"/>
  <c r="H63" i="53"/>
  <c r="L63" i="53" s="1"/>
  <c r="L75" i="32"/>
  <c r="I75" i="32" s="1"/>
  <c r="L16" i="53"/>
  <c r="K16" i="53" s="1"/>
  <c r="L68" i="32"/>
  <c r="I68" i="32" s="1"/>
  <c r="L24" i="53"/>
  <c r="I24" i="53" s="1"/>
  <c r="J20" i="52"/>
  <c r="L58" i="32"/>
  <c r="L20" i="32"/>
  <c r="I20" i="32" s="1"/>
  <c r="L49" i="27"/>
  <c r="J16" i="51"/>
  <c r="F42" i="28"/>
  <c r="L48" i="32"/>
  <c r="K48" i="32" s="1"/>
  <c r="L77" i="29"/>
  <c r="B14" i="51"/>
  <c r="F42" i="29"/>
  <c r="C76" i="32"/>
  <c r="F68" i="32"/>
  <c r="C68" i="32" s="1"/>
  <c r="K15" i="32"/>
  <c r="L26" i="53"/>
  <c r="I26" i="53" s="1"/>
  <c r="E78" i="32"/>
  <c r="F59" i="24"/>
  <c r="L55" i="32"/>
  <c r="I55" i="32" s="1"/>
  <c r="L34" i="32"/>
  <c r="I34" i="32" s="1"/>
  <c r="C78" i="32"/>
  <c r="B58" i="53"/>
  <c r="B59" i="53" s="1"/>
  <c r="F63" i="53"/>
  <c r="C63" i="53" s="1"/>
  <c r="F53" i="32"/>
  <c r="F77" i="30"/>
  <c r="E31" i="32"/>
  <c r="F28" i="53"/>
  <c r="C28" i="53" s="1"/>
  <c r="F63" i="32"/>
  <c r="C63" i="32" s="1"/>
  <c r="B32" i="52"/>
  <c r="B32" i="51"/>
  <c r="B46" i="53"/>
  <c r="B49" i="53" s="1"/>
  <c r="F15" i="32"/>
  <c r="E15" i="32" s="1"/>
  <c r="F67" i="32"/>
  <c r="B15" i="53"/>
  <c r="F15" i="53" s="1"/>
  <c r="E15" i="53" s="1"/>
  <c r="B26" i="51"/>
  <c r="C30" i="32"/>
  <c r="F19" i="32"/>
  <c r="E19" i="32" s="1"/>
  <c r="F38" i="32"/>
  <c r="C38" i="32" s="1"/>
  <c r="K17" i="32"/>
  <c r="I17" i="32"/>
  <c r="K14" i="59"/>
  <c r="L53" i="32"/>
  <c r="K53" i="32" s="1"/>
  <c r="L21" i="32"/>
  <c r="I21" i="32" s="1"/>
  <c r="H20" i="53"/>
  <c r="L20" i="53" s="1"/>
  <c r="K20" i="53" s="1"/>
  <c r="K30" i="59"/>
  <c r="L30" i="32"/>
  <c r="I30" i="32" s="1"/>
  <c r="L16" i="32"/>
  <c r="K16" i="32" s="1"/>
  <c r="J17" i="53"/>
  <c r="L17" i="53" s="1"/>
  <c r="I17" i="53" s="1"/>
  <c r="L44" i="32"/>
  <c r="I44" i="32" s="1"/>
  <c r="J25" i="51"/>
  <c r="L21" i="59"/>
  <c r="I21" i="59" s="1"/>
  <c r="L25" i="32"/>
  <c r="K25" i="32" s="1"/>
  <c r="L42" i="22"/>
  <c r="L49" i="22"/>
  <c r="D31" i="53"/>
  <c r="F31" i="53" s="1"/>
  <c r="F28" i="32"/>
  <c r="C28" i="32" s="1"/>
  <c r="D31" i="51"/>
  <c r="F59" i="22"/>
  <c r="F33" i="32"/>
  <c r="C33" i="32" s="1"/>
  <c r="F47" i="32"/>
  <c r="C47" i="32" s="1"/>
  <c r="F60" i="32"/>
  <c r="F13" i="59"/>
  <c r="D33" i="51"/>
  <c r="F64" i="53"/>
  <c r="E64" i="53" s="1"/>
  <c r="F40" i="32"/>
  <c r="F42" i="22"/>
  <c r="F49" i="22"/>
  <c r="F64" i="32"/>
  <c r="E64" i="32" s="1"/>
  <c r="F16" i="32"/>
  <c r="C16" i="32" s="1"/>
  <c r="D77" i="32"/>
  <c r="F19" i="59"/>
  <c r="C19" i="59" s="1"/>
  <c r="F27" i="59"/>
  <c r="C27" i="59" s="1"/>
  <c r="F62" i="59"/>
  <c r="F72" i="59"/>
  <c r="E18" i="32"/>
  <c r="D60" i="52"/>
  <c r="D16" i="52"/>
  <c r="D60" i="51"/>
  <c r="F60" i="51" s="1"/>
  <c r="C60" i="51" s="1"/>
  <c r="D68" i="51"/>
  <c r="F68" i="51" s="1"/>
  <c r="E68" i="51" s="1"/>
  <c r="H65" i="53"/>
  <c r="L65" i="53" s="1"/>
  <c r="I65" i="53" s="1"/>
  <c r="L28" i="32"/>
  <c r="L60" i="32"/>
  <c r="I60" i="32" s="1"/>
  <c r="H16" i="52"/>
  <c r="J51" i="52"/>
  <c r="L51" i="32"/>
  <c r="I51" i="32" s="1"/>
  <c r="L77" i="31"/>
  <c r="L65" i="32"/>
  <c r="I65" i="32" s="1"/>
  <c r="J55" i="53"/>
  <c r="L55" i="53" s="1"/>
  <c r="K55" i="53" s="1"/>
  <c r="L61" i="32"/>
  <c r="K61" i="32" s="1"/>
  <c r="L22" i="32"/>
  <c r="I22" i="32" s="1"/>
  <c r="L18" i="32"/>
  <c r="I18" i="32" s="1"/>
  <c r="L61" i="53"/>
  <c r="I61" i="53" s="1"/>
  <c r="L62" i="32"/>
  <c r="I62" i="32" s="1"/>
  <c r="L72" i="53"/>
  <c r="L24" i="32"/>
  <c r="L31" i="32"/>
  <c r="K31" i="32" s="1"/>
  <c r="H22" i="53"/>
  <c r="L22" i="53" s="1"/>
  <c r="I22" i="53" s="1"/>
  <c r="L72" i="32"/>
  <c r="L13" i="32"/>
  <c r="B69" i="52"/>
  <c r="B68" i="52"/>
  <c r="D55" i="52"/>
  <c r="L49" i="47"/>
  <c r="H17" i="52"/>
  <c r="H40" i="52"/>
  <c r="L33" i="59"/>
  <c r="K33" i="59" s="1"/>
  <c r="L23" i="59"/>
  <c r="K23" i="59" s="1"/>
  <c r="L40" i="54"/>
  <c r="I40" i="54" s="1"/>
  <c r="F15" i="59"/>
  <c r="E15" i="59" s="1"/>
  <c r="F23" i="59"/>
  <c r="E23" i="59" s="1"/>
  <c r="F31" i="59"/>
  <c r="E31" i="59" s="1"/>
  <c r="F57" i="59"/>
  <c r="E57" i="59" s="1"/>
  <c r="F46" i="59"/>
  <c r="C46" i="59" s="1"/>
  <c r="J75" i="52"/>
  <c r="I56" i="36"/>
  <c r="K65" i="59"/>
  <c r="I19" i="59"/>
  <c r="J25" i="52"/>
  <c r="I24" i="36"/>
  <c r="K19" i="36"/>
  <c r="C45" i="36"/>
  <c r="L49" i="43"/>
  <c r="L13" i="54"/>
  <c r="I13" i="54" s="1"/>
  <c r="J29" i="52"/>
  <c r="I58" i="36"/>
  <c r="E26" i="36"/>
  <c r="L49" i="48"/>
  <c r="K76" i="36"/>
  <c r="H27" i="52"/>
  <c r="I22" i="36"/>
  <c r="I47" i="36"/>
  <c r="F59" i="45"/>
  <c r="C76" i="36"/>
  <c r="L26" i="54"/>
  <c r="K26" i="54" s="1"/>
  <c r="K41" i="36"/>
  <c r="L49" i="41"/>
  <c r="I45" i="36"/>
  <c r="I26" i="36"/>
  <c r="B28" i="52"/>
  <c r="F60" i="54"/>
  <c r="E60" i="54" s="1"/>
  <c r="F49" i="41"/>
  <c r="C20" i="36"/>
  <c r="D73" i="52"/>
  <c r="L70" i="39"/>
  <c r="K23" i="36"/>
  <c r="L49" i="14"/>
  <c r="L77" i="14"/>
  <c r="L57" i="53"/>
  <c r="K57" i="53" s="1"/>
  <c r="L66" i="53"/>
  <c r="K66" i="53" s="1"/>
  <c r="L31" i="53"/>
  <c r="I31" i="53" s="1"/>
  <c r="G54" i="19"/>
  <c r="G47" i="19"/>
  <c r="G79" i="19"/>
  <c r="F45" i="53"/>
  <c r="C45" i="53" s="1"/>
  <c r="G57" i="19"/>
  <c r="G78" i="19"/>
  <c r="G60" i="19"/>
  <c r="G51" i="19"/>
  <c r="G41" i="19"/>
  <c r="G31" i="19"/>
  <c r="G23" i="19"/>
  <c r="G15" i="19"/>
  <c r="G65" i="19"/>
  <c r="G77" i="19"/>
  <c r="G67" i="19"/>
  <c r="G59" i="19"/>
  <c r="G49" i="19"/>
  <c r="G40" i="19"/>
  <c r="G30" i="19"/>
  <c r="G22" i="19"/>
  <c r="G28" i="19"/>
  <c r="G44" i="19"/>
  <c r="G17" i="19"/>
  <c r="G75" i="19"/>
  <c r="G48" i="19"/>
  <c r="G25" i="19"/>
  <c r="G27" i="19"/>
  <c r="G38" i="19"/>
  <c r="G58" i="19"/>
  <c r="G29" i="19"/>
  <c r="G64" i="19"/>
  <c r="G37" i="19"/>
  <c r="G19" i="19"/>
  <c r="G46" i="19"/>
  <c r="G66" i="19"/>
  <c r="G39" i="19"/>
  <c r="G72" i="19"/>
  <c r="G63" i="19"/>
  <c r="G26" i="19"/>
  <c r="H73" i="52"/>
  <c r="J33" i="52"/>
  <c r="L70" i="38"/>
  <c r="L77" i="38"/>
  <c r="L54" i="59"/>
  <c r="K54" i="59" s="1"/>
  <c r="F14" i="59"/>
  <c r="B62" i="52"/>
  <c r="B66" i="52"/>
  <c r="F34" i="59"/>
  <c r="E34" i="59" s="1"/>
  <c r="F51" i="59"/>
  <c r="E51" i="59" s="1"/>
  <c r="C78" i="60"/>
  <c r="G50" i="60"/>
  <c r="C34" i="60"/>
  <c r="I31" i="60"/>
  <c r="K31" i="60"/>
  <c r="I69" i="60"/>
  <c r="K69" i="60"/>
  <c r="I19" i="1"/>
  <c r="C32" i="60"/>
  <c r="E32" i="60"/>
  <c r="C68" i="1"/>
  <c r="E46" i="60"/>
  <c r="I61" i="60"/>
  <c r="L33" i="32"/>
  <c r="J59" i="32"/>
  <c r="J70" i="32" s="1"/>
  <c r="L26" i="32"/>
  <c r="B49" i="60"/>
  <c r="C51" i="1"/>
  <c r="F22" i="60"/>
  <c r="F44" i="60"/>
  <c r="H23" i="51"/>
  <c r="H38" i="51"/>
  <c r="L28" i="20"/>
  <c r="K28" i="20" s="1"/>
  <c r="J47" i="51"/>
  <c r="J61" i="51"/>
  <c r="J23" i="53"/>
  <c r="J23" i="52" s="1"/>
  <c r="C66" i="60"/>
  <c r="K14" i="1"/>
  <c r="C60" i="1"/>
  <c r="C64" i="36"/>
  <c r="C23" i="60"/>
  <c r="F66" i="32"/>
  <c r="C66" i="32" s="1"/>
  <c r="F26" i="32"/>
  <c r="C26" i="32" s="1"/>
  <c r="L38" i="32"/>
  <c r="K38" i="32" s="1"/>
  <c r="L66" i="60"/>
  <c r="I66" i="60" s="1"/>
  <c r="L24" i="1"/>
  <c r="I24" i="1" s="1"/>
  <c r="H77" i="60"/>
  <c r="J49" i="60"/>
  <c r="B45" i="51"/>
  <c r="F45" i="51" s="1"/>
  <c r="E45" i="51" s="1"/>
  <c r="E78" i="59"/>
  <c r="G50" i="59"/>
  <c r="B59" i="32"/>
  <c r="F57" i="32"/>
  <c r="E57" i="32" s="1"/>
  <c r="F32" i="32"/>
  <c r="C32" i="32" s="1"/>
  <c r="J49" i="32"/>
  <c r="F45" i="32"/>
  <c r="C45" i="32" s="1"/>
  <c r="L38" i="1"/>
  <c r="I38" i="1" s="1"/>
  <c r="F16" i="60"/>
  <c r="C16" i="60" s="1"/>
  <c r="F24" i="60"/>
  <c r="E24" i="60" s="1"/>
  <c r="F40" i="60"/>
  <c r="C40" i="60" s="1"/>
  <c r="F55" i="60"/>
  <c r="E55" i="60" s="1"/>
  <c r="H27" i="51"/>
  <c r="L33" i="20"/>
  <c r="I33" i="20" s="1"/>
  <c r="J14" i="51"/>
  <c r="L23" i="20"/>
  <c r="K23" i="20" s="1"/>
  <c r="L38" i="20"/>
  <c r="K38" i="20" s="1"/>
  <c r="L54" i="20"/>
  <c r="I54" i="20" s="1"/>
  <c r="J64" i="51"/>
  <c r="L75" i="20"/>
  <c r="K75" i="20" s="1"/>
  <c r="I62" i="60"/>
  <c r="B57" i="53"/>
  <c r="B57" i="52" s="1"/>
  <c r="F56" i="32"/>
  <c r="C56" i="32" s="1"/>
  <c r="D38" i="53"/>
  <c r="F38" i="53" s="1"/>
  <c r="D32" i="53"/>
  <c r="F32" i="53" s="1"/>
  <c r="C32" i="53" s="1"/>
  <c r="L57" i="32"/>
  <c r="I57" i="32" s="1"/>
  <c r="E53" i="60"/>
  <c r="L32" i="32"/>
  <c r="F57" i="60"/>
  <c r="C57" i="60" s="1"/>
  <c r="H26" i="51"/>
  <c r="J24" i="51"/>
  <c r="J65" i="51"/>
  <c r="I20" i="60"/>
  <c r="F14" i="32"/>
  <c r="C14" i="32" s="1"/>
  <c r="B49" i="32"/>
  <c r="F22" i="59"/>
  <c r="C22" i="59" s="1"/>
  <c r="F30" i="59"/>
  <c r="C30" i="59" s="1"/>
  <c r="F45" i="59"/>
  <c r="F56" i="59"/>
  <c r="F65" i="59"/>
  <c r="F76" i="59"/>
  <c r="C76" i="59" s="1"/>
  <c r="D14" i="51"/>
  <c r="D38" i="51"/>
  <c r="F78" i="1"/>
  <c r="C78" i="1" s="1"/>
  <c r="F23" i="1"/>
  <c r="E23" i="1" s="1"/>
  <c r="F15" i="1"/>
  <c r="C15" i="1" s="1"/>
  <c r="C21" i="60"/>
  <c r="C78" i="59"/>
  <c r="E25" i="60"/>
  <c r="F72" i="32"/>
  <c r="C72" i="32" s="1"/>
  <c r="L46" i="32"/>
  <c r="K46" i="32" s="1"/>
  <c r="B77" i="32"/>
  <c r="L18" i="1"/>
  <c r="I18" i="1" s="1"/>
  <c r="L20" i="1"/>
  <c r="L28" i="1"/>
  <c r="L13" i="58"/>
  <c r="L21" i="58"/>
  <c r="K21" i="58" s="1"/>
  <c r="L44" i="58"/>
  <c r="K44" i="58" s="1"/>
  <c r="L55" i="58"/>
  <c r="I55" i="58" s="1"/>
  <c r="L75" i="58"/>
  <c r="I75" i="58" s="1"/>
  <c r="F73" i="60"/>
  <c r="E73" i="60" s="1"/>
  <c r="L17" i="60"/>
  <c r="L25" i="60"/>
  <c r="I25" i="60" s="1"/>
  <c r="L44" i="60"/>
  <c r="I44" i="60" s="1"/>
  <c r="H30" i="51"/>
  <c r="H21" i="51"/>
  <c r="H29" i="51"/>
  <c r="H62" i="51"/>
  <c r="J60" i="52"/>
  <c r="L73" i="1"/>
  <c r="I73" i="1" s="1"/>
  <c r="F31" i="60"/>
  <c r="E31" i="60" s="1"/>
  <c r="D49" i="60"/>
  <c r="L78" i="60"/>
  <c r="H13" i="51"/>
  <c r="H22" i="51"/>
  <c r="H34" i="51"/>
  <c r="J32" i="51"/>
  <c r="L19" i="20"/>
  <c r="I19" i="20" s="1"/>
  <c r="L26" i="20"/>
  <c r="I26" i="20" s="1"/>
  <c r="L46" i="20"/>
  <c r="I46" i="20" s="1"/>
  <c r="L60" i="20"/>
  <c r="K60" i="20" s="1"/>
  <c r="L68" i="20"/>
  <c r="I68" i="20" s="1"/>
  <c r="K40" i="36"/>
  <c r="K13" i="36"/>
  <c r="C78" i="36"/>
  <c r="G50" i="36"/>
  <c r="J38" i="52"/>
  <c r="K38" i="36"/>
  <c r="L22" i="54"/>
  <c r="I22" i="54" s="1"/>
  <c r="J22" i="52"/>
  <c r="I30" i="36"/>
  <c r="L19" i="54"/>
  <c r="I19" i="54" s="1"/>
  <c r="H38" i="52"/>
  <c r="F73" i="54"/>
  <c r="E62" i="36"/>
  <c r="E60" i="36"/>
  <c r="F55" i="54"/>
  <c r="E55" i="54" s="1"/>
  <c r="D26" i="52"/>
  <c r="E16" i="36"/>
  <c r="B14" i="52"/>
  <c r="B33" i="52"/>
  <c r="F20" i="54"/>
  <c r="E20" i="54" s="1"/>
  <c r="L70" i="11"/>
  <c r="L77" i="11"/>
  <c r="F18" i="58"/>
  <c r="E18" i="58" s="1"/>
  <c r="F26" i="58"/>
  <c r="E26" i="58" s="1"/>
  <c r="F34" i="58"/>
  <c r="E34" i="58" s="1"/>
  <c r="F61" i="58"/>
  <c r="E61" i="58" s="1"/>
  <c r="F69" i="58"/>
  <c r="E69" i="58" s="1"/>
  <c r="F20" i="58"/>
  <c r="E20" i="58" s="1"/>
  <c r="F28" i="58"/>
  <c r="C28" i="58" s="1"/>
  <c r="F40" i="58"/>
  <c r="C40" i="58" s="1"/>
  <c r="F63" i="58"/>
  <c r="C63" i="58" s="1"/>
  <c r="G79" i="11"/>
  <c r="G50" i="11"/>
  <c r="G35" i="11"/>
  <c r="J72" i="52"/>
  <c r="J26" i="51"/>
  <c r="J19" i="51"/>
  <c r="J26" i="52"/>
  <c r="L51" i="53"/>
  <c r="K51" i="53" s="1"/>
  <c r="G54" i="17"/>
  <c r="G40" i="17"/>
  <c r="G19" i="17"/>
  <c r="G61" i="17"/>
  <c r="G41" i="17"/>
  <c r="G62" i="17"/>
  <c r="G79" i="17"/>
  <c r="F13" i="20"/>
  <c r="G48" i="17"/>
  <c r="G15" i="17"/>
  <c r="G58" i="17"/>
  <c r="G23" i="17"/>
  <c r="G22" i="17"/>
  <c r="G73" i="17"/>
  <c r="F66" i="53"/>
  <c r="E66" i="53" s="1"/>
  <c r="B72" i="52"/>
  <c r="D53" i="52"/>
  <c r="H26" i="52"/>
  <c r="L38" i="54"/>
  <c r="I38" i="54" s="1"/>
  <c r="H58" i="51"/>
  <c r="L51" i="20"/>
  <c r="I51" i="20" s="1"/>
  <c r="L13" i="20"/>
  <c r="L18" i="20"/>
  <c r="K18" i="20" s="1"/>
  <c r="L27" i="20"/>
  <c r="K27" i="20" s="1"/>
  <c r="L34" i="20"/>
  <c r="I34" i="20" s="1"/>
  <c r="L45" i="20"/>
  <c r="K45" i="20" s="1"/>
  <c r="L53" i="20"/>
  <c r="K53" i="20" s="1"/>
  <c r="L58" i="20"/>
  <c r="K58" i="20" s="1"/>
  <c r="L63" i="20"/>
  <c r="I63" i="20" s="1"/>
  <c r="L67" i="20"/>
  <c r="I67" i="20" s="1"/>
  <c r="L73" i="20"/>
  <c r="I73" i="20" s="1"/>
  <c r="H47" i="52"/>
  <c r="F45" i="54"/>
  <c r="C45" i="54" s="1"/>
  <c r="F47" i="54"/>
  <c r="C47" i="54" s="1"/>
  <c r="F16" i="54"/>
  <c r="C16" i="54" s="1"/>
  <c r="L44" i="53"/>
  <c r="K44" i="53" s="1"/>
  <c r="L70" i="18"/>
  <c r="G35" i="18"/>
  <c r="G50" i="18"/>
  <c r="G65" i="18"/>
  <c r="G47" i="18"/>
  <c r="G20" i="18"/>
  <c r="F60" i="53"/>
  <c r="C60" i="53" s="1"/>
  <c r="G21" i="18"/>
  <c r="G58" i="18"/>
  <c r="G14" i="18"/>
  <c r="G67" i="18"/>
  <c r="G31" i="18"/>
  <c r="F53" i="53"/>
  <c r="E53" i="53" s="1"/>
  <c r="G25" i="18"/>
  <c r="G44" i="18"/>
  <c r="G62" i="18"/>
  <c r="G22" i="18"/>
  <c r="G49" i="18"/>
  <c r="G77" i="18"/>
  <c r="G79" i="18"/>
  <c r="G57" i="18"/>
  <c r="G28" i="18"/>
  <c r="G39" i="18"/>
  <c r="G76" i="18"/>
  <c r="G40" i="18"/>
  <c r="G60" i="18"/>
  <c r="F75" i="20"/>
  <c r="E75" i="20" s="1"/>
  <c r="G29" i="18"/>
  <c r="G48" i="18"/>
  <c r="G66" i="18"/>
  <c r="G26" i="18"/>
  <c r="G59" i="18"/>
  <c r="J13" i="51"/>
  <c r="J68" i="51"/>
  <c r="J75" i="51"/>
  <c r="L63" i="58"/>
  <c r="I63" i="58" s="1"/>
  <c r="L31" i="20"/>
  <c r="I31" i="20" s="1"/>
  <c r="L20" i="20"/>
  <c r="I20" i="20" s="1"/>
  <c r="L24" i="20"/>
  <c r="K24" i="20" s="1"/>
  <c r="L47" i="20"/>
  <c r="K47" i="20" s="1"/>
  <c r="L61" i="20"/>
  <c r="K61" i="20" s="1"/>
  <c r="L69" i="20"/>
  <c r="I69" i="20" s="1"/>
  <c r="F68" i="20"/>
  <c r="C68" i="20" s="1"/>
  <c r="F23" i="20"/>
  <c r="C23" i="20" s="1"/>
  <c r="F38" i="20"/>
  <c r="C38" i="20" s="1"/>
  <c r="F54" i="20"/>
  <c r="E54" i="20" s="1"/>
  <c r="D63" i="51"/>
  <c r="G50" i="14"/>
  <c r="G35" i="14"/>
  <c r="G75" i="14"/>
  <c r="G65" i="14"/>
  <c r="G47" i="14"/>
  <c r="G38" i="14"/>
  <c r="G28" i="14"/>
  <c r="C33" i="20"/>
  <c r="F60" i="20"/>
  <c r="C60" i="20" s="1"/>
  <c r="J78" i="51"/>
  <c r="L17" i="20"/>
  <c r="K17" i="20" s="1"/>
  <c r="L25" i="20"/>
  <c r="K25" i="20" s="1"/>
  <c r="L44" i="20"/>
  <c r="K44" i="20" s="1"/>
  <c r="L14" i="58"/>
  <c r="I14" i="58" s="1"/>
  <c r="H69" i="51"/>
  <c r="H47" i="51"/>
  <c r="L78" i="20"/>
  <c r="M50" i="20" s="1"/>
  <c r="L56" i="20"/>
  <c r="I56" i="20" s="1"/>
  <c r="L66" i="20"/>
  <c r="K66" i="20" s="1"/>
  <c r="L29" i="58"/>
  <c r="I29" i="58" s="1"/>
  <c r="L64" i="58"/>
  <c r="I64" i="58" s="1"/>
  <c r="L46" i="58"/>
  <c r="K46" i="58" s="1"/>
  <c r="F54" i="58"/>
  <c r="C54" i="58" s="1"/>
  <c r="F73" i="58"/>
  <c r="C73" i="58" s="1"/>
  <c r="F51" i="58"/>
  <c r="E51" i="58" s="1"/>
  <c r="F65" i="58"/>
  <c r="E65" i="58" s="1"/>
  <c r="F24" i="20"/>
  <c r="C24" i="20" s="1"/>
  <c r="F40" i="20"/>
  <c r="C40" i="20" s="1"/>
  <c r="F67" i="20"/>
  <c r="E67" i="20" s="1"/>
  <c r="G21" i="13"/>
  <c r="G35" i="13"/>
  <c r="G50" i="13"/>
  <c r="G16" i="13"/>
  <c r="B66" i="51"/>
  <c r="F56" i="20"/>
  <c r="C56" i="20" s="1"/>
  <c r="B77" i="20"/>
  <c r="E33" i="20"/>
  <c r="F32" i="20"/>
  <c r="E32" i="20" s="1"/>
  <c r="F19" i="20"/>
  <c r="E19" i="20" s="1"/>
  <c r="F26" i="20"/>
  <c r="E26" i="20" s="1"/>
  <c r="G23" i="13"/>
  <c r="I57" i="58"/>
  <c r="K57" i="58"/>
  <c r="I66" i="58"/>
  <c r="K66" i="58"/>
  <c r="K75" i="58"/>
  <c r="K55" i="58"/>
  <c r="J60" i="51"/>
  <c r="H56" i="51"/>
  <c r="L17" i="58"/>
  <c r="L60" i="58"/>
  <c r="L68" i="58"/>
  <c r="I68" i="58" s="1"/>
  <c r="H49" i="20"/>
  <c r="I31" i="58"/>
  <c r="J33" i="51"/>
  <c r="L32" i="20"/>
  <c r="K32" i="20" s="1"/>
  <c r="L64" i="20"/>
  <c r="K64" i="20" s="1"/>
  <c r="J23" i="51"/>
  <c r="L18" i="58"/>
  <c r="I18" i="58" s="1"/>
  <c r="L22" i="58"/>
  <c r="K22" i="58" s="1"/>
  <c r="L26" i="58"/>
  <c r="I26" i="58" s="1"/>
  <c r="L30" i="58"/>
  <c r="K30" i="58" s="1"/>
  <c r="L34" i="58"/>
  <c r="L51" i="58"/>
  <c r="H59" i="58"/>
  <c r="H70" i="58" s="1"/>
  <c r="L61" i="58"/>
  <c r="K61" i="58" s="1"/>
  <c r="L65" i="58"/>
  <c r="I65" i="58" s="1"/>
  <c r="L69" i="58"/>
  <c r="H77" i="58"/>
  <c r="L16" i="58"/>
  <c r="I16" i="58" s="1"/>
  <c r="L20" i="58"/>
  <c r="L24" i="58"/>
  <c r="I24" i="58" s="1"/>
  <c r="L28" i="58"/>
  <c r="L32" i="58"/>
  <c r="I32" i="58" s="1"/>
  <c r="L40" i="58"/>
  <c r="K40" i="58" s="1"/>
  <c r="L47" i="58"/>
  <c r="I47" i="58" s="1"/>
  <c r="L54" i="58"/>
  <c r="L58" i="58"/>
  <c r="I58" i="58" s="1"/>
  <c r="L67" i="58"/>
  <c r="I67" i="58" s="1"/>
  <c r="L73" i="58"/>
  <c r="F13" i="58"/>
  <c r="F17" i="58"/>
  <c r="F21" i="58"/>
  <c r="E21" i="58" s="1"/>
  <c r="F25" i="58"/>
  <c r="E25" i="58" s="1"/>
  <c r="F33" i="58"/>
  <c r="E33" i="58" s="1"/>
  <c r="F44" i="58"/>
  <c r="E44" i="58" s="1"/>
  <c r="F48" i="58"/>
  <c r="C48" i="58" s="1"/>
  <c r="F55" i="58"/>
  <c r="C55" i="58" s="1"/>
  <c r="F60" i="58"/>
  <c r="F64" i="58"/>
  <c r="C64" i="58" s="1"/>
  <c r="F68" i="58"/>
  <c r="E68" i="58" s="1"/>
  <c r="F75" i="58"/>
  <c r="E75" i="58" s="1"/>
  <c r="F15" i="58"/>
  <c r="E15" i="58" s="1"/>
  <c r="F19" i="58"/>
  <c r="E19" i="58" s="1"/>
  <c r="F23" i="58"/>
  <c r="C23" i="58" s="1"/>
  <c r="F27" i="58"/>
  <c r="E27" i="58" s="1"/>
  <c r="F31" i="58"/>
  <c r="E31" i="58" s="1"/>
  <c r="F46" i="58"/>
  <c r="E46" i="58" s="1"/>
  <c r="F53" i="58"/>
  <c r="F57" i="58"/>
  <c r="E57" i="58" s="1"/>
  <c r="F62" i="58"/>
  <c r="F66" i="58"/>
  <c r="C66" i="58" s="1"/>
  <c r="F78" i="58"/>
  <c r="G50" i="58" s="1"/>
  <c r="G20" i="12"/>
  <c r="G33" i="12"/>
  <c r="G55" i="12"/>
  <c r="G51" i="12"/>
  <c r="G58" i="12"/>
  <c r="G14" i="12"/>
  <c r="G77" i="12"/>
  <c r="G67" i="12"/>
  <c r="G59" i="12"/>
  <c r="D26" i="51"/>
  <c r="B49" i="58"/>
  <c r="F25" i="20"/>
  <c r="E25" i="20" s="1"/>
  <c r="F14" i="58"/>
  <c r="E14" i="58" s="1"/>
  <c r="F22" i="58"/>
  <c r="F45" i="58"/>
  <c r="C45" i="58" s="1"/>
  <c r="F14" i="20"/>
  <c r="C14" i="20" s="1"/>
  <c r="G44" i="12"/>
  <c r="G18" i="12"/>
  <c r="G13" i="12"/>
  <c r="G45" i="12"/>
  <c r="G50" i="12"/>
  <c r="G35" i="12"/>
  <c r="G25" i="12"/>
  <c r="G17" i="12"/>
  <c r="B33" i="51"/>
  <c r="F64" i="20"/>
  <c r="C64" i="20" s="1"/>
  <c r="F27" i="20"/>
  <c r="E27" i="20" s="1"/>
  <c r="F63" i="20"/>
  <c r="E63" i="20" s="1"/>
  <c r="E73" i="20"/>
  <c r="B51" i="51"/>
  <c r="F51" i="51" s="1"/>
  <c r="C51" i="51" s="1"/>
  <c r="G16" i="12"/>
  <c r="G68" i="12"/>
  <c r="G76" i="12"/>
  <c r="G78" i="12"/>
  <c r="G41" i="12"/>
  <c r="K68" i="20"/>
  <c r="J53" i="51"/>
  <c r="J78" i="52"/>
  <c r="L76" i="53"/>
  <c r="K76" i="53" s="1"/>
  <c r="J45" i="51"/>
  <c r="J59" i="20"/>
  <c r="L14" i="20"/>
  <c r="L70" i="19"/>
  <c r="H18" i="51"/>
  <c r="J63" i="51"/>
  <c r="J51" i="51"/>
  <c r="H24" i="52"/>
  <c r="L33" i="53"/>
  <c r="I33" i="53" s="1"/>
  <c r="H17" i="51"/>
  <c r="B54" i="51"/>
  <c r="F44" i="20"/>
  <c r="C44" i="20" s="1"/>
  <c r="F17" i="20"/>
  <c r="C17" i="20" s="1"/>
  <c r="F26" i="53"/>
  <c r="B40" i="51"/>
  <c r="B69" i="51"/>
  <c r="B76" i="51"/>
  <c r="F76" i="51" s="1"/>
  <c r="C76" i="51" s="1"/>
  <c r="E55" i="53"/>
  <c r="B45" i="52"/>
  <c r="F30" i="53"/>
  <c r="E30" i="53" s="1"/>
  <c r="B24" i="51"/>
  <c r="B64" i="51"/>
  <c r="F18" i="20"/>
  <c r="F45" i="20"/>
  <c r="E45" i="20" s="1"/>
  <c r="F66" i="20"/>
  <c r="C66" i="20" s="1"/>
  <c r="F78" i="20"/>
  <c r="E78" i="20" s="1"/>
  <c r="F31" i="20"/>
  <c r="C31" i="20" s="1"/>
  <c r="F28" i="20"/>
  <c r="C28" i="20" s="1"/>
  <c r="F61" i="20"/>
  <c r="F65" i="20"/>
  <c r="F69" i="20"/>
  <c r="E69" i="20" s="1"/>
  <c r="F76" i="20"/>
  <c r="G50" i="19"/>
  <c r="G35" i="19"/>
  <c r="C19" i="60"/>
  <c r="E19" i="60"/>
  <c r="L54" i="1"/>
  <c r="H54" i="51"/>
  <c r="H63" i="51"/>
  <c r="L63" i="1"/>
  <c r="J57" i="51"/>
  <c r="H51" i="54"/>
  <c r="L51" i="36"/>
  <c r="H51" i="51"/>
  <c r="J17" i="54"/>
  <c r="L17" i="36"/>
  <c r="K17" i="36" s="1"/>
  <c r="L20" i="36"/>
  <c r="K20" i="36" s="1"/>
  <c r="H67" i="53"/>
  <c r="L67" i="53" s="1"/>
  <c r="I67" i="53" s="1"/>
  <c r="F73" i="1"/>
  <c r="E73" i="1" s="1"/>
  <c r="D73" i="51"/>
  <c r="F67" i="1"/>
  <c r="C67" i="1" s="1"/>
  <c r="F58" i="1"/>
  <c r="E58" i="1" s="1"/>
  <c r="F32" i="1"/>
  <c r="C32" i="1" s="1"/>
  <c r="D32" i="51"/>
  <c r="F24" i="1"/>
  <c r="D24" i="51"/>
  <c r="F16" i="1"/>
  <c r="C16" i="1" s="1"/>
  <c r="F72" i="1"/>
  <c r="E72" i="1" s="1"/>
  <c r="B72" i="51"/>
  <c r="F62" i="1"/>
  <c r="E62" i="1" s="1"/>
  <c r="B62" i="51"/>
  <c r="F57" i="1"/>
  <c r="E57" i="1" s="1"/>
  <c r="B57" i="51"/>
  <c r="F46" i="1"/>
  <c r="C46" i="1" s="1"/>
  <c r="E73" i="32"/>
  <c r="C72" i="1"/>
  <c r="E78" i="60"/>
  <c r="E55" i="32"/>
  <c r="C55" i="32"/>
  <c r="L69" i="32"/>
  <c r="B78" i="51"/>
  <c r="E16" i="32"/>
  <c r="B23" i="51"/>
  <c r="J17" i="51"/>
  <c r="L23" i="1"/>
  <c r="H77" i="32"/>
  <c r="E33" i="1"/>
  <c r="C33" i="1"/>
  <c r="J21" i="54"/>
  <c r="L21" i="36"/>
  <c r="I21" i="36" s="1"/>
  <c r="H73" i="51"/>
  <c r="F28" i="1"/>
  <c r="C28" i="1" s="1"/>
  <c r="D28" i="51"/>
  <c r="F20" i="1"/>
  <c r="C20" i="1" s="1"/>
  <c r="B38" i="51"/>
  <c r="F31" i="1"/>
  <c r="E31" i="1" s="1"/>
  <c r="B31" i="51"/>
  <c r="F19" i="1"/>
  <c r="E19" i="1" s="1"/>
  <c r="D63" i="52"/>
  <c r="E28" i="1"/>
  <c r="E20" i="59"/>
  <c r="I72" i="59"/>
  <c r="I63" i="60"/>
  <c r="D67" i="51"/>
  <c r="L67" i="32"/>
  <c r="K67" i="32" s="1"/>
  <c r="H69" i="53"/>
  <c r="H62" i="53"/>
  <c r="F48" i="53"/>
  <c r="C48" i="53" s="1"/>
  <c r="F63" i="1"/>
  <c r="C63" i="1" s="1"/>
  <c r="F66" i="1"/>
  <c r="E66" i="1" s="1"/>
  <c r="E38" i="58"/>
  <c r="C38" i="58"/>
  <c r="B19" i="51"/>
  <c r="D76" i="54"/>
  <c r="F76" i="54" s="1"/>
  <c r="C76" i="54" s="1"/>
  <c r="H20" i="54"/>
  <c r="C48" i="32"/>
  <c r="C54" i="1"/>
  <c r="H67" i="51"/>
  <c r="L76" i="32"/>
  <c r="F38" i="1"/>
  <c r="E38" i="1" s="1"/>
  <c r="I76" i="59"/>
  <c r="K76" i="59"/>
  <c r="F26" i="54"/>
  <c r="E26" i="54" s="1"/>
  <c r="B26" i="52"/>
  <c r="K40" i="60"/>
  <c r="H44" i="54"/>
  <c r="H44" i="52" s="1"/>
  <c r="H44" i="51"/>
  <c r="H60" i="54"/>
  <c r="H60" i="52" s="1"/>
  <c r="L60" i="36"/>
  <c r="K60" i="36" s="1"/>
  <c r="H66" i="54"/>
  <c r="H66" i="52" s="1"/>
  <c r="H66" i="51"/>
  <c r="H68" i="51"/>
  <c r="H68" i="54"/>
  <c r="L68" i="54" s="1"/>
  <c r="H72" i="54"/>
  <c r="H72" i="52" s="1"/>
  <c r="L72" i="36"/>
  <c r="H77" i="36"/>
  <c r="H75" i="54"/>
  <c r="L75" i="54" s="1"/>
  <c r="I75" i="54" s="1"/>
  <c r="L78" i="36"/>
  <c r="M50" i="36" s="1"/>
  <c r="H78" i="54"/>
  <c r="L78" i="54" s="1"/>
  <c r="I78" i="54" s="1"/>
  <c r="B51" i="54"/>
  <c r="F51" i="54" s="1"/>
  <c r="E51" i="54" s="1"/>
  <c r="F51" i="36"/>
  <c r="D46" i="54"/>
  <c r="D46" i="52" s="1"/>
  <c r="F46" i="36"/>
  <c r="E46" i="36" s="1"/>
  <c r="D48" i="54"/>
  <c r="F48" i="54" s="1"/>
  <c r="C48" i="54" s="1"/>
  <c r="F48" i="36"/>
  <c r="B67" i="54"/>
  <c r="B67" i="52" s="1"/>
  <c r="F67" i="36"/>
  <c r="H25" i="54"/>
  <c r="H25" i="52" s="1"/>
  <c r="L25" i="36"/>
  <c r="H25" i="51"/>
  <c r="J27" i="54"/>
  <c r="L27" i="54" s="1"/>
  <c r="K27" i="36"/>
  <c r="L26" i="1"/>
  <c r="I26" i="1" s="1"/>
  <c r="H29" i="54"/>
  <c r="L29" i="54" s="1"/>
  <c r="I29" i="54" s="1"/>
  <c r="L29" i="36"/>
  <c r="J34" i="54"/>
  <c r="L34" i="54" s="1"/>
  <c r="K34" i="54" s="1"/>
  <c r="L34" i="36"/>
  <c r="L31" i="1"/>
  <c r="H31" i="51"/>
  <c r="I27" i="59"/>
  <c r="H28" i="51"/>
  <c r="H20" i="51"/>
  <c r="L20" i="51" s="1"/>
  <c r="I20" i="51" s="1"/>
  <c r="C61" i="60"/>
  <c r="F47" i="60"/>
  <c r="B25" i="54"/>
  <c r="B25" i="52" s="1"/>
  <c r="F25" i="36"/>
  <c r="B29" i="54"/>
  <c r="B29" i="52" s="1"/>
  <c r="B29" i="51"/>
  <c r="B38" i="54"/>
  <c r="F38" i="54" s="1"/>
  <c r="C38" i="54" s="1"/>
  <c r="F38" i="36"/>
  <c r="H32" i="54"/>
  <c r="L32" i="54" s="1"/>
  <c r="K32" i="54" s="1"/>
  <c r="L32" i="36"/>
  <c r="H32" i="51"/>
  <c r="J31" i="54"/>
  <c r="J31" i="52" s="1"/>
  <c r="J31" i="51"/>
  <c r="H14" i="54"/>
  <c r="L14" i="54" s="1"/>
  <c r="I14" i="54" s="1"/>
  <c r="L14" i="36"/>
  <c r="K14" i="36" s="1"/>
  <c r="J16" i="54"/>
  <c r="J16" i="52" s="1"/>
  <c r="L16" i="36"/>
  <c r="K16" i="36" s="1"/>
  <c r="H48" i="51"/>
  <c r="H56" i="53"/>
  <c r="H56" i="52" s="1"/>
  <c r="L56" i="32"/>
  <c r="L56" i="53" s="1"/>
  <c r="K56" i="53" s="1"/>
  <c r="D68" i="54"/>
  <c r="F68" i="54" s="1"/>
  <c r="C68" i="54" s="1"/>
  <c r="F68" i="36"/>
  <c r="D57" i="54"/>
  <c r="D57" i="52" s="1"/>
  <c r="F57" i="36"/>
  <c r="D32" i="54"/>
  <c r="F32" i="54" s="1"/>
  <c r="C32" i="54" s="1"/>
  <c r="F32" i="36"/>
  <c r="D30" i="54"/>
  <c r="D30" i="52" s="1"/>
  <c r="F30" i="36"/>
  <c r="D14" i="54"/>
  <c r="F14" i="54" s="1"/>
  <c r="E14" i="54" s="1"/>
  <c r="F14" i="36"/>
  <c r="D24" i="53"/>
  <c r="D24" i="52" s="1"/>
  <c r="F24" i="32"/>
  <c r="B73" i="53"/>
  <c r="B73" i="51"/>
  <c r="J34" i="53"/>
  <c r="L34" i="53" s="1"/>
  <c r="I34" i="53" s="1"/>
  <c r="J34" i="51"/>
  <c r="J45" i="53"/>
  <c r="L45" i="32"/>
  <c r="J47" i="53"/>
  <c r="L47" i="32"/>
  <c r="F29" i="58"/>
  <c r="C29" i="58" s="1"/>
  <c r="D77" i="58"/>
  <c r="F72" i="58"/>
  <c r="C72" i="58" s="1"/>
  <c r="J59" i="60"/>
  <c r="J70" i="60" s="1"/>
  <c r="F34" i="20"/>
  <c r="E34" i="20" s="1"/>
  <c r="F53" i="20"/>
  <c r="C53" i="20" s="1"/>
  <c r="B59" i="20"/>
  <c r="B70" i="20" s="1"/>
  <c r="F57" i="20"/>
  <c r="E57" i="20" s="1"/>
  <c r="D16" i="51"/>
  <c r="F16" i="51" s="1"/>
  <c r="C16" i="51" s="1"/>
  <c r="F16" i="20"/>
  <c r="F47" i="20"/>
  <c r="C47" i="20" s="1"/>
  <c r="D47" i="51"/>
  <c r="F47" i="51" s="1"/>
  <c r="E47" i="51" s="1"/>
  <c r="D59" i="20"/>
  <c r="D70" i="20" s="1"/>
  <c r="F55" i="20"/>
  <c r="L15" i="20"/>
  <c r="J15" i="51"/>
  <c r="L22" i="20"/>
  <c r="I22" i="20" s="1"/>
  <c r="J22" i="51"/>
  <c r="L15" i="1"/>
  <c r="K15" i="1" s="1"/>
  <c r="B77" i="1"/>
  <c r="B59" i="1"/>
  <c r="B70" i="1" s="1"/>
  <c r="D59" i="1"/>
  <c r="L57" i="1"/>
  <c r="I57" i="1" s="1"/>
  <c r="L62" i="1"/>
  <c r="L66" i="1"/>
  <c r="L78" i="1"/>
  <c r="I78" i="1" s="1"/>
  <c r="L46" i="1"/>
  <c r="L51" i="1"/>
  <c r="I51" i="1" s="1"/>
  <c r="L61" i="1"/>
  <c r="L65" i="1"/>
  <c r="F66" i="54"/>
  <c r="D27" i="52"/>
  <c r="K26" i="53"/>
  <c r="C14" i="1"/>
  <c r="I15" i="58"/>
  <c r="K51" i="1"/>
  <c r="L48" i="36"/>
  <c r="H49" i="36"/>
  <c r="J46" i="51"/>
  <c r="L46" i="36"/>
  <c r="I46" i="36" s="1"/>
  <c r="K34" i="1"/>
  <c r="L53" i="53"/>
  <c r="K53" i="53" s="1"/>
  <c r="L25" i="53"/>
  <c r="I25" i="53" s="1"/>
  <c r="D77" i="53"/>
  <c r="L57" i="36"/>
  <c r="H57" i="54"/>
  <c r="H57" i="52" s="1"/>
  <c r="L45" i="1"/>
  <c r="H45" i="51"/>
  <c r="H49" i="1"/>
  <c r="L53" i="1"/>
  <c r="K53" i="1" s="1"/>
  <c r="L72" i="1"/>
  <c r="H72" i="51"/>
  <c r="J56" i="51"/>
  <c r="L56" i="1"/>
  <c r="J59" i="1"/>
  <c r="J70" i="1" s="1"/>
  <c r="J69" i="51"/>
  <c r="L69" i="1"/>
  <c r="J76" i="51"/>
  <c r="J77" i="1"/>
  <c r="L76" i="1"/>
  <c r="D15" i="54"/>
  <c r="F15" i="54" s="1"/>
  <c r="E15" i="54" s="1"/>
  <c r="D15" i="51"/>
  <c r="F15" i="36"/>
  <c r="D22" i="52"/>
  <c r="J54" i="51"/>
  <c r="H60" i="51"/>
  <c r="F55" i="36"/>
  <c r="F44" i="36"/>
  <c r="F66" i="36"/>
  <c r="L75" i="36"/>
  <c r="F72" i="36"/>
  <c r="F73" i="36"/>
  <c r="C73" i="36" s="1"/>
  <c r="E24" i="36"/>
  <c r="J77" i="36"/>
  <c r="J76" i="54"/>
  <c r="J76" i="52" s="1"/>
  <c r="D56" i="52"/>
  <c r="F34" i="54"/>
  <c r="C34" i="54" s="1"/>
  <c r="H30" i="52"/>
  <c r="E65" i="60"/>
  <c r="F76" i="60"/>
  <c r="C76" i="60" s="1"/>
  <c r="L23" i="54"/>
  <c r="K23" i="54" s="1"/>
  <c r="L24" i="59"/>
  <c r="I24" i="59" s="1"/>
  <c r="L32" i="59"/>
  <c r="I32" i="59" s="1"/>
  <c r="L17" i="59"/>
  <c r="I17" i="59" s="1"/>
  <c r="L60" i="59"/>
  <c r="K60" i="59" s="1"/>
  <c r="B59" i="58"/>
  <c r="B70" i="58" s="1"/>
  <c r="B77" i="58"/>
  <c r="F16" i="58"/>
  <c r="C16" i="58" s="1"/>
  <c r="F24" i="58"/>
  <c r="E24" i="58" s="1"/>
  <c r="F32" i="58"/>
  <c r="C32" i="58" s="1"/>
  <c r="D49" i="58"/>
  <c r="F58" i="58"/>
  <c r="E58" i="58" s="1"/>
  <c r="F67" i="58"/>
  <c r="C67" i="58" s="1"/>
  <c r="B77" i="60"/>
  <c r="L18" i="60"/>
  <c r="K18" i="60" s="1"/>
  <c r="L27" i="60"/>
  <c r="K27" i="60" s="1"/>
  <c r="L45" i="60"/>
  <c r="H59" i="60"/>
  <c r="H70" i="60" s="1"/>
  <c r="L67" i="60"/>
  <c r="K67" i="60" s="1"/>
  <c r="L33" i="60"/>
  <c r="I33" i="60" s="1"/>
  <c r="L14" i="60"/>
  <c r="K14" i="60" s="1"/>
  <c r="L38" i="60"/>
  <c r="K38" i="60" s="1"/>
  <c r="L54" i="60"/>
  <c r="I54" i="60" s="1"/>
  <c r="L64" i="60"/>
  <c r="I64" i="60" s="1"/>
  <c r="L75" i="60"/>
  <c r="I75" i="60" s="1"/>
  <c r="B49" i="20"/>
  <c r="F48" i="20"/>
  <c r="C48" i="20" s="1"/>
  <c r="F62" i="20"/>
  <c r="E62" i="20" s="1"/>
  <c r="B56" i="51"/>
  <c r="F56" i="51" s="1"/>
  <c r="D53" i="51"/>
  <c r="B63" i="51"/>
  <c r="F19" i="54"/>
  <c r="E19" i="54" s="1"/>
  <c r="B44" i="54"/>
  <c r="F56" i="36"/>
  <c r="L68" i="36"/>
  <c r="F34" i="36"/>
  <c r="D49" i="36"/>
  <c r="F69" i="36"/>
  <c r="L62" i="36"/>
  <c r="L54" i="36"/>
  <c r="L45" i="54"/>
  <c r="K45" i="54" s="1"/>
  <c r="J48" i="52"/>
  <c r="B54" i="52"/>
  <c r="F20" i="60"/>
  <c r="E20" i="60" s="1"/>
  <c r="F28" i="60"/>
  <c r="E28" i="60" s="1"/>
  <c r="B59" i="60"/>
  <c r="B70" i="60" s="1"/>
  <c r="D77" i="1"/>
  <c r="B49" i="1"/>
  <c r="H45" i="52"/>
  <c r="F16" i="53"/>
  <c r="E16" i="53" s="1"/>
  <c r="D66" i="52"/>
  <c r="F19" i="36"/>
  <c r="E19" i="36" s="1"/>
  <c r="F28" i="36"/>
  <c r="F47" i="36"/>
  <c r="B77" i="36"/>
  <c r="F31" i="36"/>
  <c r="F63" i="36"/>
  <c r="L75" i="1"/>
  <c r="K75" i="1" s="1"/>
  <c r="J49" i="1"/>
  <c r="J58" i="51"/>
  <c r="L67" i="1"/>
  <c r="K67" i="1" s="1"/>
  <c r="B64" i="52"/>
  <c r="F21" i="59"/>
  <c r="E21" i="59" s="1"/>
  <c r="F33" i="53"/>
  <c r="F29" i="53"/>
  <c r="C29" i="53" s="1"/>
  <c r="D49" i="1"/>
  <c r="K56" i="59"/>
  <c r="I56" i="59"/>
  <c r="H64" i="54"/>
  <c r="L64" i="54" s="1"/>
  <c r="L64" i="36"/>
  <c r="L31" i="36"/>
  <c r="K31" i="36" s="1"/>
  <c r="H31" i="54"/>
  <c r="L49" i="45"/>
  <c r="M45" i="45"/>
  <c r="L70" i="45"/>
  <c r="L77" i="45"/>
  <c r="L42" i="46"/>
  <c r="L70" i="46"/>
  <c r="L42" i="47"/>
  <c r="L42" i="48"/>
  <c r="L70" i="48"/>
  <c r="L77" i="48"/>
  <c r="L42" i="49"/>
  <c r="L49" i="49"/>
  <c r="M45" i="49"/>
  <c r="L70" i="49"/>
  <c r="L77" i="49"/>
  <c r="L42" i="50"/>
  <c r="L70" i="50"/>
  <c r="L70" i="43"/>
  <c r="L42" i="44"/>
  <c r="M47" i="44"/>
  <c r="L49" i="44"/>
  <c r="L70" i="44"/>
  <c r="L77" i="44"/>
  <c r="L42" i="45"/>
  <c r="H61" i="51"/>
  <c r="H61" i="54"/>
  <c r="H61" i="52" s="1"/>
  <c r="H33" i="51"/>
  <c r="I33" i="36"/>
  <c r="H33" i="54"/>
  <c r="L77" i="41"/>
  <c r="L42" i="42"/>
  <c r="L79" i="42" s="1"/>
  <c r="K38" i="59"/>
  <c r="I38" i="59"/>
  <c r="I73" i="36"/>
  <c r="K73" i="36"/>
  <c r="J69" i="54"/>
  <c r="J69" i="52" s="1"/>
  <c r="L69" i="36"/>
  <c r="I69" i="36" s="1"/>
  <c r="H18" i="52"/>
  <c r="L18" i="36"/>
  <c r="I18" i="36" s="1"/>
  <c r="J18" i="51"/>
  <c r="J18" i="54"/>
  <c r="J18" i="52" s="1"/>
  <c r="J28" i="54"/>
  <c r="J28" i="51"/>
  <c r="L28" i="36"/>
  <c r="I28" i="36" s="1"/>
  <c r="L25" i="59"/>
  <c r="K25" i="59" s="1"/>
  <c r="L48" i="59"/>
  <c r="K48" i="59" s="1"/>
  <c r="L68" i="59"/>
  <c r="K68" i="59" s="1"/>
  <c r="L42" i="37"/>
  <c r="M47" i="37"/>
  <c r="L49" i="37"/>
  <c r="L70" i="37"/>
  <c r="L77" i="37"/>
  <c r="L42" i="38"/>
  <c r="M46" i="38"/>
  <c r="L49" i="38"/>
  <c r="L42" i="39"/>
  <c r="M45" i="39"/>
  <c r="L49" i="39"/>
  <c r="L42" i="40"/>
  <c r="L70" i="40"/>
  <c r="L79" i="40" s="1"/>
  <c r="M42" i="40" s="1"/>
  <c r="L42" i="41"/>
  <c r="J55" i="54"/>
  <c r="L55" i="54" s="1"/>
  <c r="I55" i="54" s="1"/>
  <c r="L55" i="36"/>
  <c r="I55" i="36" s="1"/>
  <c r="J55" i="51"/>
  <c r="J62" i="52"/>
  <c r="L62" i="54"/>
  <c r="K62" i="54" s="1"/>
  <c r="L66" i="36"/>
  <c r="I66" i="36" s="1"/>
  <c r="J66" i="51"/>
  <c r="J66" i="54"/>
  <c r="J66" i="52" s="1"/>
  <c r="L53" i="36"/>
  <c r="H59" i="36"/>
  <c r="H70" i="36" s="1"/>
  <c r="H53" i="51"/>
  <c r="H53" i="54"/>
  <c r="H53" i="52" s="1"/>
  <c r="L56" i="54"/>
  <c r="I56" i="54" s="1"/>
  <c r="J56" i="52"/>
  <c r="L47" i="54"/>
  <c r="J19" i="52"/>
  <c r="J49" i="36"/>
  <c r="L20" i="59"/>
  <c r="K20" i="59" s="1"/>
  <c r="L28" i="59"/>
  <c r="K28" i="59" s="1"/>
  <c r="L40" i="59"/>
  <c r="K40" i="59" s="1"/>
  <c r="L63" i="59"/>
  <c r="I63" i="59" s="1"/>
  <c r="L48" i="54"/>
  <c r="K48" i="54" s="1"/>
  <c r="J53" i="52"/>
  <c r="D58" i="54"/>
  <c r="F58" i="54" s="1"/>
  <c r="E58" i="54" s="1"/>
  <c r="D58" i="51"/>
  <c r="D59" i="36"/>
  <c r="D70" i="36" s="1"/>
  <c r="F58" i="36"/>
  <c r="C58" i="36" s="1"/>
  <c r="D25" i="52"/>
  <c r="D29" i="54"/>
  <c r="D29" i="52" s="1"/>
  <c r="D29" i="51"/>
  <c r="F29" i="36"/>
  <c r="C29" i="36" s="1"/>
  <c r="G44" i="47"/>
  <c r="F49" i="47"/>
  <c r="F59" i="47"/>
  <c r="F77" i="47"/>
  <c r="F42" i="48"/>
  <c r="F59" i="48"/>
  <c r="F70" i="48" s="1"/>
  <c r="G77" i="48" s="1"/>
  <c r="F42" i="49"/>
  <c r="F49" i="49"/>
  <c r="F70" i="49"/>
  <c r="F79" i="49" s="1"/>
  <c r="F42" i="50"/>
  <c r="D13" i="54"/>
  <c r="D13" i="51"/>
  <c r="F13" i="36"/>
  <c r="B18" i="54"/>
  <c r="F18" i="36"/>
  <c r="E18" i="36" s="1"/>
  <c r="B18" i="51"/>
  <c r="F59" i="50"/>
  <c r="D64" i="52"/>
  <c r="F64" i="54"/>
  <c r="C64" i="54" s="1"/>
  <c r="F53" i="36"/>
  <c r="E53" i="36" s="1"/>
  <c r="B53" i="54"/>
  <c r="B59" i="54" s="1"/>
  <c r="B53" i="51"/>
  <c r="B27" i="54"/>
  <c r="F27" i="54" s="1"/>
  <c r="F27" i="36"/>
  <c r="E27" i="36" s="1"/>
  <c r="G47" i="46"/>
  <c r="F49" i="46"/>
  <c r="F70" i="46"/>
  <c r="F42" i="47"/>
  <c r="C22" i="36"/>
  <c r="E22" i="36"/>
  <c r="B70" i="36"/>
  <c r="B65" i="54"/>
  <c r="F65" i="54" s="1"/>
  <c r="F65" i="36"/>
  <c r="D23" i="54"/>
  <c r="F23" i="54" s="1"/>
  <c r="F23" i="36"/>
  <c r="E23" i="36" s="1"/>
  <c r="F70" i="45"/>
  <c r="F42" i="46"/>
  <c r="D75" i="54"/>
  <c r="D75" i="52" s="1"/>
  <c r="D77" i="36"/>
  <c r="D75" i="51"/>
  <c r="G47" i="44"/>
  <c r="F49" i="44"/>
  <c r="F42" i="45"/>
  <c r="G45" i="45"/>
  <c r="F49" i="45"/>
  <c r="B21" i="54"/>
  <c r="B21" i="52" s="1"/>
  <c r="F21" i="36"/>
  <c r="E21" i="36" s="1"/>
  <c r="G44" i="40"/>
  <c r="F49" i="40"/>
  <c r="F42" i="41"/>
  <c r="F59" i="41"/>
  <c r="F70" i="41" s="1"/>
  <c r="F77" i="41"/>
  <c r="F42" i="42"/>
  <c r="F49" i="42"/>
  <c r="G46" i="42"/>
  <c r="F59" i="42"/>
  <c r="F42" i="43"/>
  <c r="F77" i="43"/>
  <c r="F42" i="44"/>
  <c r="D78" i="54"/>
  <c r="D78" i="52" s="1"/>
  <c r="E78" i="36"/>
  <c r="D78" i="51"/>
  <c r="D40" i="54"/>
  <c r="D40" i="51"/>
  <c r="F40" i="36"/>
  <c r="C40" i="36" s="1"/>
  <c r="F42" i="37"/>
  <c r="F70" i="37"/>
  <c r="F42" i="38"/>
  <c r="G47" i="38"/>
  <c r="F49" i="38"/>
  <c r="F70" i="38"/>
  <c r="F42" i="39"/>
  <c r="F59" i="39"/>
  <c r="F70" i="39"/>
  <c r="F42" i="40"/>
  <c r="F24" i="54"/>
  <c r="E24" i="54" s="1"/>
  <c r="B22" i="51"/>
  <c r="F22" i="51" s="1"/>
  <c r="D20" i="51"/>
  <c r="F20" i="51" s="1"/>
  <c r="C20" i="51" s="1"/>
  <c r="D61" i="51"/>
  <c r="F61" i="51" s="1"/>
  <c r="C61" i="51" s="1"/>
  <c r="F59" i="43"/>
  <c r="F70" i="43" s="1"/>
  <c r="D45" i="52"/>
  <c r="F63" i="54"/>
  <c r="C63" i="54" s="1"/>
  <c r="F31" i="54"/>
  <c r="E31" i="54" s="1"/>
  <c r="B15" i="51"/>
  <c r="D30" i="51"/>
  <c r="D72" i="51"/>
  <c r="F24" i="59"/>
  <c r="E24" i="59" s="1"/>
  <c r="F32" i="59"/>
  <c r="E32" i="59" s="1"/>
  <c r="F58" i="59"/>
  <c r="E58" i="59" s="1"/>
  <c r="F67" i="59"/>
  <c r="E67" i="59" s="1"/>
  <c r="F70" i="44"/>
  <c r="F29" i="59"/>
  <c r="E29" i="59" s="1"/>
  <c r="F55" i="59"/>
  <c r="C55" i="59" s="1"/>
  <c r="F64" i="59"/>
  <c r="C64" i="59" s="1"/>
  <c r="F75" i="59"/>
  <c r="E75" i="59" s="1"/>
  <c r="F18" i="59"/>
  <c r="E18" i="59" s="1"/>
  <c r="F26" i="59"/>
  <c r="C26" i="59" s="1"/>
  <c r="F61" i="59"/>
  <c r="E61" i="59" s="1"/>
  <c r="F69" i="59"/>
  <c r="C69" i="59" s="1"/>
  <c r="F28" i="54"/>
  <c r="E28" i="54" s="1"/>
  <c r="M55" i="4"/>
  <c r="M22" i="5"/>
  <c r="M13" i="5"/>
  <c r="H59" i="1"/>
  <c r="H70" i="1" s="1"/>
  <c r="K53" i="59"/>
  <c r="L58" i="1"/>
  <c r="K58" i="1" s="1"/>
  <c r="L16" i="1"/>
  <c r="L55" i="1"/>
  <c r="I55" i="1" s="1"/>
  <c r="M46" i="5"/>
  <c r="J14" i="52"/>
  <c r="L49" i="2"/>
  <c r="L73" i="59"/>
  <c r="K73" i="59" s="1"/>
  <c r="L42" i="7"/>
  <c r="L70" i="4"/>
  <c r="L47" i="1"/>
  <c r="L64" i="1"/>
  <c r="I64" i="1" s="1"/>
  <c r="L76" i="58"/>
  <c r="L30" i="54"/>
  <c r="K30" i="54" s="1"/>
  <c r="I15" i="1"/>
  <c r="K24" i="58"/>
  <c r="H77" i="1"/>
  <c r="H79" i="1" s="1"/>
  <c r="L45" i="58"/>
  <c r="K45" i="58" s="1"/>
  <c r="L40" i="1"/>
  <c r="I40" i="1" s="1"/>
  <c r="H75" i="51"/>
  <c r="H15" i="51"/>
  <c r="J49" i="58"/>
  <c r="L46" i="59"/>
  <c r="K46" i="59" s="1"/>
  <c r="L57" i="59"/>
  <c r="K57" i="59" s="1"/>
  <c r="L78" i="59"/>
  <c r="H24" i="51"/>
  <c r="L49" i="3"/>
  <c r="I27" i="1"/>
  <c r="J38" i="51"/>
  <c r="J67" i="51"/>
  <c r="I22" i="1"/>
  <c r="H64" i="51"/>
  <c r="H21" i="52"/>
  <c r="L24" i="54"/>
  <c r="K24" i="54" s="1"/>
  <c r="G64" i="2"/>
  <c r="G14" i="2"/>
  <c r="G24" i="2"/>
  <c r="G51" i="2"/>
  <c r="G57" i="2"/>
  <c r="G62" i="2"/>
  <c r="G16" i="2"/>
  <c r="G66" i="2"/>
  <c r="G55" i="2"/>
  <c r="G17" i="2"/>
  <c r="G49" i="2"/>
  <c r="G15" i="2"/>
  <c r="G48" i="2"/>
  <c r="G19" i="2"/>
  <c r="G29" i="2"/>
  <c r="G76" i="2"/>
  <c r="G61" i="2"/>
  <c r="G58" i="2"/>
  <c r="G33" i="2"/>
  <c r="G31" i="2"/>
  <c r="G34" i="2"/>
  <c r="G22" i="2"/>
  <c r="G75" i="2"/>
  <c r="G73" i="2"/>
  <c r="G65" i="2"/>
  <c r="G42" i="2"/>
  <c r="G32" i="2"/>
  <c r="G26" i="2"/>
  <c r="G77" i="2"/>
  <c r="G27" i="2"/>
  <c r="G28" i="2"/>
  <c r="G38" i="2"/>
  <c r="G40" i="2"/>
  <c r="G18" i="2"/>
  <c r="G67" i="2"/>
  <c r="G21" i="2"/>
  <c r="G25" i="2"/>
  <c r="G20" i="2"/>
  <c r="G41" i="2"/>
  <c r="G63" i="2"/>
  <c r="G78" i="2"/>
  <c r="G68" i="2"/>
  <c r="G13" i="2"/>
  <c r="G30" i="2"/>
  <c r="G23" i="2"/>
  <c r="G59" i="2"/>
  <c r="G54" i="2"/>
  <c r="G53" i="2"/>
  <c r="G79" i="2"/>
  <c r="G69" i="2"/>
  <c r="G60" i="2"/>
  <c r="G72" i="2"/>
  <c r="G70" i="2"/>
  <c r="G56" i="2"/>
  <c r="G70" i="5"/>
  <c r="I78" i="58"/>
  <c r="K78" i="58"/>
  <c r="H23" i="52"/>
  <c r="L70" i="13"/>
  <c r="L42" i="12"/>
  <c r="L70" i="12"/>
  <c r="L77" i="12"/>
  <c r="L42" i="11"/>
  <c r="L70" i="14"/>
  <c r="L42" i="13"/>
  <c r="M44" i="13"/>
  <c r="L49" i="13"/>
  <c r="L70" i="16"/>
  <c r="L42" i="14"/>
  <c r="J15" i="52"/>
  <c r="J54" i="52"/>
  <c r="L54" i="54"/>
  <c r="H76" i="52"/>
  <c r="L25" i="58"/>
  <c r="L33" i="58"/>
  <c r="I33" i="58" s="1"/>
  <c r="H49" i="58"/>
  <c r="L48" i="58"/>
  <c r="I48" i="58" s="1"/>
  <c r="L19" i="58"/>
  <c r="I19" i="58" s="1"/>
  <c r="L27" i="58"/>
  <c r="K27" i="58" s="1"/>
  <c r="L38" i="58"/>
  <c r="L53" i="58"/>
  <c r="K53" i="58" s="1"/>
  <c r="J59" i="58"/>
  <c r="L62" i="58"/>
  <c r="K62" i="58" s="1"/>
  <c r="K72" i="58"/>
  <c r="J77" i="58"/>
  <c r="L57" i="20"/>
  <c r="H57" i="51"/>
  <c r="L16" i="20"/>
  <c r="H16" i="51"/>
  <c r="L40" i="20"/>
  <c r="I40" i="20" s="1"/>
  <c r="H40" i="51"/>
  <c r="H59" i="20"/>
  <c r="H70" i="20" s="1"/>
  <c r="H55" i="51"/>
  <c r="L55" i="20"/>
  <c r="L65" i="20"/>
  <c r="I65" i="20" s="1"/>
  <c r="H65" i="51"/>
  <c r="L76" i="20"/>
  <c r="I76" i="20" s="1"/>
  <c r="H76" i="51"/>
  <c r="H77" i="20"/>
  <c r="L30" i="20"/>
  <c r="I30" i="20" s="1"/>
  <c r="J30" i="51"/>
  <c r="J21" i="51"/>
  <c r="L21" i="20"/>
  <c r="I21" i="20" s="1"/>
  <c r="L29" i="20"/>
  <c r="I29" i="20" s="1"/>
  <c r="J29" i="51"/>
  <c r="J49" i="20"/>
  <c r="L48" i="20"/>
  <c r="J48" i="51"/>
  <c r="L62" i="20"/>
  <c r="J62" i="51"/>
  <c r="J72" i="51"/>
  <c r="L72" i="20"/>
  <c r="J77" i="20"/>
  <c r="M44" i="19"/>
  <c r="L49" i="19"/>
  <c r="L77" i="19"/>
  <c r="L49" i="18"/>
  <c r="M46" i="18"/>
  <c r="M46" i="17"/>
  <c r="L49" i="17"/>
  <c r="L70" i="17"/>
  <c r="L77" i="17"/>
  <c r="L42" i="16"/>
  <c r="I23" i="58"/>
  <c r="K23" i="58"/>
  <c r="L15" i="54"/>
  <c r="I15" i="54" s="1"/>
  <c r="I72" i="58"/>
  <c r="L38" i="53"/>
  <c r="C31" i="58"/>
  <c r="E78" i="58"/>
  <c r="E14" i="20"/>
  <c r="C22" i="58"/>
  <c r="E22" i="58"/>
  <c r="C24" i="58"/>
  <c r="E23" i="20"/>
  <c r="B63" i="52"/>
  <c r="B34" i="52"/>
  <c r="F51" i="20"/>
  <c r="D49" i="20"/>
  <c r="F58" i="20"/>
  <c r="C58" i="20" s="1"/>
  <c r="F30" i="20"/>
  <c r="F22" i="54"/>
  <c r="E22" i="54" s="1"/>
  <c r="G21" i="19"/>
  <c r="G40" i="12"/>
  <c r="G29" i="13"/>
  <c r="G22" i="13"/>
  <c r="G73" i="18"/>
  <c r="G64" i="18"/>
  <c r="G46" i="18"/>
  <c r="G37" i="18"/>
  <c r="G27" i="18"/>
  <c r="F21" i="53"/>
  <c r="C21" i="53" s="1"/>
  <c r="B30" i="52"/>
  <c r="D48" i="51"/>
  <c r="F48" i="51" s="1"/>
  <c r="F69" i="54"/>
  <c r="E69" i="54" s="1"/>
  <c r="F22" i="20"/>
  <c r="F15" i="20"/>
  <c r="C15" i="20" s="1"/>
  <c r="F72" i="54"/>
  <c r="C72" i="54" s="1"/>
  <c r="F54" i="54"/>
  <c r="E54" i="54" s="1"/>
  <c r="G20" i="19"/>
  <c r="G39" i="12"/>
  <c r="G30" i="12"/>
  <c r="G23" i="12"/>
  <c r="G15" i="12"/>
  <c r="G14" i="13"/>
  <c r="G63" i="14"/>
  <c r="G55" i="14"/>
  <c r="G45" i="14"/>
  <c r="G26" i="14"/>
  <c r="G18" i="14"/>
  <c r="G72" i="18"/>
  <c r="G55" i="18"/>
  <c r="G45" i="18"/>
  <c r="G34" i="18"/>
  <c r="G18" i="18"/>
  <c r="D21" i="52"/>
  <c r="F56" i="54"/>
  <c r="D59" i="58"/>
  <c r="D70" i="58" s="1"/>
  <c r="F29" i="20"/>
  <c r="F30" i="58"/>
  <c r="E30" i="58" s="1"/>
  <c r="G73" i="12"/>
  <c r="G46" i="12"/>
  <c r="G22" i="12"/>
  <c r="G72" i="13"/>
  <c r="G62" i="14"/>
  <c r="G54" i="14"/>
  <c r="G44" i="14"/>
  <c r="G33" i="14"/>
  <c r="G25" i="14"/>
  <c r="G17" i="14"/>
  <c r="B16" i="52"/>
  <c r="B23" i="52"/>
  <c r="F47" i="58"/>
  <c r="D51" i="52"/>
  <c r="F20" i="20"/>
  <c r="F46" i="20"/>
  <c r="F21" i="20"/>
  <c r="B19" i="52"/>
  <c r="D65" i="52"/>
  <c r="G72" i="12"/>
  <c r="G63" i="12"/>
  <c r="G37" i="12"/>
  <c r="G21" i="12"/>
  <c r="G44" i="13"/>
  <c r="G19" i="13"/>
  <c r="B31" i="52"/>
  <c r="C69" i="58"/>
  <c r="C51" i="58"/>
  <c r="B58" i="51"/>
  <c r="B76" i="52"/>
  <c r="B46" i="51"/>
  <c r="D77" i="20"/>
  <c r="D18" i="52"/>
  <c r="D20" i="52"/>
  <c r="G49" i="12"/>
  <c r="G70" i="12"/>
  <c r="G62" i="12"/>
  <c r="G54" i="12"/>
  <c r="G34" i="12"/>
  <c r="G27" i="12"/>
  <c r="G42" i="13"/>
  <c r="G33" i="13"/>
  <c r="B60" i="52"/>
  <c r="B67" i="51"/>
  <c r="D21" i="51"/>
  <c r="F76" i="58"/>
  <c r="F72" i="20"/>
  <c r="E72" i="20" s="1"/>
  <c r="D28" i="52"/>
  <c r="G46" i="11"/>
  <c r="G37" i="11"/>
  <c r="G19" i="11"/>
  <c r="G26" i="12"/>
  <c r="G19" i="12"/>
  <c r="G77" i="13"/>
  <c r="G68" i="13"/>
  <c r="G60" i="13"/>
  <c r="G51" i="13"/>
  <c r="G25" i="13"/>
  <c r="G45" i="11"/>
  <c r="G34" i="11"/>
  <c r="G26" i="11"/>
  <c r="G18" i="11"/>
  <c r="G32" i="12"/>
  <c r="G67" i="13"/>
  <c r="G59" i="13"/>
  <c r="G49" i="13"/>
  <c r="G40" i="13"/>
  <c r="G24" i="13"/>
  <c r="G17" i="13"/>
  <c r="H46" i="53"/>
  <c r="H49" i="53" s="1"/>
  <c r="H49" i="32"/>
  <c r="H46" i="51"/>
  <c r="H59" i="32"/>
  <c r="L54" i="32"/>
  <c r="K54" i="32" s="1"/>
  <c r="H54" i="53"/>
  <c r="L42" i="26"/>
  <c r="L70" i="26"/>
  <c r="J30" i="52"/>
  <c r="L30" i="53"/>
  <c r="I30" i="53" s="1"/>
  <c r="L40" i="32"/>
  <c r="K40" i="32" s="1"/>
  <c r="J40" i="51"/>
  <c r="J40" i="53"/>
  <c r="J42" i="53" s="1"/>
  <c r="L42" i="27"/>
  <c r="L70" i="27"/>
  <c r="J58" i="52"/>
  <c r="L58" i="53"/>
  <c r="I16" i="32"/>
  <c r="I62" i="59"/>
  <c r="K62" i="59"/>
  <c r="H78" i="53"/>
  <c r="H78" i="51"/>
  <c r="L78" i="32"/>
  <c r="M50" i="32" s="1"/>
  <c r="L21" i="53"/>
  <c r="H28" i="52"/>
  <c r="L28" i="53"/>
  <c r="K28" i="53" s="1"/>
  <c r="M44" i="31"/>
  <c r="L49" i="31"/>
  <c r="L70" i="31"/>
  <c r="L79" i="31" s="1"/>
  <c r="L42" i="28"/>
  <c r="L70" i="28"/>
  <c r="K44" i="32"/>
  <c r="K72" i="53"/>
  <c r="I72" i="53"/>
  <c r="M47" i="22"/>
  <c r="L42" i="31"/>
  <c r="L48" i="53"/>
  <c r="H48" i="52"/>
  <c r="M45" i="24"/>
  <c r="L49" i="24"/>
  <c r="L13" i="53"/>
  <c r="J13" i="52"/>
  <c r="L29" i="32"/>
  <c r="K29" i="32" s="1"/>
  <c r="H29" i="53"/>
  <c r="J68" i="52"/>
  <c r="L68" i="53"/>
  <c r="K68" i="53" s="1"/>
  <c r="J73" i="53"/>
  <c r="J77" i="32"/>
  <c r="L73" i="32"/>
  <c r="J73" i="51"/>
  <c r="K51" i="59"/>
  <c r="I51" i="59"/>
  <c r="I25" i="32"/>
  <c r="L18" i="53"/>
  <c r="L26" i="59"/>
  <c r="I26" i="59" s="1"/>
  <c r="L34" i="59"/>
  <c r="I34" i="59" s="1"/>
  <c r="L69" i="59"/>
  <c r="I69" i="59" s="1"/>
  <c r="L15" i="59"/>
  <c r="I23" i="59"/>
  <c r="L31" i="59"/>
  <c r="K31" i="59" s="1"/>
  <c r="L66" i="59"/>
  <c r="K66" i="59" s="1"/>
  <c r="L70" i="22"/>
  <c r="L77" i="22"/>
  <c r="L42" i="30"/>
  <c r="L49" i="30"/>
  <c r="M46" i="30"/>
  <c r="L49" i="29"/>
  <c r="M46" i="29"/>
  <c r="L42" i="25"/>
  <c r="M46" i="25"/>
  <c r="L49" i="25"/>
  <c r="L70" i="25"/>
  <c r="L77" i="25"/>
  <c r="L42" i="24"/>
  <c r="L15" i="53"/>
  <c r="K15" i="53" s="1"/>
  <c r="H15" i="52"/>
  <c r="J32" i="52"/>
  <c r="L32" i="53"/>
  <c r="I32" i="53" s="1"/>
  <c r="H13" i="52"/>
  <c r="J27" i="53"/>
  <c r="L27" i="32"/>
  <c r="J27" i="51"/>
  <c r="L60" i="53"/>
  <c r="L64" i="32"/>
  <c r="K64" i="32" s="1"/>
  <c r="J64" i="53"/>
  <c r="H34" i="52"/>
  <c r="H14" i="51"/>
  <c r="H14" i="53"/>
  <c r="H42" i="53" s="1"/>
  <c r="L14" i="32"/>
  <c r="K14" i="32" s="1"/>
  <c r="H19" i="53"/>
  <c r="L19" i="32"/>
  <c r="K19" i="32" s="1"/>
  <c r="H19" i="51"/>
  <c r="H77" i="53"/>
  <c r="L75" i="53"/>
  <c r="L29" i="59"/>
  <c r="K29" i="59" s="1"/>
  <c r="L44" i="59"/>
  <c r="K44" i="59" s="1"/>
  <c r="L55" i="59"/>
  <c r="K55" i="59" s="1"/>
  <c r="B51" i="53"/>
  <c r="F51" i="32"/>
  <c r="E51" i="32" s="1"/>
  <c r="B13" i="53"/>
  <c r="B13" i="51"/>
  <c r="F13" i="32"/>
  <c r="E13" i="32" s="1"/>
  <c r="F25" i="53"/>
  <c r="F44" i="32"/>
  <c r="E44" i="32" s="1"/>
  <c r="D44" i="51"/>
  <c r="D49" i="32"/>
  <c r="G44" i="27"/>
  <c r="F49" i="27"/>
  <c r="F70" i="27"/>
  <c r="F42" i="26"/>
  <c r="F77" i="26"/>
  <c r="E60" i="59"/>
  <c r="C60" i="59"/>
  <c r="F70" i="23"/>
  <c r="F14" i="53"/>
  <c r="C14" i="53" s="1"/>
  <c r="D34" i="53"/>
  <c r="F34" i="32"/>
  <c r="C34" i="32" s="1"/>
  <c r="D34" i="51"/>
  <c r="F70" i="31"/>
  <c r="F42" i="27"/>
  <c r="D67" i="52"/>
  <c r="F67" i="53"/>
  <c r="C67" i="53" s="1"/>
  <c r="C48" i="59"/>
  <c r="B22" i="52"/>
  <c r="F22" i="53"/>
  <c r="E22" i="53" s="1"/>
  <c r="B27" i="53"/>
  <c r="B27" i="51"/>
  <c r="F27" i="32"/>
  <c r="E27" i="32" s="1"/>
  <c r="B75" i="51"/>
  <c r="F75" i="32"/>
  <c r="C75" i="32" s="1"/>
  <c r="B75" i="53"/>
  <c r="F68" i="53"/>
  <c r="C51" i="59"/>
  <c r="D44" i="52"/>
  <c r="F44" i="53"/>
  <c r="G47" i="28"/>
  <c r="F49" i="28"/>
  <c r="F70" i="28"/>
  <c r="F42" i="25"/>
  <c r="F77" i="25"/>
  <c r="D23" i="53"/>
  <c r="F23" i="32"/>
  <c r="D23" i="51"/>
  <c r="D69" i="53"/>
  <c r="D69" i="51"/>
  <c r="F69" i="32"/>
  <c r="E61" i="32"/>
  <c r="B65" i="51"/>
  <c r="F65" i="51" s="1"/>
  <c r="B65" i="53"/>
  <c r="F65" i="32"/>
  <c r="F19" i="53"/>
  <c r="C19" i="53" s="1"/>
  <c r="D19" i="52"/>
  <c r="F59" i="25"/>
  <c r="F42" i="23"/>
  <c r="B56" i="52"/>
  <c r="D62" i="53"/>
  <c r="D62" i="51"/>
  <c r="F62" i="32"/>
  <c r="C62" i="32" s="1"/>
  <c r="F42" i="24"/>
  <c r="F49" i="24"/>
  <c r="F70" i="24"/>
  <c r="D17" i="53"/>
  <c r="D17" i="52" s="1"/>
  <c r="D17" i="51"/>
  <c r="F17" i="51" s="1"/>
  <c r="C17" i="51" s="1"/>
  <c r="F17" i="32"/>
  <c r="C17" i="32" s="1"/>
  <c r="F47" i="53"/>
  <c r="E47" i="53" s="1"/>
  <c r="D49" i="53"/>
  <c r="F72" i="53"/>
  <c r="E72" i="53" s="1"/>
  <c r="E40" i="32"/>
  <c r="C40" i="32"/>
  <c r="F47" i="59"/>
  <c r="C47" i="59" s="1"/>
  <c r="F70" i="22"/>
  <c r="G44" i="30"/>
  <c r="F49" i="30"/>
  <c r="G70" i="30" s="1"/>
  <c r="F40" i="53"/>
  <c r="B40" i="52"/>
  <c r="D54" i="53"/>
  <c r="D59" i="32"/>
  <c r="D70" i="32" s="1"/>
  <c r="F54" i="32"/>
  <c r="C54" i="32" s="1"/>
  <c r="D54" i="51"/>
  <c r="B70" i="32"/>
  <c r="B24" i="52"/>
  <c r="B48" i="52"/>
  <c r="D47" i="52"/>
  <c r="B55" i="52"/>
  <c r="C46" i="32"/>
  <c r="B47" i="52"/>
  <c r="F49" i="29"/>
  <c r="F44" i="59"/>
  <c r="F76" i="53"/>
  <c r="F59" i="29"/>
  <c r="F70" i="29" s="1"/>
  <c r="F77" i="29"/>
  <c r="C34" i="59"/>
  <c r="I18" i="60"/>
  <c r="I67" i="60"/>
  <c r="K54" i="60"/>
  <c r="L59" i="60"/>
  <c r="I33" i="59"/>
  <c r="I27" i="60"/>
  <c r="L16" i="59"/>
  <c r="I16" i="59" s="1"/>
  <c r="L75" i="59"/>
  <c r="I75" i="59" s="1"/>
  <c r="L58" i="60"/>
  <c r="K58" i="60" s="1"/>
  <c r="J77" i="60"/>
  <c r="K76" i="60"/>
  <c r="K72" i="60"/>
  <c r="L67" i="59"/>
  <c r="K67" i="59" s="1"/>
  <c r="I26" i="60"/>
  <c r="L23" i="60"/>
  <c r="I23" i="60" s="1"/>
  <c r="L70" i="34"/>
  <c r="K45" i="59"/>
  <c r="K18" i="59"/>
  <c r="H49" i="60"/>
  <c r="L42" i="34"/>
  <c r="L79" i="34" s="1"/>
  <c r="L64" i="59"/>
  <c r="K64" i="59" s="1"/>
  <c r="K64" i="60"/>
  <c r="I28" i="60"/>
  <c r="L13" i="59"/>
  <c r="K13" i="59" s="1"/>
  <c r="K33" i="60"/>
  <c r="L58" i="59"/>
  <c r="L47" i="59"/>
  <c r="K65" i="60"/>
  <c r="C55" i="60"/>
  <c r="E27" i="59"/>
  <c r="E62" i="59"/>
  <c r="C62" i="59"/>
  <c r="E72" i="59"/>
  <c r="C58" i="59"/>
  <c r="C38" i="60"/>
  <c r="C72" i="59"/>
  <c r="E76" i="60"/>
  <c r="F42" i="35"/>
  <c r="F54" i="60"/>
  <c r="E54" i="60" s="1"/>
  <c r="F38" i="59"/>
  <c r="E15" i="60"/>
  <c r="E64" i="60"/>
  <c r="F16" i="59"/>
  <c r="E16" i="59" s="1"/>
  <c r="D59" i="60"/>
  <c r="D70" i="60" s="1"/>
  <c r="C66" i="59"/>
  <c r="F53" i="59"/>
  <c r="D77" i="60"/>
  <c r="G44" i="34"/>
  <c r="F72" i="60"/>
  <c r="E72" i="60" s="1"/>
  <c r="F63" i="60"/>
  <c r="C63" i="60" s="1"/>
  <c r="F42" i="33"/>
  <c r="E28" i="59"/>
  <c r="C17" i="59"/>
  <c r="F27" i="60"/>
  <c r="I15" i="36"/>
  <c r="K15" i="36"/>
  <c r="C25" i="59"/>
  <c r="E25" i="59"/>
  <c r="I22" i="59"/>
  <c r="K22" i="59"/>
  <c r="I21" i="1"/>
  <c r="K21" i="1"/>
  <c r="J44" i="54"/>
  <c r="J44" i="51"/>
  <c r="L44" i="36"/>
  <c r="K44" i="36" s="1"/>
  <c r="H55" i="52"/>
  <c r="C54" i="36"/>
  <c r="E54" i="36"/>
  <c r="K68" i="1"/>
  <c r="I68" i="1"/>
  <c r="C51" i="60"/>
  <c r="E51" i="60"/>
  <c r="E72" i="58"/>
  <c r="C33" i="58"/>
  <c r="F62" i="54"/>
  <c r="C62" i="54" s="1"/>
  <c r="H58" i="52"/>
  <c r="L58" i="54"/>
  <c r="I58" i="54" s="1"/>
  <c r="C63" i="59"/>
  <c r="E63" i="59"/>
  <c r="K61" i="59"/>
  <c r="I61" i="59"/>
  <c r="C24" i="32"/>
  <c r="E24" i="32"/>
  <c r="L61" i="36"/>
  <c r="J61" i="54"/>
  <c r="B46" i="54"/>
  <c r="G76" i="19"/>
  <c r="G14" i="19"/>
  <c r="J67" i="54"/>
  <c r="L67" i="36"/>
  <c r="J57" i="54"/>
  <c r="J59" i="36"/>
  <c r="L73" i="54"/>
  <c r="L42" i="43"/>
  <c r="L70" i="47"/>
  <c r="L79" i="47" s="1"/>
  <c r="L77" i="24"/>
  <c r="B20" i="53"/>
  <c r="F20" i="32"/>
  <c r="C20" i="32" s="1"/>
  <c r="F42" i="31"/>
  <c r="J65" i="54"/>
  <c r="L65" i="36"/>
  <c r="F61" i="36"/>
  <c r="D61" i="54"/>
  <c r="D33" i="54"/>
  <c r="E33" i="36"/>
  <c r="B13" i="52"/>
  <c r="B17" i="54"/>
  <c r="F17" i="36"/>
  <c r="F42" i="34"/>
  <c r="F77" i="33"/>
  <c r="B75" i="54"/>
  <c r="F75" i="36"/>
  <c r="J63" i="54"/>
  <c r="L63" i="36"/>
  <c r="J46" i="54"/>
  <c r="G56" i="19"/>
  <c r="G33" i="19"/>
  <c r="G13" i="19"/>
  <c r="L42" i="3"/>
  <c r="G61" i="19"/>
  <c r="L70" i="3"/>
  <c r="L77" i="3"/>
  <c r="G68" i="19"/>
  <c r="G34" i="19"/>
  <c r="G62" i="19"/>
  <c r="G79" i="13"/>
  <c r="G56" i="16"/>
  <c r="G39" i="13"/>
  <c r="G26" i="13"/>
  <c r="G34" i="16"/>
  <c r="I79" i="31" l="1"/>
  <c r="K79" i="31"/>
  <c r="B78" i="52"/>
  <c r="F78" i="52" s="1"/>
  <c r="C78" i="52" s="1"/>
  <c r="E64" i="1"/>
  <c r="C61" i="1"/>
  <c r="F79" i="3"/>
  <c r="G77" i="3" s="1"/>
  <c r="F55" i="51"/>
  <c r="E55" i="51" s="1"/>
  <c r="H79" i="60"/>
  <c r="I15" i="60"/>
  <c r="L42" i="60"/>
  <c r="I42" i="60" s="1"/>
  <c r="K15" i="59"/>
  <c r="L42" i="59"/>
  <c r="K42" i="59" s="1"/>
  <c r="L79" i="35"/>
  <c r="M57" i="35" s="1"/>
  <c r="L79" i="46"/>
  <c r="L24" i="52"/>
  <c r="K24" i="52" s="1"/>
  <c r="I13" i="32"/>
  <c r="L42" i="32"/>
  <c r="F16" i="52"/>
  <c r="E16" i="52" s="1"/>
  <c r="E45" i="1"/>
  <c r="E18" i="1"/>
  <c r="G57" i="4"/>
  <c r="G69" i="4"/>
  <c r="G48" i="4"/>
  <c r="G24" i="4"/>
  <c r="G77" i="4"/>
  <c r="G64" i="4"/>
  <c r="G20" i="4"/>
  <c r="G21" i="4"/>
  <c r="G17" i="4"/>
  <c r="G18" i="4"/>
  <c r="G61" i="4"/>
  <c r="G19" i="4"/>
  <c r="G29" i="4"/>
  <c r="G58" i="4"/>
  <c r="G27" i="4"/>
  <c r="G55" i="4"/>
  <c r="G40" i="4"/>
  <c r="G59" i="4"/>
  <c r="G72" i="4"/>
  <c r="G30" i="4"/>
  <c r="G38" i="4"/>
  <c r="G73" i="4"/>
  <c r="G76" i="4"/>
  <c r="G56" i="4"/>
  <c r="G65" i="4"/>
  <c r="G60" i="4"/>
  <c r="G79" i="4"/>
  <c r="G25" i="4"/>
  <c r="G54" i="4"/>
  <c r="G68" i="4"/>
  <c r="G78" i="4"/>
  <c r="G16" i="4"/>
  <c r="G28" i="4"/>
  <c r="G67" i="4"/>
  <c r="G70" i="4"/>
  <c r="G42" i="4"/>
  <c r="F66" i="51"/>
  <c r="F28" i="51"/>
  <c r="E28" i="51" s="1"/>
  <c r="F57" i="51"/>
  <c r="E22" i="1"/>
  <c r="E78" i="1"/>
  <c r="E68" i="59"/>
  <c r="E56" i="1"/>
  <c r="C13" i="59"/>
  <c r="F42" i="59"/>
  <c r="L79" i="3"/>
  <c r="J79" i="1"/>
  <c r="L42" i="1"/>
  <c r="B79" i="1"/>
  <c r="C13" i="1"/>
  <c r="F42" i="1"/>
  <c r="K33" i="20"/>
  <c r="I38" i="20"/>
  <c r="G36" i="16"/>
  <c r="G26" i="16"/>
  <c r="G31" i="16"/>
  <c r="G79" i="16"/>
  <c r="G18" i="16"/>
  <c r="G48" i="16"/>
  <c r="G66" i="16"/>
  <c r="G27" i="16"/>
  <c r="G54" i="16"/>
  <c r="G44" i="16"/>
  <c r="G46" i="16"/>
  <c r="G77" i="16"/>
  <c r="G35" i="16"/>
  <c r="G28" i="16"/>
  <c r="G58" i="16"/>
  <c r="G76" i="16"/>
  <c r="G24" i="16"/>
  <c r="G69" i="16"/>
  <c r="G49" i="16"/>
  <c r="G51" i="16"/>
  <c r="G47" i="16"/>
  <c r="G33" i="16"/>
  <c r="G50" i="16"/>
  <c r="G37" i="16"/>
  <c r="G65" i="16"/>
  <c r="G63" i="16"/>
  <c r="G42" i="16"/>
  <c r="G19" i="16"/>
  <c r="G61" i="16"/>
  <c r="G53" i="16"/>
  <c r="G41" i="16"/>
  <c r="G57" i="16"/>
  <c r="G75" i="16"/>
  <c r="G16" i="16"/>
  <c r="G60" i="16"/>
  <c r="G45" i="16"/>
  <c r="G38" i="16"/>
  <c r="G70" i="16"/>
  <c r="G62" i="16"/>
  <c r="G30" i="16"/>
  <c r="G64" i="16"/>
  <c r="G13" i="16"/>
  <c r="G23" i="16"/>
  <c r="G78" i="16"/>
  <c r="G55" i="16"/>
  <c r="G73" i="16"/>
  <c r="G14" i="16"/>
  <c r="G15" i="16"/>
  <c r="G40" i="16"/>
  <c r="G25" i="16"/>
  <c r="G59" i="16"/>
  <c r="G68" i="16"/>
  <c r="G29" i="16"/>
  <c r="G17" i="16"/>
  <c r="G72" i="16"/>
  <c r="G22" i="16"/>
  <c r="G21" i="16"/>
  <c r="G39" i="16"/>
  <c r="G67" i="16"/>
  <c r="G32" i="16"/>
  <c r="G20" i="16"/>
  <c r="E28" i="58"/>
  <c r="G63" i="11"/>
  <c r="G36" i="11"/>
  <c r="G65" i="11"/>
  <c r="G42" i="11"/>
  <c r="G21" i="11"/>
  <c r="G57" i="11"/>
  <c r="G61" i="11"/>
  <c r="G32" i="11"/>
  <c r="G30" i="11"/>
  <c r="G53" i="11"/>
  <c r="G20" i="11"/>
  <c r="G47" i="11"/>
  <c r="G13" i="11"/>
  <c r="G16" i="11"/>
  <c r="G38" i="11"/>
  <c r="G77" i="11"/>
  <c r="G76" i="11"/>
  <c r="G39" i="11"/>
  <c r="G28" i="11"/>
  <c r="G67" i="11"/>
  <c r="G58" i="11"/>
  <c r="G24" i="11"/>
  <c r="G69" i="11"/>
  <c r="G40" i="11"/>
  <c r="G48" i="11"/>
  <c r="G75" i="11"/>
  <c r="G17" i="11"/>
  <c r="G51" i="11"/>
  <c r="G55" i="11"/>
  <c r="G15" i="11"/>
  <c r="G25" i="11"/>
  <c r="G78" i="11"/>
  <c r="I23" i="20"/>
  <c r="K46" i="20"/>
  <c r="G29" i="12"/>
  <c r="F64" i="51"/>
  <c r="E64" i="51" s="1"/>
  <c r="G36" i="12"/>
  <c r="G66" i="12"/>
  <c r="G64" i="12"/>
  <c r="G79" i="12"/>
  <c r="G53" i="12"/>
  <c r="G48" i="12"/>
  <c r="G56" i="12"/>
  <c r="G69" i="12"/>
  <c r="G57" i="12"/>
  <c r="G47" i="12"/>
  <c r="G65" i="12"/>
  <c r="C20" i="58"/>
  <c r="G31" i="12"/>
  <c r="G28" i="12"/>
  <c r="M77" i="14"/>
  <c r="E63" i="58"/>
  <c r="G70" i="14"/>
  <c r="G13" i="14"/>
  <c r="G53" i="14"/>
  <c r="G14" i="14"/>
  <c r="G32" i="14"/>
  <c r="C18" i="58"/>
  <c r="G34" i="14"/>
  <c r="G30" i="14"/>
  <c r="G42" i="14"/>
  <c r="C25" i="58"/>
  <c r="G21" i="14"/>
  <c r="G59" i="14"/>
  <c r="C57" i="58"/>
  <c r="G36" i="14"/>
  <c r="G64" i="14"/>
  <c r="G27" i="14"/>
  <c r="G49" i="14"/>
  <c r="G79" i="14"/>
  <c r="G77" i="14"/>
  <c r="G60" i="14"/>
  <c r="G23" i="14"/>
  <c r="G22" i="14"/>
  <c r="G39" i="14"/>
  <c r="G56" i="14"/>
  <c r="G19" i="14"/>
  <c r="G29" i="14"/>
  <c r="G51" i="14"/>
  <c r="G15" i="14"/>
  <c r="G57" i="14"/>
  <c r="G20" i="14"/>
  <c r="G46" i="14"/>
  <c r="G31" i="14"/>
  <c r="G78" i="14"/>
  <c r="G41" i="14"/>
  <c r="G68" i="14"/>
  <c r="G48" i="14"/>
  <c r="G73" i="14"/>
  <c r="G37" i="14"/>
  <c r="G69" i="14"/>
  <c r="H79" i="58"/>
  <c r="I13" i="58"/>
  <c r="L42" i="58"/>
  <c r="B79" i="58"/>
  <c r="E13" i="58"/>
  <c r="F42" i="58"/>
  <c r="C42" i="58" s="1"/>
  <c r="D79" i="58"/>
  <c r="G46" i="58" s="1"/>
  <c r="I28" i="20"/>
  <c r="I18" i="20"/>
  <c r="E38" i="20"/>
  <c r="G36" i="18"/>
  <c r="G53" i="18"/>
  <c r="G56" i="18"/>
  <c r="G63" i="18"/>
  <c r="G24" i="18"/>
  <c r="G23" i="18"/>
  <c r="G30" i="18"/>
  <c r="G70" i="18"/>
  <c r="G54" i="18"/>
  <c r="G69" i="18"/>
  <c r="G33" i="18"/>
  <c r="G17" i="18"/>
  <c r="G32" i="18"/>
  <c r="G15" i="18"/>
  <c r="G42" i="18"/>
  <c r="G41" i="18"/>
  <c r="G61" i="18"/>
  <c r="B18" i="52"/>
  <c r="G51" i="18"/>
  <c r="G19" i="18"/>
  <c r="G68" i="18"/>
  <c r="G38" i="18"/>
  <c r="G78" i="18"/>
  <c r="G75" i="18"/>
  <c r="K13" i="53"/>
  <c r="I60" i="20"/>
  <c r="K13" i="20"/>
  <c r="L42" i="20"/>
  <c r="K42" i="20" s="1"/>
  <c r="M42" i="19"/>
  <c r="I27" i="20"/>
  <c r="B79" i="20"/>
  <c r="C75" i="20"/>
  <c r="C13" i="20"/>
  <c r="F42" i="20"/>
  <c r="C67" i="20"/>
  <c r="B42" i="53"/>
  <c r="B15" i="52"/>
  <c r="B61" i="52"/>
  <c r="D42" i="53"/>
  <c r="D79" i="20"/>
  <c r="L79" i="44"/>
  <c r="M70" i="44" s="1"/>
  <c r="F79" i="44"/>
  <c r="K13" i="54"/>
  <c r="L42" i="54"/>
  <c r="J42" i="51"/>
  <c r="H42" i="54"/>
  <c r="H42" i="51"/>
  <c r="L42" i="36"/>
  <c r="I42" i="36" s="1"/>
  <c r="H79" i="36"/>
  <c r="D79" i="36"/>
  <c r="B79" i="36"/>
  <c r="F79" i="45"/>
  <c r="G69" i="45" s="1"/>
  <c r="D13" i="52"/>
  <c r="F13" i="52" s="1"/>
  <c r="D42" i="54"/>
  <c r="B42" i="51"/>
  <c r="F30" i="51"/>
  <c r="E30" i="51" s="1"/>
  <c r="C13" i="36"/>
  <c r="F42" i="36"/>
  <c r="B42" i="54"/>
  <c r="D42" i="51"/>
  <c r="K66" i="32"/>
  <c r="I76" i="53"/>
  <c r="I46" i="32"/>
  <c r="K63" i="32"/>
  <c r="C29" i="32"/>
  <c r="E25" i="32"/>
  <c r="L23" i="53"/>
  <c r="I23" i="53" s="1"/>
  <c r="K23" i="32"/>
  <c r="F72" i="52"/>
  <c r="E72" i="52" s="1"/>
  <c r="E63" i="32"/>
  <c r="C21" i="32"/>
  <c r="E21" i="32"/>
  <c r="E18" i="53"/>
  <c r="E58" i="32"/>
  <c r="K34" i="60"/>
  <c r="I22" i="60"/>
  <c r="K22" i="60"/>
  <c r="I38" i="60"/>
  <c r="I16" i="60"/>
  <c r="E14" i="60"/>
  <c r="C14" i="60"/>
  <c r="C20" i="60"/>
  <c r="C69" i="60"/>
  <c r="F44" i="51"/>
  <c r="C44" i="51" s="1"/>
  <c r="C29" i="60"/>
  <c r="M14" i="35"/>
  <c r="K13" i="60"/>
  <c r="I29" i="59"/>
  <c r="L49" i="60"/>
  <c r="K49" i="60" s="1"/>
  <c r="I57" i="60"/>
  <c r="I55" i="60"/>
  <c r="G70" i="35"/>
  <c r="G15" i="35"/>
  <c r="G64" i="35"/>
  <c r="G13" i="35"/>
  <c r="G75" i="35"/>
  <c r="C13" i="60"/>
  <c r="F77" i="59"/>
  <c r="C77" i="59" s="1"/>
  <c r="C62" i="60"/>
  <c r="C33" i="59"/>
  <c r="C30" i="60"/>
  <c r="E16" i="60"/>
  <c r="E57" i="60"/>
  <c r="C73" i="60"/>
  <c r="E45" i="60"/>
  <c r="C48" i="60"/>
  <c r="M49" i="33"/>
  <c r="M66" i="33"/>
  <c r="M42" i="33"/>
  <c r="M15" i="33"/>
  <c r="M34" i="33"/>
  <c r="K30" i="60"/>
  <c r="I30" i="60"/>
  <c r="K44" i="60"/>
  <c r="K48" i="60"/>
  <c r="I48" i="60"/>
  <c r="I47" i="60"/>
  <c r="K45" i="60"/>
  <c r="I29" i="60"/>
  <c r="E40" i="60"/>
  <c r="C28" i="60"/>
  <c r="I44" i="1"/>
  <c r="I67" i="1"/>
  <c r="I44" i="58"/>
  <c r="C75" i="58"/>
  <c r="C69" i="1"/>
  <c r="E65" i="1"/>
  <c r="E47" i="1"/>
  <c r="E26" i="1"/>
  <c r="I32" i="1"/>
  <c r="K48" i="1"/>
  <c r="K63" i="58"/>
  <c r="K17" i="1"/>
  <c r="M51" i="6"/>
  <c r="K26" i="58"/>
  <c r="K60" i="1"/>
  <c r="M68" i="6"/>
  <c r="M57" i="6"/>
  <c r="M17" i="6"/>
  <c r="M25" i="6"/>
  <c r="M41" i="6"/>
  <c r="K16" i="58"/>
  <c r="K38" i="1"/>
  <c r="K58" i="58"/>
  <c r="K13" i="58"/>
  <c r="L16" i="51"/>
  <c r="I16" i="51" s="1"/>
  <c r="K14" i="58"/>
  <c r="I30" i="58"/>
  <c r="E32" i="58"/>
  <c r="E30" i="1"/>
  <c r="E34" i="1"/>
  <c r="C61" i="58"/>
  <c r="G42" i="6"/>
  <c r="K18" i="1"/>
  <c r="C76" i="1"/>
  <c r="F21" i="51"/>
  <c r="C21" i="51" s="1"/>
  <c r="E13" i="1"/>
  <c r="I57" i="53"/>
  <c r="M67" i="4"/>
  <c r="M24" i="4"/>
  <c r="I33" i="1"/>
  <c r="K33" i="1"/>
  <c r="M16" i="4"/>
  <c r="E21" i="1"/>
  <c r="E67" i="1"/>
  <c r="E27" i="1"/>
  <c r="F46" i="53"/>
  <c r="C46" i="53" s="1"/>
  <c r="F18" i="51"/>
  <c r="C18" i="51" s="1"/>
  <c r="E40" i="1"/>
  <c r="C55" i="1"/>
  <c r="C31" i="1"/>
  <c r="C44" i="1"/>
  <c r="E32" i="1"/>
  <c r="F31" i="51"/>
  <c r="C31" i="51" s="1"/>
  <c r="B58" i="52"/>
  <c r="C53" i="1"/>
  <c r="E75" i="1"/>
  <c r="K24" i="59"/>
  <c r="I54" i="59"/>
  <c r="C15" i="59"/>
  <c r="F27" i="51"/>
  <c r="E27" i="51" s="1"/>
  <c r="E19" i="59"/>
  <c r="E30" i="59"/>
  <c r="C31" i="59"/>
  <c r="C29" i="1"/>
  <c r="F19" i="51"/>
  <c r="C19" i="51" s="1"/>
  <c r="C23" i="59"/>
  <c r="E13" i="59"/>
  <c r="C23" i="1"/>
  <c r="E73" i="59"/>
  <c r="K75" i="32"/>
  <c r="H63" i="52"/>
  <c r="K34" i="32"/>
  <c r="K62" i="32"/>
  <c r="K24" i="53"/>
  <c r="K68" i="32"/>
  <c r="I48" i="32"/>
  <c r="I51" i="53"/>
  <c r="L13" i="51"/>
  <c r="I16" i="53"/>
  <c r="D31" i="52"/>
  <c r="F31" i="52" s="1"/>
  <c r="E31" i="52" s="1"/>
  <c r="F33" i="51"/>
  <c r="C33" i="51" s="1"/>
  <c r="F55" i="52"/>
  <c r="E55" i="52" s="1"/>
  <c r="I58" i="32"/>
  <c r="K58" i="32"/>
  <c r="L49" i="32"/>
  <c r="K49" i="32" s="1"/>
  <c r="I61" i="32"/>
  <c r="K20" i="32"/>
  <c r="I53" i="32"/>
  <c r="K61" i="53"/>
  <c r="H22" i="52"/>
  <c r="L22" i="52" s="1"/>
  <c r="K22" i="52" s="1"/>
  <c r="F56" i="53"/>
  <c r="C56" i="53" s="1"/>
  <c r="M77" i="29"/>
  <c r="M42" i="29"/>
  <c r="M70" i="29"/>
  <c r="K56" i="60"/>
  <c r="K56" i="32"/>
  <c r="I56" i="32"/>
  <c r="L16" i="52"/>
  <c r="I16" i="52" s="1"/>
  <c r="L56" i="58"/>
  <c r="I56" i="58" s="1"/>
  <c r="E45" i="32"/>
  <c r="F58" i="53"/>
  <c r="C58" i="53" s="1"/>
  <c r="E56" i="60"/>
  <c r="E56" i="32"/>
  <c r="F56" i="58"/>
  <c r="E56" i="58" s="1"/>
  <c r="D38" i="52"/>
  <c r="F14" i="51"/>
  <c r="C14" i="51" s="1"/>
  <c r="E38" i="32"/>
  <c r="F32" i="51"/>
  <c r="C32" i="51" s="1"/>
  <c r="E68" i="32"/>
  <c r="C19" i="32"/>
  <c r="K55" i="32"/>
  <c r="K21" i="32"/>
  <c r="K22" i="32"/>
  <c r="H65" i="52"/>
  <c r="K65" i="53"/>
  <c r="E48" i="53"/>
  <c r="E78" i="53"/>
  <c r="C78" i="53"/>
  <c r="E63" i="53"/>
  <c r="E47" i="32"/>
  <c r="C64" i="32"/>
  <c r="E33" i="32"/>
  <c r="I66" i="53"/>
  <c r="K51" i="32"/>
  <c r="E28" i="32"/>
  <c r="F26" i="51"/>
  <c r="C26" i="51" s="1"/>
  <c r="C67" i="32"/>
  <c r="E67" i="32"/>
  <c r="C64" i="53"/>
  <c r="C53" i="32"/>
  <c r="E53" i="32"/>
  <c r="E60" i="53"/>
  <c r="E32" i="53"/>
  <c r="E28" i="53"/>
  <c r="E26" i="32"/>
  <c r="C15" i="32"/>
  <c r="K60" i="32"/>
  <c r="J59" i="53"/>
  <c r="J70" i="53" s="1"/>
  <c r="K21" i="59"/>
  <c r="J17" i="52"/>
  <c r="L17" i="52" s="1"/>
  <c r="I17" i="52" s="1"/>
  <c r="K30" i="32"/>
  <c r="K31" i="53"/>
  <c r="C31" i="53"/>
  <c r="E31" i="53"/>
  <c r="E60" i="32"/>
  <c r="C60" i="32"/>
  <c r="F60" i="52"/>
  <c r="E60" i="52" s="1"/>
  <c r="E64" i="59"/>
  <c r="C21" i="59"/>
  <c r="E45" i="53"/>
  <c r="C30" i="53"/>
  <c r="I67" i="32"/>
  <c r="I31" i="32"/>
  <c r="I24" i="32"/>
  <c r="K24" i="32"/>
  <c r="I38" i="32"/>
  <c r="K28" i="32"/>
  <c r="I28" i="32"/>
  <c r="K65" i="32"/>
  <c r="K18" i="32"/>
  <c r="K13" i="32"/>
  <c r="K22" i="53"/>
  <c r="K57" i="32"/>
  <c r="I72" i="32"/>
  <c r="K72" i="32"/>
  <c r="E61" i="53"/>
  <c r="E66" i="32"/>
  <c r="E72" i="32"/>
  <c r="L25" i="52"/>
  <c r="K25" i="52" s="1"/>
  <c r="F67" i="54"/>
  <c r="E67" i="54" s="1"/>
  <c r="K40" i="54"/>
  <c r="I60" i="59"/>
  <c r="C57" i="59"/>
  <c r="E22" i="59"/>
  <c r="E26" i="59"/>
  <c r="C18" i="59"/>
  <c r="C67" i="59"/>
  <c r="E46" i="59"/>
  <c r="I46" i="59"/>
  <c r="L23" i="51"/>
  <c r="I23" i="51" s="1"/>
  <c r="I26" i="54"/>
  <c r="K38" i="54"/>
  <c r="F57" i="54"/>
  <c r="C57" i="54" s="1"/>
  <c r="L69" i="54"/>
  <c r="I69" i="54" s="1"/>
  <c r="C46" i="36"/>
  <c r="F13" i="54"/>
  <c r="C26" i="54"/>
  <c r="C19" i="54"/>
  <c r="L77" i="36"/>
  <c r="I77" i="36" s="1"/>
  <c r="L65" i="51"/>
  <c r="I65" i="51" s="1"/>
  <c r="I16" i="36"/>
  <c r="L30" i="51"/>
  <c r="I30" i="51" s="1"/>
  <c r="I32" i="54"/>
  <c r="L61" i="51"/>
  <c r="K61" i="51" s="1"/>
  <c r="C60" i="54"/>
  <c r="L64" i="51"/>
  <c r="I64" i="51" s="1"/>
  <c r="F45" i="52"/>
  <c r="C45" i="52" s="1"/>
  <c r="F29" i="52"/>
  <c r="C29" i="52" s="1"/>
  <c r="B49" i="51"/>
  <c r="E47" i="54"/>
  <c r="L21" i="51"/>
  <c r="K21" i="51" s="1"/>
  <c r="L14" i="51"/>
  <c r="K14" i="51" s="1"/>
  <c r="L24" i="51"/>
  <c r="I24" i="51" s="1"/>
  <c r="L29" i="51"/>
  <c r="I29" i="51" s="1"/>
  <c r="C55" i="54"/>
  <c r="D58" i="52"/>
  <c r="C31" i="54"/>
  <c r="F46" i="54"/>
  <c r="E46" i="54" s="1"/>
  <c r="E34" i="54"/>
  <c r="E76" i="54"/>
  <c r="L60" i="52"/>
  <c r="I60" i="52" s="1"/>
  <c r="K29" i="54"/>
  <c r="E72" i="54"/>
  <c r="M41" i="14"/>
  <c r="I66" i="20"/>
  <c r="L32" i="51"/>
  <c r="K32" i="51" s="1"/>
  <c r="I64" i="20"/>
  <c r="K19" i="20"/>
  <c r="L26" i="51"/>
  <c r="I26" i="51" s="1"/>
  <c r="L72" i="52"/>
  <c r="K72" i="52" s="1"/>
  <c r="C15" i="53"/>
  <c r="C66" i="53"/>
  <c r="F57" i="52"/>
  <c r="E57" i="52" s="1"/>
  <c r="F66" i="52"/>
  <c r="E66" i="52" s="1"/>
  <c r="C25" i="20"/>
  <c r="F57" i="53"/>
  <c r="C57" i="53" s="1"/>
  <c r="F69" i="51"/>
  <c r="C69" i="51" s="1"/>
  <c r="I62" i="54"/>
  <c r="L38" i="52"/>
  <c r="I38" i="52" s="1"/>
  <c r="L22" i="51"/>
  <c r="I22" i="51" s="1"/>
  <c r="I40" i="59"/>
  <c r="H32" i="52"/>
  <c r="L32" i="52" s="1"/>
  <c r="I32" i="52" s="1"/>
  <c r="F19" i="52"/>
  <c r="C19" i="52" s="1"/>
  <c r="E69" i="59"/>
  <c r="E38" i="54"/>
  <c r="C29" i="59"/>
  <c r="C61" i="59"/>
  <c r="F38" i="51"/>
  <c r="E38" i="51" s="1"/>
  <c r="F15" i="51"/>
  <c r="E15" i="51" s="1"/>
  <c r="E76" i="59"/>
  <c r="C14" i="59"/>
  <c r="E14" i="59"/>
  <c r="K46" i="36"/>
  <c r="K19" i="54"/>
  <c r="K42" i="60"/>
  <c r="E14" i="53"/>
  <c r="H75" i="52"/>
  <c r="L75" i="52" s="1"/>
  <c r="I75" i="52" s="1"/>
  <c r="D59" i="54"/>
  <c r="D70" i="54" s="1"/>
  <c r="E55" i="58"/>
  <c r="L34" i="51"/>
  <c r="I34" i="51" s="1"/>
  <c r="C19" i="1"/>
  <c r="K67" i="20"/>
  <c r="C26" i="58"/>
  <c r="L47" i="51"/>
  <c r="I47" i="51" s="1"/>
  <c r="K28" i="1"/>
  <c r="I28" i="1"/>
  <c r="C56" i="59"/>
  <c r="E56" i="59"/>
  <c r="K26" i="32"/>
  <c r="I26" i="32"/>
  <c r="K66" i="60"/>
  <c r="K20" i="1"/>
  <c r="I20" i="1"/>
  <c r="H59" i="54"/>
  <c r="H70" i="54" s="1"/>
  <c r="E45" i="58"/>
  <c r="I75" i="1"/>
  <c r="K24" i="1"/>
  <c r="K69" i="36"/>
  <c r="F73" i="51"/>
  <c r="E73" i="51" s="1"/>
  <c r="C66" i="1"/>
  <c r="C65" i="58"/>
  <c r="I21" i="58"/>
  <c r="E14" i="32"/>
  <c r="I33" i="32"/>
  <c r="K33" i="32"/>
  <c r="K25" i="60"/>
  <c r="I17" i="60"/>
  <c r="K17" i="60"/>
  <c r="E45" i="59"/>
  <c r="C45" i="59"/>
  <c r="C58" i="54"/>
  <c r="K54" i="20"/>
  <c r="I75" i="20"/>
  <c r="E44" i="60"/>
  <c r="C44" i="60"/>
  <c r="C24" i="60"/>
  <c r="K78" i="59"/>
  <c r="M50" i="59"/>
  <c r="E73" i="36"/>
  <c r="C38" i="1"/>
  <c r="E15" i="1"/>
  <c r="K73" i="1"/>
  <c r="K78" i="60"/>
  <c r="M50" i="60"/>
  <c r="I78" i="60"/>
  <c r="E22" i="60"/>
  <c r="C22" i="60"/>
  <c r="C31" i="60"/>
  <c r="E40" i="20"/>
  <c r="K26" i="20"/>
  <c r="L70" i="60"/>
  <c r="L38" i="51"/>
  <c r="K38" i="51" s="1"/>
  <c r="K17" i="59"/>
  <c r="L77" i="1"/>
  <c r="F26" i="52"/>
  <c r="C26" i="52" s="1"/>
  <c r="C57" i="1"/>
  <c r="E65" i="59"/>
  <c r="C65" i="59"/>
  <c r="I32" i="32"/>
  <c r="K32" i="32"/>
  <c r="E32" i="32"/>
  <c r="C57" i="32"/>
  <c r="J34" i="52"/>
  <c r="L34" i="52" s="1"/>
  <c r="I34" i="52" s="1"/>
  <c r="I14" i="36"/>
  <c r="K22" i="54"/>
  <c r="I31" i="36"/>
  <c r="I23" i="54"/>
  <c r="I17" i="36"/>
  <c r="L76" i="52"/>
  <c r="I76" i="52" s="1"/>
  <c r="H64" i="52"/>
  <c r="I60" i="36"/>
  <c r="I45" i="54"/>
  <c r="L26" i="52"/>
  <c r="I26" i="52" s="1"/>
  <c r="K21" i="36"/>
  <c r="D77" i="54"/>
  <c r="D76" i="52"/>
  <c r="F76" i="52" s="1"/>
  <c r="C73" i="54"/>
  <c r="E73" i="54"/>
  <c r="B70" i="54"/>
  <c r="F59" i="36"/>
  <c r="E59" i="36" s="1"/>
  <c r="E58" i="36"/>
  <c r="C45" i="51"/>
  <c r="E45" i="54"/>
  <c r="E16" i="54"/>
  <c r="F30" i="52"/>
  <c r="C30" i="52" s="1"/>
  <c r="F24" i="51"/>
  <c r="C24" i="51" s="1"/>
  <c r="C28" i="54"/>
  <c r="C20" i="54"/>
  <c r="F25" i="54"/>
  <c r="C25" i="54" s="1"/>
  <c r="C23" i="36"/>
  <c r="C19" i="36"/>
  <c r="I78" i="20"/>
  <c r="K32" i="58"/>
  <c r="I61" i="58"/>
  <c r="L63" i="51"/>
  <c r="I63" i="51" s="1"/>
  <c r="K51" i="20"/>
  <c r="I45" i="20"/>
  <c r="E16" i="51"/>
  <c r="F49" i="58"/>
  <c r="E67" i="58"/>
  <c r="E40" i="58"/>
  <c r="E73" i="58"/>
  <c r="C34" i="58"/>
  <c r="E53" i="20"/>
  <c r="E44" i="20"/>
  <c r="L58" i="51"/>
  <c r="I58" i="51" s="1"/>
  <c r="K56" i="20"/>
  <c r="K69" i="20"/>
  <c r="H67" i="52"/>
  <c r="K17" i="53"/>
  <c r="K73" i="20"/>
  <c r="I58" i="20"/>
  <c r="I53" i="20"/>
  <c r="I24" i="20"/>
  <c r="F75" i="51"/>
  <c r="E75" i="51" s="1"/>
  <c r="C26" i="20"/>
  <c r="C16" i="53"/>
  <c r="E13" i="20"/>
  <c r="C62" i="20"/>
  <c r="L16" i="54"/>
  <c r="I16" i="54" s="1"/>
  <c r="H49" i="54"/>
  <c r="L72" i="54"/>
  <c r="K72" i="54" s="1"/>
  <c r="H68" i="52"/>
  <c r="L68" i="52" s="1"/>
  <c r="I68" i="52" s="1"/>
  <c r="L21" i="54"/>
  <c r="I21" i="54" s="1"/>
  <c r="I47" i="20"/>
  <c r="K78" i="54"/>
  <c r="M50" i="54"/>
  <c r="I32" i="20"/>
  <c r="K75" i="54"/>
  <c r="J21" i="52"/>
  <c r="L21" i="52" s="1"/>
  <c r="I21" i="52" s="1"/>
  <c r="H77" i="54"/>
  <c r="L69" i="51"/>
  <c r="I13" i="20"/>
  <c r="I17" i="20"/>
  <c r="K34" i="20"/>
  <c r="K63" i="20"/>
  <c r="C24" i="54"/>
  <c r="F21" i="54"/>
  <c r="C21" i="54" s="1"/>
  <c r="C51" i="54"/>
  <c r="D15" i="52"/>
  <c r="F15" i="52" s="1"/>
  <c r="E15" i="52" s="1"/>
  <c r="C45" i="20"/>
  <c r="F18" i="54"/>
  <c r="E18" i="54" s="1"/>
  <c r="E48" i="54"/>
  <c r="D49" i="54"/>
  <c r="K25" i="53"/>
  <c r="L15" i="51"/>
  <c r="K15" i="51" s="1"/>
  <c r="I44" i="53"/>
  <c r="L68" i="51"/>
  <c r="I68" i="51" s="1"/>
  <c r="L55" i="51"/>
  <c r="I55" i="51" s="1"/>
  <c r="L53" i="52"/>
  <c r="I53" i="52" s="1"/>
  <c r="C32" i="20"/>
  <c r="E29" i="53"/>
  <c r="E66" i="20"/>
  <c r="E68" i="20"/>
  <c r="D77" i="51"/>
  <c r="C53" i="53"/>
  <c r="F21" i="52"/>
  <c r="E21" i="52" s="1"/>
  <c r="F40" i="51"/>
  <c r="C40" i="51" s="1"/>
  <c r="F64" i="52"/>
  <c r="E64" i="52" s="1"/>
  <c r="F63" i="51"/>
  <c r="C63" i="51" s="1"/>
  <c r="K78" i="20"/>
  <c r="K20" i="20"/>
  <c r="K47" i="58"/>
  <c r="K31" i="20"/>
  <c r="L75" i="51"/>
  <c r="K75" i="51" s="1"/>
  <c r="L77" i="58"/>
  <c r="I22" i="58"/>
  <c r="I25" i="20"/>
  <c r="L45" i="51"/>
  <c r="I45" i="51" s="1"/>
  <c r="I61" i="20"/>
  <c r="L56" i="51"/>
  <c r="K56" i="51" s="1"/>
  <c r="E47" i="20"/>
  <c r="C68" i="51"/>
  <c r="C54" i="20"/>
  <c r="E60" i="20"/>
  <c r="E64" i="20"/>
  <c r="E66" i="58"/>
  <c r="C58" i="58"/>
  <c r="E29" i="58"/>
  <c r="C27" i="58"/>
  <c r="K65" i="58"/>
  <c r="K64" i="58"/>
  <c r="I46" i="58"/>
  <c r="I44" i="20"/>
  <c r="L57" i="51"/>
  <c r="I57" i="51" s="1"/>
  <c r="K29" i="58"/>
  <c r="C68" i="58"/>
  <c r="E24" i="20"/>
  <c r="C19" i="20"/>
  <c r="E54" i="58"/>
  <c r="E60" i="51"/>
  <c r="E28" i="20"/>
  <c r="C21" i="58"/>
  <c r="F78" i="51"/>
  <c r="C78" i="51" s="1"/>
  <c r="F29" i="51"/>
  <c r="C29" i="51" s="1"/>
  <c r="E56" i="20"/>
  <c r="F54" i="51"/>
  <c r="C54" i="51" s="1"/>
  <c r="E48" i="58"/>
  <c r="C14" i="58"/>
  <c r="C78" i="58"/>
  <c r="F53" i="51"/>
  <c r="E53" i="51" s="1"/>
  <c r="E23" i="58"/>
  <c r="C19" i="58"/>
  <c r="E25" i="51"/>
  <c r="K65" i="20"/>
  <c r="K67" i="58"/>
  <c r="L33" i="51"/>
  <c r="I33" i="51" s="1"/>
  <c r="L76" i="51"/>
  <c r="K76" i="51" s="1"/>
  <c r="L17" i="51"/>
  <c r="K17" i="51" s="1"/>
  <c r="L31" i="51"/>
  <c r="K31" i="51" s="1"/>
  <c r="I20" i="58"/>
  <c r="K20" i="58"/>
  <c r="I34" i="58"/>
  <c r="K34" i="58"/>
  <c r="I40" i="58"/>
  <c r="L54" i="51"/>
  <c r="I54" i="51" s="1"/>
  <c r="J59" i="51"/>
  <c r="J70" i="51" s="1"/>
  <c r="L59" i="20"/>
  <c r="I59" i="20" s="1"/>
  <c r="I54" i="58"/>
  <c r="K54" i="58"/>
  <c r="I28" i="58"/>
  <c r="K28" i="58"/>
  <c r="K60" i="58"/>
  <c r="I60" i="58"/>
  <c r="K18" i="58"/>
  <c r="I73" i="58"/>
  <c r="K73" i="58"/>
  <c r="K69" i="58"/>
  <c r="I69" i="58"/>
  <c r="K51" i="58"/>
  <c r="I51" i="58"/>
  <c r="K17" i="58"/>
  <c r="I17" i="58"/>
  <c r="K68" i="58"/>
  <c r="C34" i="20"/>
  <c r="C46" i="58"/>
  <c r="C15" i="58"/>
  <c r="E64" i="58"/>
  <c r="C44" i="58"/>
  <c r="C27" i="20"/>
  <c r="C53" i="58"/>
  <c r="E53" i="58"/>
  <c r="C17" i="58"/>
  <c r="E17" i="58"/>
  <c r="C63" i="20"/>
  <c r="C62" i="58"/>
  <c r="E62" i="58"/>
  <c r="E60" i="58"/>
  <c r="C60" i="58"/>
  <c r="F62" i="51"/>
  <c r="C62" i="51" s="1"/>
  <c r="E16" i="58"/>
  <c r="B59" i="51"/>
  <c r="B70" i="51" s="1"/>
  <c r="C13" i="58"/>
  <c r="I24" i="52"/>
  <c r="J70" i="20"/>
  <c r="J79" i="20" s="1"/>
  <c r="K34" i="53"/>
  <c r="K22" i="20"/>
  <c r="I53" i="53"/>
  <c r="L53" i="51"/>
  <c r="I53" i="51" s="1"/>
  <c r="L28" i="51"/>
  <c r="I28" i="51" s="1"/>
  <c r="K33" i="53"/>
  <c r="L30" i="52"/>
  <c r="I30" i="52" s="1"/>
  <c r="L18" i="51"/>
  <c r="I18" i="51" s="1"/>
  <c r="J49" i="53"/>
  <c r="L51" i="51"/>
  <c r="K51" i="51" s="1"/>
  <c r="I20" i="53"/>
  <c r="K14" i="20"/>
  <c r="I14" i="20"/>
  <c r="C56" i="51"/>
  <c r="E56" i="51"/>
  <c r="C69" i="20"/>
  <c r="E31" i="20"/>
  <c r="C65" i="20"/>
  <c r="E65" i="20"/>
  <c r="C78" i="20"/>
  <c r="G50" i="20"/>
  <c r="E17" i="20"/>
  <c r="E18" i="20"/>
  <c r="C18" i="20"/>
  <c r="E61" i="20"/>
  <c r="C61" i="20"/>
  <c r="F67" i="51"/>
  <c r="E67" i="51" s="1"/>
  <c r="C57" i="20"/>
  <c r="C76" i="20"/>
  <c r="E76" i="20"/>
  <c r="E26" i="53"/>
  <c r="C26" i="53"/>
  <c r="K61" i="1"/>
  <c r="I61" i="1"/>
  <c r="K66" i="1"/>
  <c r="I66" i="1"/>
  <c r="B73" i="52"/>
  <c r="F73" i="52" s="1"/>
  <c r="C73" i="52" s="1"/>
  <c r="F73" i="53"/>
  <c r="K32" i="36"/>
  <c r="I32" i="36"/>
  <c r="C47" i="60"/>
  <c r="F49" i="60"/>
  <c r="E47" i="60"/>
  <c r="K29" i="36"/>
  <c r="I29" i="36"/>
  <c r="I76" i="32"/>
  <c r="K76" i="32"/>
  <c r="L62" i="53"/>
  <c r="H62" i="52"/>
  <c r="L62" i="52" s="1"/>
  <c r="L51" i="54"/>
  <c r="K51" i="54" s="1"/>
  <c r="H51" i="52"/>
  <c r="C42" i="36"/>
  <c r="J77" i="54"/>
  <c r="I57" i="59"/>
  <c r="L77" i="60"/>
  <c r="I77" i="60" s="1"/>
  <c r="K59" i="60"/>
  <c r="I14" i="60"/>
  <c r="I59" i="60"/>
  <c r="F49" i="32"/>
  <c r="C49" i="32" s="1"/>
  <c r="C27" i="32"/>
  <c r="L45" i="53"/>
  <c r="I45" i="53" s="1"/>
  <c r="D32" i="52"/>
  <c r="F32" i="52" s="1"/>
  <c r="E32" i="52" s="1"/>
  <c r="E42" i="20"/>
  <c r="D68" i="52"/>
  <c r="F68" i="52" s="1"/>
  <c r="C68" i="52" s="1"/>
  <c r="L76" i="54"/>
  <c r="K76" i="54" s="1"/>
  <c r="E40" i="36"/>
  <c r="E32" i="54"/>
  <c r="I68" i="59"/>
  <c r="K62" i="1"/>
  <c r="I62" i="1"/>
  <c r="C55" i="20"/>
  <c r="E55" i="20"/>
  <c r="E16" i="20"/>
  <c r="C16" i="20"/>
  <c r="K47" i="32"/>
  <c r="I47" i="32"/>
  <c r="E30" i="36"/>
  <c r="C30" i="36"/>
  <c r="E57" i="36"/>
  <c r="C57" i="36"/>
  <c r="F30" i="54"/>
  <c r="I31" i="1"/>
  <c r="K31" i="1"/>
  <c r="K27" i="54"/>
  <c r="I27" i="54"/>
  <c r="E67" i="36"/>
  <c r="C67" i="36"/>
  <c r="I72" i="36"/>
  <c r="K72" i="36"/>
  <c r="L69" i="53"/>
  <c r="H69" i="52"/>
  <c r="L69" i="52" s="1"/>
  <c r="I69" i="52" s="1"/>
  <c r="K78" i="1"/>
  <c r="E63" i="1"/>
  <c r="L17" i="54"/>
  <c r="I17" i="54" s="1"/>
  <c r="K57" i="1"/>
  <c r="I23" i="1"/>
  <c r="K23" i="1"/>
  <c r="I69" i="32"/>
  <c r="K69" i="32"/>
  <c r="L60" i="54"/>
  <c r="I60" i="54" s="1"/>
  <c r="C32" i="59"/>
  <c r="I45" i="60"/>
  <c r="E55" i="59"/>
  <c r="J45" i="52"/>
  <c r="L45" i="52" s="1"/>
  <c r="I45" i="52" s="1"/>
  <c r="I29" i="32"/>
  <c r="F49" i="20"/>
  <c r="C49" i="20" s="1"/>
  <c r="L25" i="54"/>
  <c r="K25" i="54" s="1"/>
  <c r="L66" i="54"/>
  <c r="K66" i="54" s="1"/>
  <c r="K63" i="59"/>
  <c r="D48" i="52"/>
  <c r="F48" i="52" s="1"/>
  <c r="E29" i="36"/>
  <c r="I48" i="59"/>
  <c r="D70" i="1"/>
  <c r="D79" i="1" s="1"/>
  <c r="C66" i="54"/>
  <c r="E66" i="54"/>
  <c r="I46" i="1"/>
  <c r="K46" i="1"/>
  <c r="J47" i="52"/>
  <c r="L47" i="53"/>
  <c r="I47" i="53" s="1"/>
  <c r="C38" i="36"/>
  <c r="E38" i="36"/>
  <c r="C25" i="36"/>
  <c r="E25" i="36"/>
  <c r="I34" i="36"/>
  <c r="K34" i="36"/>
  <c r="K26" i="1"/>
  <c r="L25" i="51"/>
  <c r="K25" i="51" s="1"/>
  <c r="I78" i="36"/>
  <c r="K78" i="36"/>
  <c r="L20" i="54"/>
  <c r="H20" i="52"/>
  <c r="F24" i="53"/>
  <c r="E20" i="1"/>
  <c r="E24" i="1"/>
  <c r="C24" i="1"/>
  <c r="C58" i="1"/>
  <c r="F59" i="1"/>
  <c r="C59" i="1" s="1"/>
  <c r="I20" i="36"/>
  <c r="I54" i="1"/>
  <c r="K54" i="1"/>
  <c r="K15" i="20"/>
  <c r="I15" i="20"/>
  <c r="K32" i="59"/>
  <c r="K75" i="60"/>
  <c r="D14" i="52"/>
  <c r="F14" i="52" s="1"/>
  <c r="C14" i="52" s="1"/>
  <c r="F72" i="51"/>
  <c r="C72" i="51" s="1"/>
  <c r="E48" i="20"/>
  <c r="L48" i="51"/>
  <c r="H77" i="51"/>
  <c r="L67" i="51"/>
  <c r="I67" i="51" s="1"/>
  <c r="K65" i="1"/>
  <c r="I65" i="1"/>
  <c r="I45" i="32"/>
  <c r="K45" i="32"/>
  <c r="C14" i="36"/>
  <c r="E14" i="36"/>
  <c r="E32" i="36"/>
  <c r="C32" i="36"/>
  <c r="C68" i="36"/>
  <c r="E68" i="36"/>
  <c r="K25" i="36"/>
  <c r="I25" i="36"/>
  <c r="E48" i="36"/>
  <c r="C48" i="36"/>
  <c r="E51" i="36"/>
  <c r="C51" i="36"/>
  <c r="I68" i="54"/>
  <c r="K68" i="54"/>
  <c r="B38" i="52"/>
  <c r="C62" i="1"/>
  <c r="F49" i="1"/>
  <c r="E46" i="1"/>
  <c r="E16" i="1"/>
  <c r="C73" i="1"/>
  <c r="F77" i="1"/>
  <c r="K51" i="36"/>
  <c r="I51" i="36"/>
  <c r="K63" i="1"/>
  <c r="I63" i="1"/>
  <c r="K64" i="54"/>
  <c r="I64" i="54"/>
  <c r="E61" i="51"/>
  <c r="C63" i="36"/>
  <c r="E63" i="36"/>
  <c r="C28" i="36"/>
  <c r="E28" i="36"/>
  <c r="K54" i="36"/>
  <c r="I54" i="36"/>
  <c r="C34" i="36"/>
  <c r="E34" i="36"/>
  <c r="C44" i="36"/>
  <c r="E44" i="36"/>
  <c r="I76" i="1"/>
  <c r="K76" i="1"/>
  <c r="K57" i="36"/>
  <c r="I57" i="36"/>
  <c r="K48" i="36"/>
  <c r="I48" i="36"/>
  <c r="I19" i="32"/>
  <c r="I13" i="53"/>
  <c r="K30" i="20"/>
  <c r="K19" i="58"/>
  <c r="I34" i="54"/>
  <c r="K55" i="36"/>
  <c r="I25" i="59"/>
  <c r="K28" i="36"/>
  <c r="C33" i="53"/>
  <c r="E33" i="53"/>
  <c r="C31" i="36"/>
  <c r="E31" i="36"/>
  <c r="K62" i="36"/>
  <c r="I62" i="36"/>
  <c r="I68" i="36"/>
  <c r="K68" i="36"/>
  <c r="C72" i="36"/>
  <c r="E72" i="36"/>
  <c r="C55" i="36"/>
  <c r="E55" i="36"/>
  <c r="E15" i="36"/>
  <c r="C15" i="36"/>
  <c r="I72" i="1"/>
  <c r="K72" i="1"/>
  <c r="E69" i="36"/>
  <c r="C69" i="36"/>
  <c r="C56" i="36"/>
  <c r="E56" i="36"/>
  <c r="I75" i="36"/>
  <c r="K75" i="36"/>
  <c r="L60" i="51"/>
  <c r="K60" i="51" s="1"/>
  <c r="K56" i="1"/>
  <c r="I56" i="1"/>
  <c r="K45" i="1"/>
  <c r="I45" i="1"/>
  <c r="F58" i="51"/>
  <c r="C58" i="51" s="1"/>
  <c r="K23" i="60"/>
  <c r="E62" i="32"/>
  <c r="G45" i="58"/>
  <c r="E29" i="20"/>
  <c r="C69" i="54"/>
  <c r="C21" i="36"/>
  <c r="C27" i="36"/>
  <c r="K66" i="36"/>
  <c r="E47" i="36"/>
  <c r="F49" i="36"/>
  <c r="C47" i="36"/>
  <c r="F44" i="54"/>
  <c r="E44" i="54" s="1"/>
  <c r="B44" i="52"/>
  <c r="F44" i="52" s="1"/>
  <c r="C44" i="52" s="1"/>
  <c r="C66" i="36"/>
  <c r="E66" i="36"/>
  <c r="I69" i="1"/>
  <c r="K69" i="1"/>
  <c r="I53" i="1"/>
  <c r="M42" i="42"/>
  <c r="M75" i="42"/>
  <c r="M73" i="42"/>
  <c r="M69" i="42"/>
  <c r="M68" i="42"/>
  <c r="M63" i="42"/>
  <c r="M41" i="42"/>
  <c r="M51" i="42"/>
  <c r="M18" i="42"/>
  <c r="M61" i="42"/>
  <c r="M66" i="42"/>
  <c r="M34" i="42"/>
  <c r="M49" i="42"/>
  <c r="M17" i="42"/>
  <c r="M78" i="42"/>
  <c r="M57" i="42"/>
  <c r="M79" i="42"/>
  <c r="M64" i="42"/>
  <c r="M62" i="42"/>
  <c r="M53" i="42"/>
  <c r="M32" i="42"/>
  <c r="M40" i="42"/>
  <c r="M28" i="42"/>
  <c r="M13" i="42"/>
  <c r="M54" i="42"/>
  <c r="M21" i="42"/>
  <c r="M77" i="42"/>
  <c r="M24" i="42"/>
  <c r="M33" i="42"/>
  <c r="M22" i="42"/>
  <c r="M70" i="42"/>
  <c r="M60" i="42"/>
  <c r="M58" i="42"/>
  <c r="M56" i="42"/>
  <c r="M31" i="42"/>
  <c r="M14" i="42"/>
  <c r="M59" i="42"/>
  <c r="M19" i="42"/>
  <c r="M48" i="42"/>
  <c r="M30" i="42"/>
  <c r="M25" i="42"/>
  <c r="M23" i="42"/>
  <c r="M27" i="42"/>
  <c r="M20" i="42"/>
  <c r="M55" i="42"/>
  <c r="M72" i="42"/>
  <c r="M16" i="42"/>
  <c r="M65" i="42"/>
  <c r="M15" i="42"/>
  <c r="M38" i="42"/>
  <c r="M29" i="42"/>
  <c r="M67" i="42"/>
  <c r="M76" i="42"/>
  <c r="M26" i="42"/>
  <c r="M42" i="39"/>
  <c r="M26" i="39"/>
  <c r="M79" i="39"/>
  <c r="M27" i="39"/>
  <c r="M29" i="39"/>
  <c r="M19" i="39"/>
  <c r="M67" i="39"/>
  <c r="M77" i="39"/>
  <c r="M76" i="39"/>
  <c r="M61" i="39"/>
  <c r="M78" i="39"/>
  <c r="M64" i="39"/>
  <c r="M70" i="39"/>
  <c r="M21" i="39"/>
  <c r="M72" i="39"/>
  <c r="M57" i="39"/>
  <c r="M63" i="39"/>
  <c r="M68" i="39"/>
  <c r="M58" i="39"/>
  <c r="M53" i="39"/>
  <c r="M38" i="39"/>
  <c r="M17" i="39"/>
  <c r="M16" i="39"/>
  <c r="M13" i="39"/>
  <c r="M30" i="39"/>
  <c r="M73" i="39"/>
  <c r="M24" i="39"/>
  <c r="M65" i="39"/>
  <c r="M51" i="39"/>
  <c r="M25" i="39"/>
  <c r="M48" i="39"/>
  <c r="M60" i="39"/>
  <c r="M62" i="39"/>
  <c r="M14" i="39"/>
  <c r="M56" i="39"/>
  <c r="M23" i="39"/>
  <c r="M34" i="39"/>
  <c r="M41" i="39"/>
  <c r="M66" i="39"/>
  <c r="M31" i="39"/>
  <c r="M18" i="39"/>
  <c r="M59" i="39"/>
  <c r="M28" i="39"/>
  <c r="M15" i="39"/>
  <c r="M32" i="39"/>
  <c r="M75" i="39"/>
  <c r="M69" i="39"/>
  <c r="M55" i="39"/>
  <c r="M33" i="39"/>
  <c r="M22" i="39"/>
  <c r="M40" i="39"/>
  <c r="M20" i="39"/>
  <c r="M54" i="39"/>
  <c r="I78" i="59"/>
  <c r="L49" i="36"/>
  <c r="K49" i="36" s="1"/>
  <c r="K56" i="54"/>
  <c r="L28" i="54"/>
  <c r="J28" i="52"/>
  <c r="L28" i="52" s="1"/>
  <c r="K28" i="52" s="1"/>
  <c r="M77" i="41"/>
  <c r="M70" i="50"/>
  <c r="M42" i="45"/>
  <c r="L66" i="51"/>
  <c r="I66" i="51" s="1"/>
  <c r="K18" i="36"/>
  <c r="L33" i="54"/>
  <c r="K33" i="54" s="1"/>
  <c r="H33" i="52"/>
  <c r="L33" i="52" s="1"/>
  <c r="K33" i="52" s="1"/>
  <c r="M42" i="50"/>
  <c r="M77" i="48"/>
  <c r="M70" i="48"/>
  <c r="M70" i="46"/>
  <c r="L53" i="54"/>
  <c r="I53" i="54" s="1"/>
  <c r="I28" i="59"/>
  <c r="I47" i="54"/>
  <c r="K47" i="54"/>
  <c r="M77" i="37"/>
  <c r="L18" i="54"/>
  <c r="I18" i="54" s="1"/>
  <c r="I64" i="36"/>
  <c r="K64" i="36"/>
  <c r="L62" i="51"/>
  <c r="I62" i="51" s="1"/>
  <c r="K69" i="59"/>
  <c r="K14" i="54"/>
  <c r="M49" i="39"/>
  <c r="M42" i="46"/>
  <c r="I53" i="36"/>
  <c r="K53" i="36"/>
  <c r="M70" i="37"/>
  <c r="I48" i="54"/>
  <c r="J55" i="52"/>
  <c r="L55" i="52" s="1"/>
  <c r="L31" i="54"/>
  <c r="K31" i="54" s="1"/>
  <c r="H31" i="52"/>
  <c r="L31" i="52" s="1"/>
  <c r="I31" i="52" s="1"/>
  <c r="I20" i="59"/>
  <c r="M42" i="38"/>
  <c r="M49" i="44"/>
  <c r="M70" i="49"/>
  <c r="G27" i="45"/>
  <c r="G58" i="45"/>
  <c r="G62" i="45"/>
  <c r="G22" i="45"/>
  <c r="G67" i="45"/>
  <c r="G64" i="45"/>
  <c r="G18" i="45"/>
  <c r="G68" i="45"/>
  <c r="G28" i="45"/>
  <c r="G21" i="45"/>
  <c r="G66" i="45"/>
  <c r="G33" i="45"/>
  <c r="G57" i="45"/>
  <c r="G40" i="45"/>
  <c r="G17" i="45"/>
  <c r="G30" i="45"/>
  <c r="G34" i="45"/>
  <c r="G16" i="45"/>
  <c r="G55" i="45"/>
  <c r="G78" i="45"/>
  <c r="G59" i="45"/>
  <c r="G41" i="45"/>
  <c r="G38" i="45"/>
  <c r="G32" i="45"/>
  <c r="G65" i="45"/>
  <c r="G76" i="45"/>
  <c r="E23" i="54"/>
  <c r="C23" i="54"/>
  <c r="F49" i="59"/>
  <c r="E49" i="59" s="1"/>
  <c r="C24" i="59"/>
  <c r="G70" i="37"/>
  <c r="E68" i="54"/>
  <c r="E64" i="54"/>
  <c r="E13" i="36"/>
  <c r="C65" i="36"/>
  <c r="E65" i="36"/>
  <c r="G70" i="45"/>
  <c r="G70" i="48"/>
  <c r="F29" i="54"/>
  <c r="C29" i="54" s="1"/>
  <c r="G33" i="48"/>
  <c r="G30" i="48"/>
  <c r="G76" i="48"/>
  <c r="G57" i="48"/>
  <c r="G23" i="48"/>
  <c r="G25" i="48"/>
  <c r="G20" i="48"/>
  <c r="G13" i="48"/>
  <c r="G66" i="48"/>
  <c r="G34" i="48"/>
  <c r="G72" i="48"/>
  <c r="G60" i="48"/>
  <c r="G49" i="48"/>
  <c r="G58" i="48"/>
  <c r="G79" i="48"/>
  <c r="G51" i="48"/>
  <c r="G18" i="48"/>
  <c r="G29" i="48"/>
  <c r="G32" i="48"/>
  <c r="G38" i="48"/>
  <c r="G56" i="48"/>
  <c r="G61" i="48"/>
  <c r="G26" i="48"/>
  <c r="G68" i="48"/>
  <c r="G55" i="48"/>
  <c r="G27" i="48"/>
  <c r="G22" i="48"/>
  <c r="G41" i="48"/>
  <c r="G65" i="48"/>
  <c r="G31" i="48"/>
  <c r="G73" i="48"/>
  <c r="G19" i="48"/>
  <c r="G54" i="48"/>
  <c r="G24" i="48"/>
  <c r="G17" i="48"/>
  <c r="G40" i="48"/>
  <c r="G63" i="48"/>
  <c r="G69" i="48"/>
  <c r="G62" i="48"/>
  <c r="G67" i="48"/>
  <c r="G14" i="48"/>
  <c r="G28" i="48"/>
  <c r="G75" i="48"/>
  <c r="G78" i="48"/>
  <c r="G48" i="48"/>
  <c r="G64" i="48"/>
  <c r="G21" i="48"/>
  <c r="C75" i="59"/>
  <c r="F78" i="54"/>
  <c r="G77" i="41"/>
  <c r="B53" i="52"/>
  <c r="F53" i="54"/>
  <c r="E53" i="54" s="1"/>
  <c r="F70" i="50"/>
  <c r="G42" i="49"/>
  <c r="G53" i="48"/>
  <c r="F70" i="47"/>
  <c r="F79" i="47" s="1"/>
  <c r="G42" i="43"/>
  <c r="G59" i="43"/>
  <c r="G49" i="38"/>
  <c r="G70" i="38"/>
  <c r="G49" i="40"/>
  <c r="G42" i="46"/>
  <c r="C53" i="36"/>
  <c r="C18" i="36"/>
  <c r="G59" i="48"/>
  <c r="G70" i="39"/>
  <c r="F70" i="42"/>
  <c r="F79" i="42" s="1"/>
  <c r="G42" i="45"/>
  <c r="G42" i="48"/>
  <c r="E63" i="54"/>
  <c r="G16" i="48"/>
  <c r="G49" i="44"/>
  <c r="G42" i="38"/>
  <c r="F40" i="54"/>
  <c r="C40" i="54" s="1"/>
  <c r="D40" i="52"/>
  <c r="F40" i="52" s="1"/>
  <c r="E40" i="52" s="1"/>
  <c r="G15" i="48"/>
  <c r="M21" i="7"/>
  <c r="M55" i="7"/>
  <c r="M48" i="7"/>
  <c r="M54" i="7"/>
  <c r="M64" i="7"/>
  <c r="M16" i="7"/>
  <c r="M29" i="7"/>
  <c r="M19" i="7"/>
  <c r="M76" i="7"/>
  <c r="M17" i="7"/>
  <c r="M66" i="7"/>
  <c r="M56" i="7"/>
  <c r="M18" i="7"/>
  <c r="M63" i="7"/>
  <c r="M33" i="7"/>
  <c r="M68" i="7"/>
  <c r="M31" i="7"/>
  <c r="M58" i="7"/>
  <c r="M49" i="7"/>
  <c r="M40" i="7"/>
  <c r="M24" i="7"/>
  <c r="M75" i="7"/>
  <c r="M41" i="7"/>
  <c r="M51" i="7"/>
  <c r="M69" i="7"/>
  <c r="M28" i="7"/>
  <c r="M27" i="7"/>
  <c r="M65" i="7"/>
  <c r="M77" i="7"/>
  <c r="M61" i="7"/>
  <c r="M78" i="7"/>
  <c r="M15" i="7"/>
  <c r="M57" i="7"/>
  <c r="M32" i="7"/>
  <c r="M13" i="7"/>
  <c r="M72" i="7"/>
  <c r="M20" i="7"/>
  <c r="M79" i="7"/>
  <c r="M30" i="7"/>
  <c r="M62" i="7"/>
  <c r="M25" i="7"/>
  <c r="M73" i="7"/>
  <c r="M34" i="7"/>
  <c r="M22" i="7"/>
  <c r="M60" i="7"/>
  <c r="M26" i="7"/>
  <c r="M53" i="7"/>
  <c r="M14" i="7"/>
  <c r="M23" i="7"/>
  <c r="M38" i="7"/>
  <c r="M59" i="7"/>
  <c r="M67" i="7"/>
  <c r="M70" i="7"/>
  <c r="K40" i="1"/>
  <c r="I30" i="54"/>
  <c r="K16" i="1"/>
  <c r="M34" i="5"/>
  <c r="M78" i="4"/>
  <c r="I58" i="1"/>
  <c r="M47" i="1"/>
  <c r="M77" i="6"/>
  <c r="M56" i="6"/>
  <c r="M72" i="6"/>
  <c r="M76" i="6"/>
  <c r="M22" i="6"/>
  <c r="M19" i="6"/>
  <c r="M58" i="6"/>
  <c r="M33" i="6"/>
  <c r="M79" i="6"/>
  <c r="M67" i="6"/>
  <c r="M48" i="6"/>
  <c r="M40" i="6"/>
  <c r="M38" i="6"/>
  <c r="M63" i="6"/>
  <c r="M31" i="6"/>
  <c r="M69" i="6"/>
  <c r="M23" i="6"/>
  <c r="M55" i="6"/>
  <c r="M61" i="6"/>
  <c r="M14" i="6"/>
  <c r="M24" i="6"/>
  <c r="M18" i="6"/>
  <c r="M32" i="6"/>
  <c r="M27" i="6"/>
  <c r="M30" i="6"/>
  <c r="M78" i="6"/>
  <c r="M26" i="6"/>
  <c r="M54" i="6"/>
  <c r="M53" i="6"/>
  <c r="M34" i="6"/>
  <c r="M20" i="6"/>
  <c r="M59" i="6"/>
  <c r="M73" i="6"/>
  <c r="M64" i="6"/>
  <c r="M13" i="6"/>
  <c r="M75" i="6"/>
  <c r="M28" i="6"/>
  <c r="M66" i="6"/>
  <c r="M16" i="6"/>
  <c r="M29" i="6"/>
  <c r="M49" i="6"/>
  <c r="M62" i="6"/>
  <c r="M21" i="6"/>
  <c r="M15" i="6"/>
  <c r="M65" i="6"/>
  <c r="M77" i="5"/>
  <c r="M79" i="5"/>
  <c r="M18" i="5"/>
  <c r="M23" i="5"/>
  <c r="M68" i="5"/>
  <c r="M76" i="5"/>
  <c r="M41" i="5"/>
  <c r="M27" i="5"/>
  <c r="M25" i="5"/>
  <c r="M54" i="5"/>
  <c r="M29" i="5"/>
  <c r="M72" i="5"/>
  <c r="M69" i="5"/>
  <c r="M33" i="5"/>
  <c r="M32" i="5"/>
  <c r="M24" i="5"/>
  <c r="M57" i="5"/>
  <c r="M20" i="5"/>
  <c r="M61" i="5"/>
  <c r="M19" i="5"/>
  <c r="M62" i="5"/>
  <c r="M38" i="5"/>
  <c r="M78" i="5"/>
  <c r="M66" i="5"/>
  <c r="M26" i="5"/>
  <c r="M55" i="5"/>
  <c r="M30" i="5"/>
  <c r="M53" i="5"/>
  <c r="M60" i="5"/>
  <c r="M51" i="5"/>
  <c r="M56" i="5"/>
  <c r="M16" i="5"/>
  <c r="M65" i="5"/>
  <c r="M28" i="5"/>
  <c r="M67" i="5"/>
  <c r="M14" i="5"/>
  <c r="M58" i="5"/>
  <c r="M31" i="5"/>
  <c r="M73" i="5"/>
  <c r="M59" i="5"/>
  <c r="M48" i="5"/>
  <c r="M75" i="5"/>
  <c r="M63" i="5"/>
  <c r="M21" i="5"/>
  <c r="M70" i="5"/>
  <c r="M49" i="5"/>
  <c r="M40" i="5"/>
  <c r="M17" i="5"/>
  <c r="M15" i="5"/>
  <c r="L59" i="59"/>
  <c r="I59" i="59" s="1"/>
  <c r="L66" i="52"/>
  <c r="K66" i="52" s="1"/>
  <c r="M49" i="2"/>
  <c r="I45" i="58"/>
  <c r="M25" i="4"/>
  <c r="M53" i="4"/>
  <c r="M69" i="4"/>
  <c r="M62" i="4"/>
  <c r="M27" i="4"/>
  <c r="M68" i="4"/>
  <c r="M34" i="4"/>
  <c r="M14" i="4"/>
  <c r="M61" i="4"/>
  <c r="M20" i="4"/>
  <c r="M65" i="4"/>
  <c r="M54" i="4"/>
  <c r="M29" i="4"/>
  <c r="M56" i="4"/>
  <c r="M31" i="4"/>
  <c r="M17" i="4"/>
  <c r="M26" i="4"/>
  <c r="M72" i="4"/>
  <c r="M33" i="4"/>
  <c r="M57" i="4"/>
  <c r="M60" i="4"/>
  <c r="M21" i="4"/>
  <c r="M48" i="4"/>
  <c r="M22" i="4"/>
  <c r="M38" i="4"/>
  <c r="M75" i="4"/>
  <c r="M49" i="4"/>
  <c r="M66" i="4"/>
  <c r="M28" i="4"/>
  <c r="M13" i="4"/>
  <c r="M41" i="4"/>
  <c r="M30" i="4"/>
  <c r="M64" i="4"/>
  <c r="M32" i="4"/>
  <c r="M15" i="4"/>
  <c r="M18" i="4"/>
  <c r="M79" i="4"/>
  <c r="M51" i="4"/>
  <c r="M63" i="4"/>
  <c r="M73" i="4"/>
  <c r="M76" i="4"/>
  <c r="M58" i="4"/>
  <c r="M23" i="4"/>
  <c r="M19" i="4"/>
  <c r="M77" i="4"/>
  <c r="I76" i="58"/>
  <c r="K76" i="58"/>
  <c r="M70" i="4"/>
  <c r="M64" i="5"/>
  <c r="M59" i="4"/>
  <c r="I16" i="1"/>
  <c r="M42" i="5"/>
  <c r="K20" i="51"/>
  <c r="J77" i="51"/>
  <c r="M40" i="4"/>
  <c r="K64" i="1"/>
  <c r="M42" i="7"/>
  <c r="M42" i="4"/>
  <c r="K47" i="1"/>
  <c r="I47" i="1"/>
  <c r="L49" i="1"/>
  <c r="I73" i="59"/>
  <c r="K30" i="53"/>
  <c r="I28" i="53"/>
  <c r="I24" i="54"/>
  <c r="K55" i="1"/>
  <c r="L59" i="1"/>
  <c r="I59" i="1" s="1"/>
  <c r="G79" i="5"/>
  <c r="G32" i="5"/>
  <c r="G27" i="5"/>
  <c r="G22" i="5"/>
  <c r="G55" i="5"/>
  <c r="G62" i="5"/>
  <c r="G30" i="5"/>
  <c r="G72" i="5"/>
  <c r="G26" i="5"/>
  <c r="G20" i="5"/>
  <c r="G57" i="5"/>
  <c r="G48" i="5"/>
  <c r="G65" i="5"/>
  <c r="G61" i="5"/>
  <c r="G77" i="5"/>
  <c r="G64" i="5"/>
  <c r="G17" i="5"/>
  <c r="G19" i="5"/>
  <c r="G41" i="5"/>
  <c r="G34" i="5"/>
  <c r="G16" i="5"/>
  <c r="G42" i="5"/>
  <c r="G49" i="5"/>
  <c r="G69" i="5"/>
  <c r="G53" i="5"/>
  <c r="G54" i="5"/>
  <c r="G67" i="5"/>
  <c r="G56" i="5"/>
  <c r="G29" i="5"/>
  <c r="G14" i="5"/>
  <c r="G60" i="5"/>
  <c r="G75" i="5"/>
  <c r="G31" i="5"/>
  <c r="G18" i="5"/>
  <c r="G23" i="5"/>
  <c r="G33" i="5"/>
  <c r="G38" i="5"/>
  <c r="G21" i="5"/>
  <c r="G63" i="5"/>
  <c r="G66" i="5"/>
  <c r="G13" i="5"/>
  <c r="G40" i="5"/>
  <c r="G15" i="5"/>
  <c r="G68" i="5"/>
  <c r="G59" i="5"/>
  <c r="G73" i="5"/>
  <c r="G28" i="5"/>
  <c r="G25" i="5"/>
  <c r="G78" i="5"/>
  <c r="G24" i="5"/>
  <c r="G51" i="5"/>
  <c r="G58" i="5"/>
  <c r="G76" i="5"/>
  <c r="E47" i="59"/>
  <c r="C14" i="54"/>
  <c r="C54" i="54"/>
  <c r="M55" i="14"/>
  <c r="M23" i="14"/>
  <c r="M67" i="14"/>
  <c r="M75" i="14"/>
  <c r="M15" i="14"/>
  <c r="M17" i="14"/>
  <c r="M18" i="14"/>
  <c r="M60" i="14"/>
  <c r="M54" i="14"/>
  <c r="M34" i="14"/>
  <c r="M73" i="14"/>
  <c r="M48" i="14"/>
  <c r="M22" i="14"/>
  <c r="M68" i="14"/>
  <c r="M66" i="14"/>
  <c r="M49" i="14"/>
  <c r="M28" i="14"/>
  <c r="M27" i="14"/>
  <c r="M21" i="14"/>
  <c r="M62" i="14"/>
  <c r="M38" i="18"/>
  <c r="M79" i="18"/>
  <c r="M61" i="18"/>
  <c r="M20" i="18"/>
  <c r="M51" i="18"/>
  <c r="M27" i="18"/>
  <c r="M33" i="18"/>
  <c r="M67" i="18"/>
  <c r="M22" i="18"/>
  <c r="M54" i="18"/>
  <c r="M26" i="18"/>
  <c r="M25" i="18"/>
  <c r="M34" i="18"/>
  <c r="M28" i="18"/>
  <c r="M14" i="18"/>
  <c r="M59" i="18"/>
  <c r="M65" i="18"/>
  <c r="M17" i="18"/>
  <c r="M24" i="18"/>
  <c r="M78" i="18"/>
  <c r="M62" i="18"/>
  <c r="M40" i="18"/>
  <c r="M57" i="18"/>
  <c r="M72" i="18"/>
  <c r="M13" i="18"/>
  <c r="M60" i="18"/>
  <c r="M41" i="18"/>
  <c r="M76" i="18"/>
  <c r="M18" i="18"/>
  <c r="M63" i="18"/>
  <c r="M15" i="18"/>
  <c r="M58" i="18"/>
  <c r="M23" i="18"/>
  <c r="M66" i="18"/>
  <c r="M73" i="18"/>
  <c r="M55" i="18"/>
  <c r="M31" i="18"/>
  <c r="M32" i="18"/>
  <c r="M53" i="18"/>
  <c r="M48" i="18"/>
  <c r="M64" i="18"/>
  <c r="M16" i="18"/>
  <c r="M19" i="18"/>
  <c r="M69" i="18"/>
  <c r="M68" i="18"/>
  <c r="M70" i="18"/>
  <c r="M56" i="18"/>
  <c r="M75" i="18"/>
  <c r="M30" i="18"/>
  <c r="M77" i="18"/>
  <c r="M21" i="18"/>
  <c r="M29" i="18"/>
  <c r="I56" i="53"/>
  <c r="K72" i="20"/>
  <c r="I72" i="20"/>
  <c r="K29" i="20"/>
  <c r="K55" i="20"/>
  <c r="I55" i="20"/>
  <c r="I16" i="20"/>
  <c r="K16" i="20"/>
  <c r="L40" i="51"/>
  <c r="K40" i="51" s="1"/>
  <c r="I38" i="53"/>
  <c r="K38" i="53"/>
  <c r="I57" i="20"/>
  <c r="K57" i="20"/>
  <c r="I42" i="58"/>
  <c r="K38" i="58"/>
  <c r="I38" i="58"/>
  <c r="M42" i="18"/>
  <c r="I53" i="58"/>
  <c r="K48" i="58"/>
  <c r="L49" i="58"/>
  <c r="K54" i="54"/>
  <c r="I54" i="54"/>
  <c r="M70" i="14"/>
  <c r="L13" i="52"/>
  <c r="I62" i="20"/>
  <c r="K62" i="20"/>
  <c r="M42" i="14"/>
  <c r="L72" i="51"/>
  <c r="I72" i="51" s="1"/>
  <c r="L19" i="51"/>
  <c r="I19" i="51" s="1"/>
  <c r="H59" i="51"/>
  <c r="I63" i="53"/>
  <c r="K63" i="53"/>
  <c r="L23" i="52"/>
  <c r="I23" i="52" s="1"/>
  <c r="K21" i="20"/>
  <c r="L77" i="20"/>
  <c r="K76" i="20"/>
  <c r="I27" i="58"/>
  <c r="K33" i="58"/>
  <c r="M42" i="12"/>
  <c r="I77" i="58"/>
  <c r="K48" i="20"/>
  <c r="L49" i="20"/>
  <c r="I49" i="20" s="1"/>
  <c r="I48" i="20"/>
  <c r="K15" i="54"/>
  <c r="M42" i="16"/>
  <c r="M42" i="13"/>
  <c r="M42" i="17"/>
  <c r="M49" i="17"/>
  <c r="M49" i="19"/>
  <c r="K40" i="20"/>
  <c r="I62" i="58"/>
  <c r="I25" i="58"/>
  <c r="K25" i="58"/>
  <c r="M49" i="18"/>
  <c r="J70" i="58"/>
  <c r="J79" i="58" s="1"/>
  <c r="L59" i="58"/>
  <c r="K59" i="58" s="1"/>
  <c r="E27" i="54"/>
  <c r="C27" i="54"/>
  <c r="E48" i="51"/>
  <c r="C48" i="51"/>
  <c r="E65" i="54"/>
  <c r="C65" i="54"/>
  <c r="F46" i="51"/>
  <c r="E49" i="58"/>
  <c r="C49" i="58"/>
  <c r="C38" i="53"/>
  <c r="E38" i="53"/>
  <c r="E30" i="20"/>
  <c r="C30" i="20"/>
  <c r="E51" i="51"/>
  <c r="C72" i="53"/>
  <c r="E58" i="20"/>
  <c r="F59" i="20"/>
  <c r="F63" i="52"/>
  <c r="E63" i="52" s="1"/>
  <c r="C47" i="51"/>
  <c r="C30" i="58"/>
  <c r="C21" i="20"/>
  <c r="E76" i="51"/>
  <c r="E76" i="58"/>
  <c r="F77" i="58"/>
  <c r="F18" i="52"/>
  <c r="C18" i="52" s="1"/>
  <c r="E46" i="20"/>
  <c r="C29" i="20"/>
  <c r="E21" i="53"/>
  <c r="E57" i="51"/>
  <c r="C57" i="51"/>
  <c r="C20" i="20"/>
  <c r="E20" i="20"/>
  <c r="E15" i="20"/>
  <c r="E51" i="20"/>
  <c r="F28" i="52"/>
  <c r="C28" i="52" s="1"/>
  <c r="F77" i="20"/>
  <c r="C72" i="20"/>
  <c r="D49" i="51"/>
  <c r="C55" i="51"/>
  <c r="C47" i="53"/>
  <c r="C22" i="51"/>
  <c r="E22" i="51"/>
  <c r="E21" i="20"/>
  <c r="C22" i="54"/>
  <c r="E20" i="51"/>
  <c r="G46" i="20"/>
  <c r="C76" i="58"/>
  <c r="C47" i="58"/>
  <c r="C46" i="20"/>
  <c r="E22" i="20"/>
  <c r="C22" i="20"/>
  <c r="C51" i="20"/>
  <c r="E56" i="54"/>
  <c r="E47" i="58"/>
  <c r="C56" i="54"/>
  <c r="M59" i="30"/>
  <c r="M19" i="30"/>
  <c r="M14" i="30"/>
  <c r="M22" i="30"/>
  <c r="M63" i="30"/>
  <c r="M76" i="30"/>
  <c r="M79" i="30"/>
  <c r="M21" i="30"/>
  <c r="M51" i="30"/>
  <c r="M33" i="30"/>
  <c r="M73" i="30"/>
  <c r="M55" i="30"/>
  <c r="M24" i="30"/>
  <c r="M75" i="30"/>
  <c r="M70" i="30"/>
  <c r="M66" i="30"/>
  <c r="M26" i="30"/>
  <c r="M16" i="30"/>
  <c r="M64" i="30"/>
  <c r="M41" i="30"/>
  <c r="M67" i="30"/>
  <c r="M20" i="30"/>
  <c r="M58" i="30"/>
  <c r="M68" i="30"/>
  <c r="M61" i="30"/>
  <c r="M13" i="30"/>
  <c r="M57" i="30"/>
  <c r="M53" i="30"/>
  <c r="M60" i="30"/>
  <c r="M29" i="30"/>
  <c r="M65" i="30"/>
  <c r="M54" i="30"/>
  <c r="M72" i="30"/>
  <c r="M56" i="30"/>
  <c r="M30" i="30"/>
  <c r="M34" i="30"/>
  <c r="M28" i="30"/>
  <c r="M27" i="30"/>
  <c r="M48" i="30"/>
  <c r="M78" i="30"/>
  <c r="M38" i="30"/>
  <c r="M40" i="30"/>
  <c r="M25" i="30"/>
  <c r="M17" i="30"/>
  <c r="M32" i="30"/>
  <c r="M23" i="30"/>
  <c r="M31" i="30"/>
  <c r="M77" i="30"/>
  <c r="M62" i="30"/>
  <c r="M69" i="30"/>
  <c r="M18" i="30"/>
  <c r="M15" i="30"/>
  <c r="I14" i="32"/>
  <c r="K32" i="53"/>
  <c r="M42" i="30"/>
  <c r="I15" i="59"/>
  <c r="L18" i="52"/>
  <c r="I18" i="52" s="1"/>
  <c r="L73" i="51"/>
  <c r="I73" i="51" s="1"/>
  <c r="K67" i="53"/>
  <c r="L46" i="53"/>
  <c r="I46" i="53" s="1"/>
  <c r="H46" i="52"/>
  <c r="H49" i="52" s="1"/>
  <c r="I73" i="32"/>
  <c r="L77" i="32"/>
  <c r="K77" i="32" s="1"/>
  <c r="H54" i="52"/>
  <c r="H59" i="52" s="1"/>
  <c r="L54" i="53"/>
  <c r="K54" i="53" s="1"/>
  <c r="M15" i="29"/>
  <c r="M53" i="29"/>
  <c r="M28" i="29"/>
  <c r="M20" i="29"/>
  <c r="M72" i="29"/>
  <c r="M22" i="29"/>
  <c r="M14" i="29"/>
  <c r="M17" i="29"/>
  <c r="M56" i="29"/>
  <c r="M76" i="29"/>
  <c r="M79" i="29"/>
  <c r="M34" i="29"/>
  <c r="M40" i="29"/>
  <c r="M24" i="29"/>
  <c r="M57" i="29"/>
  <c r="M29" i="29"/>
  <c r="M66" i="29"/>
  <c r="M31" i="29"/>
  <c r="M48" i="29"/>
  <c r="M73" i="29"/>
  <c r="M38" i="29"/>
  <c r="M27" i="29"/>
  <c r="M25" i="29"/>
  <c r="M58" i="29"/>
  <c r="M55" i="29"/>
  <c r="M64" i="29"/>
  <c r="M32" i="29"/>
  <c r="M59" i="29"/>
  <c r="M33" i="29"/>
  <c r="M23" i="29"/>
  <c r="M75" i="29"/>
  <c r="M63" i="29"/>
  <c r="M62" i="29"/>
  <c r="M60" i="29"/>
  <c r="M19" i="29"/>
  <c r="M21" i="29"/>
  <c r="M13" i="29"/>
  <c r="M18" i="29"/>
  <c r="M54" i="29"/>
  <c r="M61" i="29"/>
  <c r="M68" i="29"/>
  <c r="M26" i="29"/>
  <c r="M51" i="29"/>
  <c r="M41" i="29"/>
  <c r="M69" i="29"/>
  <c r="M78" i="29"/>
  <c r="M16" i="29"/>
  <c r="M67" i="29"/>
  <c r="M65" i="29"/>
  <c r="M30" i="29"/>
  <c r="M77" i="22"/>
  <c r="I66" i="59"/>
  <c r="H59" i="53"/>
  <c r="H70" i="53" s="1"/>
  <c r="H79" i="53" s="1"/>
  <c r="M49" i="31"/>
  <c r="M70" i="26"/>
  <c r="H29" i="52"/>
  <c r="L29" i="52" s="1"/>
  <c r="L29" i="53"/>
  <c r="I44" i="59"/>
  <c r="I64" i="59"/>
  <c r="I64" i="32"/>
  <c r="L27" i="51"/>
  <c r="I27" i="51" s="1"/>
  <c r="I15" i="53"/>
  <c r="K73" i="32"/>
  <c r="L48" i="52"/>
  <c r="K48" i="52" s="1"/>
  <c r="I54" i="32"/>
  <c r="I55" i="59"/>
  <c r="L56" i="52"/>
  <c r="K56" i="52" s="1"/>
  <c r="H19" i="52"/>
  <c r="L19" i="53"/>
  <c r="I27" i="32"/>
  <c r="K27" i="32"/>
  <c r="L15" i="52"/>
  <c r="K15" i="52" s="1"/>
  <c r="M49" i="29"/>
  <c r="M70" i="22"/>
  <c r="I31" i="59"/>
  <c r="K34" i="59"/>
  <c r="J77" i="53"/>
  <c r="J73" i="52"/>
  <c r="L73" i="53"/>
  <c r="I73" i="53" s="1"/>
  <c r="I48" i="53"/>
  <c r="K48" i="53"/>
  <c r="M70" i="28"/>
  <c r="I21" i="53"/>
  <c r="K21" i="53"/>
  <c r="H70" i="32"/>
  <c r="H79" i="32" s="1"/>
  <c r="L59" i="32"/>
  <c r="K59" i="32" s="1"/>
  <c r="L64" i="53"/>
  <c r="I64" i="53" s="1"/>
  <c r="J64" i="52"/>
  <c r="I60" i="53"/>
  <c r="K60" i="53"/>
  <c r="L27" i="53"/>
  <c r="I27" i="53" s="1"/>
  <c r="J27" i="52"/>
  <c r="K26" i="59"/>
  <c r="I55" i="53"/>
  <c r="K78" i="32"/>
  <c r="I78" i="32"/>
  <c r="I58" i="53"/>
  <c r="K58" i="53"/>
  <c r="L40" i="53"/>
  <c r="J40" i="52"/>
  <c r="J42" i="52" s="1"/>
  <c r="I75" i="53"/>
  <c r="K75" i="53"/>
  <c r="H14" i="52"/>
  <c r="H42" i="52" s="1"/>
  <c r="L14" i="53"/>
  <c r="L42" i="53" s="1"/>
  <c r="L78" i="51"/>
  <c r="L46" i="51"/>
  <c r="H49" i="51"/>
  <c r="M70" i="25"/>
  <c r="M49" i="30"/>
  <c r="I18" i="53"/>
  <c r="K18" i="53"/>
  <c r="I68" i="53"/>
  <c r="H78" i="52"/>
  <c r="L78" i="52" s="1"/>
  <c r="M50" i="52" s="1"/>
  <c r="L78" i="53"/>
  <c r="M50" i="53" s="1"/>
  <c r="M70" i="27"/>
  <c r="I40" i="32"/>
  <c r="K42" i="32"/>
  <c r="I49" i="32"/>
  <c r="C65" i="51"/>
  <c r="E65" i="51"/>
  <c r="G44" i="32"/>
  <c r="G49" i="29"/>
  <c r="F47" i="52"/>
  <c r="E47" i="52" s="1"/>
  <c r="B77" i="51"/>
  <c r="F54" i="53"/>
  <c r="C54" i="53" s="1"/>
  <c r="D54" i="52"/>
  <c r="E17" i="32"/>
  <c r="B65" i="52"/>
  <c r="F65" i="53"/>
  <c r="D23" i="52"/>
  <c r="F23" i="52" s="1"/>
  <c r="C23" i="52" s="1"/>
  <c r="F23" i="53"/>
  <c r="E34" i="32"/>
  <c r="C13" i="32"/>
  <c r="G49" i="28"/>
  <c r="D59" i="51"/>
  <c r="D70" i="51" s="1"/>
  <c r="C76" i="53"/>
  <c r="E76" i="53"/>
  <c r="F24" i="52"/>
  <c r="E24" i="52" s="1"/>
  <c r="D59" i="53"/>
  <c r="D70" i="53" s="1"/>
  <c r="F17" i="53"/>
  <c r="C17" i="53" s="1"/>
  <c r="E68" i="53"/>
  <c r="C68" i="53"/>
  <c r="F13" i="51"/>
  <c r="E17" i="51"/>
  <c r="E44" i="59"/>
  <c r="C44" i="59"/>
  <c r="C40" i="53"/>
  <c r="E40" i="53"/>
  <c r="D62" i="52"/>
  <c r="F62" i="53"/>
  <c r="C62" i="53" s="1"/>
  <c r="E69" i="32"/>
  <c r="C69" i="32"/>
  <c r="E44" i="53"/>
  <c r="C44" i="53"/>
  <c r="F49" i="53"/>
  <c r="C49" i="53" s="1"/>
  <c r="F34" i="53"/>
  <c r="D34" i="52"/>
  <c r="E49" i="32"/>
  <c r="F13" i="53"/>
  <c r="E54" i="32"/>
  <c r="G49" i="30"/>
  <c r="G70" i="24"/>
  <c r="B70" i="53"/>
  <c r="E19" i="53"/>
  <c r="F75" i="53"/>
  <c r="E75" i="53" s="1"/>
  <c r="B77" i="53"/>
  <c r="B27" i="52"/>
  <c r="F27" i="53"/>
  <c r="E27" i="53" s="1"/>
  <c r="C51" i="32"/>
  <c r="F56" i="52"/>
  <c r="E56" i="52" s="1"/>
  <c r="G42" i="26"/>
  <c r="G38" i="30"/>
  <c r="G61" i="30"/>
  <c r="G16" i="30"/>
  <c r="G30" i="30"/>
  <c r="G27" i="30"/>
  <c r="G19" i="30"/>
  <c r="G40" i="30"/>
  <c r="G15" i="30"/>
  <c r="G21" i="30"/>
  <c r="G41" i="30"/>
  <c r="G29" i="30"/>
  <c r="G77" i="30"/>
  <c r="G20" i="30"/>
  <c r="G34" i="30"/>
  <c r="G26" i="30"/>
  <c r="G78" i="30"/>
  <c r="G14" i="30"/>
  <c r="G42" i="30"/>
  <c r="G33" i="30"/>
  <c r="G54" i="30"/>
  <c r="G68" i="30"/>
  <c r="G76" i="30"/>
  <c r="G58" i="30"/>
  <c r="G73" i="30"/>
  <c r="G69" i="30"/>
  <c r="G60" i="30"/>
  <c r="G25" i="30"/>
  <c r="G63" i="30"/>
  <c r="G51" i="30"/>
  <c r="G66" i="30"/>
  <c r="G65" i="30"/>
  <c r="G31" i="30"/>
  <c r="G22" i="30"/>
  <c r="G18" i="30"/>
  <c r="G53" i="30"/>
  <c r="G62" i="30"/>
  <c r="G72" i="30"/>
  <c r="G48" i="30"/>
  <c r="G28" i="30"/>
  <c r="G57" i="30"/>
  <c r="G17" i="30"/>
  <c r="G75" i="30"/>
  <c r="G64" i="30"/>
  <c r="G32" i="30"/>
  <c r="G13" i="30"/>
  <c r="G56" i="30"/>
  <c r="G67" i="30"/>
  <c r="G79" i="30"/>
  <c r="G55" i="30"/>
  <c r="G24" i="30"/>
  <c r="G23" i="30"/>
  <c r="F69" i="53"/>
  <c r="D69" i="52"/>
  <c r="C44" i="32"/>
  <c r="G77" i="29"/>
  <c r="G70" i="22"/>
  <c r="F59" i="32"/>
  <c r="C59" i="32" s="1"/>
  <c r="G59" i="30"/>
  <c r="F23" i="51"/>
  <c r="C23" i="51" s="1"/>
  <c r="F77" i="32"/>
  <c r="E75" i="32"/>
  <c r="F22" i="52"/>
  <c r="E22" i="52" s="1"/>
  <c r="E67" i="53"/>
  <c r="G70" i="23"/>
  <c r="G42" i="27"/>
  <c r="G70" i="27"/>
  <c r="F25" i="52"/>
  <c r="E25" i="52" s="1"/>
  <c r="F70" i="25"/>
  <c r="C65" i="32"/>
  <c r="E65" i="32"/>
  <c r="E23" i="32"/>
  <c r="C23" i="32"/>
  <c r="C22" i="53"/>
  <c r="F67" i="52"/>
  <c r="C67" i="52" s="1"/>
  <c r="F34" i="51"/>
  <c r="C34" i="51" s="1"/>
  <c r="E25" i="53"/>
  <c r="C25" i="53"/>
  <c r="B51" i="52"/>
  <c r="F51" i="53"/>
  <c r="E51" i="53" s="1"/>
  <c r="I58" i="60"/>
  <c r="M70" i="34"/>
  <c r="M65" i="33"/>
  <c r="M25" i="33"/>
  <c r="M62" i="33"/>
  <c r="M76" i="33"/>
  <c r="M61" i="33"/>
  <c r="M54" i="33"/>
  <c r="M79" i="33"/>
  <c r="M57" i="33"/>
  <c r="M17" i="33"/>
  <c r="M58" i="33"/>
  <c r="M67" i="33"/>
  <c r="M31" i="33"/>
  <c r="M29" i="33"/>
  <c r="M53" i="33"/>
  <c r="M63" i="33"/>
  <c r="M68" i="33"/>
  <c r="M16" i="33"/>
  <c r="M51" i="33"/>
  <c r="M30" i="33"/>
  <c r="M24" i="33"/>
  <c r="M75" i="33"/>
  <c r="M77" i="33"/>
  <c r="M18" i="33"/>
  <c r="M60" i="33"/>
  <c r="M19" i="33"/>
  <c r="M78" i="33"/>
  <c r="M69" i="33"/>
  <c r="M21" i="33"/>
  <c r="M14" i="33"/>
  <c r="M73" i="33"/>
  <c r="M32" i="33"/>
  <c r="M59" i="33"/>
  <c r="M41" i="33"/>
  <c r="M38" i="33"/>
  <c r="M28" i="33"/>
  <c r="M64" i="33"/>
  <c r="M23" i="33"/>
  <c r="M20" i="33"/>
  <c r="M56" i="33"/>
  <c r="M26" i="33"/>
  <c r="M72" i="33"/>
  <c r="M40" i="33"/>
  <c r="M27" i="33"/>
  <c r="M33" i="33"/>
  <c r="M55" i="33"/>
  <c r="K16" i="59"/>
  <c r="M70" i="33"/>
  <c r="I13" i="59"/>
  <c r="K47" i="59"/>
  <c r="I47" i="59"/>
  <c r="L49" i="59"/>
  <c r="K49" i="59" s="1"/>
  <c r="L70" i="59"/>
  <c r="I67" i="59"/>
  <c r="M22" i="33"/>
  <c r="K58" i="59"/>
  <c r="I58" i="59"/>
  <c r="I49" i="60"/>
  <c r="M48" i="33"/>
  <c r="M13" i="33"/>
  <c r="M47" i="59"/>
  <c r="M18" i="35"/>
  <c r="M40" i="35"/>
  <c r="M72" i="35"/>
  <c r="M53" i="35"/>
  <c r="M66" i="35"/>
  <c r="M30" i="35"/>
  <c r="M25" i="35"/>
  <c r="M17" i="35"/>
  <c r="M75" i="35"/>
  <c r="M77" i="35"/>
  <c r="M32" i="35"/>
  <c r="M48" i="35"/>
  <c r="K75" i="59"/>
  <c r="L77" i="59"/>
  <c r="I70" i="60"/>
  <c r="E38" i="59"/>
  <c r="C42" i="59"/>
  <c r="G77" i="35"/>
  <c r="C16" i="59"/>
  <c r="C38" i="59"/>
  <c r="E27" i="60"/>
  <c r="C27" i="60"/>
  <c r="C53" i="59"/>
  <c r="E53" i="59"/>
  <c r="C30" i="51"/>
  <c r="G14" i="35"/>
  <c r="G58" i="35"/>
  <c r="G78" i="35"/>
  <c r="G76" i="35"/>
  <c r="G19" i="35"/>
  <c r="G53" i="35"/>
  <c r="G60" i="35"/>
  <c r="G49" i="35"/>
  <c r="G38" i="35"/>
  <c r="G18" i="35"/>
  <c r="G63" i="35"/>
  <c r="G61" i="35"/>
  <c r="G24" i="35"/>
  <c r="G29" i="35"/>
  <c r="G21" i="35"/>
  <c r="G32" i="35"/>
  <c r="G23" i="35"/>
  <c r="G27" i="35"/>
  <c r="G51" i="35"/>
  <c r="G57" i="35"/>
  <c r="G62" i="35"/>
  <c r="G69" i="35"/>
  <c r="G17" i="35"/>
  <c r="G56" i="35"/>
  <c r="G25" i="35"/>
  <c r="G16" i="35"/>
  <c r="G28" i="35"/>
  <c r="G72" i="35"/>
  <c r="G68" i="35"/>
  <c r="G79" i="35"/>
  <c r="G73" i="35"/>
  <c r="G31" i="35"/>
  <c r="G33" i="35"/>
  <c r="G67" i="35"/>
  <c r="G48" i="35"/>
  <c r="G26" i="35"/>
  <c r="G34" i="35"/>
  <c r="G20" i="35"/>
  <c r="G65" i="35"/>
  <c r="G40" i="35"/>
  <c r="G55" i="35"/>
  <c r="G66" i="35"/>
  <c r="E42" i="60"/>
  <c r="C72" i="60"/>
  <c r="C54" i="60"/>
  <c r="G42" i="35"/>
  <c r="G59" i="35"/>
  <c r="G54" i="35"/>
  <c r="C49" i="59"/>
  <c r="C66" i="51"/>
  <c r="E66" i="51"/>
  <c r="F59" i="59"/>
  <c r="E59" i="59" s="1"/>
  <c r="G41" i="35"/>
  <c r="F77" i="60"/>
  <c r="E77" i="60" s="1"/>
  <c r="E63" i="60"/>
  <c r="G22" i="35"/>
  <c r="G30" i="35"/>
  <c r="L63" i="54"/>
  <c r="K63" i="54" s="1"/>
  <c r="J63" i="52"/>
  <c r="K55" i="54"/>
  <c r="I63" i="36"/>
  <c r="K63" i="36"/>
  <c r="F33" i="54"/>
  <c r="E33" i="54" s="1"/>
  <c r="D33" i="52"/>
  <c r="G42" i="31"/>
  <c r="M42" i="43"/>
  <c r="I61" i="36"/>
  <c r="K61" i="36"/>
  <c r="M77" i="3"/>
  <c r="C15" i="54"/>
  <c r="G61" i="3"/>
  <c r="G79" i="3"/>
  <c r="G75" i="3"/>
  <c r="G49" i="3"/>
  <c r="G73" i="3"/>
  <c r="G19" i="3"/>
  <c r="G41" i="3"/>
  <c r="G51" i="3"/>
  <c r="G56" i="3"/>
  <c r="G48" i="3"/>
  <c r="G31" i="3"/>
  <c r="G27" i="3"/>
  <c r="G69" i="3"/>
  <c r="G23" i="3"/>
  <c r="G68" i="3"/>
  <c r="G18" i="3"/>
  <c r="G15" i="3"/>
  <c r="G54" i="3"/>
  <c r="G63" i="3"/>
  <c r="G70" i="3"/>
  <c r="G67" i="3"/>
  <c r="G78" i="3"/>
  <c r="G55" i="3"/>
  <c r="G64" i="3"/>
  <c r="G59" i="3"/>
  <c r="G29" i="3"/>
  <c r="G60" i="3"/>
  <c r="G40" i="3"/>
  <c r="G42" i="3"/>
  <c r="G72" i="3"/>
  <c r="G66" i="3"/>
  <c r="G14" i="3"/>
  <c r="G34" i="3"/>
  <c r="G30" i="3"/>
  <c r="G33" i="3"/>
  <c r="G57" i="3"/>
  <c r="G16" i="3"/>
  <c r="G58" i="3"/>
  <c r="G76" i="3"/>
  <c r="G53" i="3"/>
  <c r="G21" i="3"/>
  <c r="G62" i="3"/>
  <c r="G38" i="3"/>
  <c r="G26" i="3"/>
  <c r="G20" i="3"/>
  <c r="G65" i="3"/>
  <c r="G32" i="3"/>
  <c r="G25" i="3"/>
  <c r="G28" i="3"/>
  <c r="G13" i="3"/>
  <c r="G24" i="3"/>
  <c r="G17" i="3"/>
  <c r="G22" i="3"/>
  <c r="F75" i="54"/>
  <c r="C75" i="54" s="1"/>
  <c r="B75" i="52"/>
  <c r="B77" i="54"/>
  <c r="G77" i="33"/>
  <c r="E17" i="36"/>
  <c r="C17" i="36"/>
  <c r="F61" i="54"/>
  <c r="D61" i="52"/>
  <c r="F20" i="53"/>
  <c r="B20" i="52"/>
  <c r="K73" i="54"/>
  <c r="B17" i="52"/>
  <c r="F17" i="54"/>
  <c r="C17" i="54" s="1"/>
  <c r="E61" i="36"/>
  <c r="C61" i="36"/>
  <c r="M77" i="24"/>
  <c r="L59" i="36"/>
  <c r="L70" i="36" s="1"/>
  <c r="J70" i="36"/>
  <c r="J79" i="36" s="1"/>
  <c r="E62" i="54"/>
  <c r="I44" i="36"/>
  <c r="L46" i="54"/>
  <c r="K46" i="54" s="1"/>
  <c r="J49" i="54"/>
  <c r="J46" i="52"/>
  <c r="C75" i="36"/>
  <c r="F77" i="36"/>
  <c r="E75" i="36"/>
  <c r="E20" i="32"/>
  <c r="G42" i="34"/>
  <c r="I65" i="36"/>
  <c r="K65" i="36"/>
  <c r="J59" i="54"/>
  <c r="L57" i="54"/>
  <c r="J57" i="52"/>
  <c r="I73" i="54"/>
  <c r="L44" i="51"/>
  <c r="K44" i="51" s="1"/>
  <c r="J49" i="51"/>
  <c r="L67" i="54"/>
  <c r="K67" i="54" s="1"/>
  <c r="J67" i="52"/>
  <c r="C64" i="51"/>
  <c r="L65" i="54"/>
  <c r="K65" i="54" s="1"/>
  <c r="J65" i="52"/>
  <c r="B49" i="54"/>
  <c r="B46" i="52"/>
  <c r="F46" i="52" s="1"/>
  <c r="C56" i="58"/>
  <c r="K58" i="54"/>
  <c r="M70" i="40"/>
  <c r="M61" i="40"/>
  <c r="M18" i="40"/>
  <c r="M78" i="40"/>
  <c r="M21" i="40"/>
  <c r="M65" i="40"/>
  <c r="M68" i="40"/>
  <c r="M79" i="40"/>
  <c r="M63" i="40"/>
  <c r="M67" i="40"/>
  <c r="M23" i="40"/>
  <c r="M41" i="40"/>
  <c r="M19" i="40"/>
  <c r="M31" i="40"/>
  <c r="M69" i="40"/>
  <c r="M59" i="40"/>
  <c r="M57" i="40"/>
  <c r="M75" i="40"/>
  <c r="M30" i="40"/>
  <c r="M28" i="40"/>
  <c r="M24" i="40"/>
  <c r="M29" i="40"/>
  <c r="M48" i="40"/>
  <c r="M27" i="40"/>
  <c r="M38" i="40"/>
  <c r="M34" i="40"/>
  <c r="M16" i="40"/>
  <c r="M13" i="40"/>
  <c r="M72" i="40"/>
  <c r="M15" i="40"/>
  <c r="M56" i="40"/>
  <c r="M58" i="40"/>
  <c r="M22" i="40"/>
  <c r="M54" i="40"/>
  <c r="M26" i="40"/>
  <c r="M60" i="40"/>
  <c r="M64" i="40"/>
  <c r="M53" i="40"/>
  <c r="M14" i="40"/>
  <c r="M20" i="40"/>
  <c r="M55" i="40"/>
  <c r="M76" i="40"/>
  <c r="M33" i="40"/>
  <c r="M51" i="40"/>
  <c r="M17" i="40"/>
  <c r="M40" i="40"/>
  <c r="M49" i="40"/>
  <c r="M32" i="40"/>
  <c r="M62" i="40"/>
  <c r="M66" i="40"/>
  <c r="M25" i="40"/>
  <c r="M73" i="40"/>
  <c r="M77" i="40"/>
  <c r="K67" i="36"/>
  <c r="I67" i="36"/>
  <c r="M70" i="47"/>
  <c r="L61" i="54"/>
  <c r="J61" i="52"/>
  <c r="L58" i="52"/>
  <c r="J44" i="52"/>
  <c r="L44" i="54"/>
  <c r="I44" i="54" s="1"/>
  <c r="M54" i="35" l="1"/>
  <c r="M16" i="35"/>
  <c r="M51" i="35"/>
  <c r="M19" i="35"/>
  <c r="M64" i="35"/>
  <c r="M56" i="35"/>
  <c r="M13" i="35"/>
  <c r="M76" i="35"/>
  <c r="M31" i="35"/>
  <c r="M55" i="35"/>
  <c r="M27" i="35"/>
  <c r="M41" i="35"/>
  <c r="M26" i="35"/>
  <c r="M65" i="35"/>
  <c r="M63" i="35"/>
  <c r="M21" i="35"/>
  <c r="M59" i="35"/>
  <c r="M33" i="35"/>
  <c r="M34" i="35"/>
  <c r="M60" i="35"/>
  <c r="M20" i="35"/>
  <c r="M62" i="35"/>
  <c r="M68" i="35"/>
  <c r="M70" i="35"/>
  <c r="M28" i="35"/>
  <c r="M69" i="35"/>
  <c r="M58" i="35"/>
  <c r="M67" i="35"/>
  <c r="M49" i="35"/>
  <c r="M15" i="35"/>
  <c r="M73" i="35"/>
  <c r="M29" i="35"/>
  <c r="M22" i="35"/>
  <c r="M24" i="35"/>
  <c r="M79" i="35"/>
  <c r="E46" i="53"/>
  <c r="B42" i="52"/>
  <c r="C28" i="51"/>
  <c r="C16" i="52"/>
  <c r="M38" i="35"/>
  <c r="M23" i="35"/>
  <c r="M42" i="35"/>
  <c r="K70" i="59"/>
  <c r="L79" i="59"/>
  <c r="M42" i="59" s="1"/>
  <c r="K70" i="60"/>
  <c r="L79" i="60"/>
  <c r="M61" i="35"/>
  <c r="M78" i="35"/>
  <c r="M76" i="14"/>
  <c r="M16" i="14"/>
  <c r="M72" i="14"/>
  <c r="M24" i="14"/>
  <c r="M51" i="14"/>
  <c r="M57" i="14"/>
  <c r="M65" i="14"/>
  <c r="M30" i="14"/>
  <c r="M58" i="14"/>
  <c r="M78" i="14"/>
  <c r="M38" i="14"/>
  <c r="M79" i="14"/>
  <c r="M59" i="14"/>
  <c r="M69" i="14"/>
  <c r="M33" i="14"/>
  <c r="M63" i="14"/>
  <c r="M40" i="14"/>
  <c r="M19" i="14"/>
  <c r="M26" i="14"/>
  <c r="I77" i="1"/>
  <c r="E77" i="1"/>
  <c r="K77" i="58"/>
  <c r="J79" i="53"/>
  <c r="D79" i="53"/>
  <c r="E58" i="53"/>
  <c r="I77" i="20"/>
  <c r="B79" i="53"/>
  <c r="E13" i="53"/>
  <c r="F42" i="53"/>
  <c r="F58" i="52"/>
  <c r="E58" i="52" s="1"/>
  <c r="E56" i="53"/>
  <c r="E77" i="20"/>
  <c r="C67" i="54"/>
  <c r="C55" i="52"/>
  <c r="I13" i="51"/>
  <c r="L42" i="51"/>
  <c r="I42" i="51" s="1"/>
  <c r="I13" i="52"/>
  <c r="J79" i="51"/>
  <c r="M44" i="51" s="1"/>
  <c r="K77" i="36"/>
  <c r="L79" i="36"/>
  <c r="M70" i="36" s="1"/>
  <c r="H79" i="54"/>
  <c r="G77" i="45"/>
  <c r="G19" i="45"/>
  <c r="G23" i="45"/>
  <c r="G24" i="45"/>
  <c r="G60" i="45"/>
  <c r="G63" i="45"/>
  <c r="G48" i="45"/>
  <c r="G51" i="45"/>
  <c r="G31" i="45"/>
  <c r="G25" i="45"/>
  <c r="G29" i="45"/>
  <c r="G73" i="45"/>
  <c r="G20" i="45"/>
  <c r="B79" i="51"/>
  <c r="C72" i="52"/>
  <c r="G49" i="45"/>
  <c r="G26" i="45"/>
  <c r="G75" i="45"/>
  <c r="G13" i="45"/>
  <c r="G72" i="45"/>
  <c r="G53" i="45"/>
  <c r="G15" i="45"/>
  <c r="G79" i="45"/>
  <c r="G61" i="45"/>
  <c r="G56" i="45"/>
  <c r="G54" i="45"/>
  <c r="G14" i="45"/>
  <c r="C13" i="52"/>
  <c r="E13" i="51"/>
  <c r="F42" i="51"/>
  <c r="C42" i="51" s="1"/>
  <c r="D79" i="51"/>
  <c r="E13" i="54"/>
  <c r="F42" i="54"/>
  <c r="D42" i="52"/>
  <c r="B79" i="54"/>
  <c r="D79" i="54"/>
  <c r="I56" i="60"/>
  <c r="K23" i="53"/>
  <c r="G49" i="24"/>
  <c r="B59" i="52"/>
  <c r="B70" i="52" s="1"/>
  <c r="K77" i="60"/>
  <c r="M70" i="60"/>
  <c r="E44" i="51"/>
  <c r="E77" i="59"/>
  <c r="K16" i="51"/>
  <c r="E32" i="51"/>
  <c r="C13" i="54"/>
  <c r="E21" i="51"/>
  <c r="C27" i="51"/>
  <c r="M70" i="6"/>
  <c r="M60" i="6"/>
  <c r="M42" i="6"/>
  <c r="K13" i="51"/>
  <c r="G49" i="6"/>
  <c r="G18" i="6"/>
  <c r="G41" i="6"/>
  <c r="G62" i="6"/>
  <c r="G77" i="6"/>
  <c r="G22" i="6"/>
  <c r="G28" i="6"/>
  <c r="G64" i="6"/>
  <c r="G66" i="6"/>
  <c r="G56" i="6"/>
  <c r="G55" i="6"/>
  <c r="G72" i="6"/>
  <c r="G59" i="6"/>
  <c r="G20" i="6"/>
  <c r="G34" i="6"/>
  <c r="G29" i="6"/>
  <c r="G13" i="6"/>
  <c r="G30" i="6"/>
  <c r="G21" i="6"/>
  <c r="G27" i="6"/>
  <c r="G54" i="6"/>
  <c r="G79" i="6"/>
  <c r="G75" i="6"/>
  <c r="G25" i="6"/>
  <c r="G14" i="6"/>
  <c r="G53" i="6"/>
  <c r="G32" i="6"/>
  <c r="G26" i="6"/>
  <c r="G63" i="6"/>
  <c r="G19" i="6"/>
  <c r="G68" i="6"/>
  <c r="G73" i="6"/>
  <c r="G33" i="6"/>
  <c r="G76" i="6"/>
  <c r="G65" i="6"/>
  <c r="G31" i="6"/>
  <c r="G67" i="6"/>
  <c r="G51" i="6"/>
  <c r="G60" i="6"/>
  <c r="G57" i="6"/>
  <c r="G17" i="6"/>
  <c r="G58" i="6"/>
  <c r="G38" i="6"/>
  <c r="G23" i="6"/>
  <c r="G48" i="6"/>
  <c r="G61" i="6"/>
  <c r="G69" i="6"/>
  <c r="G15" i="6"/>
  <c r="G16" i="6"/>
  <c r="G24" i="6"/>
  <c r="G40" i="6"/>
  <c r="G78" i="6"/>
  <c r="G70" i="6"/>
  <c r="E18" i="51"/>
  <c r="M42" i="3"/>
  <c r="E31" i="51"/>
  <c r="E33" i="51"/>
  <c r="F59" i="58"/>
  <c r="E19" i="51"/>
  <c r="K77" i="1"/>
  <c r="M49" i="25"/>
  <c r="M77" i="25"/>
  <c r="K17" i="52"/>
  <c r="C56" i="60"/>
  <c r="F59" i="60"/>
  <c r="E59" i="60" s="1"/>
  <c r="C53" i="51"/>
  <c r="F38" i="52"/>
  <c r="C38" i="52" s="1"/>
  <c r="K76" i="52"/>
  <c r="I25" i="52"/>
  <c r="K16" i="52"/>
  <c r="K56" i="58"/>
  <c r="I21" i="51"/>
  <c r="C60" i="52"/>
  <c r="E14" i="51"/>
  <c r="I61" i="51"/>
  <c r="K23" i="51"/>
  <c r="E26" i="51"/>
  <c r="I59" i="32"/>
  <c r="M42" i="31"/>
  <c r="E57" i="53"/>
  <c r="D49" i="52"/>
  <c r="K29" i="51"/>
  <c r="K59" i="59"/>
  <c r="E57" i="54"/>
  <c r="M49" i="37"/>
  <c r="K69" i="54"/>
  <c r="L64" i="52"/>
  <c r="I64" i="52" s="1"/>
  <c r="K30" i="51"/>
  <c r="E29" i="52"/>
  <c r="F70" i="36"/>
  <c r="C70" i="36" s="1"/>
  <c r="E45" i="52"/>
  <c r="C59" i="36"/>
  <c r="C15" i="51"/>
  <c r="E19" i="52"/>
  <c r="K24" i="51"/>
  <c r="K53" i="54"/>
  <c r="G70" i="43"/>
  <c r="M42" i="48"/>
  <c r="M49" i="45"/>
  <c r="K64" i="51"/>
  <c r="K60" i="52"/>
  <c r="K65" i="51"/>
  <c r="M70" i="45"/>
  <c r="G49" i="46"/>
  <c r="C31" i="52"/>
  <c r="M42" i="44"/>
  <c r="G42" i="44"/>
  <c r="G70" i="44"/>
  <c r="I31" i="51"/>
  <c r="C57" i="52"/>
  <c r="C46" i="54"/>
  <c r="C73" i="51"/>
  <c r="C66" i="52"/>
  <c r="E54" i="51"/>
  <c r="E68" i="52"/>
  <c r="I72" i="54"/>
  <c r="I72" i="52"/>
  <c r="K38" i="52"/>
  <c r="I14" i="51"/>
  <c r="F49" i="54"/>
  <c r="E49" i="54" s="1"/>
  <c r="F59" i="54"/>
  <c r="C59" i="54" s="1"/>
  <c r="G70" i="41"/>
  <c r="E78" i="51"/>
  <c r="C75" i="51"/>
  <c r="E21" i="54"/>
  <c r="E42" i="36"/>
  <c r="G59" i="41"/>
  <c r="G42" i="41"/>
  <c r="C38" i="51"/>
  <c r="I76" i="54"/>
  <c r="H77" i="52"/>
  <c r="K63" i="51"/>
  <c r="E69" i="51"/>
  <c r="E24" i="51"/>
  <c r="M25" i="14"/>
  <c r="M64" i="14"/>
  <c r="M29" i="14"/>
  <c r="M20" i="14"/>
  <c r="M56" i="14"/>
  <c r="M61" i="14"/>
  <c r="I32" i="51"/>
  <c r="K26" i="51"/>
  <c r="K28" i="51"/>
  <c r="M31" i="14"/>
  <c r="M13" i="14"/>
  <c r="M53" i="14"/>
  <c r="M32" i="14"/>
  <c r="M14" i="14"/>
  <c r="K75" i="52"/>
  <c r="I38" i="51"/>
  <c r="K22" i="51"/>
  <c r="I70" i="59"/>
  <c r="I51" i="51"/>
  <c r="I22" i="52"/>
  <c r="K47" i="51"/>
  <c r="K60" i="54"/>
  <c r="L77" i="54"/>
  <c r="I77" i="54" s="1"/>
  <c r="E30" i="52"/>
  <c r="E26" i="52"/>
  <c r="K34" i="51"/>
  <c r="K68" i="51"/>
  <c r="K42" i="36"/>
  <c r="I75" i="51"/>
  <c r="I49" i="36"/>
  <c r="K26" i="52"/>
  <c r="K17" i="54"/>
  <c r="K16" i="54"/>
  <c r="C76" i="52"/>
  <c r="E76" i="52"/>
  <c r="D77" i="52"/>
  <c r="C64" i="52"/>
  <c r="C32" i="52"/>
  <c r="E29" i="51"/>
  <c r="E25" i="54"/>
  <c r="K58" i="51"/>
  <c r="E40" i="51"/>
  <c r="K31" i="52"/>
  <c r="I15" i="51"/>
  <c r="K45" i="51"/>
  <c r="K30" i="52"/>
  <c r="M70" i="17"/>
  <c r="K53" i="52"/>
  <c r="E73" i="52"/>
  <c r="G50" i="52"/>
  <c r="E78" i="52"/>
  <c r="I56" i="51"/>
  <c r="I25" i="54"/>
  <c r="I51" i="54"/>
  <c r="I69" i="51"/>
  <c r="K69" i="51"/>
  <c r="K21" i="54"/>
  <c r="C21" i="52"/>
  <c r="C78" i="54"/>
  <c r="G50" i="54"/>
  <c r="C18" i="54"/>
  <c r="E62" i="51"/>
  <c r="K54" i="51"/>
  <c r="I17" i="51"/>
  <c r="K55" i="51"/>
  <c r="C67" i="51"/>
  <c r="E63" i="51"/>
  <c r="E14" i="52"/>
  <c r="L59" i="51"/>
  <c r="L70" i="51" s="1"/>
  <c r="K70" i="51" s="1"/>
  <c r="E49" i="20"/>
  <c r="G44" i="58"/>
  <c r="G50" i="51"/>
  <c r="F77" i="51"/>
  <c r="E77" i="51" s="1"/>
  <c r="E72" i="51"/>
  <c r="G47" i="58"/>
  <c r="M70" i="13"/>
  <c r="K57" i="51"/>
  <c r="I76" i="51"/>
  <c r="L70" i="20"/>
  <c r="M70" i="12"/>
  <c r="K59" i="20"/>
  <c r="K33" i="51"/>
  <c r="K62" i="52"/>
  <c r="I62" i="52"/>
  <c r="K78" i="51"/>
  <c r="M50" i="51"/>
  <c r="K64" i="53"/>
  <c r="K47" i="53"/>
  <c r="K18" i="51"/>
  <c r="K53" i="51"/>
  <c r="C42" i="20"/>
  <c r="C48" i="52"/>
  <c r="E48" i="52"/>
  <c r="L20" i="52"/>
  <c r="K20" i="52" s="1"/>
  <c r="K59" i="36"/>
  <c r="K45" i="52"/>
  <c r="K77" i="20"/>
  <c r="I66" i="54"/>
  <c r="K67" i="51"/>
  <c r="F70" i="1"/>
  <c r="F79" i="1" s="1"/>
  <c r="I20" i="54"/>
  <c r="K20" i="54"/>
  <c r="I25" i="51"/>
  <c r="C49" i="60"/>
  <c r="E49" i="60"/>
  <c r="C73" i="53"/>
  <c r="E73" i="53"/>
  <c r="L51" i="52"/>
  <c r="K51" i="52" s="1"/>
  <c r="E58" i="51"/>
  <c r="F59" i="51"/>
  <c r="F70" i="51" s="1"/>
  <c r="C47" i="52"/>
  <c r="K45" i="53"/>
  <c r="L77" i="53"/>
  <c r="C53" i="54"/>
  <c r="C44" i="54"/>
  <c r="E59" i="1"/>
  <c r="I69" i="53"/>
  <c r="K69" i="53"/>
  <c r="C42" i="1"/>
  <c r="E59" i="32"/>
  <c r="K69" i="52"/>
  <c r="C77" i="1"/>
  <c r="I48" i="51"/>
  <c r="K48" i="51"/>
  <c r="E24" i="53"/>
  <c r="C24" i="53"/>
  <c r="L47" i="52"/>
  <c r="I47" i="52" s="1"/>
  <c r="E49" i="1"/>
  <c r="E42" i="1"/>
  <c r="E30" i="54"/>
  <c r="C30" i="54"/>
  <c r="C49" i="1"/>
  <c r="I62" i="53"/>
  <c r="K62" i="53"/>
  <c r="C27" i="53"/>
  <c r="L70" i="32"/>
  <c r="K70" i="32" s="1"/>
  <c r="E78" i="54"/>
  <c r="C51" i="53"/>
  <c r="E29" i="54"/>
  <c r="E49" i="36"/>
  <c r="C49" i="36"/>
  <c r="I60" i="51"/>
  <c r="I31" i="54"/>
  <c r="F77" i="53"/>
  <c r="K55" i="52"/>
  <c r="I55" i="52"/>
  <c r="I33" i="52"/>
  <c r="I66" i="52"/>
  <c r="M42" i="41"/>
  <c r="M77" i="44"/>
  <c r="M77" i="46"/>
  <c r="M53" i="46"/>
  <c r="M29" i="46"/>
  <c r="M30" i="46"/>
  <c r="M40" i="46"/>
  <c r="M64" i="46"/>
  <c r="M27" i="46"/>
  <c r="M22" i="46"/>
  <c r="M13" i="46"/>
  <c r="M78" i="46"/>
  <c r="M56" i="46"/>
  <c r="M58" i="46"/>
  <c r="M33" i="46"/>
  <c r="M62" i="46"/>
  <c r="M67" i="46"/>
  <c r="M21" i="46"/>
  <c r="M57" i="46"/>
  <c r="M34" i="46"/>
  <c r="M26" i="46"/>
  <c r="M23" i="46"/>
  <c r="M59" i="46"/>
  <c r="M48" i="46"/>
  <c r="M72" i="46"/>
  <c r="M38" i="46"/>
  <c r="M75" i="46"/>
  <c r="M14" i="46"/>
  <c r="M20" i="46"/>
  <c r="M32" i="46"/>
  <c r="M24" i="46"/>
  <c r="M16" i="46"/>
  <c r="M79" i="46"/>
  <c r="M61" i="46"/>
  <c r="M73" i="46"/>
  <c r="M15" i="46"/>
  <c r="M31" i="46"/>
  <c r="M51" i="46"/>
  <c r="M63" i="46"/>
  <c r="M28" i="46"/>
  <c r="M54" i="46"/>
  <c r="M76" i="46"/>
  <c r="M65" i="46"/>
  <c r="M55" i="46"/>
  <c r="M69" i="46"/>
  <c r="M19" i="46"/>
  <c r="M18" i="46"/>
  <c r="M68" i="46"/>
  <c r="M66" i="46"/>
  <c r="M17" i="46"/>
  <c r="M25" i="46"/>
  <c r="M49" i="46"/>
  <c r="M41" i="46"/>
  <c r="M60" i="46"/>
  <c r="M31" i="50"/>
  <c r="M22" i="50"/>
  <c r="M21" i="50"/>
  <c r="M24" i="50"/>
  <c r="M48" i="50"/>
  <c r="M23" i="50"/>
  <c r="M14" i="50"/>
  <c r="M54" i="50"/>
  <c r="M66" i="50"/>
  <c r="M19" i="50"/>
  <c r="M68" i="50"/>
  <c r="M38" i="50"/>
  <c r="M15" i="50"/>
  <c r="M73" i="50"/>
  <c r="M27" i="50"/>
  <c r="M29" i="50"/>
  <c r="M40" i="50"/>
  <c r="M34" i="50"/>
  <c r="M72" i="50"/>
  <c r="M79" i="50"/>
  <c r="M64" i="50"/>
  <c r="M26" i="50"/>
  <c r="M76" i="50"/>
  <c r="M55" i="50"/>
  <c r="M67" i="50"/>
  <c r="M16" i="50"/>
  <c r="M13" i="50"/>
  <c r="M62" i="50"/>
  <c r="M30" i="50"/>
  <c r="M18" i="50"/>
  <c r="M28" i="50"/>
  <c r="M65" i="50"/>
  <c r="M58" i="50"/>
  <c r="M33" i="50"/>
  <c r="M59" i="50"/>
  <c r="M63" i="50"/>
  <c r="M32" i="50"/>
  <c r="M49" i="50"/>
  <c r="M69" i="50"/>
  <c r="M60" i="50"/>
  <c r="M77" i="50"/>
  <c r="M57" i="50"/>
  <c r="M53" i="50"/>
  <c r="M25" i="50"/>
  <c r="M78" i="50"/>
  <c r="M75" i="50"/>
  <c r="M20" i="50"/>
  <c r="M56" i="50"/>
  <c r="M51" i="50"/>
  <c r="M17" i="50"/>
  <c r="M61" i="50"/>
  <c r="M41" i="50"/>
  <c r="I28" i="52"/>
  <c r="M42" i="49"/>
  <c r="M49" i="48"/>
  <c r="M65" i="48"/>
  <c r="M17" i="48"/>
  <c r="M79" i="48"/>
  <c r="M69" i="48"/>
  <c r="M27" i="48"/>
  <c r="M34" i="48"/>
  <c r="M61" i="48"/>
  <c r="M57" i="48"/>
  <c r="M62" i="48"/>
  <c r="M78" i="48"/>
  <c r="M72" i="48"/>
  <c r="M55" i="48"/>
  <c r="M76" i="48"/>
  <c r="M18" i="48"/>
  <c r="M54" i="48"/>
  <c r="M68" i="48"/>
  <c r="M19" i="48"/>
  <c r="M38" i="48"/>
  <c r="M73" i="48"/>
  <c r="M31" i="48"/>
  <c r="M60" i="48"/>
  <c r="M51" i="48"/>
  <c r="M13" i="48"/>
  <c r="M23" i="48"/>
  <c r="M67" i="48"/>
  <c r="M41" i="48"/>
  <c r="M63" i="48"/>
  <c r="M26" i="48"/>
  <c r="M56" i="48"/>
  <c r="M15" i="48"/>
  <c r="M28" i="48"/>
  <c r="M24" i="48"/>
  <c r="M14" i="48"/>
  <c r="M25" i="48"/>
  <c r="M20" i="48"/>
  <c r="M48" i="48"/>
  <c r="M66" i="48"/>
  <c r="M53" i="48"/>
  <c r="M16" i="48"/>
  <c r="M33" i="48"/>
  <c r="M59" i="48"/>
  <c r="M58" i="48"/>
  <c r="M32" i="48"/>
  <c r="M40" i="48"/>
  <c r="M22" i="48"/>
  <c r="M21" i="48"/>
  <c r="M29" i="48"/>
  <c r="M75" i="48"/>
  <c r="M64" i="48"/>
  <c r="M30" i="48"/>
  <c r="K66" i="51"/>
  <c r="M49" i="38"/>
  <c r="M61" i="38"/>
  <c r="M31" i="38"/>
  <c r="M73" i="38"/>
  <c r="M75" i="38"/>
  <c r="M60" i="38"/>
  <c r="M68" i="38"/>
  <c r="M15" i="38"/>
  <c r="M66" i="38"/>
  <c r="M22" i="38"/>
  <c r="M53" i="38"/>
  <c r="M40" i="38"/>
  <c r="M32" i="38"/>
  <c r="M69" i="38"/>
  <c r="M13" i="38"/>
  <c r="M30" i="38"/>
  <c r="M20" i="38"/>
  <c r="M59" i="38"/>
  <c r="M19" i="38"/>
  <c r="M16" i="38"/>
  <c r="M64" i="38"/>
  <c r="M48" i="38"/>
  <c r="M70" i="38"/>
  <c r="M14" i="38"/>
  <c r="M77" i="38"/>
  <c r="M76" i="38"/>
  <c r="M33" i="38"/>
  <c r="M58" i="38"/>
  <c r="M29" i="38"/>
  <c r="M34" i="38"/>
  <c r="M57" i="38"/>
  <c r="M72" i="38"/>
  <c r="M78" i="38"/>
  <c r="M67" i="38"/>
  <c r="M51" i="38"/>
  <c r="M18" i="38"/>
  <c r="M55" i="38"/>
  <c r="M26" i="38"/>
  <c r="M63" i="38"/>
  <c r="M25" i="38"/>
  <c r="M28" i="38"/>
  <c r="M17" i="38"/>
  <c r="M38" i="38"/>
  <c r="M65" i="38"/>
  <c r="M41" i="38"/>
  <c r="M79" i="38"/>
  <c r="M62" i="38"/>
  <c r="M27" i="38"/>
  <c r="M24" i="38"/>
  <c r="M56" i="38"/>
  <c r="M21" i="38"/>
  <c r="M23" i="38"/>
  <c r="M54" i="38"/>
  <c r="K18" i="54"/>
  <c r="M66" i="41"/>
  <c r="M73" i="41"/>
  <c r="M51" i="41"/>
  <c r="M56" i="41"/>
  <c r="M16" i="41"/>
  <c r="M18" i="41"/>
  <c r="M13" i="41"/>
  <c r="M26" i="41"/>
  <c r="M32" i="41"/>
  <c r="M27" i="41"/>
  <c r="M53" i="41"/>
  <c r="M19" i="41"/>
  <c r="M21" i="41"/>
  <c r="M20" i="41"/>
  <c r="M34" i="41"/>
  <c r="M61" i="41"/>
  <c r="M30" i="41"/>
  <c r="M55" i="41"/>
  <c r="M40" i="41"/>
  <c r="M22" i="41"/>
  <c r="M63" i="41"/>
  <c r="M78" i="41"/>
  <c r="M62" i="41"/>
  <c r="M68" i="41"/>
  <c r="M58" i="41"/>
  <c r="M72" i="41"/>
  <c r="M59" i="41"/>
  <c r="M79" i="41"/>
  <c r="M69" i="41"/>
  <c r="M64" i="41"/>
  <c r="M15" i="41"/>
  <c r="M31" i="41"/>
  <c r="M60" i="41"/>
  <c r="M57" i="41"/>
  <c r="M41" i="41"/>
  <c r="M67" i="41"/>
  <c r="M48" i="41"/>
  <c r="M17" i="41"/>
  <c r="M29" i="41"/>
  <c r="M25" i="41"/>
  <c r="M24" i="41"/>
  <c r="M75" i="41"/>
  <c r="M28" i="41"/>
  <c r="M33" i="41"/>
  <c r="M76" i="41"/>
  <c r="M23" i="41"/>
  <c r="M70" i="41"/>
  <c r="M49" i="41"/>
  <c r="M38" i="41"/>
  <c r="M65" i="41"/>
  <c r="M54" i="41"/>
  <c r="M14" i="41"/>
  <c r="K62" i="51"/>
  <c r="M64" i="49"/>
  <c r="M76" i="49"/>
  <c r="M59" i="49"/>
  <c r="M14" i="49"/>
  <c r="M20" i="49"/>
  <c r="M34" i="49"/>
  <c r="M61" i="49"/>
  <c r="M30" i="49"/>
  <c r="M40" i="49"/>
  <c r="M23" i="49"/>
  <c r="M69" i="49"/>
  <c r="M21" i="49"/>
  <c r="M41" i="49"/>
  <c r="M28" i="49"/>
  <c r="M48" i="49"/>
  <c r="M29" i="49"/>
  <c r="M79" i="49"/>
  <c r="M72" i="49"/>
  <c r="M78" i="49"/>
  <c r="M22" i="49"/>
  <c r="M38" i="49"/>
  <c r="M67" i="49"/>
  <c r="M16" i="49"/>
  <c r="M66" i="49"/>
  <c r="M33" i="49"/>
  <c r="M24" i="49"/>
  <c r="M54" i="49"/>
  <c r="M75" i="49"/>
  <c r="M60" i="49"/>
  <c r="M68" i="49"/>
  <c r="M27" i="49"/>
  <c r="M18" i="49"/>
  <c r="M15" i="49"/>
  <c r="M65" i="49"/>
  <c r="M13" i="49"/>
  <c r="M31" i="49"/>
  <c r="M25" i="49"/>
  <c r="M62" i="49"/>
  <c r="M17" i="49"/>
  <c r="M53" i="49"/>
  <c r="M19" i="49"/>
  <c r="M51" i="49"/>
  <c r="M56" i="49"/>
  <c r="M58" i="49"/>
  <c r="M32" i="49"/>
  <c r="M55" i="49"/>
  <c r="M26" i="49"/>
  <c r="M63" i="49"/>
  <c r="M57" i="49"/>
  <c r="M73" i="49"/>
  <c r="I28" i="54"/>
  <c r="K28" i="54"/>
  <c r="M77" i="49"/>
  <c r="M49" i="49"/>
  <c r="M25" i="37"/>
  <c r="M79" i="37"/>
  <c r="M32" i="37"/>
  <c r="M23" i="37"/>
  <c r="M18" i="37"/>
  <c r="M60" i="37"/>
  <c r="M19" i="37"/>
  <c r="M20" i="37"/>
  <c r="M63" i="37"/>
  <c r="M51" i="37"/>
  <c r="M62" i="37"/>
  <c r="M38" i="37"/>
  <c r="M40" i="37"/>
  <c r="M55" i="37"/>
  <c r="M41" i="37"/>
  <c r="M13" i="37"/>
  <c r="M57" i="37"/>
  <c r="M56" i="37"/>
  <c r="M69" i="37"/>
  <c r="M53" i="37"/>
  <c r="M16" i="37"/>
  <c r="M78" i="37"/>
  <c r="M58" i="37"/>
  <c r="M33" i="37"/>
  <c r="M73" i="37"/>
  <c r="M31" i="37"/>
  <c r="M72" i="37"/>
  <c r="M24" i="37"/>
  <c r="M68" i="37"/>
  <c r="M26" i="37"/>
  <c r="M17" i="37"/>
  <c r="M34" i="37"/>
  <c r="M28" i="37"/>
  <c r="M22" i="37"/>
  <c r="M61" i="37"/>
  <c r="M54" i="37"/>
  <c r="M67" i="37"/>
  <c r="M27" i="37"/>
  <c r="M66" i="37"/>
  <c r="M75" i="37"/>
  <c r="M48" i="37"/>
  <c r="M14" i="37"/>
  <c r="M64" i="37"/>
  <c r="M59" i="37"/>
  <c r="M15" i="37"/>
  <c r="M65" i="37"/>
  <c r="M30" i="37"/>
  <c r="M21" i="37"/>
  <c r="M76" i="37"/>
  <c r="M29" i="37"/>
  <c r="I33" i="54"/>
  <c r="M77" i="45"/>
  <c r="M40" i="45"/>
  <c r="M69" i="45"/>
  <c r="M27" i="45"/>
  <c r="M54" i="45"/>
  <c r="M15" i="45"/>
  <c r="M65" i="45"/>
  <c r="M61" i="45"/>
  <c r="M22" i="45"/>
  <c r="M24" i="45"/>
  <c r="M53" i="45"/>
  <c r="M63" i="45"/>
  <c r="M68" i="45"/>
  <c r="M30" i="45"/>
  <c r="M26" i="45"/>
  <c r="M55" i="45"/>
  <c r="M23" i="45"/>
  <c r="M75" i="45"/>
  <c r="M32" i="45"/>
  <c r="M51" i="45"/>
  <c r="M25" i="45"/>
  <c r="M66" i="45"/>
  <c r="M38" i="45"/>
  <c r="M60" i="45"/>
  <c r="M59" i="45"/>
  <c r="M33" i="45"/>
  <c r="M13" i="45"/>
  <c r="M73" i="45"/>
  <c r="M67" i="45"/>
  <c r="M79" i="45"/>
  <c r="M78" i="45"/>
  <c r="M18" i="45"/>
  <c r="M17" i="45"/>
  <c r="M41" i="45"/>
  <c r="M14" i="45"/>
  <c r="M21" i="45"/>
  <c r="M19" i="45"/>
  <c r="M20" i="45"/>
  <c r="M57" i="45"/>
  <c r="M56" i="45"/>
  <c r="M16" i="45"/>
  <c r="M48" i="45"/>
  <c r="M76" i="45"/>
  <c r="M64" i="45"/>
  <c r="M34" i="45"/>
  <c r="M29" i="45"/>
  <c r="M28" i="45"/>
  <c r="M31" i="45"/>
  <c r="M72" i="45"/>
  <c r="M62" i="45"/>
  <c r="M58" i="45"/>
  <c r="M42" i="37"/>
  <c r="M79" i="44"/>
  <c r="M68" i="44"/>
  <c r="M61" i="44"/>
  <c r="M30" i="44"/>
  <c r="M14" i="44"/>
  <c r="M15" i="44"/>
  <c r="M18" i="44"/>
  <c r="M73" i="44"/>
  <c r="M63" i="44"/>
  <c r="M40" i="44"/>
  <c r="M25" i="44"/>
  <c r="M60" i="44"/>
  <c r="M41" i="44"/>
  <c r="M19" i="44"/>
  <c r="M69" i="44"/>
  <c r="M16" i="44"/>
  <c r="M21" i="44"/>
  <c r="M38" i="44"/>
  <c r="M64" i="44"/>
  <c r="M29" i="44"/>
  <c r="M59" i="44"/>
  <c r="M66" i="44"/>
  <c r="M54" i="44"/>
  <c r="M31" i="44"/>
  <c r="M17" i="44"/>
  <c r="M34" i="44"/>
  <c r="M58" i="44"/>
  <c r="M28" i="44"/>
  <c r="M62" i="44"/>
  <c r="M72" i="44"/>
  <c r="M24" i="44"/>
  <c r="M13" i="44"/>
  <c r="M32" i="44"/>
  <c r="M33" i="44"/>
  <c r="M56" i="44"/>
  <c r="M51" i="44"/>
  <c r="M27" i="44"/>
  <c r="M67" i="44"/>
  <c r="M57" i="44"/>
  <c r="M48" i="44"/>
  <c r="M55" i="44"/>
  <c r="M20" i="44"/>
  <c r="M26" i="44"/>
  <c r="M78" i="44"/>
  <c r="M23" i="44"/>
  <c r="M75" i="44"/>
  <c r="M65" i="44"/>
  <c r="M53" i="44"/>
  <c r="M76" i="44"/>
  <c r="M22" i="44"/>
  <c r="E40" i="54"/>
  <c r="G32" i="41"/>
  <c r="G21" i="41"/>
  <c r="G13" i="41"/>
  <c r="G54" i="41"/>
  <c r="G66" i="41"/>
  <c r="G48" i="41"/>
  <c r="G25" i="41"/>
  <c r="G22" i="41"/>
  <c r="G55" i="41"/>
  <c r="G18" i="41"/>
  <c r="G49" i="41"/>
  <c r="G67" i="41"/>
  <c r="G14" i="41"/>
  <c r="G60" i="41"/>
  <c r="G65" i="41"/>
  <c r="G26" i="41"/>
  <c r="G31" i="41"/>
  <c r="G68" i="41"/>
  <c r="G17" i="41"/>
  <c r="G69" i="41"/>
  <c r="G23" i="41"/>
  <c r="G19" i="41"/>
  <c r="G75" i="41"/>
  <c r="G79" i="41"/>
  <c r="G73" i="41"/>
  <c r="G34" i="41"/>
  <c r="G30" i="41"/>
  <c r="G28" i="41"/>
  <c r="G41" i="41"/>
  <c r="G51" i="41"/>
  <c r="G20" i="41"/>
  <c r="G56" i="41"/>
  <c r="G61" i="41"/>
  <c r="G15" i="41"/>
  <c r="G62" i="41"/>
  <c r="G76" i="41"/>
  <c r="G27" i="41"/>
  <c r="G24" i="41"/>
  <c r="G38" i="41"/>
  <c r="G63" i="41"/>
  <c r="G53" i="41"/>
  <c r="G64" i="41"/>
  <c r="G58" i="41"/>
  <c r="G33" i="41"/>
  <c r="G29" i="41"/>
  <c r="G57" i="41"/>
  <c r="G72" i="41"/>
  <c r="G78" i="41"/>
  <c r="G16" i="41"/>
  <c r="G40" i="41"/>
  <c r="G70" i="49"/>
  <c r="G24" i="49"/>
  <c r="G51" i="49"/>
  <c r="G77" i="49"/>
  <c r="G31" i="49"/>
  <c r="G16" i="49"/>
  <c r="G79" i="49"/>
  <c r="G57" i="49"/>
  <c r="G20" i="49"/>
  <c r="G63" i="49"/>
  <c r="G66" i="49"/>
  <c r="G25" i="49"/>
  <c r="G65" i="49"/>
  <c r="G15" i="49"/>
  <c r="G68" i="49"/>
  <c r="G27" i="49"/>
  <c r="G78" i="49"/>
  <c r="G54" i="49"/>
  <c r="G41" i="49"/>
  <c r="G53" i="49"/>
  <c r="G30" i="49"/>
  <c r="G67" i="49"/>
  <c r="G19" i="49"/>
  <c r="G33" i="49"/>
  <c r="G14" i="49"/>
  <c r="G18" i="49"/>
  <c r="G55" i="49"/>
  <c r="G73" i="49"/>
  <c r="G64" i="49"/>
  <c r="G40" i="49"/>
  <c r="G72" i="49"/>
  <c r="G28" i="49"/>
  <c r="G56" i="49"/>
  <c r="G29" i="49"/>
  <c r="G60" i="49"/>
  <c r="G32" i="49"/>
  <c r="G21" i="49"/>
  <c r="G34" i="49"/>
  <c r="G22" i="49"/>
  <c r="G23" i="49"/>
  <c r="G62" i="49"/>
  <c r="G58" i="49"/>
  <c r="G75" i="49"/>
  <c r="G59" i="49"/>
  <c r="G26" i="49"/>
  <c r="G17" i="49"/>
  <c r="G76" i="49"/>
  <c r="G61" i="49"/>
  <c r="G38" i="49"/>
  <c r="G13" i="49"/>
  <c r="G48" i="49"/>
  <c r="G69" i="49"/>
  <c r="G63" i="37"/>
  <c r="G19" i="37"/>
  <c r="G60" i="37"/>
  <c r="G26" i="37"/>
  <c r="G72" i="37"/>
  <c r="G20" i="37"/>
  <c r="G61" i="37"/>
  <c r="G24" i="37"/>
  <c r="G27" i="37"/>
  <c r="G53" i="37"/>
  <c r="G77" i="37"/>
  <c r="G32" i="37"/>
  <c r="G15" i="37"/>
  <c r="G33" i="37"/>
  <c r="G51" i="37"/>
  <c r="G66" i="37"/>
  <c r="G41" i="37"/>
  <c r="G79" i="37"/>
  <c r="G64" i="37"/>
  <c r="G14" i="37"/>
  <c r="G49" i="37"/>
  <c r="G40" i="37"/>
  <c r="G55" i="37"/>
  <c r="G29" i="37"/>
  <c r="G62" i="37"/>
  <c r="G31" i="37"/>
  <c r="G21" i="37"/>
  <c r="G25" i="37"/>
  <c r="G17" i="37"/>
  <c r="G75" i="37"/>
  <c r="G28" i="37"/>
  <c r="G34" i="37"/>
  <c r="G76" i="37"/>
  <c r="G67" i="37"/>
  <c r="G30" i="37"/>
  <c r="G54" i="37"/>
  <c r="G16" i="37"/>
  <c r="G68" i="37"/>
  <c r="G56" i="37"/>
  <c r="G48" i="37"/>
  <c r="G58" i="37"/>
  <c r="G38" i="37"/>
  <c r="G13" i="37"/>
  <c r="G69" i="37"/>
  <c r="G59" i="37"/>
  <c r="G78" i="37"/>
  <c r="G18" i="37"/>
  <c r="G73" i="37"/>
  <c r="G57" i="37"/>
  <c r="G23" i="37"/>
  <c r="G65" i="37"/>
  <c r="G22" i="37"/>
  <c r="G70" i="46"/>
  <c r="G64" i="46"/>
  <c r="G65" i="46"/>
  <c r="G48" i="46"/>
  <c r="G62" i="46"/>
  <c r="G53" i="46"/>
  <c r="G21" i="46"/>
  <c r="G55" i="46"/>
  <c r="G78" i="46"/>
  <c r="G38" i="46"/>
  <c r="G54" i="46"/>
  <c r="G30" i="46"/>
  <c r="G75" i="46"/>
  <c r="G19" i="46"/>
  <c r="G17" i="46"/>
  <c r="G59" i="46"/>
  <c r="G27" i="46"/>
  <c r="G14" i="46"/>
  <c r="G77" i="46"/>
  <c r="G26" i="46"/>
  <c r="G31" i="46"/>
  <c r="G57" i="46"/>
  <c r="G73" i="46"/>
  <c r="G15" i="46"/>
  <c r="G28" i="46"/>
  <c r="G24" i="46"/>
  <c r="G20" i="46"/>
  <c r="G40" i="46"/>
  <c r="G76" i="46"/>
  <c r="G79" i="46"/>
  <c r="G60" i="46"/>
  <c r="G16" i="46"/>
  <c r="G61" i="46"/>
  <c r="G72" i="46"/>
  <c r="G66" i="46"/>
  <c r="G18" i="46"/>
  <c r="G68" i="46"/>
  <c r="G63" i="46"/>
  <c r="G69" i="46"/>
  <c r="G58" i="46"/>
  <c r="G51" i="46"/>
  <c r="G13" i="46"/>
  <c r="G32" i="46"/>
  <c r="G25" i="46"/>
  <c r="G22" i="46"/>
  <c r="G56" i="46"/>
  <c r="G34" i="46"/>
  <c r="G33" i="46"/>
  <c r="G67" i="46"/>
  <c r="G29" i="46"/>
  <c r="G23" i="46"/>
  <c r="G41" i="46"/>
  <c r="G42" i="39"/>
  <c r="G59" i="39"/>
  <c r="G21" i="44"/>
  <c r="G72" i="44"/>
  <c r="G40" i="44"/>
  <c r="G30" i="44"/>
  <c r="G34" i="44"/>
  <c r="G13" i="44"/>
  <c r="G63" i="44"/>
  <c r="G64" i="44"/>
  <c r="G54" i="44"/>
  <c r="G48" i="44"/>
  <c r="G79" i="44"/>
  <c r="G76" i="44"/>
  <c r="G55" i="44"/>
  <c r="G28" i="44"/>
  <c r="G57" i="44"/>
  <c r="G75" i="44"/>
  <c r="G31" i="44"/>
  <c r="G66" i="44"/>
  <c r="G32" i="44"/>
  <c r="G15" i="44"/>
  <c r="G62" i="44"/>
  <c r="G27" i="44"/>
  <c r="G19" i="44"/>
  <c r="G24" i="44"/>
  <c r="G53" i="44"/>
  <c r="G65" i="44"/>
  <c r="G22" i="44"/>
  <c r="G41" i="44"/>
  <c r="G25" i="44"/>
  <c r="G20" i="44"/>
  <c r="G78" i="44"/>
  <c r="G26" i="44"/>
  <c r="G33" i="44"/>
  <c r="G59" i="44"/>
  <c r="G56" i="44"/>
  <c r="G38" i="44"/>
  <c r="G17" i="44"/>
  <c r="G58" i="44"/>
  <c r="G16" i="44"/>
  <c r="G69" i="44"/>
  <c r="G77" i="44"/>
  <c r="G73" i="44"/>
  <c r="G67" i="44"/>
  <c r="G29" i="44"/>
  <c r="G18" i="44"/>
  <c r="G51" i="44"/>
  <c r="G61" i="44"/>
  <c r="G14" i="44"/>
  <c r="G23" i="44"/>
  <c r="G60" i="44"/>
  <c r="G68" i="44"/>
  <c r="G25" i="40"/>
  <c r="G70" i="40"/>
  <c r="G28" i="40"/>
  <c r="G19" i="40"/>
  <c r="G63" i="40"/>
  <c r="G38" i="40"/>
  <c r="G58" i="40"/>
  <c r="G40" i="40"/>
  <c r="G75" i="40"/>
  <c r="G64" i="40"/>
  <c r="G26" i="40"/>
  <c r="G24" i="40"/>
  <c r="G62" i="40"/>
  <c r="G22" i="40"/>
  <c r="G61" i="40"/>
  <c r="G59" i="40"/>
  <c r="G65" i="40"/>
  <c r="G14" i="40"/>
  <c r="G41" i="40"/>
  <c r="G78" i="40"/>
  <c r="G57" i="40"/>
  <c r="G21" i="40"/>
  <c r="G66" i="40"/>
  <c r="G31" i="40"/>
  <c r="G18" i="40"/>
  <c r="G68" i="40"/>
  <c r="G32" i="40"/>
  <c r="G53" i="40"/>
  <c r="G73" i="40"/>
  <c r="G51" i="40"/>
  <c r="G34" i="40"/>
  <c r="G60" i="40"/>
  <c r="G33" i="40"/>
  <c r="G15" i="40"/>
  <c r="G54" i="40"/>
  <c r="G79" i="40"/>
  <c r="G48" i="40"/>
  <c r="G67" i="40"/>
  <c r="G56" i="40"/>
  <c r="G17" i="40"/>
  <c r="G16" i="40"/>
  <c r="G72" i="40"/>
  <c r="G76" i="40"/>
  <c r="G13" i="40"/>
  <c r="G30" i="40"/>
  <c r="G27" i="40"/>
  <c r="G29" i="40"/>
  <c r="G20" i="40"/>
  <c r="G55" i="40"/>
  <c r="G23" i="40"/>
  <c r="G69" i="40"/>
  <c r="G77" i="40"/>
  <c r="G77" i="43"/>
  <c r="G67" i="43"/>
  <c r="G14" i="43"/>
  <c r="G40" i="43"/>
  <c r="G31" i="43"/>
  <c r="G63" i="43"/>
  <c r="G76" i="43"/>
  <c r="G24" i="43"/>
  <c r="G68" i="43"/>
  <c r="G34" i="43"/>
  <c r="G73" i="43"/>
  <c r="G56" i="43"/>
  <c r="G32" i="43"/>
  <c r="G16" i="43"/>
  <c r="G79" i="43"/>
  <c r="G66" i="43"/>
  <c r="G72" i="43"/>
  <c r="G58" i="43"/>
  <c r="G23" i="43"/>
  <c r="G61" i="43"/>
  <c r="G29" i="43"/>
  <c r="G48" i="43"/>
  <c r="G55" i="43"/>
  <c r="G49" i="43"/>
  <c r="G60" i="43"/>
  <c r="G57" i="43"/>
  <c r="G62" i="43"/>
  <c r="G41" i="43"/>
  <c r="G53" i="43"/>
  <c r="G21" i="43"/>
  <c r="G13" i="43"/>
  <c r="G17" i="43"/>
  <c r="G28" i="43"/>
  <c r="G20" i="43"/>
  <c r="G26" i="43"/>
  <c r="G15" i="43"/>
  <c r="G33" i="43"/>
  <c r="G27" i="43"/>
  <c r="G69" i="43"/>
  <c r="G64" i="43"/>
  <c r="G38" i="43"/>
  <c r="G78" i="43"/>
  <c r="G54" i="43"/>
  <c r="G65" i="43"/>
  <c r="G19" i="43"/>
  <c r="G22" i="43"/>
  <c r="G18" i="43"/>
  <c r="G30" i="43"/>
  <c r="G75" i="43"/>
  <c r="G51" i="43"/>
  <c r="G25" i="43"/>
  <c r="G42" i="40"/>
  <c r="G42" i="37"/>
  <c r="G49" i="49"/>
  <c r="G73" i="39"/>
  <c r="G25" i="39"/>
  <c r="G68" i="39"/>
  <c r="G22" i="39"/>
  <c r="G40" i="39"/>
  <c r="G64" i="39"/>
  <c r="G23" i="39"/>
  <c r="G60" i="39"/>
  <c r="G77" i="39"/>
  <c r="G19" i="39"/>
  <c r="G63" i="39"/>
  <c r="G66" i="39"/>
  <c r="G30" i="39"/>
  <c r="G29" i="39"/>
  <c r="G78" i="39"/>
  <c r="G54" i="39"/>
  <c r="G17" i="39"/>
  <c r="G14" i="39"/>
  <c r="G72" i="39"/>
  <c r="G51" i="39"/>
  <c r="G26" i="39"/>
  <c r="G75" i="39"/>
  <c r="G55" i="39"/>
  <c r="G57" i="39"/>
  <c r="G24" i="39"/>
  <c r="G38" i="39"/>
  <c r="G21" i="39"/>
  <c r="G33" i="39"/>
  <c r="G65" i="39"/>
  <c r="G56" i="39"/>
  <c r="G13" i="39"/>
  <c r="G61" i="39"/>
  <c r="G48" i="39"/>
  <c r="G34" i="39"/>
  <c r="G18" i="39"/>
  <c r="G16" i="39"/>
  <c r="G53" i="39"/>
  <c r="G15" i="39"/>
  <c r="G32" i="39"/>
  <c r="G76" i="39"/>
  <c r="G62" i="39"/>
  <c r="G27" i="39"/>
  <c r="G69" i="39"/>
  <c r="G79" i="39"/>
  <c r="G41" i="39"/>
  <c r="G58" i="39"/>
  <c r="G49" i="39"/>
  <c r="G67" i="39"/>
  <c r="G31" i="39"/>
  <c r="G20" i="39"/>
  <c r="G28" i="39"/>
  <c r="G70" i="47"/>
  <c r="F53" i="52"/>
  <c r="E53" i="52" s="1"/>
  <c r="G58" i="38"/>
  <c r="G22" i="38"/>
  <c r="G29" i="38"/>
  <c r="G27" i="38"/>
  <c r="G55" i="38"/>
  <c r="G76" i="38"/>
  <c r="G53" i="38"/>
  <c r="G57" i="38"/>
  <c r="G24" i="38"/>
  <c r="G62" i="38"/>
  <c r="G54" i="38"/>
  <c r="G66" i="38"/>
  <c r="G75" i="38"/>
  <c r="G34" i="38"/>
  <c r="G19" i="38"/>
  <c r="G63" i="38"/>
  <c r="G40" i="38"/>
  <c r="G78" i="38"/>
  <c r="G16" i="38"/>
  <c r="G60" i="38"/>
  <c r="G79" i="38"/>
  <c r="G56" i="38"/>
  <c r="G77" i="38"/>
  <c r="G13" i="38"/>
  <c r="G15" i="38"/>
  <c r="G51" i="38"/>
  <c r="G21" i="38"/>
  <c r="G33" i="38"/>
  <c r="G64" i="38"/>
  <c r="G31" i="38"/>
  <c r="G28" i="38"/>
  <c r="G18" i="38"/>
  <c r="G32" i="38"/>
  <c r="G20" i="38"/>
  <c r="G25" i="38"/>
  <c r="G69" i="38"/>
  <c r="G59" i="38"/>
  <c r="G38" i="38"/>
  <c r="G72" i="38"/>
  <c r="G17" i="38"/>
  <c r="G67" i="38"/>
  <c r="G14" i="38"/>
  <c r="G23" i="38"/>
  <c r="G65" i="38"/>
  <c r="G41" i="38"/>
  <c r="G73" i="38"/>
  <c r="G30" i="38"/>
  <c r="G26" i="38"/>
  <c r="G48" i="38"/>
  <c r="G68" i="38"/>
  <c r="G61" i="38"/>
  <c r="K34" i="52"/>
  <c r="I49" i="59"/>
  <c r="K13" i="52"/>
  <c r="K68" i="52"/>
  <c r="M44" i="1"/>
  <c r="M45" i="1"/>
  <c r="M46" i="1"/>
  <c r="I49" i="1"/>
  <c r="K49" i="1"/>
  <c r="K73" i="53"/>
  <c r="I15" i="52"/>
  <c r="K59" i="1"/>
  <c r="M67" i="2"/>
  <c r="M63" i="2"/>
  <c r="M23" i="2"/>
  <c r="M38" i="2"/>
  <c r="M30" i="2"/>
  <c r="M19" i="2"/>
  <c r="M57" i="2"/>
  <c r="M73" i="2"/>
  <c r="M55" i="2"/>
  <c r="M58" i="2"/>
  <c r="M78" i="2"/>
  <c r="M34" i="2"/>
  <c r="M60" i="2"/>
  <c r="M64" i="2"/>
  <c r="M24" i="2"/>
  <c r="M54" i="2"/>
  <c r="M53" i="2"/>
  <c r="M14" i="2"/>
  <c r="M51" i="2"/>
  <c r="M16" i="2"/>
  <c r="M15" i="2"/>
  <c r="M28" i="2"/>
  <c r="M29" i="2"/>
  <c r="M31" i="2"/>
  <c r="M76" i="2"/>
  <c r="M48" i="2"/>
  <c r="M20" i="2"/>
  <c r="M75" i="2"/>
  <c r="M21" i="2"/>
  <c r="M25" i="2"/>
  <c r="M66" i="2"/>
  <c r="M61" i="2"/>
  <c r="M32" i="2"/>
  <c r="M59" i="2"/>
  <c r="M22" i="2"/>
  <c r="M69" i="2"/>
  <c r="M65" i="2"/>
  <c r="M41" i="2"/>
  <c r="M79" i="2"/>
  <c r="M17" i="2"/>
  <c r="M62" i="2"/>
  <c r="M26" i="2"/>
  <c r="M68" i="2"/>
  <c r="M13" i="2"/>
  <c r="M40" i="2"/>
  <c r="M33" i="2"/>
  <c r="M18" i="2"/>
  <c r="M42" i="2"/>
  <c r="M70" i="2"/>
  <c r="M27" i="2"/>
  <c r="M77" i="2"/>
  <c r="M72" i="2"/>
  <c r="M56" i="2"/>
  <c r="I78" i="51"/>
  <c r="L70" i="1"/>
  <c r="L79" i="1" s="1"/>
  <c r="I42" i="1"/>
  <c r="K42" i="1"/>
  <c r="E67" i="52"/>
  <c r="C13" i="51"/>
  <c r="E18" i="52"/>
  <c r="E23" i="51"/>
  <c r="K42" i="58"/>
  <c r="K19" i="51"/>
  <c r="K27" i="51"/>
  <c r="M77" i="12"/>
  <c r="M60" i="12"/>
  <c r="M66" i="12"/>
  <c r="M64" i="12"/>
  <c r="M13" i="12"/>
  <c r="M18" i="12"/>
  <c r="M14" i="12"/>
  <c r="M59" i="12"/>
  <c r="M30" i="12"/>
  <c r="M17" i="12"/>
  <c r="M22" i="12"/>
  <c r="M29" i="12"/>
  <c r="M57" i="12"/>
  <c r="M54" i="12"/>
  <c r="M61" i="12"/>
  <c r="M21" i="12"/>
  <c r="M24" i="12"/>
  <c r="M53" i="12"/>
  <c r="M75" i="12"/>
  <c r="M33" i="12"/>
  <c r="M67" i="12"/>
  <c r="M49" i="12"/>
  <c r="M79" i="12"/>
  <c r="M25" i="12"/>
  <c r="M51" i="12"/>
  <c r="M56" i="12"/>
  <c r="M78" i="12"/>
  <c r="M48" i="12"/>
  <c r="M76" i="12"/>
  <c r="M73" i="12"/>
  <c r="M15" i="12"/>
  <c r="M27" i="12"/>
  <c r="M26" i="12"/>
  <c r="M19" i="12"/>
  <c r="M40" i="12"/>
  <c r="M63" i="12"/>
  <c r="M32" i="12"/>
  <c r="M38" i="12"/>
  <c r="M16" i="12"/>
  <c r="M65" i="12"/>
  <c r="M41" i="12"/>
  <c r="M68" i="12"/>
  <c r="M58" i="12"/>
  <c r="M69" i="12"/>
  <c r="M34" i="12"/>
  <c r="M55" i="12"/>
  <c r="M23" i="12"/>
  <c r="M62" i="12"/>
  <c r="M72" i="12"/>
  <c r="M31" i="12"/>
  <c r="M20" i="12"/>
  <c r="M28" i="12"/>
  <c r="I40" i="51"/>
  <c r="K49" i="20"/>
  <c r="M32" i="13"/>
  <c r="M51" i="13"/>
  <c r="M57" i="13"/>
  <c r="M56" i="13"/>
  <c r="M62" i="13"/>
  <c r="M23" i="13"/>
  <c r="M30" i="13"/>
  <c r="M75" i="13"/>
  <c r="M40" i="13"/>
  <c r="M55" i="13"/>
  <c r="M15" i="13"/>
  <c r="M64" i="13"/>
  <c r="M21" i="13"/>
  <c r="M59" i="13"/>
  <c r="M25" i="13"/>
  <c r="M68" i="13"/>
  <c r="M22" i="13"/>
  <c r="M29" i="13"/>
  <c r="M48" i="13"/>
  <c r="M67" i="13"/>
  <c r="M41" i="13"/>
  <c r="M34" i="13"/>
  <c r="M65" i="13"/>
  <c r="M78" i="13"/>
  <c r="M19" i="13"/>
  <c r="M79" i="13"/>
  <c r="M54" i="13"/>
  <c r="M24" i="13"/>
  <c r="M61" i="13"/>
  <c r="M73" i="13"/>
  <c r="M38" i="13"/>
  <c r="M77" i="13"/>
  <c r="M17" i="13"/>
  <c r="M14" i="13"/>
  <c r="M66" i="13"/>
  <c r="M26" i="13"/>
  <c r="M16" i="13"/>
  <c r="M28" i="13"/>
  <c r="M58" i="13"/>
  <c r="M33" i="13"/>
  <c r="M76" i="13"/>
  <c r="M31" i="13"/>
  <c r="M13" i="13"/>
  <c r="M60" i="13"/>
  <c r="M53" i="13"/>
  <c r="M72" i="13"/>
  <c r="M20" i="13"/>
  <c r="M63" i="13"/>
  <c r="M27" i="13"/>
  <c r="M69" i="13"/>
  <c r="M18" i="13"/>
  <c r="M49" i="13"/>
  <c r="H70" i="51"/>
  <c r="H79" i="51" s="1"/>
  <c r="M77" i="17"/>
  <c r="I59" i="58"/>
  <c r="M75" i="19"/>
  <c r="M79" i="19"/>
  <c r="M76" i="19"/>
  <c r="M60" i="19"/>
  <c r="M63" i="19"/>
  <c r="M17" i="19"/>
  <c r="M19" i="19"/>
  <c r="M31" i="19"/>
  <c r="M66" i="19"/>
  <c r="M69" i="19"/>
  <c r="M15" i="19"/>
  <c r="M64" i="19"/>
  <c r="M67" i="19"/>
  <c r="M48" i="19"/>
  <c r="M54" i="19"/>
  <c r="M58" i="19"/>
  <c r="M57" i="19"/>
  <c r="M26" i="19"/>
  <c r="M25" i="19"/>
  <c r="M55" i="19"/>
  <c r="M73" i="19"/>
  <c r="M32" i="19"/>
  <c r="M21" i="19"/>
  <c r="M16" i="19"/>
  <c r="M14" i="19"/>
  <c r="M38" i="19"/>
  <c r="M28" i="19"/>
  <c r="M56" i="19"/>
  <c r="M51" i="19"/>
  <c r="M22" i="19"/>
  <c r="M30" i="19"/>
  <c r="M34" i="19"/>
  <c r="M61" i="19"/>
  <c r="M65" i="19"/>
  <c r="M20" i="19"/>
  <c r="M41" i="19"/>
  <c r="M29" i="19"/>
  <c r="M68" i="19"/>
  <c r="M13" i="19"/>
  <c r="M78" i="19"/>
  <c r="M40" i="19"/>
  <c r="M62" i="19"/>
  <c r="M24" i="19"/>
  <c r="M23" i="19"/>
  <c r="M59" i="19"/>
  <c r="M70" i="19"/>
  <c r="M53" i="19"/>
  <c r="M33" i="19"/>
  <c r="M72" i="19"/>
  <c r="M18" i="19"/>
  <c r="M27" i="19"/>
  <c r="M70" i="16"/>
  <c r="M70" i="11"/>
  <c r="M79" i="11"/>
  <c r="M25" i="11"/>
  <c r="M54" i="11"/>
  <c r="M16" i="11"/>
  <c r="M17" i="11"/>
  <c r="M34" i="11"/>
  <c r="M65" i="11"/>
  <c r="M19" i="11"/>
  <c r="M41" i="11"/>
  <c r="M48" i="11"/>
  <c r="M23" i="11"/>
  <c r="M73" i="11"/>
  <c r="M78" i="11"/>
  <c r="M32" i="11"/>
  <c r="M66" i="11"/>
  <c r="M26" i="11"/>
  <c r="M40" i="11"/>
  <c r="M33" i="11"/>
  <c r="M22" i="11"/>
  <c r="M38" i="11"/>
  <c r="M60" i="11"/>
  <c r="M57" i="11"/>
  <c r="M75" i="11"/>
  <c r="M27" i="11"/>
  <c r="M13" i="11"/>
  <c r="M18" i="11"/>
  <c r="M31" i="11"/>
  <c r="M51" i="11"/>
  <c r="M59" i="11"/>
  <c r="M76" i="11"/>
  <c r="M55" i="11"/>
  <c r="M14" i="11"/>
  <c r="M28" i="11"/>
  <c r="M56" i="11"/>
  <c r="M53" i="11"/>
  <c r="M58" i="11"/>
  <c r="M67" i="11"/>
  <c r="M69" i="11"/>
  <c r="M68" i="11"/>
  <c r="M15" i="11"/>
  <c r="M64" i="11"/>
  <c r="M24" i="11"/>
  <c r="M63" i="11"/>
  <c r="M20" i="11"/>
  <c r="M61" i="11"/>
  <c r="M49" i="11"/>
  <c r="M30" i="11"/>
  <c r="M21" i="11"/>
  <c r="M62" i="11"/>
  <c r="M77" i="11"/>
  <c r="M29" i="11"/>
  <c r="M72" i="11"/>
  <c r="K49" i="58"/>
  <c r="K32" i="52"/>
  <c r="M77" i="19"/>
  <c r="M79" i="16"/>
  <c r="M76" i="16"/>
  <c r="M30" i="16"/>
  <c r="M17" i="16"/>
  <c r="M62" i="16"/>
  <c r="M68" i="16"/>
  <c r="M27" i="16"/>
  <c r="M63" i="16"/>
  <c r="M32" i="16"/>
  <c r="M33" i="16"/>
  <c r="M31" i="16"/>
  <c r="M60" i="16"/>
  <c r="M57" i="16"/>
  <c r="M73" i="16"/>
  <c r="M55" i="16"/>
  <c r="M65" i="16"/>
  <c r="M51" i="16"/>
  <c r="M15" i="16"/>
  <c r="M29" i="16"/>
  <c r="M18" i="16"/>
  <c r="M61" i="16"/>
  <c r="M67" i="16"/>
  <c r="M21" i="16"/>
  <c r="M64" i="16"/>
  <c r="M72" i="16"/>
  <c r="M56" i="16"/>
  <c r="M25" i="16"/>
  <c r="M54" i="16"/>
  <c r="M59" i="16"/>
  <c r="M78" i="16"/>
  <c r="M22" i="16"/>
  <c r="M16" i="16"/>
  <c r="M69" i="16"/>
  <c r="M19" i="16"/>
  <c r="M24" i="16"/>
  <c r="M13" i="16"/>
  <c r="M26" i="16"/>
  <c r="M20" i="16"/>
  <c r="M41" i="16"/>
  <c r="M77" i="16"/>
  <c r="M53" i="16"/>
  <c r="M75" i="16"/>
  <c r="M28" i="16"/>
  <c r="M40" i="16"/>
  <c r="M34" i="16"/>
  <c r="M23" i="16"/>
  <c r="M48" i="16"/>
  <c r="M38" i="16"/>
  <c r="M66" i="16"/>
  <c r="M49" i="16"/>
  <c r="M58" i="16"/>
  <c r="M14" i="16"/>
  <c r="I49" i="58"/>
  <c r="L70" i="58"/>
  <c r="K70" i="58" s="1"/>
  <c r="M31" i="17"/>
  <c r="M69" i="17"/>
  <c r="M63" i="17"/>
  <c r="M79" i="17"/>
  <c r="M27" i="17"/>
  <c r="M23" i="17"/>
  <c r="M40" i="17"/>
  <c r="M17" i="17"/>
  <c r="M53" i="17"/>
  <c r="M48" i="17"/>
  <c r="M65" i="17"/>
  <c r="M15" i="17"/>
  <c r="M33" i="17"/>
  <c r="M51" i="17"/>
  <c r="M57" i="17"/>
  <c r="M19" i="17"/>
  <c r="M34" i="17"/>
  <c r="M55" i="17"/>
  <c r="M60" i="17"/>
  <c r="M28" i="17"/>
  <c r="M78" i="17"/>
  <c r="M24" i="17"/>
  <c r="M76" i="17"/>
  <c r="M62" i="17"/>
  <c r="M25" i="17"/>
  <c r="M68" i="17"/>
  <c r="M56" i="17"/>
  <c r="M14" i="17"/>
  <c r="M18" i="17"/>
  <c r="M66" i="17"/>
  <c r="M32" i="17"/>
  <c r="M73" i="17"/>
  <c r="M54" i="17"/>
  <c r="M30" i="17"/>
  <c r="M20" i="17"/>
  <c r="M13" i="17"/>
  <c r="M67" i="17"/>
  <c r="M41" i="17"/>
  <c r="M26" i="17"/>
  <c r="M16" i="17"/>
  <c r="M22" i="17"/>
  <c r="M38" i="17"/>
  <c r="M59" i="17"/>
  <c r="M61" i="17"/>
  <c r="M72" i="17"/>
  <c r="M64" i="17"/>
  <c r="M58" i="17"/>
  <c r="M21" i="17"/>
  <c r="M75" i="17"/>
  <c r="M29" i="17"/>
  <c r="K23" i="52"/>
  <c r="K72" i="51"/>
  <c r="I42" i="20"/>
  <c r="M42" i="11"/>
  <c r="F49" i="51"/>
  <c r="E46" i="51"/>
  <c r="C46" i="51"/>
  <c r="C77" i="20"/>
  <c r="C25" i="52"/>
  <c r="E28" i="52"/>
  <c r="C59" i="20"/>
  <c r="E59" i="20"/>
  <c r="F70" i="20"/>
  <c r="F79" i="20" s="1"/>
  <c r="E77" i="58"/>
  <c r="C77" i="58"/>
  <c r="C40" i="52"/>
  <c r="G45" i="51"/>
  <c r="G47" i="20"/>
  <c r="G44" i="20"/>
  <c r="G45" i="20"/>
  <c r="E42" i="58"/>
  <c r="E34" i="51"/>
  <c r="C56" i="52"/>
  <c r="F59" i="53"/>
  <c r="C59" i="53" s="1"/>
  <c r="C24" i="52"/>
  <c r="E54" i="53"/>
  <c r="E44" i="52"/>
  <c r="C63" i="52"/>
  <c r="M24" i="27"/>
  <c r="M64" i="27"/>
  <c r="M21" i="27"/>
  <c r="M30" i="27"/>
  <c r="M13" i="27"/>
  <c r="M67" i="27"/>
  <c r="M17" i="27"/>
  <c r="M34" i="27"/>
  <c r="M78" i="27"/>
  <c r="M75" i="27"/>
  <c r="M14" i="27"/>
  <c r="M68" i="27"/>
  <c r="M62" i="27"/>
  <c r="M22" i="27"/>
  <c r="M65" i="27"/>
  <c r="M79" i="27"/>
  <c r="M26" i="27"/>
  <c r="M32" i="27"/>
  <c r="M56" i="27"/>
  <c r="M29" i="27"/>
  <c r="M38" i="27"/>
  <c r="M77" i="27"/>
  <c r="M48" i="27"/>
  <c r="M19" i="27"/>
  <c r="M20" i="27"/>
  <c r="M51" i="27"/>
  <c r="M41" i="27"/>
  <c r="M54" i="27"/>
  <c r="M16" i="27"/>
  <c r="M40" i="27"/>
  <c r="M72" i="27"/>
  <c r="M60" i="27"/>
  <c r="M76" i="27"/>
  <c r="M23" i="27"/>
  <c r="M15" i="27"/>
  <c r="M66" i="27"/>
  <c r="M55" i="27"/>
  <c r="M31" i="27"/>
  <c r="M63" i="27"/>
  <c r="M28" i="27"/>
  <c r="M58" i="27"/>
  <c r="M57" i="27"/>
  <c r="M73" i="27"/>
  <c r="M59" i="27"/>
  <c r="M25" i="27"/>
  <c r="M61" i="27"/>
  <c r="M49" i="27"/>
  <c r="M18" i="27"/>
  <c r="M27" i="27"/>
  <c r="M53" i="27"/>
  <c r="M69" i="27"/>
  <c r="M33" i="27"/>
  <c r="L59" i="53"/>
  <c r="I42" i="32"/>
  <c r="I19" i="53"/>
  <c r="K19" i="53"/>
  <c r="K21" i="52"/>
  <c r="I29" i="53"/>
  <c r="K29" i="53"/>
  <c r="K18" i="52"/>
  <c r="I29" i="52"/>
  <c r="K29" i="52"/>
  <c r="K46" i="53"/>
  <c r="I78" i="53"/>
  <c r="K78" i="53"/>
  <c r="M15" i="25"/>
  <c r="M18" i="25"/>
  <c r="M32" i="25"/>
  <c r="M72" i="25"/>
  <c r="M34" i="25"/>
  <c r="M67" i="25"/>
  <c r="M60" i="25"/>
  <c r="M28" i="25"/>
  <c r="M78" i="25"/>
  <c r="M54" i="25"/>
  <c r="M51" i="25"/>
  <c r="M61" i="25"/>
  <c r="M40" i="25"/>
  <c r="M48" i="25"/>
  <c r="M13" i="25"/>
  <c r="M56" i="25"/>
  <c r="M20" i="25"/>
  <c r="M69" i="25"/>
  <c r="M23" i="25"/>
  <c r="M65" i="25"/>
  <c r="M59" i="25"/>
  <c r="M33" i="25"/>
  <c r="M73" i="25"/>
  <c r="M68" i="25"/>
  <c r="M16" i="25"/>
  <c r="M79" i="25"/>
  <c r="M58" i="25"/>
  <c r="M57" i="25"/>
  <c r="M25" i="25"/>
  <c r="M14" i="25"/>
  <c r="M76" i="25"/>
  <c r="M26" i="25"/>
  <c r="M27" i="25"/>
  <c r="M17" i="25"/>
  <c r="M63" i="25"/>
  <c r="M53" i="25"/>
  <c r="M22" i="25"/>
  <c r="M31" i="25"/>
  <c r="M55" i="25"/>
  <c r="M19" i="25"/>
  <c r="M66" i="25"/>
  <c r="M38" i="25"/>
  <c r="M62" i="25"/>
  <c r="M21" i="25"/>
  <c r="M29" i="25"/>
  <c r="M41" i="25"/>
  <c r="M24" i="25"/>
  <c r="M64" i="25"/>
  <c r="M30" i="25"/>
  <c r="M75" i="25"/>
  <c r="M42" i="25"/>
  <c r="K27" i="53"/>
  <c r="I56" i="52"/>
  <c r="M42" i="26"/>
  <c r="M75" i="26"/>
  <c r="M20" i="26"/>
  <c r="M72" i="26"/>
  <c r="M26" i="26"/>
  <c r="M41" i="26"/>
  <c r="M73" i="26"/>
  <c r="M22" i="26"/>
  <c r="M77" i="26"/>
  <c r="M69" i="26"/>
  <c r="M21" i="26"/>
  <c r="M13" i="26"/>
  <c r="M49" i="26"/>
  <c r="M65" i="26"/>
  <c r="M63" i="26"/>
  <c r="M76" i="26"/>
  <c r="M62" i="26"/>
  <c r="M68" i="26"/>
  <c r="M61" i="26"/>
  <c r="M48" i="26"/>
  <c r="M29" i="26"/>
  <c r="M33" i="26"/>
  <c r="M18" i="26"/>
  <c r="M38" i="26"/>
  <c r="M57" i="26"/>
  <c r="M25" i="26"/>
  <c r="M17" i="26"/>
  <c r="M34" i="26"/>
  <c r="M28" i="26"/>
  <c r="M23" i="26"/>
  <c r="M53" i="26"/>
  <c r="M66" i="26"/>
  <c r="M58" i="26"/>
  <c r="M60" i="26"/>
  <c r="M55" i="26"/>
  <c r="M30" i="26"/>
  <c r="M14" i="26"/>
  <c r="M56" i="26"/>
  <c r="M79" i="26"/>
  <c r="M51" i="26"/>
  <c r="M32" i="26"/>
  <c r="M64" i="26"/>
  <c r="M24" i="26"/>
  <c r="M27" i="26"/>
  <c r="M31" i="26"/>
  <c r="M19" i="26"/>
  <c r="M54" i="26"/>
  <c r="M16" i="26"/>
  <c r="M40" i="26"/>
  <c r="M59" i="26"/>
  <c r="M15" i="26"/>
  <c r="M67" i="26"/>
  <c r="M78" i="26"/>
  <c r="I54" i="53"/>
  <c r="I78" i="52"/>
  <c r="K78" i="52"/>
  <c r="L77" i="51"/>
  <c r="L27" i="52"/>
  <c r="I27" i="52" s="1"/>
  <c r="M70" i="31"/>
  <c r="L73" i="52"/>
  <c r="K73" i="52" s="1"/>
  <c r="J77" i="52"/>
  <c r="M58" i="22"/>
  <c r="M32" i="22"/>
  <c r="M68" i="22"/>
  <c r="M61" i="22"/>
  <c r="M15" i="22"/>
  <c r="M16" i="22"/>
  <c r="M56" i="22"/>
  <c r="M75" i="22"/>
  <c r="M26" i="22"/>
  <c r="M31" i="22"/>
  <c r="M38" i="22"/>
  <c r="M41" i="22"/>
  <c r="M72" i="22"/>
  <c r="M51" i="22"/>
  <c r="M33" i="22"/>
  <c r="M66" i="22"/>
  <c r="M69" i="22"/>
  <c r="M48" i="22"/>
  <c r="M28" i="22"/>
  <c r="M19" i="22"/>
  <c r="M63" i="22"/>
  <c r="M54" i="22"/>
  <c r="M64" i="22"/>
  <c r="M27" i="22"/>
  <c r="M67" i="22"/>
  <c r="M34" i="22"/>
  <c r="M60" i="22"/>
  <c r="M59" i="22"/>
  <c r="M23" i="22"/>
  <c r="M55" i="22"/>
  <c r="M73" i="22"/>
  <c r="M13" i="22"/>
  <c r="M79" i="22"/>
  <c r="M18" i="22"/>
  <c r="M22" i="22"/>
  <c r="M62" i="22"/>
  <c r="M17" i="22"/>
  <c r="M20" i="22"/>
  <c r="M21" i="22"/>
  <c r="M25" i="22"/>
  <c r="M14" i="22"/>
  <c r="M40" i="22"/>
  <c r="M57" i="22"/>
  <c r="M30" i="22"/>
  <c r="M42" i="22"/>
  <c r="M29" i="22"/>
  <c r="M49" i="22"/>
  <c r="M65" i="22"/>
  <c r="M78" i="22"/>
  <c r="M76" i="22"/>
  <c r="M24" i="22"/>
  <c r="M53" i="22"/>
  <c r="M77" i="28"/>
  <c r="M40" i="28"/>
  <c r="M64" i="28"/>
  <c r="M72" i="28"/>
  <c r="M51" i="28"/>
  <c r="M59" i="28"/>
  <c r="M32" i="28"/>
  <c r="M60" i="28"/>
  <c r="M67" i="28"/>
  <c r="M62" i="28"/>
  <c r="M54" i="28"/>
  <c r="M48" i="28"/>
  <c r="M34" i="28"/>
  <c r="M33" i="28"/>
  <c r="M49" i="28"/>
  <c r="M17" i="28"/>
  <c r="M79" i="28"/>
  <c r="M24" i="28"/>
  <c r="M38" i="28"/>
  <c r="M26" i="28"/>
  <c r="M76" i="28"/>
  <c r="M73" i="28"/>
  <c r="M57" i="28"/>
  <c r="M22" i="28"/>
  <c r="M29" i="28"/>
  <c r="M68" i="28"/>
  <c r="M65" i="28"/>
  <c r="M13" i="28"/>
  <c r="M23" i="28"/>
  <c r="M15" i="28"/>
  <c r="M14" i="28"/>
  <c r="M41" i="28"/>
  <c r="M55" i="28"/>
  <c r="M69" i="28"/>
  <c r="M25" i="28"/>
  <c r="M61" i="28"/>
  <c r="M21" i="28"/>
  <c r="M18" i="28"/>
  <c r="M16" i="28"/>
  <c r="M58" i="28"/>
  <c r="M78" i="28"/>
  <c r="M53" i="28"/>
  <c r="M27" i="28"/>
  <c r="M30" i="28"/>
  <c r="M19" i="28"/>
  <c r="M66" i="28"/>
  <c r="M31" i="28"/>
  <c r="M20" i="28"/>
  <c r="M28" i="28"/>
  <c r="M75" i="28"/>
  <c r="M63" i="28"/>
  <c r="M56" i="28"/>
  <c r="M42" i="27"/>
  <c r="L54" i="52"/>
  <c r="K54" i="52" s="1"/>
  <c r="L19" i="52"/>
  <c r="K19" i="52" s="1"/>
  <c r="L40" i="52"/>
  <c r="K40" i="52" s="1"/>
  <c r="M42" i="28"/>
  <c r="L49" i="53"/>
  <c r="I48" i="52"/>
  <c r="I77" i="32"/>
  <c r="K73" i="51"/>
  <c r="I46" i="51"/>
  <c r="K46" i="51"/>
  <c r="I14" i="53"/>
  <c r="K14" i="53"/>
  <c r="K40" i="53"/>
  <c r="I40" i="53"/>
  <c r="I42" i="53"/>
  <c r="M28" i="31"/>
  <c r="M59" i="31"/>
  <c r="M66" i="31"/>
  <c r="M17" i="31"/>
  <c r="M38" i="31"/>
  <c r="M68" i="31"/>
  <c r="M61" i="31"/>
  <c r="M24" i="31"/>
  <c r="M57" i="31"/>
  <c r="M14" i="31"/>
  <c r="M64" i="31"/>
  <c r="M18" i="31"/>
  <c r="M20" i="31"/>
  <c r="M55" i="31"/>
  <c r="M51" i="31"/>
  <c r="M60" i="31"/>
  <c r="M13" i="31"/>
  <c r="M16" i="31"/>
  <c r="M53" i="31"/>
  <c r="M41" i="31"/>
  <c r="M27" i="31"/>
  <c r="M34" i="31"/>
  <c r="M31" i="31"/>
  <c r="M30" i="31"/>
  <c r="M33" i="31"/>
  <c r="M65" i="31"/>
  <c r="M69" i="31"/>
  <c r="M48" i="31"/>
  <c r="M79" i="31"/>
  <c r="M67" i="31"/>
  <c r="M15" i="31"/>
  <c r="M25" i="31"/>
  <c r="M23" i="31"/>
  <c r="M75" i="31"/>
  <c r="M54" i="31"/>
  <c r="M40" i="31"/>
  <c r="M78" i="31"/>
  <c r="M29" i="31"/>
  <c r="M72" i="31"/>
  <c r="M58" i="31"/>
  <c r="M63" i="31"/>
  <c r="M73" i="31"/>
  <c r="M26" i="31"/>
  <c r="M56" i="31"/>
  <c r="M76" i="31"/>
  <c r="M22" i="31"/>
  <c r="M21" i="31"/>
  <c r="M77" i="31"/>
  <c r="M62" i="31"/>
  <c r="M32" i="31"/>
  <c r="M19" i="31"/>
  <c r="L14" i="52"/>
  <c r="K14" i="52" s="1"/>
  <c r="M45" i="32"/>
  <c r="M46" i="32"/>
  <c r="M47" i="32"/>
  <c r="M44" i="32"/>
  <c r="G70" i="25"/>
  <c r="G61" i="25"/>
  <c r="G60" i="25"/>
  <c r="G75" i="25"/>
  <c r="G29" i="25"/>
  <c r="G31" i="25"/>
  <c r="G57" i="25"/>
  <c r="G68" i="25"/>
  <c r="G16" i="25"/>
  <c r="G56" i="25"/>
  <c r="G55" i="25"/>
  <c r="G13" i="25"/>
  <c r="G30" i="25"/>
  <c r="G20" i="25"/>
  <c r="G66" i="25"/>
  <c r="G67" i="25"/>
  <c r="G22" i="25"/>
  <c r="G23" i="25"/>
  <c r="G54" i="25"/>
  <c r="G49" i="25"/>
  <c r="G48" i="25"/>
  <c r="G40" i="25"/>
  <c r="G24" i="25"/>
  <c r="G72" i="25"/>
  <c r="G18" i="25"/>
  <c r="G64" i="25"/>
  <c r="G79" i="25"/>
  <c r="G69" i="25"/>
  <c r="G58" i="25"/>
  <c r="G34" i="25"/>
  <c r="G33" i="25"/>
  <c r="G21" i="25"/>
  <c r="G65" i="25"/>
  <c r="G27" i="25"/>
  <c r="G26" i="25"/>
  <c r="G78" i="25"/>
  <c r="G25" i="25"/>
  <c r="G76" i="25"/>
  <c r="G62" i="25"/>
  <c r="G38" i="25"/>
  <c r="G28" i="25"/>
  <c r="G19" i="25"/>
  <c r="G53" i="25"/>
  <c r="G15" i="25"/>
  <c r="G14" i="25"/>
  <c r="G32" i="25"/>
  <c r="G51" i="25"/>
  <c r="G17" i="25"/>
  <c r="G41" i="25"/>
  <c r="G63" i="25"/>
  <c r="G73" i="25"/>
  <c r="G59" i="25"/>
  <c r="G42" i="25"/>
  <c r="G77" i="25"/>
  <c r="G26" i="23"/>
  <c r="G72" i="23"/>
  <c r="G33" i="23"/>
  <c r="G76" i="23"/>
  <c r="G48" i="23"/>
  <c r="G78" i="23"/>
  <c r="G77" i="23"/>
  <c r="G64" i="23"/>
  <c r="G55" i="23"/>
  <c r="G63" i="23"/>
  <c r="G67" i="23"/>
  <c r="G51" i="23"/>
  <c r="G49" i="23"/>
  <c r="G17" i="23"/>
  <c r="G24" i="23"/>
  <c r="G32" i="23"/>
  <c r="G22" i="23"/>
  <c r="G28" i="23"/>
  <c r="G41" i="23"/>
  <c r="G19" i="23"/>
  <c r="G16" i="23"/>
  <c r="G34" i="23"/>
  <c r="G40" i="23"/>
  <c r="G31" i="23"/>
  <c r="G61" i="23"/>
  <c r="G79" i="23"/>
  <c r="G15" i="23"/>
  <c r="G62" i="23"/>
  <c r="G27" i="23"/>
  <c r="G65" i="23"/>
  <c r="G58" i="23"/>
  <c r="G54" i="23"/>
  <c r="G29" i="23"/>
  <c r="G18" i="23"/>
  <c r="G23" i="23"/>
  <c r="G21" i="23"/>
  <c r="G14" i="23"/>
  <c r="G69" i="23"/>
  <c r="G13" i="23"/>
  <c r="G73" i="23"/>
  <c r="G75" i="23"/>
  <c r="G25" i="23"/>
  <c r="G57" i="23"/>
  <c r="G20" i="23"/>
  <c r="G30" i="23"/>
  <c r="G38" i="23"/>
  <c r="G60" i="23"/>
  <c r="G53" i="23"/>
  <c r="G68" i="23"/>
  <c r="G56" i="23"/>
  <c r="G66" i="23"/>
  <c r="G59" i="23"/>
  <c r="G70" i="29"/>
  <c r="G48" i="29"/>
  <c r="G63" i="29"/>
  <c r="G51" i="29"/>
  <c r="G21" i="29"/>
  <c r="G30" i="29"/>
  <c r="G22" i="29"/>
  <c r="G42" i="29"/>
  <c r="G75" i="29"/>
  <c r="G32" i="29"/>
  <c r="G41" i="29"/>
  <c r="G17" i="29"/>
  <c r="G19" i="29"/>
  <c r="G25" i="29"/>
  <c r="G65" i="29"/>
  <c r="G24" i="29"/>
  <c r="G27" i="29"/>
  <c r="G23" i="29"/>
  <c r="G78" i="29"/>
  <c r="G33" i="29"/>
  <c r="G56" i="29"/>
  <c r="G15" i="29"/>
  <c r="G29" i="29"/>
  <c r="G34" i="29"/>
  <c r="G76" i="29"/>
  <c r="G40" i="29"/>
  <c r="G13" i="29"/>
  <c r="G20" i="29"/>
  <c r="G57" i="29"/>
  <c r="G73" i="29"/>
  <c r="G58" i="29"/>
  <c r="G62" i="29"/>
  <c r="G28" i="29"/>
  <c r="G61" i="29"/>
  <c r="G53" i="29"/>
  <c r="G64" i="29"/>
  <c r="G38" i="29"/>
  <c r="G26" i="29"/>
  <c r="G54" i="29"/>
  <c r="G18" i="29"/>
  <c r="G67" i="29"/>
  <c r="G79" i="29"/>
  <c r="G55" i="29"/>
  <c r="G14" i="29"/>
  <c r="G66" i="29"/>
  <c r="G72" i="29"/>
  <c r="G16" i="29"/>
  <c r="G60" i="29"/>
  <c r="G31" i="29"/>
  <c r="G68" i="29"/>
  <c r="G69" i="29"/>
  <c r="E49" i="53"/>
  <c r="C58" i="52"/>
  <c r="G63" i="28"/>
  <c r="G57" i="28"/>
  <c r="G17" i="28"/>
  <c r="G53" i="28"/>
  <c r="G77" i="28"/>
  <c r="G54" i="28"/>
  <c r="G51" i="28"/>
  <c r="G76" i="28"/>
  <c r="G41" i="28"/>
  <c r="G72" i="28"/>
  <c r="G13" i="28"/>
  <c r="G73" i="28"/>
  <c r="G24" i="28"/>
  <c r="G19" i="28"/>
  <c r="G65" i="28"/>
  <c r="G16" i="28"/>
  <c r="G34" i="28"/>
  <c r="G42" i="28"/>
  <c r="G79" i="28"/>
  <c r="G48" i="28"/>
  <c r="G33" i="28"/>
  <c r="G62" i="28"/>
  <c r="G25" i="28"/>
  <c r="G30" i="28"/>
  <c r="G68" i="28"/>
  <c r="G14" i="28"/>
  <c r="G78" i="28"/>
  <c r="G58" i="28"/>
  <c r="G60" i="28"/>
  <c r="G40" i="28"/>
  <c r="G18" i="28"/>
  <c r="G27" i="28"/>
  <c r="G55" i="28"/>
  <c r="G28" i="28"/>
  <c r="G67" i="28"/>
  <c r="G32" i="28"/>
  <c r="G66" i="28"/>
  <c r="G29" i="28"/>
  <c r="G31" i="28"/>
  <c r="G56" i="28"/>
  <c r="G15" i="28"/>
  <c r="G26" i="28"/>
  <c r="G75" i="28"/>
  <c r="G61" i="28"/>
  <c r="G21" i="28"/>
  <c r="G59" i="28"/>
  <c r="G38" i="28"/>
  <c r="G22" i="28"/>
  <c r="G64" i="28"/>
  <c r="G23" i="28"/>
  <c r="G69" i="28"/>
  <c r="G20" i="28"/>
  <c r="F54" i="52"/>
  <c r="C54" i="52" s="1"/>
  <c r="F51" i="52"/>
  <c r="E51" i="52" s="1"/>
  <c r="G59" i="29"/>
  <c r="G42" i="23"/>
  <c r="C75" i="53"/>
  <c r="C13" i="53"/>
  <c r="G70" i="28"/>
  <c r="E69" i="53"/>
  <c r="C69" i="53"/>
  <c r="C22" i="52"/>
  <c r="G77" i="24"/>
  <c r="G17" i="24"/>
  <c r="G72" i="24"/>
  <c r="G34" i="24"/>
  <c r="G54" i="24"/>
  <c r="G14" i="24"/>
  <c r="G79" i="24"/>
  <c r="G41" i="24"/>
  <c r="G56" i="24"/>
  <c r="G73" i="24"/>
  <c r="G38" i="24"/>
  <c r="G15" i="24"/>
  <c r="G19" i="24"/>
  <c r="G65" i="24"/>
  <c r="G76" i="24"/>
  <c r="G63" i="24"/>
  <c r="G22" i="24"/>
  <c r="G33" i="24"/>
  <c r="G68" i="24"/>
  <c r="G25" i="24"/>
  <c r="G51" i="24"/>
  <c r="G57" i="24"/>
  <c r="G67" i="24"/>
  <c r="G27" i="24"/>
  <c r="G21" i="24"/>
  <c r="G32" i="24"/>
  <c r="G55" i="24"/>
  <c r="G66" i="24"/>
  <c r="G28" i="24"/>
  <c r="G23" i="24"/>
  <c r="G58" i="24"/>
  <c r="G18" i="24"/>
  <c r="G30" i="24"/>
  <c r="G53" i="24"/>
  <c r="G29" i="24"/>
  <c r="G59" i="24"/>
  <c r="G13" i="24"/>
  <c r="G26" i="24"/>
  <c r="G20" i="24"/>
  <c r="G31" i="24"/>
  <c r="G75" i="24"/>
  <c r="G64" i="24"/>
  <c r="G62" i="24"/>
  <c r="G78" i="24"/>
  <c r="G60" i="24"/>
  <c r="G48" i="24"/>
  <c r="G61" i="24"/>
  <c r="G16" i="24"/>
  <c r="G69" i="24"/>
  <c r="G24" i="24"/>
  <c r="G40" i="24"/>
  <c r="E62" i="53"/>
  <c r="E23" i="53"/>
  <c r="C23" i="53"/>
  <c r="D59" i="52"/>
  <c r="D70" i="52" s="1"/>
  <c r="G45" i="32"/>
  <c r="G47" i="32"/>
  <c r="G46" i="32"/>
  <c r="F62" i="52"/>
  <c r="C62" i="52" s="1"/>
  <c r="G42" i="24"/>
  <c r="C65" i="53"/>
  <c r="E65" i="53"/>
  <c r="E23" i="52"/>
  <c r="E77" i="32"/>
  <c r="C77" i="32"/>
  <c r="G79" i="22"/>
  <c r="G63" i="22"/>
  <c r="G19" i="22"/>
  <c r="G64" i="22"/>
  <c r="G78" i="22"/>
  <c r="G23" i="22"/>
  <c r="G58" i="22"/>
  <c r="G69" i="22"/>
  <c r="G24" i="22"/>
  <c r="G21" i="22"/>
  <c r="G22" i="22"/>
  <c r="G66" i="22"/>
  <c r="G38" i="22"/>
  <c r="G18" i="22"/>
  <c r="G61" i="22"/>
  <c r="G26" i="22"/>
  <c r="G62" i="22"/>
  <c r="G29" i="22"/>
  <c r="G57" i="22"/>
  <c r="G67" i="22"/>
  <c r="G33" i="22"/>
  <c r="G34" i="22"/>
  <c r="G68" i="22"/>
  <c r="G13" i="22"/>
  <c r="G14" i="22"/>
  <c r="G77" i="22"/>
  <c r="G32" i="22"/>
  <c r="G60" i="22"/>
  <c r="G48" i="22"/>
  <c r="G53" i="22"/>
  <c r="G15" i="22"/>
  <c r="G59" i="22"/>
  <c r="G65" i="22"/>
  <c r="G40" i="22"/>
  <c r="G17" i="22"/>
  <c r="G51" i="22"/>
  <c r="G56" i="22"/>
  <c r="G72" i="22"/>
  <c r="G30" i="22"/>
  <c r="G27" i="22"/>
  <c r="G76" i="22"/>
  <c r="G73" i="22"/>
  <c r="G55" i="22"/>
  <c r="G75" i="22"/>
  <c r="G20" i="22"/>
  <c r="G25" i="22"/>
  <c r="G16" i="22"/>
  <c r="G54" i="22"/>
  <c r="G31" i="22"/>
  <c r="G41" i="22"/>
  <c r="G28" i="22"/>
  <c r="G42" i="22"/>
  <c r="G49" i="22"/>
  <c r="G76" i="26"/>
  <c r="G30" i="26"/>
  <c r="G34" i="26"/>
  <c r="G65" i="26"/>
  <c r="G19" i="26"/>
  <c r="G62" i="26"/>
  <c r="G79" i="26"/>
  <c r="G38" i="26"/>
  <c r="G58" i="26"/>
  <c r="G33" i="26"/>
  <c r="G32" i="26"/>
  <c r="G28" i="26"/>
  <c r="G66" i="26"/>
  <c r="G13" i="26"/>
  <c r="G55" i="26"/>
  <c r="G41" i="26"/>
  <c r="G72" i="26"/>
  <c r="G15" i="26"/>
  <c r="G67" i="26"/>
  <c r="G64" i="26"/>
  <c r="G29" i="26"/>
  <c r="G54" i="26"/>
  <c r="G68" i="26"/>
  <c r="G56" i="26"/>
  <c r="G60" i="26"/>
  <c r="G26" i="26"/>
  <c r="G23" i="26"/>
  <c r="G17" i="26"/>
  <c r="G21" i="26"/>
  <c r="G22" i="26"/>
  <c r="G49" i="26"/>
  <c r="G75" i="26"/>
  <c r="G48" i="26"/>
  <c r="G25" i="26"/>
  <c r="G61" i="26"/>
  <c r="G53" i="26"/>
  <c r="G31" i="26"/>
  <c r="G20" i="26"/>
  <c r="G16" i="26"/>
  <c r="G14" i="26"/>
  <c r="G57" i="26"/>
  <c r="G27" i="26"/>
  <c r="G18" i="26"/>
  <c r="G63" i="26"/>
  <c r="G73" i="26"/>
  <c r="G69" i="26"/>
  <c r="G78" i="26"/>
  <c r="G40" i="26"/>
  <c r="G24" i="26"/>
  <c r="G70" i="26"/>
  <c r="G51" i="26"/>
  <c r="G59" i="26"/>
  <c r="F34" i="52"/>
  <c r="C34" i="52" s="1"/>
  <c r="F70" i="32"/>
  <c r="E17" i="53"/>
  <c r="F65" i="52"/>
  <c r="E65" i="52" s="1"/>
  <c r="G61" i="27"/>
  <c r="G48" i="27"/>
  <c r="G13" i="27"/>
  <c r="G57" i="27"/>
  <c r="G79" i="27"/>
  <c r="G24" i="27"/>
  <c r="G78" i="27"/>
  <c r="G72" i="27"/>
  <c r="G69" i="27"/>
  <c r="G34" i="27"/>
  <c r="G16" i="27"/>
  <c r="G27" i="27"/>
  <c r="G68" i="27"/>
  <c r="G53" i="27"/>
  <c r="G40" i="27"/>
  <c r="G63" i="27"/>
  <c r="G64" i="27"/>
  <c r="G22" i="27"/>
  <c r="G33" i="27"/>
  <c r="G67" i="27"/>
  <c r="G23" i="27"/>
  <c r="G30" i="27"/>
  <c r="G14" i="27"/>
  <c r="G54" i="27"/>
  <c r="G58" i="27"/>
  <c r="G21" i="27"/>
  <c r="G31" i="27"/>
  <c r="G55" i="27"/>
  <c r="G15" i="27"/>
  <c r="G18" i="27"/>
  <c r="G41" i="27"/>
  <c r="G60" i="27"/>
  <c r="G73" i="27"/>
  <c r="G38" i="27"/>
  <c r="G25" i="27"/>
  <c r="G56" i="27"/>
  <c r="G28" i="27"/>
  <c r="G75" i="27"/>
  <c r="G17" i="27"/>
  <c r="G20" i="27"/>
  <c r="G62" i="27"/>
  <c r="G51" i="27"/>
  <c r="G66" i="27"/>
  <c r="G29" i="27"/>
  <c r="G59" i="27"/>
  <c r="G32" i="27"/>
  <c r="G65" i="27"/>
  <c r="G26" i="27"/>
  <c r="G19" i="27"/>
  <c r="G76" i="27"/>
  <c r="G77" i="27"/>
  <c r="F69" i="52"/>
  <c r="C69" i="52" s="1"/>
  <c r="G77" i="26"/>
  <c r="F27" i="52"/>
  <c r="E27" i="52" s="1"/>
  <c r="E34" i="53"/>
  <c r="C34" i="53"/>
  <c r="G49" i="27"/>
  <c r="M44" i="60"/>
  <c r="M46" i="60"/>
  <c r="M47" i="60"/>
  <c r="M45" i="60"/>
  <c r="M31" i="60"/>
  <c r="M40" i="60"/>
  <c r="M78" i="60"/>
  <c r="M59" i="60"/>
  <c r="M48" i="60"/>
  <c r="M29" i="60"/>
  <c r="M17" i="60"/>
  <c r="M79" i="60"/>
  <c r="M60" i="60"/>
  <c r="M28" i="60"/>
  <c r="M72" i="60"/>
  <c r="M66" i="60"/>
  <c r="M16" i="60"/>
  <c r="M76" i="60"/>
  <c r="M67" i="60"/>
  <c r="M30" i="60"/>
  <c r="M27" i="60"/>
  <c r="K77" i="59"/>
  <c r="I77" i="59"/>
  <c r="I42" i="59"/>
  <c r="M46" i="59"/>
  <c r="M44" i="59"/>
  <c r="M45" i="59"/>
  <c r="M22" i="34"/>
  <c r="M13" i="34"/>
  <c r="M40" i="34"/>
  <c r="M33" i="34"/>
  <c r="M62" i="34"/>
  <c r="M41" i="34"/>
  <c r="M25" i="34"/>
  <c r="M56" i="34"/>
  <c r="M78" i="34"/>
  <c r="M20" i="34"/>
  <c r="M28" i="34"/>
  <c r="M31" i="34"/>
  <c r="M68" i="34"/>
  <c r="M49" i="34"/>
  <c r="M75" i="34"/>
  <c r="M23" i="34"/>
  <c r="M21" i="34"/>
  <c r="M58" i="34"/>
  <c r="M76" i="34"/>
  <c r="M24" i="34"/>
  <c r="M66" i="34"/>
  <c r="M48" i="34"/>
  <c r="M72" i="34"/>
  <c r="M17" i="34"/>
  <c r="M63" i="34"/>
  <c r="M27" i="34"/>
  <c r="M19" i="34"/>
  <c r="M57" i="34"/>
  <c r="M15" i="34"/>
  <c r="M55" i="34"/>
  <c r="M18" i="34"/>
  <c r="M26" i="34"/>
  <c r="M30" i="34"/>
  <c r="M73" i="34"/>
  <c r="M77" i="34"/>
  <c r="M16" i="34"/>
  <c r="M69" i="34"/>
  <c r="M34" i="34"/>
  <c r="M29" i="34"/>
  <c r="M60" i="34"/>
  <c r="M51" i="34"/>
  <c r="M64" i="34"/>
  <c r="M54" i="34"/>
  <c r="M65" i="34"/>
  <c r="M61" i="34"/>
  <c r="M32" i="34"/>
  <c r="M79" i="34"/>
  <c r="M67" i="34"/>
  <c r="M53" i="34"/>
  <c r="M14" i="34"/>
  <c r="M38" i="34"/>
  <c r="M59" i="34"/>
  <c r="M42" i="34"/>
  <c r="I79" i="60"/>
  <c r="G45" i="59"/>
  <c r="G46" i="59"/>
  <c r="G44" i="59"/>
  <c r="G47" i="59"/>
  <c r="C77" i="60"/>
  <c r="E42" i="59"/>
  <c r="G47" i="60"/>
  <c r="G45" i="60"/>
  <c r="G44" i="60"/>
  <c r="G46" i="60"/>
  <c r="C59" i="59"/>
  <c r="F70" i="59"/>
  <c r="F79" i="59" s="1"/>
  <c r="C42" i="60"/>
  <c r="F49" i="52"/>
  <c r="E46" i="52"/>
  <c r="K58" i="52"/>
  <c r="I61" i="54"/>
  <c r="I57" i="54"/>
  <c r="L46" i="52"/>
  <c r="K46" i="52" s="1"/>
  <c r="J49" i="52"/>
  <c r="C61" i="54"/>
  <c r="I65" i="54"/>
  <c r="C42" i="32"/>
  <c r="E42" i="32"/>
  <c r="M63" i="47"/>
  <c r="M33" i="47"/>
  <c r="M38" i="47"/>
  <c r="M78" i="47"/>
  <c r="M22" i="47"/>
  <c r="M29" i="47"/>
  <c r="M77" i="47"/>
  <c r="M32" i="47"/>
  <c r="M17" i="47"/>
  <c r="M48" i="47"/>
  <c r="M64" i="47"/>
  <c r="M51" i="47"/>
  <c r="M69" i="47"/>
  <c r="M42" i="47"/>
  <c r="M79" i="47"/>
  <c r="M55" i="47"/>
  <c r="M56" i="47"/>
  <c r="M60" i="47"/>
  <c r="M67" i="47"/>
  <c r="M66" i="47"/>
  <c r="M20" i="47"/>
  <c r="M28" i="47"/>
  <c r="M24" i="47"/>
  <c r="M76" i="47"/>
  <c r="M62" i="47"/>
  <c r="M14" i="47"/>
  <c r="M23" i="47"/>
  <c r="M57" i="47"/>
  <c r="M26" i="47"/>
  <c r="M54" i="47"/>
  <c r="M41" i="47"/>
  <c r="M58" i="47"/>
  <c r="M49" i="47"/>
  <c r="M59" i="47"/>
  <c r="M25" i="47"/>
  <c r="M18" i="47"/>
  <c r="M68" i="47"/>
  <c r="M73" i="47"/>
  <c r="M40" i="47"/>
  <c r="M61" i="47"/>
  <c r="M34" i="47"/>
  <c r="M53" i="47"/>
  <c r="M27" i="47"/>
  <c r="M65" i="47"/>
  <c r="M16" i="47"/>
  <c r="M75" i="47"/>
  <c r="M19" i="47"/>
  <c r="M21" i="47"/>
  <c r="M72" i="47"/>
  <c r="M31" i="47"/>
  <c r="M13" i="47"/>
  <c r="M15" i="47"/>
  <c r="M30" i="47"/>
  <c r="I58" i="52"/>
  <c r="I70" i="36"/>
  <c r="F70" i="58"/>
  <c r="F79" i="58" s="1"/>
  <c r="E59" i="58"/>
  <c r="C59" i="58"/>
  <c r="E13" i="52"/>
  <c r="L67" i="52"/>
  <c r="K67" i="52" s="1"/>
  <c r="I59" i="36"/>
  <c r="L63" i="52"/>
  <c r="K63" i="52" s="1"/>
  <c r="E20" i="53"/>
  <c r="C33" i="54"/>
  <c r="E61" i="54"/>
  <c r="G45" i="36"/>
  <c r="G46" i="36"/>
  <c r="G44" i="36"/>
  <c r="G47" i="36"/>
  <c r="I63" i="54"/>
  <c r="K44" i="54"/>
  <c r="L61" i="52"/>
  <c r="K61" i="52" s="1"/>
  <c r="L59" i="54"/>
  <c r="L70" i="54" s="1"/>
  <c r="K57" i="54"/>
  <c r="F17" i="52"/>
  <c r="C17" i="52" s="1"/>
  <c r="M70" i="3"/>
  <c r="C46" i="52"/>
  <c r="B49" i="52"/>
  <c r="H70" i="52"/>
  <c r="I67" i="54"/>
  <c r="C77" i="36"/>
  <c r="E77" i="36"/>
  <c r="E17" i="54"/>
  <c r="G18" i="33"/>
  <c r="G28" i="33"/>
  <c r="G54" i="33"/>
  <c r="G13" i="33"/>
  <c r="G57" i="33"/>
  <c r="G58" i="33"/>
  <c r="G25" i="33"/>
  <c r="G19" i="33"/>
  <c r="G63" i="33"/>
  <c r="G38" i="33"/>
  <c r="G66" i="33"/>
  <c r="G29" i="33"/>
  <c r="G14" i="33"/>
  <c r="G64" i="33"/>
  <c r="G34" i="33"/>
  <c r="G73" i="33"/>
  <c r="G26" i="33"/>
  <c r="G69" i="33"/>
  <c r="G56" i="33"/>
  <c r="G31" i="33"/>
  <c r="G62" i="33"/>
  <c r="G22" i="33"/>
  <c r="G27" i="33"/>
  <c r="G49" i="33"/>
  <c r="G51" i="33"/>
  <c r="G75" i="33"/>
  <c r="G59" i="33"/>
  <c r="G42" i="33"/>
  <c r="G61" i="33"/>
  <c r="G30" i="33"/>
  <c r="G15" i="33"/>
  <c r="G72" i="33"/>
  <c r="G55" i="33"/>
  <c r="G78" i="33"/>
  <c r="G65" i="33"/>
  <c r="G41" i="33"/>
  <c r="G24" i="33"/>
  <c r="G48" i="33"/>
  <c r="G32" i="33"/>
  <c r="G53" i="33"/>
  <c r="G40" i="33"/>
  <c r="G33" i="33"/>
  <c r="G16" i="33"/>
  <c r="G68" i="33"/>
  <c r="G79" i="33"/>
  <c r="G23" i="33"/>
  <c r="G21" i="33"/>
  <c r="G20" i="33"/>
  <c r="G60" i="33"/>
  <c r="G70" i="33"/>
  <c r="G17" i="33"/>
  <c r="G76" i="33"/>
  <c r="G67" i="33"/>
  <c r="K61" i="54"/>
  <c r="L65" i="52"/>
  <c r="K65" i="52" s="1"/>
  <c r="L57" i="52"/>
  <c r="J59" i="52"/>
  <c r="J70" i="52" s="1"/>
  <c r="M54" i="24"/>
  <c r="M65" i="24"/>
  <c r="M22" i="24"/>
  <c r="M66" i="24"/>
  <c r="M56" i="24"/>
  <c r="M29" i="24"/>
  <c r="M42" i="24"/>
  <c r="M13" i="24"/>
  <c r="M17" i="24"/>
  <c r="M51" i="24"/>
  <c r="M64" i="24"/>
  <c r="M25" i="24"/>
  <c r="M19" i="24"/>
  <c r="M67" i="24"/>
  <c r="M78" i="24"/>
  <c r="M73" i="24"/>
  <c r="M62" i="24"/>
  <c r="M14" i="24"/>
  <c r="M69" i="24"/>
  <c r="M53" i="24"/>
  <c r="M23" i="24"/>
  <c r="M18" i="24"/>
  <c r="M58" i="24"/>
  <c r="M38" i="24"/>
  <c r="M49" i="24"/>
  <c r="M16" i="24"/>
  <c r="M70" i="24"/>
  <c r="M61" i="24"/>
  <c r="M60" i="24"/>
  <c r="M21" i="24"/>
  <c r="M76" i="24"/>
  <c r="M33" i="24"/>
  <c r="M40" i="24"/>
  <c r="M79" i="24"/>
  <c r="M57" i="24"/>
  <c r="M32" i="24"/>
  <c r="M59" i="24"/>
  <c r="M31" i="24"/>
  <c r="M27" i="24"/>
  <c r="M72" i="24"/>
  <c r="M20" i="24"/>
  <c r="M26" i="24"/>
  <c r="M55" i="24"/>
  <c r="M28" i="24"/>
  <c r="M68" i="24"/>
  <c r="M30" i="24"/>
  <c r="M48" i="24"/>
  <c r="M75" i="24"/>
  <c r="M34" i="24"/>
  <c r="M41" i="24"/>
  <c r="M24" i="24"/>
  <c r="M15" i="24"/>
  <c r="M63" i="24"/>
  <c r="F61" i="52"/>
  <c r="M47" i="20"/>
  <c r="M44" i="20"/>
  <c r="M45" i="20"/>
  <c r="M46" i="20"/>
  <c r="C15" i="52"/>
  <c r="M72" i="43"/>
  <c r="M65" i="43"/>
  <c r="M18" i="43"/>
  <c r="M14" i="43"/>
  <c r="M67" i="43"/>
  <c r="M15" i="43"/>
  <c r="M69" i="43"/>
  <c r="M24" i="43"/>
  <c r="M51" i="43"/>
  <c r="M48" i="43"/>
  <c r="M20" i="43"/>
  <c r="M25" i="43"/>
  <c r="M62" i="43"/>
  <c r="M64" i="43"/>
  <c r="M16" i="43"/>
  <c r="M57" i="43"/>
  <c r="M40" i="43"/>
  <c r="M49" i="43"/>
  <c r="M73" i="43"/>
  <c r="M68" i="43"/>
  <c r="M34" i="43"/>
  <c r="M17" i="43"/>
  <c r="M19" i="43"/>
  <c r="M58" i="43"/>
  <c r="M60" i="43"/>
  <c r="M76" i="43"/>
  <c r="M54" i="43"/>
  <c r="M77" i="43"/>
  <c r="M33" i="43"/>
  <c r="M21" i="43"/>
  <c r="M66" i="43"/>
  <c r="M23" i="43"/>
  <c r="M61" i="43"/>
  <c r="M30" i="43"/>
  <c r="M79" i="43"/>
  <c r="M38" i="43"/>
  <c r="M59" i="43"/>
  <c r="M26" i="43"/>
  <c r="M78" i="43"/>
  <c r="M27" i="43"/>
  <c r="M13" i="43"/>
  <c r="M31" i="43"/>
  <c r="M70" i="43"/>
  <c r="M63" i="43"/>
  <c r="M29" i="43"/>
  <c r="M32" i="43"/>
  <c r="M22" i="43"/>
  <c r="M53" i="43"/>
  <c r="M55" i="43"/>
  <c r="M75" i="43"/>
  <c r="M56" i="43"/>
  <c r="M28" i="43"/>
  <c r="M41" i="43"/>
  <c r="C20" i="53"/>
  <c r="F75" i="52"/>
  <c r="C75" i="52" s="1"/>
  <c r="B77" i="52"/>
  <c r="G70" i="31"/>
  <c r="G13" i="31"/>
  <c r="G23" i="31"/>
  <c r="G53" i="31"/>
  <c r="G73" i="31"/>
  <c r="G29" i="31"/>
  <c r="G77" i="31"/>
  <c r="G76" i="31"/>
  <c r="G19" i="31"/>
  <c r="G34" i="31"/>
  <c r="G68" i="31"/>
  <c r="G25" i="31"/>
  <c r="G24" i="31"/>
  <c r="G66" i="31"/>
  <c r="G79" i="31"/>
  <c r="G30" i="31"/>
  <c r="G64" i="31"/>
  <c r="G21" i="31"/>
  <c r="G31" i="31"/>
  <c r="G62" i="31"/>
  <c r="G75" i="31"/>
  <c r="G26" i="31"/>
  <c r="G60" i="31"/>
  <c r="G17" i="31"/>
  <c r="G28" i="31"/>
  <c r="G72" i="31"/>
  <c r="G58" i="31"/>
  <c r="G69" i="31"/>
  <c r="G22" i="31"/>
  <c r="G56" i="31"/>
  <c r="G14" i="31"/>
  <c r="G49" i="31"/>
  <c r="G32" i="31"/>
  <c r="G27" i="31"/>
  <c r="G57" i="31"/>
  <c r="G78" i="31"/>
  <c r="G33" i="31"/>
  <c r="G20" i="31"/>
  <c r="G59" i="31"/>
  <c r="G15" i="31"/>
  <c r="G67" i="31"/>
  <c r="G51" i="31"/>
  <c r="G63" i="31"/>
  <c r="G41" i="31"/>
  <c r="G48" i="31"/>
  <c r="G54" i="31"/>
  <c r="G38" i="31"/>
  <c r="G55" i="31"/>
  <c r="G65" i="31"/>
  <c r="G16" i="31"/>
  <c r="G61" i="31"/>
  <c r="G40" i="31"/>
  <c r="G18" i="31"/>
  <c r="L44" i="52"/>
  <c r="K44" i="52" s="1"/>
  <c r="M73" i="3"/>
  <c r="M24" i="3"/>
  <c r="M32" i="3"/>
  <c r="M40" i="3"/>
  <c r="M66" i="3"/>
  <c r="M60" i="3"/>
  <c r="M64" i="3"/>
  <c r="M72" i="3"/>
  <c r="M55" i="3"/>
  <c r="M59" i="3"/>
  <c r="M75" i="3"/>
  <c r="M13" i="3"/>
  <c r="M26" i="3"/>
  <c r="M30" i="3"/>
  <c r="M28" i="3"/>
  <c r="M62" i="3"/>
  <c r="M67" i="3"/>
  <c r="M20" i="3"/>
  <c r="M53" i="3"/>
  <c r="M16" i="3"/>
  <c r="M15" i="3"/>
  <c r="M25" i="3"/>
  <c r="M21" i="3"/>
  <c r="M57" i="3"/>
  <c r="M68" i="3"/>
  <c r="M31" i="3"/>
  <c r="M48" i="3"/>
  <c r="M58" i="3"/>
  <c r="M38" i="3"/>
  <c r="M78" i="3"/>
  <c r="M27" i="3"/>
  <c r="M63" i="3"/>
  <c r="M17" i="3"/>
  <c r="M79" i="3"/>
  <c r="M65" i="3"/>
  <c r="M41" i="3"/>
  <c r="M49" i="3"/>
  <c r="M23" i="3"/>
  <c r="M22" i="3"/>
  <c r="M54" i="3"/>
  <c r="M51" i="3"/>
  <c r="M61" i="3"/>
  <c r="M18" i="3"/>
  <c r="M56" i="3"/>
  <c r="M69" i="3"/>
  <c r="M14" i="3"/>
  <c r="M29" i="3"/>
  <c r="M33" i="3"/>
  <c r="M34" i="3"/>
  <c r="M19" i="3"/>
  <c r="M76" i="3"/>
  <c r="J70" i="54"/>
  <c r="J79" i="54" s="1"/>
  <c r="I44" i="51"/>
  <c r="L49" i="51"/>
  <c r="G49" i="34"/>
  <c r="G19" i="34"/>
  <c r="G51" i="34"/>
  <c r="G56" i="34"/>
  <c r="G57" i="34"/>
  <c r="G61" i="34"/>
  <c r="G32" i="34"/>
  <c r="G54" i="34"/>
  <c r="G18" i="34"/>
  <c r="G14" i="34"/>
  <c r="G68" i="34"/>
  <c r="G75" i="34"/>
  <c r="G22" i="34"/>
  <c r="G70" i="34"/>
  <c r="G28" i="34"/>
  <c r="G79" i="34"/>
  <c r="G69" i="34"/>
  <c r="G24" i="34"/>
  <c r="G67" i="34"/>
  <c r="G30" i="34"/>
  <c r="G34" i="34"/>
  <c r="G20" i="34"/>
  <c r="G16" i="34"/>
  <c r="G15" i="34"/>
  <c r="G72" i="34"/>
  <c r="G63" i="34"/>
  <c r="G33" i="34"/>
  <c r="G59" i="34"/>
  <c r="G76" i="34"/>
  <c r="G29" i="34"/>
  <c r="G40" i="34"/>
  <c r="G25" i="34"/>
  <c r="G78" i="34"/>
  <c r="G23" i="34"/>
  <c r="G66" i="34"/>
  <c r="G21" i="34"/>
  <c r="G17" i="34"/>
  <c r="G65" i="34"/>
  <c r="G53" i="34"/>
  <c r="G73" i="34"/>
  <c r="G27" i="34"/>
  <c r="G13" i="34"/>
  <c r="G55" i="34"/>
  <c r="G58" i="34"/>
  <c r="G64" i="34"/>
  <c r="G48" i="34"/>
  <c r="G77" i="34"/>
  <c r="G38" i="34"/>
  <c r="G31" i="34"/>
  <c r="G62" i="34"/>
  <c r="G26" i="34"/>
  <c r="G60" i="34"/>
  <c r="G41" i="34"/>
  <c r="I46" i="54"/>
  <c r="L49" i="54"/>
  <c r="K49" i="54" s="1"/>
  <c r="K70" i="36"/>
  <c r="F20" i="52"/>
  <c r="E75" i="54"/>
  <c r="F77" i="54"/>
  <c r="F33" i="52"/>
  <c r="E33" i="52" s="1"/>
  <c r="G46" i="1"/>
  <c r="G47" i="1"/>
  <c r="G45" i="1"/>
  <c r="G44" i="1"/>
  <c r="L79" i="32" l="1"/>
  <c r="M23" i="32" s="1"/>
  <c r="M77" i="60"/>
  <c r="M56" i="60"/>
  <c r="M54" i="60"/>
  <c r="M69" i="60"/>
  <c r="M55" i="60"/>
  <c r="M32" i="60"/>
  <c r="M13" i="60"/>
  <c r="M41" i="60"/>
  <c r="M57" i="60"/>
  <c r="M65" i="60"/>
  <c r="M15" i="60"/>
  <c r="M14" i="60"/>
  <c r="M42" i="60"/>
  <c r="M62" i="60"/>
  <c r="M33" i="60"/>
  <c r="M73" i="60"/>
  <c r="L79" i="58"/>
  <c r="I77" i="53"/>
  <c r="L79" i="20"/>
  <c r="M70" i="20" s="1"/>
  <c r="C77" i="53"/>
  <c r="L42" i="52"/>
  <c r="L79" i="51"/>
  <c r="M49" i="51" s="1"/>
  <c r="K77" i="54"/>
  <c r="L79" i="54"/>
  <c r="M59" i="54" s="1"/>
  <c r="J79" i="52"/>
  <c r="M46" i="52" s="1"/>
  <c r="H79" i="52"/>
  <c r="E59" i="54"/>
  <c r="F42" i="52"/>
  <c r="C42" i="52" s="1"/>
  <c r="B79" i="52"/>
  <c r="D79" i="52"/>
  <c r="E70" i="36"/>
  <c r="F79" i="36"/>
  <c r="C79" i="36" s="1"/>
  <c r="E70" i="51"/>
  <c r="F79" i="51"/>
  <c r="E79" i="51" s="1"/>
  <c r="E38" i="52"/>
  <c r="F70" i="60"/>
  <c r="M63" i="60"/>
  <c r="M64" i="60"/>
  <c r="M51" i="60"/>
  <c r="M38" i="60"/>
  <c r="K79" i="60"/>
  <c r="M58" i="60"/>
  <c r="M61" i="60"/>
  <c r="M53" i="60"/>
  <c r="M68" i="60"/>
  <c r="M75" i="60"/>
  <c r="M34" i="60"/>
  <c r="M49" i="60"/>
  <c r="C59" i="60"/>
  <c r="M27" i="59"/>
  <c r="E49" i="52"/>
  <c r="I70" i="32"/>
  <c r="K64" i="52"/>
  <c r="M59" i="59"/>
  <c r="M49" i="59"/>
  <c r="M41" i="59"/>
  <c r="M23" i="59"/>
  <c r="M40" i="59"/>
  <c r="M66" i="59"/>
  <c r="M16" i="59"/>
  <c r="M18" i="59"/>
  <c r="M14" i="59"/>
  <c r="M78" i="59"/>
  <c r="M76" i="59"/>
  <c r="M24" i="59"/>
  <c r="M65" i="59"/>
  <c r="M38" i="59"/>
  <c r="M26" i="59"/>
  <c r="M62" i="59"/>
  <c r="M56" i="59"/>
  <c r="M13" i="59"/>
  <c r="M69" i="59"/>
  <c r="M55" i="59"/>
  <c r="M48" i="59"/>
  <c r="M68" i="59"/>
  <c r="M33" i="59"/>
  <c r="M60" i="59"/>
  <c r="M34" i="59"/>
  <c r="M28" i="59"/>
  <c r="M61" i="59"/>
  <c r="M22" i="59"/>
  <c r="M53" i="59"/>
  <c r="I79" i="59"/>
  <c r="M15" i="59"/>
  <c r="M21" i="59"/>
  <c r="M32" i="59"/>
  <c r="M17" i="59"/>
  <c r="M19" i="59"/>
  <c r="M73" i="59"/>
  <c r="M51" i="59"/>
  <c r="K79" i="59"/>
  <c r="M31" i="59"/>
  <c r="M63" i="59"/>
  <c r="M58" i="59"/>
  <c r="M30" i="59"/>
  <c r="M20" i="59"/>
  <c r="M67" i="59"/>
  <c r="M57" i="59"/>
  <c r="M25" i="59"/>
  <c r="M79" i="59"/>
  <c r="M77" i="59"/>
  <c r="M70" i="59"/>
  <c r="M72" i="59"/>
  <c r="M54" i="59"/>
  <c r="M29" i="59"/>
  <c r="M75" i="59"/>
  <c r="M64" i="59"/>
  <c r="F70" i="54"/>
  <c r="K59" i="51"/>
  <c r="C49" i="54"/>
  <c r="E77" i="53"/>
  <c r="C77" i="51"/>
  <c r="K59" i="54"/>
  <c r="I59" i="51"/>
  <c r="I51" i="52"/>
  <c r="M59" i="36"/>
  <c r="G47" i="51"/>
  <c r="E59" i="53"/>
  <c r="F70" i="53"/>
  <c r="C70" i="53" s="1"/>
  <c r="C70" i="51"/>
  <c r="G46" i="51"/>
  <c r="G44" i="51"/>
  <c r="I70" i="20"/>
  <c r="K70" i="20"/>
  <c r="K42" i="51"/>
  <c r="E42" i="51"/>
  <c r="G70" i="1"/>
  <c r="C70" i="1"/>
  <c r="I20" i="52"/>
  <c r="K77" i="53"/>
  <c r="I79" i="36"/>
  <c r="C53" i="52"/>
  <c r="K47" i="52"/>
  <c r="C59" i="51"/>
  <c r="E59" i="51"/>
  <c r="E70" i="1"/>
  <c r="K42" i="54"/>
  <c r="I42" i="54"/>
  <c r="I14" i="52"/>
  <c r="G18" i="47"/>
  <c r="G51" i="47"/>
  <c r="G34" i="47"/>
  <c r="G73" i="47"/>
  <c r="G60" i="47"/>
  <c r="G57" i="47"/>
  <c r="G63" i="47"/>
  <c r="G56" i="47"/>
  <c r="G24" i="47"/>
  <c r="G48" i="47"/>
  <c r="G66" i="47"/>
  <c r="G31" i="47"/>
  <c r="G23" i="47"/>
  <c r="G62" i="47"/>
  <c r="G40" i="47"/>
  <c r="G68" i="47"/>
  <c r="G79" i="47"/>
  <c r="G28" i="47"/>
  <c r="G14" i="47"/>
  <c r="G17" i="47"/>
  <c r="G29" i="47"/>
  <c r="G13" i="47"/>
  <c r="G69" i="47"/>
  <c r="G20" i="47"/>
  <c r="G76" i="47"/>
  <c r="G72" i="47"/>
  <c r="G41" i="47"/>
  <c r="G33" i="47"/>
  <c r="G53" i="47"/>
  <c r="G22" i="47"/>
  <c r="G15" i="47"/>
  <c r="G38" i="47"/>
  <c r="G58" i="47"/>
  <c r="G27" i="47"/>
  <c r="G21" i="47"/>
  <c r="G65" i="47"/>
  <c r="G67" i="47"/>
  <c r="G78" i="47"/>
  <c r="G55" i="47"/>
  <c r="G16" i="47"/>
  <c r="G25" i="47"/>
  <c r="G30" i="47"/>
  <c r="G61" i="47"/>
  <c r="G54" i="47"/>
  <c r="G26" i="47"/>
  <c r="G32" i="47"/>
  <c r="G75" i="47"/>
  <c r="G64" i="47"/>
  <c r="G19" i="47"/>
  <c r="G59" i="47"/>
  <c r="G77" i="47"/>
  <c r="G42" i="47"/>
  <c r="G49" i="47"/>
  <c r="G49" i="50"/>
  <c r="G73" i="50"/>
  <c r="G32" i="50"/>
  <c r="G51" i="50"/>
  <c r="G62" i="50"/>
  <c r="G18" i="50"/>
  <c r="G64" i="50"/>
  <c r="G24" i="50"/>
  <c r="G65" i="50"/>
  <c r="G14" i="50"/>
  <c r="G13" i="50"/>
  <c r="G78" i="50"/>
  <c r="G79" i="50"/>
  <c r="G16" i="50"/>
  <c r="G67" i="50"/>
  <c r="G41" i="50"/>
  <c r="G38" i="50"/>
  <c r="G34" i="50"/>
  <c r="G28" i="50"/>
  <c r="G25" i="50"/>
  <c r="G31" i="50"/>
  <c r="G61" i="50"/>
  <c r="G58" i="50"/>
  <c r="G33" i="50"/>
  <c r="G26" i="50"/>
  <c r="G20" i="50"/>
  <c r="G17" i="50"/>
  <c r="G48" i="50"/>
  <c r="G53" i="50"/>
  <c r="G68" i="50"/>
  <c r="G63" i="50"/>
  <c r="G40" i="50"/>
  <c r="G77" i="50"/>
  <c r="G54" i="50"/>
  <c r="G57" i="50"/>
  <c r="G72" i="50"/>
  <c r="G22" i="50"/>
  <c r="G55" i="50"/>
  <c r="G27" i="50"/>
  <c r="G75" i="50"/>
  <c r="G15" i="50"/>
  <c r="G69" i="50"/>
  <c r="G19" i="50"/>
  <c r="G60" i="50"/>
  <c r="G23" i="50"/>
  <c r="G76" i="50"/>
  <c r="G29" i="50"/>
  <c r="G30" i="50"/>
  <c r="G56" i="50"/>
  <c r="G66" i="50"/>
  <c r="G21" i="50"/>
  <c r="G42" i="50"/>
  <c r="G59" i="50"/>
  <c r="G68" i="42"/>
  <c r="G61" i="42"/>
  <c r="G73" i="42"/>
  <c r="G29" i="42"/>
  <c r="G78" i="42"/>
  <c r="G33" i="42"/>
  <c r="G75" i="42"/>
  <c r="G63" i="42"/>
  <c r="G54" i="42"/>
  <c r="G41" i="42"/>
  <c r="G57" i="42"/>
  <c r="G58" i="42"/>
  <c r="G14" i="42"/>
  <c r="G19" i="42"/>
  <c r="G18" i="42"/>
  <c r="G30" i="42"/>
  <c r="G32" i="42"/>
  <c r="G22" i="42"/>
  <c r="G23" i="42"/>
  <c r="G13" i="42"/>
  <c r="G65" i="42"/>
  <c r="G15" i="42"/>
  <c r="G51" i="42"/>
  <c r="G16" i="42"/>
  <c r="G53" i="42"/>
  <c r="G24" i="42"/>
  <c r="G48" i="42"/>
  <c r="G62" i="42"/>
  <c r="G21" i="42"/>
  <c r="G17" i="42"/>
  <c r="G67" i="42"/>
  <c r="G34" i="42"/>
  <c r="G28" i="42"/>
  <c r="G60" i="42"/>
  <c r="G40" i="42"/>
  <c r="G69" i="42"/>
  <c r="G25" i="42"/>
  <c r="G64" i="42"/>
  <c r="G79" i="42"/>
  <c r="G20" i="42"/>
  <c r="G76" i="42"/>
  <c r="G72" i="42"/>
  <c r="G66" i="42"/>
  <c r="G26" i="42"/>
  <c r="G77" i="42"/>
  <c r="G38" i="42"/>
  <c r="G27" i="42"/>
  <c r="G55" i="42"/>
  <c r="G56" i="42"/>
  <c r="G31" i="42"/>
  <c r="G49" i="42"/>
  <c r="G59" i="42"/>
  <c r="G42" i="42"/>
  <c r="G70" i="50"/>
  <c r="G70" i="42"/>
  <c r="K70" i="1"/>
  <c r="I70" i="1"/>
  <c r="C27" i="52"/>
  <c r="K79" i="58"/>
  <c r="I70" i="58"/>
  <c r="M47" i="58"/>
  <c r="M44" i="58"/>
  <c r="M46" i="58"/>
  <c r="M45" i="58"/>
  <c r="I70" i="51"/>
  <c r="C70" i="20"/>
  <c r="E70" i="20"/>
  <c r="G70" i="20"/>
  <c r="E49" i="51"/>
  <c r="C49" i="51"/>
  <c r="M27" i="32"/>
  <c r="M66" i="32"/>
  <c r="M70" i="32"/>
  <c r="M75" i="32"/>
  <c r="M72" i="32"/>
  <c r="I19" i="52"/>
  <c r="I73" i="52"/>
  <c r="L77" i="52"/>
  <c r="K49" i="53"/>
  <c r="I49" i="53"/>
  <c r="I54" i="52"/>
  <c r="K27" i="52"/>
  <c r="K42" i="53"/>
  <c r="K77" i="51"/>
  <c r="I77" i="51"/>
  <c r="I59" i="53"/>
  <c r="K59" i="53"/>
  <c r="L70" i="53"/>
  <c r="L79" i="53" s="1"/>
  <c r="M47" i="53"/>
  <c r="M44" i="53"/>
  <c r="M45" i="53"/>
  <c r="I40" i="52"/>
  <c r="M46" i="53"/>
  <c r="C51" i="52"/>
  <c r="F59" i="52"/>
  <c r="C59" i="52" s="1"/>
  <c r="C49" i="52"/>
  <c r="C65" i="52"/>
  <c r="E62" i="52"/>
  <c r="E54" i="52"/>
  <c r="C70" i="32"/>
  <c r="E70" i="32"/>
  <c r="G46" i="53"/>
  <c r="G45" i="53"/>
  <c r="G47" i="53"/>
  <c r="G44" i="53"/>
  <c r="E69" i="52"/>
  <c r="E34" i="52"/>
  <c r="E70" i="59"/>
  <c r="C70" i="59"/>
  <c r="C70" i="60"/>
  <c r="E70" i="60"/>
  <c r="I70" i="54"/>
  <c r="E20" i="52"/>
  <c r="C70" i="58"/>
  <c r="G70" i="58"/>
  <c r="E70" i="58"/>
  <c r="C33" i="52"/>
  <c r="C20" i="52"/>
  <c r="K70" i="54"/>
  <c r="I57" i="52"/>
  <c r="C61" i="52"/>
  <c r="M45" i="36"/>
  <c r="M46" i="36"/>
  <c r="M47" i="36"/>
  <c r="K79" i="36"/>
  <c r="M44" i="36"/>
  <c r="E42" i="54"/>
  <c r="C42" i="54"/>
  <c r="I65" i="52"/>
  <c r="I59" i="54"/>
  <c r="E75" i="52"/>
  <c r="F77" i="52"/>
  <c r="C77" i="52" s="1"/>
  <c r="G45" i="54"/>
  <c r="G47" i="54"/>
  <c r="G44" i="54"/>
  <c r="G46" i="54"/>
  <c r="I61" i="52"/>
  <c r="I67" i="52"/>
  <c r="M29" i="36"/>
  <c r="M56" i="36"/>
  <c r="M48" i="36"/>
  <c r="M24" i="36"/>
  <c r="M54" i="36"/>
  <c r="M68" i="36"/>
  <c r="M75" i="36"/>
  <c r="M40" i="36"/>
  <c r="M17" i="36"/>
  <c r="M57" i="36"/>
  <c r="M33" i="36"/>
  <c r="M27" i="36"/>
  <c r="M31" i="36"/>
  <c r="M30" i="36"/>
  <c r="M25" i="36"/>
  <c r="M41" i="36"/>
  <c r="M19" i="36"/>
  <c r="M28" i="36"/>
  <c r="M16" i="36"/>
  <c r="M55" i="36"/>
  <c r="M79" i="36"/>
  <c r="M58" i="36"/>
  <c r="M14" i="36"/>
  <c r="M15" i="36"/>
  <c r="M53" i="36"/>
  <c r="M51" i="36"/>
  <c r="M78" i="36"/>
  <c r="M20" i="36"/>
  <c r="M76" i="36"/>
  <c r="M62" i="36"/>
  <c r="M73" i="36"/>
  <c r="M66" i="36"/>
  <c r="M77" i="36"/>
  <c r="M34" i="36"/>
  <c r="M60" i="36"/>
  <c r="M32" i="36"/>
  <c r="M22" i="36"/>
  <c r="M64" i="36"/>
  <c r="M21" i="36"/>
  <c r="M13" i="36"/>
  <c r="M26" i="36"/>
  <c r="M72" i="36"/>
  <c r="M38" i="36"/>
  <c r="M69" i="36"/>
  <c r="M18" i="36"/>
  <c r="M23" i="36"/>
  <c r="M65" i="36"/>
  <c r="M67" i="36"/>
  <c r="M42" i="36"/>
  <c r="M49" i="36"/>
  <c r="M63" i="36"/>
  <c r="M61" i="36"/>
  <c r="I44" i="52"/>
  <c r="E42" i="53"/>
  <c r="E77" i="54"/>
  <c r="I49" i="54"/>
  <c r="E17" i="52"/>
  <c r="I63" i="52"/>
  <c r="I49" i="51"/>
  <c r="K49" i="51"/>
  <c r="C77" i="54"/>
  <c r="K57" i="52"/>
  <c r="G79" i="32"/>
  <c r="G29" i="32"/>
  <c r="G38" i="32"/>
  <c r="G63" i="32"/>
  <c r="G68" i="32"/>
  <c r="G14" i="32"/>
  <c r="G49" i="32"/>
  <c r="G21" i="32"/>
  <c r="G28" i="32"/>
  <c r="G30" i="32"/>
  <c r="G56" i="32"/>
  <c r="G65" i="32"/>
  <c r="G15" i="32"/>
  <c r="G59" i="32"/>
  <c r="G70" i="32"/>
  <c r="G60" i="32"/>
  <c r="G19" i="32"/>
  <c r="G55" i="32"/>
  <c r="G75" i="32"/>
  <c r="G58" i="32"/>
  <c r="G62" i="32"/>
  <c r="G41" i="32"/>
  <c r="G76" i="32"/>
  <c r="G26" i="32"/>
  <c r="G24" i="32"/>
  <c r="G23" i="32"/>
  <c r="G18" i="32"/>
  <c r="G77" i="32"/>
  <c r="G40" i="32"/>
  <c r="G73" i="32"/>
  <c r="G64" i="32"/>
  <c r="C79" i="32"/>
  <c r="G16" i="32"/>
  <c r="G78" i="32"/>
  <c r="G22" i="32"/>
  <c r="G54" i="32"/>
  <c r="G66" i="32"/>
  <c r="G72" i="32"/>
  <c r="G25" i="32"/>
  <c r="G69" i="32"/>
  <c r="G32" i="32"/>
  <c r="G67" i="32"/>
  <c r="G31" i="32"/>
  <c r="G27" i="32"/>
  <c r="G48" i="32"/>
  <c r="G13" i="32"/>
  <c r="G33" i="32"/>
  <c r="G17" i="32"/>
  <c r="E79" i="32"/>
  <c r="G57" i="32"/>
  <c r="G51" i="32"/>
  <c r="G34" i="32"/>
  <c r="G53" i="32"/>
  <c r="G61" i="32"/>
  <c r="G20" i="32"/>
  <c r="L49" i="52"/>
  <c r="I46" i="52"/>
  <c r="M45" i="51"/>
  <c r="M47" i="51"/>
  <c r="M46" i="51"/>
  <c r="E61" i="52"/>
  <c r="L59" i="52"/>
  <c r="L70" i="52" s="1"/>
  <c r="C42" i="53"/>
  <c r="G42" i="32"/>
  <c r="M62" i="32" l="1"/>
  <c r="M40" i="32"/>
  <c r="M16" i="32"/>
  <c r="M65" i="32"/>
  <c r="I79" i="32"/>
  <c r="M49" i="32"/>
  <c r="M58" i="32"/>
  <c r="M59" i="32"/>
  <c r="M73" i="32"/>
  <c r="K79" i="32"/>
  <c r="M38" i="32"/>
  <c r="M26" i="32"/>
  <c r="M15" i="32"/>
  <c r="M28" i="32"/>
  <c r="M61" i="32"/>
  <c r="M53" i="32"/>
  <c r="M51" i="32"/>
  <c r="M24" i="32"/>
  <c r="M22" i="32"/>
  <c r="M32" i="32"/>
  <c r="M21" i="32"/>
  <c r="M42" i="32"/>
  <c r="M64" i="32"/>
  <c r="M17" i="32"/>
  <c r="M25" i="32"/>
  <c r="M13" i="32"/>
  <c r="M48" i="32"/>
  <c r="M60" i="32"/>
  <c r="M77" i="32"/>
  <c r="M67" i="32"/>
  <c r="M18" i="32"/>
  <c r="M31" i="32"/>
  <c r="M57" i="32"/>
  <c r="M19" i="32"/>
  <c r="M69" i="32"/>
  <c r="M79" i="32"/>
  <c r="M54" i="32"/>
  <c r="M41" i="32"/>
  <c r="M78" i="32"/>
  <c r="M14" i="32"/>
  <c r="M68" i="32"/>
  <c r="M29" i="32"/>
  <c r="M63" i="32"/>
  <c r="M34" i="32"/>
  <c r="M30" i="32"/>
  <c r="M76" i="32"/>
  <c r="M33" i="32"/>
  <c r="M20" i="32"/>
  <c r="M55" i="32"/>
  <c r="M56" i="32"/>
  <c r="M17" i="20"/>
  <c r="M65" i="20"/>
  <c r="M22" i="20"/>
  <c r="M42" i="20"/>
  <c r="M16" i="20"/>
  <c r="M15" i="20"/>
  <c r="M18" i="20"/>
  <c r="M48" i="20"/>
  <c r="I79" i="20"/>
  <c r="M27" i="20"/>
  <c r="M72" i="20"/>
  <c r="M58" i="20"/>
  <c r="M77" i="20"/>
  <c r="M41" i="20"/>
  <c r="M76" i="20"/>
  <c r="M13" i="20"/>
  <c r="M63" i="20"/>
  <c r="M20" i="20"/>
  <c r="K79" i="20"/>
  <c r="M23" i="20"/>
  <c r="M24" i="20"/>
  <c r="M49" i="20"/>
  <c r="M57" i="20"/>
  <c r="M28" i="20"/>
  <c r="M40" i="20"/>
  <c r="M21" i="20"/>
  <c r="M33" i="20"/>
  <c r="M68" i="20"/>
  <c r="M56" i="20"/>
  <c r="M32" i="20"/>
  <c r="M38" i="20"/>
  <c r="M73" i="20"/>
  <c r="M31" i="20"/>
  <c r="M14" i="20"/>
  <c r="M29" i="20"/>
  <c r="M64" i="20"/>
  <c r="M34" i="20"/>
  <c r="M66" i="20"/>
  <c r="M62" i="20"/>
  <c r="M30" i="20"/>
  <c r="M59" i="20"/>
  <c r="M60" i="20"/>
  <c r="M26" i="20"/>
  <c r="M51" i="20"/>
  <c r="M25" i="20"/>
  <c r="M79" i="20"/>
  <c r="M53" i="20"/>
  <c r="M75" i="20"/>
  <c r="M55" i="20"/>
  <c r="M67" i="20"/>
  <c r="M78" i="20"/>
  <c r="M69" i="20"/>
  <c r="M54" i="20"/>
  <c r="M19" i="20"/>
  <c r="M61" i="20"/>
  <c r="F79" i="53"/>
  <c r="G42" i="53" s="1"/>
  <c r="L79" i="52"/>
  <c r="M70" i="52" s="1"/>
  <c r="E70" i="54"/>
  <c r="F79" i="54"/>
  <c r="G42" i="54" s="1"/>
  <c r="C70" i="54"/>
  <c r="F79" i="60"/>
  <c r="G26" i="36"/>
  <c r="G24" i="36"/>
  <c r="G75" i="36"/>
  <c r="G72" i="36"/>
  <c r="G68" i="36"/>
  <c r="G65" i="36"/>
  <c r="G60" i="36"/>
  <c r="G58" i="36"/>
  <c r="G41" i="36"/>
  <c r="G33" i="36"/>
  <c r="G34" i="36"/>
  <c r="G29" i="36"/>
  <c r="G76" i="36"/>
  <c r="G66" i="36"/>
  <c r="G15" i="36"/>
  <c r="G38" i="36"/>
  <c r="G27" i="36"/>
  <c r="G63" i="36"/>
  <c r="G59" i="36"/>
  <c r="G25" i="36"/>
  <c r="G32" i="36"/>
  <c r="G53" i="36"/>
  <c r="G17" i="36"/>
  <c r="G48" i="36"/>
  <c r="G77" i="36"/>
  <c r="G61" i="36"/>
  <c r="G56" i="36"/>
  <c r="G79" i="36"/>
  <c r="G62" i="36"/>
  <c r="G19" i="36"/>
  <c r="G14" i="36"/>
  <c r="G18" i="36"/>
  <c r="G20" i="36"/>
  <c r="G67" i="36"/>
  <c r="G13" i="36"/>
  <c r="G21" i="36"/>
  <c r="G40" i="36"/>
  <c r="E79" i="36"/>
  <c r="G55" i="36"/>
  <c r="G49" i="36"/>
  <c r="G28" i="36"/>
  <c r="G23" i="36"/>
  <c r="G22" i="36"/>
  <c r="G64" i="36"/>
  <c r="G31" i="36"/>
  <c r="G54" i="36"/>
  <c r="G69" i="36"/>
  <c r="G70" i="36"/>
  <c r="G42" i="36"/>
  <c r="G78" i="36"/>
  <c r="G57" i="36"/>
  <c r="G30" i="36"/>
  <c r="G51" i="36"/>
  <c r="G73" i="36"/>
  <c r="G16" i="36"/>
  <c r="E70" i="53"/>
  <c r="M49" i="54"/>
  <c r="G31" i="51"/>
  <c r="G60" i="51"/>
  <c r="G21" i="51"/>
  <c r="G62" i="51"/>
  <c r="G17" i="51"/>
  <c r="G70" i="51"/>
  <c r="G75" i="51"/>
  <c r="G38" i="51"/>
  <c r="G72" i="51"/>
  <c r="G49" i="51"/>
  <c r="G53" i="51"/>
  <c r="G33" i="51"/>
  <c r="G48" i="51"/>
  <c r="G26" i="51"/>
  <c r="G63" i="51"/>
  <c r="G29" i="51"/>
  <c r="G78" i="51"/>
  <c r="G13" i="51"/>
  <c r="G40" i="51"/>
  <c r="G18" i="51"/>
  <c r="G56" i="51"/>
  <c r="G58" i="51"/>
  <c r="G54" i="51"/>
  <c r="G16" i="51"/>
  <c r="G42" i="51"/>
  <c r="G66" i="51"/>
  <c r="G73" i="51"/>
  <c r="G64" i="51"/>
  <c r="G14" i="51"/>
  <c r="G61" i="51"/>
  <c r="G55" i="51"/>
  <c r="G19" i="51"/>
  <c r="G20" i="51"/>
  <c r="G51" i="51"/>
  <c r="G23" i="51"/>
  <c r="G65" i="51"/>
  <c r="G79" i="51"/>
  <c r="G41" i="51"/>
  <c r="G68" i="51"/>
  <c r="G57" i="51"/>
  <c r="G24" i="51"/>
  <c r="G25" i="51"/>
  <c r="G76" i="51"/>
  <c r="G34" i="51"/>
  <c r="G22" i="51"/>
  <c r="G15" i="51"/>
  <c r="G28" i="51"/>
  <c r="G67" i="51"/>
  <c r="C79" i="51"/>
  <c r="G27" i="51"/>
  <c r="G69" i="51"/>
  <c r="G59" i="51"/>
  <c r="G32" i="51"/>
  <c r="G30" i="51"/>
  <c r="G77" i="51"/>
  <c r="G65" i="1"/>
  <c r="G60" i="1"/>
  <c r="G73" i="1"/>
  <c r="G22" i="1"/>
  <c r="G64" i="1"/>
  <c r="G27" i="1"/>
  <c r="G23" i="1"/>
  <c r="G13" i="1"/>
  <c r="G53" i="1"/>
  <c r="G30" i="1"/>
  <c r="G38" i="1"/>
  <c r="G24" i="1"/>
  <c r="G51" i="1"/>
  <c r="G40" i="1"/>
  <c r="G63" i="1"/>
  <c r="G48" i="1"/>
  <c r="G20" i="1"/>
  <c r="G79" i="1"/>
  <c r="G54" i="1"/>
  <c r="G58" i="1"/>
  <c r="G18" i="1"/>
  <c r="G69" i="1"/>
  <c r="G15" i="1"/>
  <c r="G17" i="1"/>
  <c r="G56" i="1"/>
  <c r="G55" i="1"/>
  <c r="G28" i="1"/>
  <c r="G25" i="1"/>
  <c r="G26" i="1"/>
  <c r="G29" i="1"/>
  <c r="G66" i="1"/>
  <c r="G76" i="1"/>
  <c r="G61" i="1"/>
  <c r="G31" i="1"/>
  <c r="G57" i="1"/>
  <c r="G33" i="1"/>
  <c r="G14" i="1"/>
  <c r="G34" i="1"/>
  <c r="G75" i="1"/>
  <c r="G21" i="1"/>
  <c r="G19" i="1"/>
  <c r="G68" i="1"/>
  <c r="G72" i="1"/>
  <c r="G78" i="1"/>
  <c r="G41" i="1"/>
  <c r="G67" i="1"/>
  <c r="C79" i="1"/>
  <c r="G16" i="1"/>
  <c r="G62" i="1"/>
  <c r="G32" i="1"/>
  <c r="G42" i="1"/>
  <c r="G49" i="1"/>
  <c r="G59" i="1"/>
  <c r="G77" i="1"/>
  <c r="E79" i="1"/>
  <c r="M44" i="52"/>
  <c r="M70" i="58"/>
  <c r="M63" i="1"/>
  <c r="M14" i="1"/>
  <c r="M33" i="1"/>
  <c r="M68" i="1"/>
  <c r="M61" i="1"/>
  <c r="M76" i="1"/>
  <c r="M17" i="1"/>
  <c r="M31" i="1"/>
  <c r="M25" i="1"/>
  <c r="M23" i="1"/>
  <c r="M30" i="1"/>
  <c r="M29" i="1"/>
  <c r="M51" i="1"/>
  <c r="M72" i="1"/>
  <c r="M28" i="1"/>
  <c r="M66" i="1"/>
  <c r="M73" i="1"/>
  <c r="M54" i="1"/>
  <c r="M62" i="1"/>
  <c r="M32" i="1"/>
  <c r="M41" i="1"/>
  <c r="M69" i="1"/>
  <c r="M13" i="1"/>
  <c r="M79" i="1"/>
  <c r="M53" i="1"/>
  <c r="M26" i="1"/>
  <c r="M78" i="1"/>
  <c r="M57" i="1"/>
  <c r="M18" i="1"/>
  <c r="M48" i="1"/>
  <c r="M19" i="1"/>
  <c r="M65" i="1"/>
  <c r="M20" i="1"/>
  <c r="M60" i="1"/>
  <c r="M56" i="1"/>
  <c r="M34" i="1"/>
  <c r="M27" i="1"/>
  <c r="M67" i="1"/>
  <c r="M75" i="1"/>
  <c r="M21" i="1"/>
  <c r="M22" i="1"/>
  <c r="M38" i="1"/>
  <c r="M15" i="1"/>
  <c r="M24" i="1"/>
  <c r="M64" i="1"/>
  <c r="M77" i="1"/>
  <c r="M40" i="1"/>
  <c r="M58" i="1"/>
  <c r="M16" i="1"/>
  <c r="M55" i="1"/>
  <c r="M49" i="1"/>
  <c r="M42" i="1"/>
  <c r="K79" i="1"/>
  <c r="M59" i="1"/>
  <c r="I79" i="1"/>
  <c r="M70" i="1"/>
  <c r="I79" i="54"/>
  <c r="K59" i="52"/>
  <c r="M20" i="58"/>
  <c r="M58" i="58"/>
  <c r="M29" i="58"/>
  <c r="M40" i="58"/>
  <c r="M68" i="58"/>
  <c r="M14" i="58"/>
  <c r="M22" i="58"/>
  <c r="M30" i="58"/>
  <c r="M16" i="58"/>
  <c r="M23" i="58"/>
  <c r="M34" i="58"/>
  <c r="M18" i="58"/>
  <c r="M73" i="58"/>
  <c r="M31" i="58"/>
  <c r="M13" i="58"/>
  <c r="M55" i="58"/>
  <c r="M17" i="58"/>
  <c r="M60" i="58"/>
  <c r="M72" i="58"/>
  <c r="M54" i="58"/>
  <c r="M65" i="58"/>
  <c r="M69" i="58"/>
  <c r="M79" i="58"/>
  <c r="M75" i="58"/>
  <c r="M25" i="58"/>
  <c r="M38" i="58"/>
  <c r="M63" i="58"/>
  <c r="M66" i="58"/>
  <c r="M19" i="58"/>
  <c r="M24" i="58"/>
  <c r="M21" i="58"/>
  <c r="M76" i="58"/>
  <c r="M32" i="58"/>
  <c r="M51" i="58"/>
  <c r="M61" i="58"/>
  <c r="M26" i="58"/>
  <c r="M67" i="58"/>
  <c r="M56" i="58"/>
  <c r="M57" i="58"/>
  <c r="M78" i="58"/>
  <c r="M15" i="58"/>
  <c r="M28" i="58"/>
  <c r="M62" i="58"/>
  <c r="M41" i="58"/>
  <c r="M64" i="58"/>
  <c r="M53" i="58"/>
  <c r="M77" i="58"/>
  <c r="M48" i="58"/>
  <c r="M33" i="58"/>
  <c r="M27" i="58"/>
  <c r="I79" i="58"/>
  <c r="M42" i="58"/>
  <c r="M59" i="58"/>
  <c r="M49" i="58"/>
  <c r="G27" i="20"/>
  <c r="G73" i="20"/>
  <c r="G16" i="20"/>
  <c r="G75" i="20"/>
  <c r="G18" i="20"/>
  <c r="G13" i="20"/>
  <c r="G17" i="20"/>
  <c r="G60" i="20"/>
  <c r="G68" i="20"/>
  <c r="G55" i="20"/>
  <c r="G26" i="20"/>
  <c r="G33" i="20"/>
  <c r="G25" i="20"/>
  <c r="G56" i="20"/>
  <c r="G53" i="20"/>
  <c r="G19" i="20"/>
  <c r="G24" i="20"/>
  <c r="G76" i="20"/>
  <c r="G34" i="20"/>
  <c r="G28" i="20"/>
  <c r="G79" i="20"/>
  <c r="G62" i="20"/>
  <c r="G41" i="20"/>
  <c r="G38" i="20"/>
  <c r="G40" i="20"/>
  <c r="G14" i="20"/>
  <c r="G57" i="20"/>
  <c r="G65" i="20"/>
  <c r="G63" i="20"/>
  <c r="G69" i="20"/>
  <c r="G64" i="20"/>
  <c r="G78" i="20"/>
  <c r="G31" i="20"/>
  <c r="G67" i="20"/>
  <c r="G54" i="20"/>
  <c r="G32" i="20"/>
  <c r="G66" i="20"/>
  <c r="G23" i="20"/>
  <c r="G48" i="20"/>
  <c r="G61" i="20"/>
  <c r="G15" i="20"/>
  <c r="G49" i="20"/>
  <c r="G51" i="20"/>
  <c r="G42" i="20"/>
  <c r="C79" i="20"/>
  <c r="G29" i="20"/>
  <c r="G72" i="20"/>
  <c r="G21" i="20"/>
  <c r="G22" i="20"/>
  <c r="G30" i="20"/>
  <c r="G20" i="20"/>
  <c r="G58" i="20"/>
  <c r="G59" i="20"/>
  <c r="E79" i="20"/>
  <c r="G77" i="20"/>
  <c r="C79" i="54"/>
  <c r="G77" i="54"/>
  <c r="G70" i="54"/>
  <c r="K42" i="52"/>
  <c r="I42" i="52"/>
  <c r="I77" i="52"/>
  <c r="K77" i="52"/>
  <c r="M70" i="53"/>
  <c r="K70" i="53"/>
  <c r="I70" i="53"/>
  <c r="F70" i="52"/>
  <c r="F79" i="52" s="1"/>
  <c r="E59" i="52"/>
  <c r="K79" i="51"/>
  <c r="G51" i="59"/>
  <c r="G14" i="59"/>
  <c r="G55" i="59"/>
  <c r="G30" i="59"/>
  <c r="G65" i="59"/>
  <c r="G60" i="59"/>
  <c r="G75" i="59"/>
  <c r="G41" i="59"/>
  <c r="G63" i="59"/>
  <c r="G22" i="59"/>
  <c r="G61" i="59"/>
  <c r="G73" i="59"/>
  <c r="G25" i="59"/>
  <c r="G64" i="59"/>
  <c r="G26" i="59"/>
  <c r="G21" i="59"/>
  <c r="G20" i="59"/>
  <c r="G54" i="59"/>
  <c r="G13" i="59"/>
  <c r="G29" i="59"/>
  <c r="G40" i="59"/>
  <c r="G79" i="59"/>
  <c r="G48" i="59"/>
  <c r="G66" i="59"/>
  <c r="G33" i="59"/>
  <c r="G18" i="59"/>
  <c r="G56" i="59"/>
  <c r="G76" i="59"/>
  <c r="G69" i="59"/>
  <c r="G57" i="59"/>
  <c r="G78" i="59"/>
  <c r="G31" i="59"/>
  <c r="G68" i="59"/>
  <c r="G23" i="59"/>
  <c r="G19" i="59"/>
  <c r="G58" i="59"/>
  <c r="G67" i="59"/>
  <c r="G72" i="59"/>
  <c r="G17" i="59"/>
  <c r="G34" i="59"/>
  <c r="G32" i="59"/>
  <c r="G27" i="59"/>
  <c r="G15" i="59"/>
  <c r="G24" i="59"/>
  <c r="G28" i="59"/>
  <c r="G62" i="59"/>
  <c r="G49" i="59"/>
  <c r="G16" i="59"/>
  <c r="G77" i="59"/>
  <c r="G38" i="59"/>
  <c r="G53" i="59"/>
  <c r="G42" i="59"/>
  <c r="G59" i="59"/>
  <c r="E79" i="59"/>
  <c r="C79" i="59"/>
  <c r="G70" i="59"/>
  <c r="I70" i="52"/>
  <c r="K70" i="52"/>
  <c r="E79" i="54"/>
  <c r="E42" i="52"/>
  <c r="M40" i="51"/>
  <c r="M60" i="51"/>
  <c r="M22" i="51"/>
  <c r="M75" i="51"/>
  <c r="M73" i="51"/>
  <c r="M23" i="51"/>
  <c r="M59" i="51"/>
  <c r="M56" i="51"/>
  <c r="M78" i="51"/>
  <c r="M55" i="51"/>
  <c r="M33" i="51"/>
  <c r="M66" i="51"/>
  <c r="M15" i="51"/>
  <c r="M53" i="51"/>
  <c r="M76" i="51"/>
  <c r="M57" i="51"/>
  <c r="M28" i="51"/>
  <c r="M69" i="51"/>
  <c r="M13" i="51"/>
  <c r="M79" i="51"/>
  <c r="M48" i="51"/>
  <c r="M62" i="51"/>
  <c r="M64" i="51"/>
  <c r="M16" i="51"/>
  <c r="M32" i="51"/>
  <c r="M18" i="51"/>
  <c r="M27" i="51"/>
  <c r="M31" i="51"/>
  <c r="M68" i="51"/>
  <c r="M14" i="51"/>
  <c r="M34" i="51"/>
  <c r="M58" i="51"/>
  <c r="M54" i="51"/>
  <c r="M25" i="51"/>
  <c r="M41" i="51"/>
  <c r="M29" i="51"/>
  <c r="M77" i="51"/>
  <c r="M72" i="51"/>
  <c r="M67" i="51"/>
  <c r="M61" i="51"/>
  <c r="M21" i="51"/>
  <c r="M70" i="51"/>
  <c r="M38" i="51"/>
  <c r="M20" i="51"/>
  <c r="M63" i="51"/>
  <c r="M65" i="51"/>
  <c r="M51" i="51"/>
  <c r="M24" i="51"/>
  <c r="M30" i="51"/>
  <c r="M26" i="51"/>
  <c r="M17" i="51"/>
  <c r="I79" i="51"/>
  <c r="M19" i="51"/>
  <c r="M42" i="51"/>
  <c r="I59" i="52"/>
  <c r="E77" i="52"/>
  <c r="M47" i="52"/>
  <c r="M45" i="52"/>
  <c r="I49" i="52"/>
  <c r="K49" i="52"/>
  <c r="G45" i="52"/>
  <c r="G44" i="52"/>
  <c r="G47" i="52"/>
  <c r="G46" i="52"/>
  <c r="G38" i="58"/>
  <c r="G18" i="58"/>
  <c r="G49" i="58"/>
  <c r="G60" i="58"/>
  <c r="G53" i="58"/>
  <c r="G55" i="58"/>
  <c r="G14" i="58"/>
  <c r="G19" i="58"/>
  <c r="G64" i="58"/>
  <c r="G21" i="58"/>
  <c r="G16" i="58"/>
  <c r="G13" i="58"/>
  <c r="E79" i="58"/>
  <c r="G75" i="58"/>
  <c r="G33" i="58"/>
  <c r="G77" i="58"/>
  <c r="G67" i="58"/>
  <c r="G79" i="58"/>
  <c r="G54" i="58"/>
  <c r="G66" i="58"/>
  <c r="G57" i="58"/>
  <c r="G17" i="58"/>
  <c r="G31" i="58"/>
  <c r="G63" i="58"/>
  <c r="G68" i="58"/>
  <c r="G51" i="58"/>
  <c r="G58" i="58"/>
  <c r="G34" i="58"/>
  <c r="G78" i="58"/>
  <c r="G20" i="58"/>
  <c r="G23" i="58"/>
  <c r="G42" i="58"/>
  <c r="G28" i="58"/>
  <c r="G73" i="58"/>
  <c r="G22" i="58"/>
  <c r="G25" i="58"/>
  <c r="G62" i="58"/>
  <c r="G69" i="58"/>
  <c r="G76" i="58"/>
  <c r="G32" i="58"/>
  <c r="C79" i="58"/>
  <c r="G24" i="58"/>
  <c r="G40" i="58"/>
  <c r="G48" i="58"/>
  <c r="G61" i="58"/>
  <c r="G41" i="58"/>
  <c r="G26" i="58"/>
  <c r="G27" i="58"/>
  <c r="G72" i="58"/>
  <c r="G29" i="58"/>
  <c r="G65" i="58"/>
  <c r="G30" i="58"/>
  <c r="G15" i="58"/>
  <c r="G56" i="58"/>
  <c r="G59" i="58"/>
  <c r="M19" i="54"/>
  <c r="M26" i="54"/>
  <c r="M38" i="54"/>
  <c r="M28" i="54"/>
  <c r="M51" i="54"/>
  <c r="M29" i="54"/>
  <c r="M25" i="54"/>
  <c r="M21" i="54"/>
  <c r="M15" i="54"/>
  <c r="M54" i="54"/>
  <c r="M69" i="54"/>
  <c r="M78" i="54"/>
  <c r="M75" i="54"/>
  <c r="M17" i="54"/>
  <c r="M40" i="54"/>
  <c r="M53" i="54"/>
  <c r="M64" i="54"/>
  <c r="M14" i="54"/>
  <c r="M32" i="54"/>
  <c r="M23" i="54"/>
  <c r="M24" i="54"/>
  <c r="M33" i="54"/>
  <c r="M56" i="54"/>
  <c r="M62" i="54"/>
  <c r="M30" i="54"/>
  <c r="M79" i="54"/>
  <c r="M48" i="54"/>
  <c r="M13" i="54"/>
  <c r="M20" i="54"/>
  <c r="M76" i="54"/>
  <c r="M22" i="54"/>
  <c r="M31" i="54"/>
  <c r="M34" i="54"/>
  <c r="M27" i="54"/>
  <c r="M41" i="54"/>
  <c r="M66" i="54"/>
  <c r="M16" i="54"/>
  <c r="M68" i="54"/>
  <c r="M18" i="54"/>
  <c r="M72" i="54"/>
  <c r="M55" i="54"/>
  <c r="M42" i="54"/>
  <c r="M58" i="54"/>
  <c r="M73" i="54"/>
  <c r="M60" i="54"/>
  <c r="M57" i="54"/>
  <c r="M77" i="54"/>
  <c r="M63" i="54"/>
  <c r="M67" i="54"/>
  <c r="M61" i="54"/>
  <c r="M65" i="54"/>
  <c r="G66" i="54"/>
  <c r="G25" i="54"/>
  <c r="G38" i="54"/>
  <c r="G68" i="54"/>
  <c r="G24" i="54"/>
  <c r="G72" i="54"/>
  <c r="G69" i="54"/>
  <c r="G64" i="54"/>
  <c r="G34" i="54"/>
  <c r="G56" i="54"/>
  <c r="G22" i="54"/>
  <c r="G48" i="54"/>
  <c r="G18" i="54"/>
  <c r="G19" i="54"/>
  <c r="G31" i="54"/>
  <c r="G78" i="54"/>
  <c r="G53" i="54"/>
  <c r="G41" i="54"/>
  <c r="G55" i="54"/>
  <c r="G28" i="54"/>
  <c r="G30" i="54"/>
  <c r="G59" i="54"/>
  <c r="G20" i="54"/>
  <c r="G57" i="54"/>
  <c r="G65" i="54"/>
  <c r="G60" i="54"/>
  <c r="G40" i="54"/>
  <c r="G21" i="54"/>
  <c r="G27" i="54"/>
  <c r="G79" i="54"/>
  <c r="G26" i="54"/>
  <c r="G51" i="54"/>
  <c r="G16" i="54"/>
  <c r="G58" i="54"/>
  <c r="G76" i="54"/>
  <c r="G63" i="54"/>
  <c r="G54" i="54"/>
  <c r="G73" i="54"/>
  <c r="G23" i="54"/>
  <c r="G32" i="54"/>
  <c r="G14" i="54"/>
  <c r="G29" i="54"/>
  <c r="G15" i="54"/>
  <c r="G67" i="54"/>
  <c r="G62" i="54"/>
  <c r="G13" i="54"/>
  <c r="G33" i="54"/>
  <c r="G61" i="54"/>
  <c r="G17" i="54"/>
  <c r="G75" i="54"/>
  <c r="G49" i="54"/>
  <c r="M44" i="54"/>
  <c r="K79" i="54"/>
  <c r="M47" i="54"/>
  <c r="M45" i="54"/>
  <c r="M46" i="54"/>
  <c r="M70" i="54"/>
  <c r="G40" i="60" l="1"/>
  <c r="G41" i="60"/>
  <c r="G66" i="60"/>
  <c r="G38" i="60"/>
  <c r="G22" i="60"/>
  <c r="G56" i="60"/>
  <c r="E79" i="60"/>
  <c r="G18" i="60"/>
  <c r="G23" i="60"/>
  <c r="G78" i="60"/>
  <c r="G55" i="60"/>
  <c r="G32" i="60"/>
  <c r="G63" i="60"/>
  <c r="G65" i="60"/>
  <c r="G76" i="60"/>
  <c r="G20" i="60"/>
  <c r="G24" i="60"/>
  <c r="G42" i="60"/>
  <c r="G30" i="60"/>
  <c r="G72" i="60"/>
  <c r="G58" i="60"/>
  <c r="G29" i="60"/>
  <c r="G13" i="60"/>
  <c r="G21" i="60"/>
  <c r="G14" i="60"/>
  <c r="G54" i="60"/>
  <c r="G15" i="60"/>
  <c r="G79" i="60"/>
  <c r="G28" i="60"/>
  <c r="G27" i="60"/>
  <c r="G62" i="60"/>
  <c r="G68" i="60"/>
  <c r="G19" i="60"/>
  <c r="G70" i="60"/>
  <c r="G53" i="60"/>
  <c r="G33" i="60"/>
  <c r="G49" i="60"/>
  <c r="G77" i="60"/>
  <c r="G61" i="60"/>
  <c r="G73" i="60"/>
  <c r="G75" i="60"/>
  <c r="G69" i="60"/>
  <c r="G25" i="60"/>
  <c r="G31" i="60"/>
  <c r="G34" i="60"/>
  <c r="G17" i="60"/>
  <c r="G51" i="60"/>
  <c r="G48" i="60"/>
  <c r="G57" i="60"/>
  <c r="G26" i="60"/>
  <c r="G60" i="60"/>
  <c r="C79" i="60"/>
  <c r="G64" i="60"/>
  <c r="G67" i="60"/>
  <c r="G16" i="60"/>
  <c r="G59" i="60"/>
  <c r="G26" i="53"/>
  <c r="G76" i="53"/>
  <c r="G28" i="53"/>
  <c r="G77" i="53"/>
  <c r="G70" i="53"/>
  <c r="G29" i="53"/>
  <c r="G68" i="53"/>
  <c r="G64" i="53"/>
  <c r="G61" i="53"/>
  <c r="G23" i="53"/>
  <c r="G66" i="53"/>
  <c r="G32" i="53"/>
  <c r="G53" i="53"/>
  <c r="G15" i="53"/>
  <c r="G34" i="53"/>
  <c r="G58" i="53"/>
  <c r="G78" i="53"/>
  <c r="G27" i="53"/>
  <c r="G22" i="53"/>
  <c r="G56" i="53"/>
  <c r="G13" i="53"/>
  <c r="G59" i="53"/>
  <c r="G16" i="53"/>
  <c r="G38" i="53"/>
  <c r="G67" i="53"/>
  <c r="G14" i="53"/>
  <c r="G69" i="53"/>
  <c r="G72" i="53"/>
  <c r="G60" i="53"/>
  <c r="G17" i="53"/>
  <c r="G25" i="53"/>
  <c r="G57" i="53"/>
  <c r="G51" i="53"/>
  <c r="G24" i="53"/>
  <c r="C79" i="53"/>
  <c r="G19" i="53"/>
  <c r="G63" i="53"/>
  <c r="E79" i="53"/>
  <c r="G21" i="53"/>
  <c r="G75" i="53"/>
  <c r="G33" i="53"/>
  <c r="G30" i="53"/>
  <c r="G41" i="53"/>
  <c r="G79" i="53"/>
  <c r="G55" i="53"/>
  <c r="G18" i="53"/>
  <c r="G48" i="53"/>
  <c r="G40" i="53"/>
  <c r="G20" i="53"/>
  <c r="G62" i="53"/>
  <c r="G65" i="53"/>
  <c r="G54" i="53"/>
  <c r="G73" i="53"/>
  <c r="G31" i="53"/>
  <c r="G49" i="53"/>
  <c r="E70" i="52"/>
  <c r="C70" i="52"/>
  <c r="K79" i="52"/>
  <c r="M59" i="52"/>
  <c r="I79" i="52"/>
  <c r="M49" i="52"/>
  <c r="M28" i="53"/>
  <c r="M23" i="53"/>
  <c r="M13" i="53"/>
  <c r="M53" i="53"/>
  <c r="M78" i="53"/>
  <c r="M69" i="53"/>
  <c r="M24" i="53"/>
  <c r="M40" i="53"/>
  <c r="M72" i="53"/>
  <c r="M21" i="53"/>
  <c r="M51" i="53"/>
  <c r="M26" i="53"/>
  <c r="M62" i="53"/>
  <c r="M31" i="53"/>
  <c r="M66" i="53"/>
  <c r="M19" i="53"/>
  <c r="M48" i="53"/>
  <c r="M27" i="53"/>
  <c r="M79" i="53"/>
  <c r="M55" i="53"/>
  <c r="M68" i="53"/>
  <c r="M20" i="53"/>
  <c r="M76" i="53"/>
  <c r="M32" i="53"/>
  <c r="M25" i="53"/>
  <c r="M57" i="53"/>
  <c r="M73" i="53"/>
  <c r="M58" i="53"/>
  <c r="M77" i="53"/>
  <c r="M33" i="53"/>
  <c r="M22" i="53"/>
  <c r="M34" i="53"/>
  <c r="M65" i="53"/>
  <c r="M18" i="53"/>
  <c r="M41" i="53"/>
  <c r="M29" i="53"/>
  <c r="M56" i="53"/>
  <c r="M75" i="53"/>
  <c r="M38" i="53"/>
  <c r="M15" i="53"/>
  <c r="M67" i="53"/>
  <c r="M16" i="53"/>
  <c r="M60" i="53"/>
  <c r="M64" i="53"/>
  <c r="M30" i="53"/>
  <c r="M61" i="53"/>
  <c r="M63" i="53"/>
  <c r="M17" i="53"/>
  <c r="M54" i="53"/>
  <c r="M14" i="53"/>
  <c r="I79" i="53"/>
  <c r="M42" i="53"/>
  <c r="M49" i="53"/>
  <c r="M59" i="53"/>
  <c r="K79" i="53"/>
  <c r="C79" i="52"/>
  <c r="G42" i="52"/>
  <c r="G77" i="52"/>
  <c r="E79" i="52"/>
  <c r="G70" i="52"/>
  <c r="G72" i="52"/>
  <c r="G32" i="52"/>
  <c r="G31" i="52"/>
  <c r="G19" i="52"/>
  <c r="G24" i="52"/>
  <c r="G30" i="52"/>
  <c r="G21" i="52"/>
  <c r="G58" i="52"/>
  <c r="G78" i="52"/>
  <c r="G73" i="52"/>
  <c r="G26" i="52"/>
  <c r="G14" i="52"/>
  <c r="G22" i="52"/>
  <c r="G51" i="52"/>
  <c r="G25" i="52"/>
  <c r="G57" i="52"/>
  <c r="G18" i="52"/>
  <c r="G67" i="52"/>
  <c r="G16" i="52"/>
  <c r="G29" i="52"/>
  <c r="G64" i="52"/>
  <c r="G56" i="52"/>
  <c r="G55" i="52"/>
  <c r="G38" i="52"/>
  <c r="G27" i="52"/>
  <c r="G34" i="52"/>
  <c r="G79" i="52"/>
  <c r="G65" i="52"/>
  <c r="G53" i="52"/>
  <c r="G63" i="52"/>
  <c r="G68" i="52"/>
  <c r="G62" i="52"/>
  <c r="G48" i="52"/>
  <c r="G59" i="52"/>
  <c r="G54" i="52"/>
  <c r="G28" i="52"/>
  <c r="G40" i="52"/>
  <c r="G69" i="52"/>
  <c r="G41" i="52"/>
  <c r="G60" i="52"/>
  <c r="G66" i="52"/>
  <c r="G76" i="52"/>
  <c r="G23" i="52"/>
  <c r="G15" i="52"/>
  <c r="G13" i="52"/>
  <c r="G75" i="52"/>
  <c r="G61" i="52"/>
  <c r="G49" i="52"/>
  <c r="G20" i="52"/>
  <c r="G17" i="52"/>
  <c r="G33" i="52"/>
  <c r="M21" i="52"/>
  <c r="M13" i="52"/>
  <c r="M60" i="52"/>
  <c r="M33" i="52"/>
  <c r="M68" i="52"/>
  <c r="M72" i="52"/>
  <c r="M53" i="52"/>
  <c r="M34" i="52"/>
  <c r="M40" i="52"/>
  <c r="M17" i="52"/>
  <c r="M24" i="52"/>
  <c r="M20" i="52"/>
  <c r="M66" i="52"/>
  <c r="M25" i="52"/>
  <c r="M22" i="52"/>
  <c r="M28" i="52"/>
  <c r="M69" i="52"/>
  <c r="M19" i="52"/>
  <c r="M54" i="52"/>
  <c r="M29" i="52"/>
  <c r="M26" i="52"/>
  <c r="M14" i="52"/>
  <c r="M23" i="52"/>
  <c r="M27" i="52"/>
  <c r="M64" i="52"/>
  <c r="M62" i="52"/>
  <c r="M76" i="52"/>
  <c r="M41" i="52"/>
  <c r="M48" i="52"/>
  <c r="M15" i="52"/>
  <c r="M30" i="52"/>
  <c r="M51" i="52"/>
  <c r="M38" i="52"/>
  <c r="M32" i="52"/>
  <c r="M79" i="52"/>
  <c r="M56" i="52"/>
  <c r="M78" i="52"/>
  <c r="M18" i="52"/>
  <c r="M73" i="52"/>
  <c r="M55" i="52"/>
  <c r="M75" i="52"/>
  <c r="M16" i="52"/>
  <c r="M31" i="52"/>
  <c r="M58" i="52"/>
  <c r="M77" i="52"/>
  <c r="M42" i="52"/>
  <c r="M57" i="52"/>
  <c r="M63" i="52"/>
  <c r="M61" i="52"/>
  <c r="M65" i="52"/>
  <c r="M67" i="52"/>
</calcChain>
</file>

<file path=xl/sharedStrings.xml><?xml version="1.0" encoding="utf-8"?>
<sst xmlns="http://schemas.openxmlformats.org/spreadsheetml/2006/main" count="8675" uniqueCount="192">
  <si>
    <t>Board of Regents</t>
  </si>
  <si>
    <t>Institution:</t>
  </si>
  <si>
    <t>Form BOR-3</t>
  </si>
  <si>
    <t>Revenue Sources - Unrestricted &amp; Restricted</t>
  </si>
  <si>
    <t xml:space="preserve"> </t>
  </si>
  <si>
    <t>% OF</t>
  </si>
  <si>
    <t>Source:</t>
  </si>
  <si>
    <t>UNRESTRICTED</t>
  </si>
  <si>
    <t>TOTAL</t>
  </si>
  <si>
    <t>RESTRICTED</t>
  </si>
  <si>
    <t xml:space="preserve">  </t>
  </si>
  <si>
    <t>State Funds:</t>
  </si>
  <si>
    <t xml:space="preserve">    General Fund Direct</t>
  </si>
  <si>
    <t xml:space="preserve">    General Fund  - Restoration Amount</t>
  </si>
  <si>
    <t xml:space="preserve">    Statutory Dedicated </t>
  </si>
  <si>
    <t xml:space="preserve">           Higher Education Initiative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</si>
  <si>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</si>
  <si>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</si>
  <si>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</si>
  <si>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</si>
  <si>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</si>
  <si>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Agrlcultural Program Fund</t>
  </si>
  <si>
    <t xml:space="preserve">           Equine Fund</t>
  </si>
  <si>
    <t xml:space="preserve">           Fireman Training Fund</t>
  </si>
  <si>
    <t xml:space="preserve">           Two Percent Fire Insurance Fund</t>
  </si>
  <si>
    <t xml:space="preserve">           Health Excellence Fund</t>
  </si>
  <si>
    <t xml:space="preserve">           La. Educational Quality Support Fund (LEQSF)</t>
  </si>
  <si>
    <t xml:space="preserve">           Proprietary School Fund</t>
  </si>
  <si>
    <t xml:space="preserve">           Workforce Rapid Response</t>
  </si>
  <si>
    <t xml:space="preserve">           Rockefeller Scholarship Fund</t>
  </si>
  <si>
    <t xml:space="preserve">           Orleans Excellence Fund</t>
  </si>
  <si>
    <t xml:space="preserve">           TOPS Fund</t>
  </si>
  <si>
    <t xml:space="preserve">           Overcollections Fund</t>
  </si>
  <si>
    <t xml:space="preserve">    Funds Due From Management Board or Regents:</t>
  </si>
  <si>
    <t xml:space="preserve">          Other </t>
  </si>
  <si>
    <t xml:space="preserve">    Funds Due to Institutions:</t>
  </si>
  <si>
    <t xml:space="preserve">    Other </t>
  </si>
  <si>
    <t>Total State Funds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</si>
  <si>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</si>
  <si>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</si>
  <si>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</si>
  <si>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</si>
  <si>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</si>
  <si>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</si>
  <si>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</si>
  <si>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Non-Recurring Self Generated Carry Forward</t>
  </si>
  <si>
    <t xml:space="preserve">  Student Fees:</t>
  </si>
  <si>
    <t xml:space="preserve">    General Registration Fees:</t>
  </si>
  <si>
    <t xml:space="preserve">    Non-Resident Fees:</t>
  </si>
  <si>
    <t xml:space="preserve">    Academic Excellence Fee:</t>
  </si>
  <si>
    <t xml:space="preserve">    Operational Fee:</t>
  </si>
  <si>
    <t xml:space="preserve">    Student Athletic Fees</t>
  </si>
  <si>
    <t xml:space="preserve">    Other Total </t>
  </si>
  <si>
    <t xml:space="preserve">  Total Student Fees:</t>
  </si>
  <si>
    <t xml:space="preserve">  Hospital - Commercial/Self-Pay</t>
  </si>
  <si>
    <t xml:space="preserve">  Physician Practice Plans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</si>
  <si>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</si>
  <si>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</si>
  <si>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</si>
  <si>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</si>
  <si>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Auxiliaries (Excluding Athletics)</t>
  </si>
  <si>
    <t xml:space="preserve">  Endowment Income</t>
  </si>
  <si>
    <t xml:space="preserve">  Gifts, Grants, and Contracts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</si>
  <si>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</si>
  <si>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</si>
  <si>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</si>
  <si>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</si>
  <si>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</si>
  <si>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</si>
  <si>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</si>
  <si>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</si>
  <si>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</si>
  <si>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</si>
  <si>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</t>
  </si>
  <si>
    <t>The reported amount of unrestricted revenue should equal the total revenue amounts reported on Form BOR-1 for the appropriate year.</t>
  </si>
  <si>
    <t xml:space="preserve">           Medical &amp; Allied Health Scholarship &amp; Loan Fund</t>
  </si>
  <si>
    <t>Southern University Ag Center</t>
  </si>
  <si>
    <t>Southern University Law Center</t>
  </si>
  <si>
    <t>Southern University at New Orleans</t>
  </si>
  <si>
    <t>Southern University System Summary</t>
  </si>
  <si>
    <t>LSU Agricultural Center</t>
  </si>
  <si>
    <t>LSU Health Sciences Center-New Orleans</t>
  </si>
  <si>
    <t xml:space="preserve">           Southern University Agricultural Program Fund</t>
  </si>
  <si>
    <t xml:space="preserve">Louisiana State University </t>
  </si>
  <si>
    <t>LSU Eunice</t>
  </si>
  <si>
    <t>Pennington Biomedical Research Center</t>
  </si>
  <si>
    <t>LSU System Summary</t>
  </si>
  <si>
    <t>Non-Recurring Self-Generated Carry Forward</t>
  </si>
  <si>
    <t xml:space="preserve">  Grambling State University</t>
  </si>
  <si>
    <t>University of Louisiana at Lafayette</t>
  </si>
  <si>
    <t>University of Louisiana System</t>
  </si>
  <si>
    <t>University of New Orleans</t>
  </si>
  <si>
    <t>Bossier Parish Community College</t>
  </si>
  <si>
    <t>Baton Rouge Community College</t>
  </si>
  <si>
    <t>Central Louisiana Technical Community College</t>
  </si>
  <si>
    <t>Delgado Community College</t>
  </si>
  <si>
    <t>LCTCS Board of Supervisors</t>
  </si>
  <si>
    <t>Louisiana Delta Community College</t>
  </si>
  <si>
    <t>Northshore Technical Community College</t>
  </si>
  <si>
    <t>River Parishes Community College</t>
  </si>
  <si>
    <t>South Louisiana Community College</t>
  </si>
  <si>
    <t>LCTCS System Summary</t>
  </si>
  <si>
    <t>University of Louisiana System Summary</t>
  </si>
  <si>
    <t>Higher Education Summary</t>
  </si>
  <si>
    <t>2 Year Institution Summary</t>
  </si>
  <si>
    <t>4 Year Institution Summary</t>
  </si>
  <si>
    <t xml:space="preserve">    Other (List)</t>
  </si>
  <si>
    <t xml:space="preserve">The 2010-2011 column show report "Actual" should be shown in the final submission.  </t>
  </si>
  <si>
    <t>2 &amp; 4 Year Institution Summary</t>
  </si>
  <si>
    <t>LCTCSOnline</t>
  </si>
  <si>
    <t>Fletcher Technical Community College</t>
  </si>
  <si>
    <t>LSU at Alexandria</t>
  </si>
  <si>
    <t>Louisiana State University Shreveport</t>
  </si>
  <si>
    <t>Louisiana Tech University</t>
  </si>
  <si>
    <t>McNeese State University</t>
  </si>
  <si>
    <t xml:space="preserve">          Other (SUS)</t>
  </si>
  <si>
    <t>SOUTHERN UNIVERSITY AT SHREVEPORT</t>
  </si>
  <si>
    <t>Southern University Board and System Administration</t>
  </si>
  <si>
    <t>Northwestern State University</t>
  </si>
  <si>
    <t>LSUHSC-Shreveport</t>
  </si>
  <si>
    <t>Boards (Including LCTCS Online)</t>
  </si>
  <si>
    <t>Specialized Institutions</t>
  </si>
  <si>
    <t>Board of Regents Summary</t>
  </si>
  <si>
    <t>LUMCON/BOR Program</t>
  </si>
  <si>
    <t>LOSFA/BOR Program</t>
  </si>
  <si>
    <t>Southern University  and A&amp;M</t>
  </si>
  <si>
    <t>HE Summary</t>
  </si>
  <si>
    <t>BOR Summary</t>
  </si>
  <si>
    <t>LCTCS Summary</t>
  </si>
  <si>
    <t>LSU Summary</t>
  </si>
  <si>
    <t>SU Summary</t>
  </si>
  <si>
    <t>ULS Summary</t>
  </si>
  <si>
    <t>2 Year</t>
  </si>
  <si>
    <t>BOR</t>
  </si>
  <si>
    <t>LCTCS Board</t>
  </si>
  <si>
    <t>LSU</t>
  </si>
  <si>
    <t>SU Board</t>
  </si>
  <si>
    <t>ULS Board</t>
  </si>
  <si>
    <t>4 Year</t>
  </si>
  <si>
    <t>LUMCON</t>
  </si>
  <si>
    <t>LCTCS Online</t>
  </si>
  <si>
    <t>LSUA</t>
  </si>
  <si>
    <t>SUBR</t>
  </si>
  <si>
    <t>Grambling</t>
  </si>
  <si>
    <t>2&amp;4 Year</t>
  </si>
  <si>
    <t>LOSFA</t>
  </si>
  <si>
    <t>BRCC</t>
  </si>
  <si>
    <t>LSUS</t>
  </si>
  <si>
    <t>SUNO</t>
  </si>
  <si>
    <t>LA Tech</t>
  </si>
  <si>
    <t>Boards</t>
  </si>
  <si>
    <t>BPCC</t>
  </si>
  <si>
    <t>LSUE</t>
  </si>
  <si>
    <t>SUSLA</t>
  </si>
  <si>
    <t>McNeese</t>
  </si>
  <si>
    <t>Specialized</t>
  </si>
  <si>
    <t>Delgado</t>
  </si>
  <si>
    <t>LSUHSCNO</t>
  </si>
  <si>
    <t>SULaw</t>
  </si>
  <si>
    <t>Nicholls</t>
  </si>
  <si>
    <t>CLTCC</t>
  </si>
  <si>
    <t>LSUHSCS</t>
  </si>
  <si>
    <t>SUAg</t>
  </si>
  <si>
    <t>NwSU</t>
  </si>
  <si>
    <t>Fletcher</t>
  </si>
  <si>
    <t>LSUAg</t>
  </si>
  <si>
    <t>SLU</t>
  </si>
  <si>
    <t>LDCC</t>
  </si>
  <si>
    <t>PBRC</t>
  </si>
  <si>
    <t>ULL</t>
  </si>
  <si>
    <t>Northshore</t>
  </si>
  <si>
    <t>ULM</t>
  </si>
  <si>
    <t>Nunez</t>
  </si>
  <si>
    <t>UNO</t>
  </si>
  <si>
    <t>RPCC</t>
  </si>
  <si>
    <t>SLCC</t>
  </si>
  <si>
    <t>Home</t>
  </si>
  <si>
    <t>BOR3</t>
  </si>
  <si>
    <t xml:space="preserve">           Over collections Fund</t>
  </si>
  <si>
    <t>Northwest LA TCC</t>
  </si>
  <si>
    <t>Northwest Louisiana Technical Community College</t>
  </si>
  <si>
    <t>ACTUAL 2019-2020</t>
  </si>
  <si>
    <t>BUDGETED 2020-2021</t>
  </si>
  <si>
    <t>Interagency Transfers - CARES Act</t>
  </si>
  <si>
    <t xml:space="preserve">           Education Excellence Fund</t>
  </si>
  <si>
    <t>LCTCS - Workforce Training Rapid Response</t>
  </si>
  <si>
    <t>AE</t>
  </si>
  <si>
    <t>RR</t>
  </si>
  <si>
    <t xml:space="preserve">           Shreveport Riverfront and Convention Center and Independence Stadium Fund (T09)</t>
  </si>
  <si>
    <t>SOWELA Technical Community College</t>
  </si>
  <si>
    <t>SOWELA</t>
  </si>
  <si>
    <t>LCTCS - Adult Basic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</si>
</sst>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&quot;$&quot;#,##0"/>
    <numFmt numFmtId="165" formatCode="0.0%"/>
    <numFmt numFmtId="166" formatCode="0.00%;\(0.00%\)"/>
    <numFmt numFmtId="167" formatCode="#,##0.00%;[Red]\(#,##0.00%\);"/>
  </numFmts>
  <fonts count="1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2"/>
      <color theme="1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theme="4" tint="0.39994506668294322"/>
      </left>
      <right style="medium">
        <color theme="4" tint="-0.24994659260841701"/>
      </right>
      <top style="medium">
        <color theme="4" tint="0.39991454817346722"/>
      </top>
      <bottom style="medium">
        <color theme="4" tint="-0.24994659260841701"/>
      </bottom>
      <diagonal/>
    </border>
    <border>
      <left style="medium">
        <color rgb="FFFFC000"/>
      </left>
      <right style="medium">
        <color rgb="FFC49500"/>
      </right>
      <top style="medium">
        <color rgb="FFFFC000"/>
      </top>
      <bottom style="medium">
        <color rgb="FFC49500"/>
      </bottom>
      <diagonal/>
    </border>
    <border>
      <left style="thick">
        <color auto="1"/>
      </left>
      <right style="thick">
        <color indexed="8"/>
      </right>
      <top style="thin">
        <color indexed="8"/>
      </top>
      <bottom/>
      <diagonal/>
    </border>
    <border>
      <left style="thick">
        <color auto="1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/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39">
    <xf numFmtId="0" fontId="0" fillId="0" borderId="0" xfId="0"/>
    <xf numFmtId="164" fontId="5" fillId="0" borderId="0" xfId="0" applyNumberFormat="1" applyFont="1" applyAlignment="1" applyProtection="1"/>
    <xf numFmtId="0" fontId="5" fillId="0" borderId="0" xfId="0" applyNumberFormat="1" applyFont="1" applyAlignment="1" applyProtection="1"/>
    <xf numFmtId="164" fontId="5" fillId="0" borderId="0" xfId="0" applyNumberFormat="1" applyFont="1" applyBorder="1" applyAlignment="1" applyProtection="1"/>
    <xf numFmtId="0" fontId="5" fillId="0" borderId="0" xfId="0" applyNumberFormat="1" applyFont="1" applyBorder="1" applyAlignment="1"/>
    <xf numFmtId="0" fontId="5" fillId="0" borderId="0" xfId="0" applyNumberFormat="1" applyFont="1" applyAlignment="1"/>
    <xf numFmtId="0" fontId="5" fillId="0" borderId="3" xfId="0" applyNumberFormat="1" applyFont="1" applyBorder="1" applyAlignment="1" applyProtection="1"/>
    <xf numFmtId="164" fontId="5" fillId="0" borderId="4" xfId="0" applyNumberFormat="1" applyFont="1" applyBorder="1" applyAlignment="1" applyProtection="1"/>
    <xf numFmtId="0" fontId="5" fillId="0" borderId="4" xfId="0" applyNumberFormat="1" applyFont="1" applyBorder="1" applyAlignment="1" applyProtection="1"/>
    <xf numFmtId="0" fontId="5" fillId="0" borderId="5" xfId="0" applyNumberFormat="1" applyFont="1" applyBorder="1" applyAlignment="1" applyProtection="1"/>
    <xf numFmtId="0" fontId="5" fillId="0" borderId="6" xfId="0" applyNumberFormat="1" applyFont="1" applyBorder="1" applyAlignment="1" applyProtection="1"/>
    <xf numFmtId="0" fontId="5" fillId="0" borderId="0" xfId="0" applyNumberFormat="1" applyFont="1" applyBorder="1" applyAlignment="1" applyProtection="1"/>
    <xf numFmtId="0" fontId="5" fillId="0" borderId="7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164" fontId="4" fillId="0" borderId="0" xfId="0" applyNumberFormat="1" applyFont="1" applyBorder="1" applyAlignment="1" applyProtection="1">
      <alignment horizontal="centerContinuous"/>
    </xf>
    <xf numFmtId="0" fontId="5" fillId="0" borderId="0" xfId="0" applyNumberFormat="1" applyFont="1" applyBorder="1" applyAlignment="1" applyProtection="1">
      <alignment horizontal="centerContinuous"/>
    </xf>
    <xf numFmtId="164" fontId="5" fillId="0" borderId="0" xfId="0" applyNumberFormat="1" applyFont="1" applyBorder="1" applyAlignment="1" applyProtection="1">
      <alignment horizontal="centerContinuous"/>
    </xf>
    <xf numFmtId="0" fontId="5" fillId="0" borderId="7" xfId="0" applyNumberFormat="1" applyFont="1" applyBorder="1" applyAlignment="1" applyProtection="1">
      <alignment horizontal="centerContinuous"/>
    </xf>
    <xf numFmtId="0" fontId="4" fillId="0" borderId="7" xfId="0" applyNumberFormat="1" applyFont="1" applyBorder="1" applyAlignment="1" applyProtection="1">
      <alignment horizontal="centerContinuous"/>
    </xf>
    <xf numFmtId="0" fontId="4" fillId="0" borderId="6" xfId="0" applyNumberFormat="1" applyFont="1" applyBorder="1" applyAlignment="1" applyProtection="1">
      <alignment horizontal="center"/>
    </xf>
    <xf numFmtId="164" fontId="4" fillId="0" borderId="8" xfId="0" applyNumberFormat="1" applyFont="1" applyBorder="1" applyAlignment="1" applyProtection="1">
      <alignment horizontal="center"/>
    </xf>
    <xf numFmtId="0" fontId="4" fillId="0" borderId="9" xfId="0" applyNumberFormat="1" applyFont="1" applyBorder="1" applyAlignment="1" applyProtection="1">
      <alignment horizontal="center"/>
    </xf>
    <xf numFmtId="164" fontId="4" fillId="0" borderId="9" xfId="0" applyNumberFormat="1" applyFont="1" applyBorder="1" applyAlignment="1" applyProtection="1">
      <alignment horizontal="center"/>
    </xf>
    <xf numFmtId="0" fontId="4" fillId="0" borderId="10" xfId="0" applyNumberFormat="1" applyFont="1" applyBorder="1" applyAlignment="1" applyProtection="1">
      <alignment horizontal="center"/>
    </xf>
    <xf numFmtId="0" fontId="5" fillId="0" borderId="0" xfId="0" applyNumberFormat="1" applyFont="1" applyBorder="1"/>
    <xf numFmtId="0" fontId="4" fillId="0" borderId="6" xfId="0" applyNumberFormat="1" applyFont="1" applyBorder="1" applyAlignment="1" applyProtection="1">
      <alignment horizontal="left"/>
    </xf>
    <xf numFmtId="164" fontId="4" fillId="0" borderId="0" xfId="0" applyNumberFormat="1" applyFont="1" applyBorder="1" applyAlignment="1" applyProtection="1">
      <alignment horizontal="center"/>
    </xf>
    <xf numFmtId="0" fontId="4" fillId="0" borderId="11" xfId="0" applyNumberFormat="1" applyFont="1" applyBorder="1" applyAlignment="1" applyProtection="1">
      <alignment horizontal="center"/>
    </xf>
    <xf numFmtId="164" fontId="4" fillId="0" borderId="11" xfId="0" applyNumberFormat="1" applyFont="1" applyBorder="1" applyAlignment="1" applyProtection="1">
      <alignment horizontal="center"/>
    </xf>
    <xf numFmtId="0" fontId="4" fillId="0" borderId="12" xfId="0" applyNumberFormat="1" applyFont="1" applyBorder="1" applyAlignment="1" applyProtection="1">
      <alignment horizontal="center"/>
    </xf>
    <xf numFmtId="0" fontId="5" fillId="0" borderId="13" xfId="0" applyNumberFormat="1" applyFont="1" applyBorder="1" applyAlignment="1" applyProtection="1"/>
    <xf numFmtId="164" fontId="5" fillId="0" borderId="8" xfId="0" applyNumberFormat="1" applyFont="1" applyBorder="1" applyAlignment="1" applyProtection="1"/>
    <xf numFmtId="0" fontId="5" fillId="0" borderId="9" xfId="0" applyNumberFormat="1" applyFont="1" applyBorder="1" applyAlignment="1" applyProtection="1"/>
    <xf numFmtId="164" fontId="5" fillId="0" borderId="9" xfId="0" applyNumberFormat="1" applyFont="1" applyBorder="1" applyAlignment="1" applyProtection="1"/>
    <xf numFmtId="0" fontId="5" fillId="0" borderId="10" xfId="0" applyNumberFormat="1" applyFont="1" applyBorder="1" applyAlignment="1" applyProtection="1"/>
    <xf numFmtId="164" fontId="5" fillId="0" borderId="0" xfId="0" applyNumberFormat="1" applyFont="1" applyBorder="1" applyProtection="1"/>
    <xf numFmtId="165" fontId="5" fillId="0" borderId="11" xfId="0" applyNumberFormat="1" applyFont="1" applyBorder="1" applyProtection="1"/>
    <xf numFmtId="164" fontId="5" fillId="0" borderId="11" xfId="0" applyNumberFormat="1" applyFont="1" applyBorder="1" applyProtection="1"/>
    <xf numFmtId="0" fontId="5" fillId="0" borderId="11" xfId="0" applyNumberFormat="1" applyFont="1" applyBorder="1" applyProtection="1"/>
    <xf numFmtId="0" fontId="5" fillId="0" borderId="12" xfId="0" applyNumberFormat="1" applyFont="1" applyBorder="1" applyProtection="1"/>
    <xf numFmtId="0" fontId="5" fillId="0" borderId="14" xfId="0" applyNumberFormat="1" applyFont="1" applyBorder="1" applyAlignment="1" applyProtection="1"/>
    <xf numFmtId="166" fontId="6" fillId="0" borderId="15" xfId="0" applyNumberFormat="1" applyFont="1" applyBorder="1" applyAlignment="1" applyProtection="1"/>
    <xf numFmtId="166" fontId="6" fillId="0" borderId="17" xfId="0" applyNumberFormat="1" applyFont="1" applyBorder="1" applyAlignment="1" applyProtection="1"/>
    <xf numFmtId="166" fontId="6" fillId="0" borderId="19" xfId="0" applyNumberFormat="1" applyFont="1" applyBorder="1" applyAlignment="1" applyProtection="1"/>
    <xf numFmtId="166" fontId="6" fillId="0" borderId="69" xfId="0" applyNumberFormat="1" applyFont="1" applyBorder="1" applyAlignment="1" applyProtection="1"/>
    <xf numFmtId="166" fontId="6" fillId="0" borderId="20" xfId="0" applyNumberFormat="1" applyFont="1" applyBorder="1" applyAlignment="1" applyProtection="1"/>
    <xf numFmtId="166" fontId="6" fillId="0" borderId="22" xfId="0" applyNumberFormat="1" applyFont="1" applyBorder="1" applyAlignment="1" applyProtection="1"/>
    <xf numFmtId="166" fontId="6" fillId="0" borderId="24" xfId="0" applyNumberFormat="1" applyFont="1" applyBorder="1" applyAlignment="1" applyProtection="1"/>
    <xf numFmtId="166" fontId="6" fillId="0" borderId="9" xfId="0" applyNumberFormat="1" applyFont="1" applyBorder="1" applyAlignment="1" applyProtection="1"/>
    <xf numFmtId="166" fontId="6" fillId="0" borderId="26" xfId="0" applyNumberFormat="1" applyFont="1" applyBorder="1" applyAlignment="1" applyProtection="1"/>
    <xf numFmtId="166" fontId="6" fillId="0" borderId="10" xfId="0" applyNumberFormat="1" applyFont="1" applyBorder="1" applyAlignment="1" applyProtection="1"/>
    <xf numFmtId="0" fontId="5" fillId="0" borderId="27" xfId="0" applyNumberFormat="1" applyFont="1" applyBorder="1" applyAlignment="1" applyProtection="1"/>
    <xf numFmtId="0" fontId="5" fillId="0" borderId="28" xfId="0" applyNumberFormat="1" applyFont="1" applyBorder="1" applyAlignment="1" applyProtection="1"/>
    <xf numFmtId="0" fontId="5" fillId="0" borderId="30" xfId="0" applyNumberFormat="1" applyFont="1" applyBorder="1" applyAlignment="1" applyProtection="1"/>
    <xf numFmtId="0" fontId="5" fillId="0" borderId="51" xfId="0" applyNumberFormat="1" applyFont="1" applyBorder="1" applyAlignment="1" applyProtection="1"/>
    <xf numFmtId="0" fontId="4" fillId="0" borderId="28" xfId="0" applyNumberFormat="1" applyFont="1" applyBorder="1" applyAlignment="1" applyProtection="1"/>
    <xf numFmtId="3" fontId="5" fillId="0" borderId="9" xfId="0" applyNumberFormat="1" applyFont="1" applyBorder="1" applyAlignment="1" applyProtection="1"/>
    <xf numFmtId="3" fontId="5" fillId="0" borderId="26" xfId="0" applyNumberFormat="1" applyFont="1" applyBorder="1" applyAlignment="1" applyProtection="1"/>
    <xf numFmtId="3" fontId="5" fillId="0" borderId="10" xfId="0" applyNumberFormat="1" applyFont="1" applyBorder="1" applyAlignment="1" applyProtection="1"/>
    <xf numFmtId="166" fontId="7" fillId="0" borderId="68" xfId="0" applyNumberFormat="1" applyFont="1" applyBorder="1" applyAlignment="1" applyProtection="1"/>
    <xf numFmtId="166" fontId="7" fillId="0" borderId="17" xfId="0" applyNumberFormat="1" applyFont="1" applyBorder="1" applyAlignment="1" applyProtection="1"/>
    <xf numFmtId="166" fontId="7" fillId="0" borderId="24" xfId="0" applyNumberFormat="1" applyFont="1" applyBorder="1" applyAlignment="1" applyProtection="1"/>
    <xf numFmtId="166" fontId="7" fillId="0" borderId="22" xfId="0" applyNumberFormat="1" applyFont="1" applyBorder="1" applyAlignment="1" applyProtection="1"/>
    <xf numFmtId="0" fontId="4" fillId="0" borderId="0" xfId="0" applyNumberFormat="1" applyFont="1" applyBorder="1"/>
    <xf numFmtId="0" fontId="4" fillId="0" borderId="0" xfId="0" applyNumberFormat="1" applyFont="1" applyAlignment="1"/>
    <xf numFmtId="0" fontId="4" fillId="0" borderId="13" xfId="0" applyNumberFormat="1" applyFont="1" applyBorder="1" applyAlignment="1" applyProtection="1"/>
    <xf numFmtId="164" fontId="5" fillId="0" borderId="29" xfId="0" applyNumberFormat="1" applyFont="1" applyBorder="1" applyAlignment="1" applyProtection="1"/>
    <xf numFmtId="0" fontId="5" fillId="0" borderId="32" xfId="0" applyNumberFormat="1" applyFont="1" applyBorder="1" applyAlignment="1" applyProtection="1"/>
    <xf numFmtId="0" fontId="5" fillId="0" borderId="6" xfId="0" applyNumberFormat="1" applyFont="1" applyFill="1" applyBorder="1" applyAlignment="1" applyProtection="1"/>
    <xf numFmtId="166" fontId="7" fillId="0" borderId="20" xfId="0" applyNumberFormat="1" applyFont="1" applyBorder="1" applyAlignment="1" applyProtection="1"/>
    <xf numFmtId="0" fontId="4" fillId="0" borderId="32" xfId="0" applyNumberFormat="1" applyFont="1" applyBorder="1" applyAlignment="1" applyProtection="1"/>
    <xf numFmtId="3" fontId="5" fillId="0" borderId="11" xfId="0" applyNumberFormat="1" applyFont="1" applyBorder="1" applyAlignment="1" applyProtection="1"/>
    <xf numFmtId="3" fontId="5" fillId="0" borderId="37" xfId="0" applyNumberFormat="1" applyFont="1" applyBorder="1" applyAlignment="1" applyProtection="1"/>
    <xf numFmtId="3" fontId="5" fillId="0" borderId="12" xfId="0" applyNumberFormat="1" applyFont="1" applyBorder="1" applyAlignment="1" applyProtection="1"/>
    <xf numFmtId="0" fontId="5" fillId="0" borderId="38" xfId="0" applyNumberFormat="1" applyFont="1" applyFill="1" applyBorder="1" applyAlignment="1" applyProtection="1"/>
    <xf numFmtId="0" fontId="5" fillId="0" borderId="44" xfId="0" applyNumberFormat="1" applyFont="1" applyBorder="1" applyAlignment="1" applyProtection="1"/>
    <xf numFmtId="0" fontId="5" fillId="0" borderId="44" xfId="0" applyNumberFormat="1" applyFont="1" applyFill="1" applyBorder="1" applyAlignment="1" applyProtection="1"/>
    <xf numFmtId="0" fontId="5" fillId="0" borderId="14" xfId="0" applyNumberFormat="1" applyFont="1" applyFill="1" applyBorder="1" applyAlignment="1" applyProtection="1"/>
    <xf numFmtId="0" fontId="4" fillId="0" borderId="44" xfId="0" applyNumberFormat="1" applyFont="1" applyFill="1" applyBorder="1" applyAlignment="1" applyProtection="1"/>
    <xf numFmtId="0" fontId="5" fillId="0" borderId="6" xfId="0" applyNumberFormat="1" applyFont="1" applyBorder="1" applyProtection="1"/>
    <xf numFmtId="0" fontId="4" fillId="0" borderId="13" xfId="0" applyNumberFormat="1" applyFont="1" applyBorder="1" applyProtection="1"/>
    <xf numFmtId="0" fontId="4" fillId="0" borderId="46" xfId="0" applyNumberFormat="1" applyFont="1" applyBorder="1" applyAlignment="1" applyProtection="1"/>
    <xf numFmtId="166" fontId="7" fillId="0" borderId="48" xfId="0" applyNumberFormat="1" applyFont="1" applyBorder="1" applyAlignment="1" applyProtection="1"/>
    <xf numFmtId="166" fontId="7" fillId="0" borderId="49" xfId="0" applyNumberFormat="1" applyFont="1" applyBorder="1" applyAlignment="1" applyProtection="1"/>
    <xf numFmtId="166" fontId="7" fillId="0" borderId="50" xfId="0" applyNumberFormat="1" applyFont="1" applyBorder="1" applyAlignment="1" applyProtection="1"/>
    <xf numFmtId="0" fontId="5" fillId="0" borderId="0" xfId="0" applyNumberFormat="1" applyFont="1" applyBorder="1" applyProtection="1"/>
    <xf numFmtId="164" fontId="5" fillId="0" borderId="0" xfId="0" applyNumberFormat="1" applyFont="1" applyAlignment="1"/>
    <xf numFmtId="164" fontId="5" fillId="0" borderId="21" xfId="0" applyNumberFormat="1" applyFont="1" applyBorder="1" applyProtection="1"/>
    <xf numFmtId="0" fontId="5" fillId="0" borderId="13" xfId="0" applyNumberFormat="1" applyFont="1" applyFill="1" applyBorder="1" applyAlignment="1" applyProtection="1"/>
    <xf numFmtId="0" fontId="5" fillId="0" borderId="32" xfId="0" applyNumberFormat="1" applyFont="1" applyFill="1" applyBorder="1" applyAlignment="1" applyProtection="1"/>
    <xf numFmtId="164" fontId="4" fillId="0" borderId="0" xfId="0" applyNumberFormat="1" applyFont="1" applyAlignment="1" applyProtection="1"/>
    <xf numFmtId="0" fontId="4" fillId="0" borderId="0" xfId="0" applyNumberFormat="1" applyFont="1" applyAlignment="1" applyProtection="1"/>
    <xf numFmtId="0" fontId="4" fillId="0" borderId="0" xfId="0" applyNumberFormat="1" applyFont="1" applyBorder="1" applyAlignment="1"/>
    <xf numFmtId="0" fontId="4" fillId="0" borderId="3" xfId="0" applyNumberFormat="1" applyFont="1" applyBorder="1" applyAlignment="1" applyProtection="1"/>
    <xf numFmtId="0" fontId="4" fillId="0" borderId="14" xfId="0" applyNumberFormat="1" applyFont="1" applyBorder="1" applyAlignment="1" applyProtection="1"/>
    <xf numFmtId="0" fontId="4" fillId="0" borderId="27" xfId="0" applyNumberFormat="1" applyFont="1" applyBorder="1" applyAlignment="1" applyProtection="1"/>
    <xf numFmtId="0" fontId="4" fillId="0" borderId="30" xfId="0" applyNumberFormat="1" applyFont="1" applyBorder="1" applyAlignment="1" applyProtection="1"/>
    <xf numFmtId="0" fontId="4" fillId="0" borderId="51" xfId="0" applyNumberFormat="1" applyFont="1" applyBorder="1" applyAlignment="1" applyProtection="1"/>
    <xf numFmtId="0" fontId="4" fillId="0" borderId="6" xfId="0" applyNumberFormat="1" applyFont="1" applyFill="1" applyBorder="1" applyAlignment="1" applyProtection="1"/>
    <xf numFmtId="0" fontId="4" fillId="0" borderId="38" xfId="0" applyNumberFormat="1" applyFont="1" applyFill="1" applyBorder="1" applyAlignment="1" applyProtection="1"/>
    <xf numFmtId="0" fontId="4" fillId="0" borderId="44" xfId="0" applyNumberFormat="1" applyFont="1" applyBorder="1" applyAlignment="1" applyProtection="1"/>
    <xf numFmtId="0" fontId="4" fillId="0" borderId="14" xfId="0" applyNumberFormat="1" applyFont="1" applyFill="1" applyBorder="1" applyAlignment="1" applyProtection="1"/>
    <xf numFmtId="0" fontId="4" fillId="0" borderId="6" xfId="0" applyNumberFormat="1" applyFont="1" applyBorder="1" applyProtection="1"/>
    <xf numFmtId="0" fontId="4" fillId="0" borderId="0" xfId="0" applyNumberFormat="1" applyFont="1" applyBorder="1" applyProtection="1"/>
    <xf numFmtId="164" fontId="4" fillId="0" borderId="0" xfId="0" applyNumberFormat="1" applyFont="1" applyAlignment="1"/>
    <xf numFmtId="166" fontId="6" fillId="0" borderId="62" xfId="0" applyNumberFormat="1" applyFont="1" applyBorder="1" applyAlignment="1" applyProtection="1"/>
    <xf numFmtId="166" fontId="6" fillId="0" borderId="63" xfId="0" applyNumberFormat="1" applyFont="1" applyBorder="1" applyAlignment="1" applyProtection="1"/>
    <xf numFmtId="0" fontId="5" fillId="0" borderId="0" xfId="0" applyNumberFormat="1" applyFont="1" applyAlignment="1" applyProtection="1">
      <alignment horizontal="center"/>
    </xf>
    <xf numFmtId="0" fontId="5" fillId="0" borderId="0" xfId="0" applyNumberFormat="1" applyFont="1" applyFill="1" applyBorder="1"/>
    <xf numFmtId="0" fontId="5" fillId="0" borderId="0" xfId="0" applyNumberFormat="1" applyFont="1" applyFill="1" applyAlignment="1"/>
    <xf numFmtId="0" fontId="4" fillId="0" borderId="0" xfId="0" applyNumberFormat="1" applyFont="1" applyFill="1" applyBorder="1"/>
    <xf numFmtId="0" fontId="4" fillId="0" borderId="0" xfId="0" applyNumberFormat="1" applyFont="1" applyFill="1" applyAlignment="1"/>
    <xf numFmtId="0" fontId="5" fillId="0" borderId="6" xfId="0" applyNumberFormat="1" applyFont="1" applyFill="1" applyBorder="1" applyProtection="1"/>
    <xf numFmtId="0" fontId="4" fillId="0" borderId="13" xfId="0" applyNumberFormat="1" applyFont="1" applyFill="1" applyBorder="1" applyProtection="1"/>
    <xf numFmtId="0" fontId="4" fillId="0" borderId="13" xfId="0" applyNumberFormat="1" applyFont="1" applyFill="1" applyBorder="1" applyAlignment="1" applyProtection="1"/>
    <xf numFmtId="0" fontId="4" fillId="0" borderId="46" xfId="0" applyNumberFormat="1" applyFont="1" applyFill="1" applyBorder="1" applyAlignment="1" applyProtection="1"/>
    <xf numFmtId="0" fontId="5" fillId="0" borderId="0" xfId="0" applyNumberFormat="1" applyFont="1" applyFill="1" applyBorder="1" applyProtection="1"/>
    <xf numFmtId="164" fontId="5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167" fontId="5" fillId="0" borderId="0" xfId="0" applyNumberFormat="1" applyFont="1" applyAlignment="1" applyProtection="1"/>
    <xf numFmtId="3" fontId="8" fillId="0" borderId="0" xfId="0" applyNumberFormat="1" applyFont="1" applyAlignment="1" applyProtection="1"/>
    <xf numFmtId="164" fontId="9" fillId="0" borderId="0" xfId="0" applyNumberFormat="1" applyFont="1" applyAlignment="1" applyProtection="1"/>
    <xf numFmtId="3" fontId="9" fillId="0" borderId="0" xfId="0" applyNumberFormat="1" applyFont="1" applyAlignment="1" applyProtection="1"/>
    <xf numFmtId="0" fontId="9" fillId="0" borderId="0" xfId="0" applyNumberFormat="1" applyFont="1" applyAlignment="1" applyProtection="1"/>
    <xf numFmtId="164" fontId="9" fillId="0" borderId="0" xfId="0" applyNumberFormat="1" applyFont="1" applyBorder="1" applyAlignment="1" applyProtection="1"/>
    <xf numFmtId="3" fontId="9" fillId="0" borderId="0" xfId="0" applyNumberFormat="1" applyFont="1" applyBorder="1" applyAlignment="1" applyProtection="1"/>
    <xf numFmtId="164" fontId="8" fillId="0" borderId="0" xfId="0" applyNumberFormat="1" applyFont="1" applyBorder="1" applyAlignment="1" applyProtection="1"/>
    <xf numFmtId="0" fontId="9" fillId="0" borderId="1" xfId="0" applyNumberFormat="1" applyFont="1" applyBorder="1" applyAlignment="1" applyProtection="1"/>
    <xf numFmtId="164" fontId="9" fillId="0" borderId="1" xfId="0" applyNumberFormat="1" applyFont="1" applyBorder="1" applyAlignment="1" applyProtection="1"/>
    <xf numFmtId="0" fontId="9" fillId="0" borderId="0" xfId="0" applyNumberFormat="1" applyFont="1" applyBorder="1" applyAlignment="1"/>
    <xf numFmtId="0" fontId="9" fillId="0" borderId="0" xfId="0" applyNumberFormat="1" applyFont="1" applyAlignment="1"/>
    <xf numFmtId="3" fontId="8" fillId="0" borderId="2" xfId="0" applyNumberFormat="1" applyFont="1" applyBorder="1" applyAlignment="1" applyProtection="1"/>
    <xf numFmtId="164" fontId="9" fillId="0" borderId="2" xfId="0" applyNumberFormat="1" applyFont="1" applyBorder="1" applyAlignment="1" applyProtection="1"/>
    <xf numFmtId="3" fontId="9" fillId="0" borderId="2" xfId="0" applyNumberFormat="1" applyFont="1" applyBorder="1" applyAlignment="1" applyProtection="1"/>
    <xf numFmtId="0" fontId="9" fillId="0" borderId="2" xfId="0" applyNumberFormat="1" applyFont="1" applyBorder="1" applyAlignment="1" applyProtection="1"/>
    <xf numFmtId="0" fontId="9" fillId="0" borderId="1" xfId="0" applyNumberFormat="1" applyFont="1" applyBorder="1" applyAlignment="1"/>
    <xf numFmtId="164" fontId="8" fillId="0" borderId="0" xfId="0" applyNumberFormat="1" applyFont="1" applyAlignment="1" applyProtection="1"/>
    <xf numFmtId="0" fontId="8" fillId="0" borderId="0" xfId="0" applyNumberFormat="1" applyFont="1" applyAlignment="1" applyProtection="1"/>
    <xf numFmtId="3" fontId="8" fillId="0" borderId="0" xfId="0" applyNumberFormat="1" applyFont="1" applyBorder="1" applyAlignment="1" applyProtection="1"/>
    <xf numFmtId="0" fontId="8" fillId="0" borderId="1" xfId="0" applyNumberFormat="1" applyFont="1" applyBorder="1" applyAlignment="1" applyProtection="1"/>
    <xf numFmtId="164" fontId="8" fillId="0" borderId="1" xfId="0" applyNumberFormat="1" applyFont="1" applyBorder="1" applyAlignment="1" applyProtection="1"/>
    <xf numFmtId="0" fontId="8" fillId="0" borderId="0" xfId="0" applyNumberFormat="1" applyFont="1" applyBorder="1" applyAlignment="1"/>
    <xf numFmtId="0" fontId="8" fillId="0" borderId="0" xfId="0" applyNumberFormat="1" applyFont="1" applyAlignment="1"/>
    <xf numFmtId="164" fontId="8" fillId="0" borderId="2" xfId="0" applyNumberFormat="1" applyFont="1" applyBorder="1" applyAlignment="1" applyProtection="1"/>
    <xf numFmtId="0" fontId="8" fillId="0" borderId="2" xfId="0" applyNumberFormat="1" applyFont="1" applyBorder="1" applyAlignment="1" applyProtection="1"/>
    <xf numFmtId="0" fontId="9" fillId="0" borderId="0" xfId="0" applyNumberFormat="1" applyFont="1" applyBorder="1" applyAlignment="1" applyProtection="1"/>
    <xf numFmtId="3" fontId="8" fillId="0" borderId="64" xfId="0" applyNumberFormat="1" applyFont="1" applyBorder="1" applyAlignment="1" applyProtection="1"/>
    <xf numFmtId="164" fontId="9" fillId="0" borderId="64" xfId="0" applyNumberFormat="1" applyFont="1" applyBorder="1" applyAlignment="1" applyProtection="1"/>
    <xf numFmtId="3" fontId="9" fillId="0" borderId="64" xfId="0" applyNumberFormat="1" applyFont="1" applyBorder="1" applyAlignment="1" applyProtection="1"/>
    <xf numFmtId="0" fontId="9" fillId="0" borderId="64" xfId="0" applyNumberFormat="1" applyFont="1" applyBorder="1" applyAlignment="1" applyProtection="1"/>
    <xf numFmtId="0" fontId="12" fillId="3" borderId="70" xfId="2" applyFont="1" applyFill="1" applyBorder="1"/>
    <xf numFmtId="0" fontId="3" fillId="0" borderId="0" xfId="0" applyFont="1"/>
    <xf numFmtId="0" fontId="13" fillId="0" borderId="0" xfId="2" applyFont="1" applyFill="1" applyBorder="1"/>
    <xf numFmtId="0" fontId="2" fillId="0" borderId="0" xfId="0" applyFont="1"/>
    <xf numFmtId="0" fontId="13" fillId="0" borderId="0" xfId="2" applyFont="1"/>
    <xf numFmtId="0" fontId="14" fillId="4" borderId="71" xfId="2" applyFont="1" applyFill="1" applyBorder="1" applyAlignment="1">
      <alignment horizontal="center" vertical="center"/>
    </xf>
    <xf numFmtId="0" fontId="4" fillId="0" borderId="72" xfId="0" applyNumberFormat="1" applyFont="1" applyBorder="1" applyAlignment="1" applyProtection="1"/>
    <xf numFmtId="0" fontId="5" fillId="0" borderId="72" xfId="0" applyNumberFormat="1" applyFont="1" applyBorder="1" applyAlignment="1" applyProtection="1"/>
    <xf numFmtId="0" fontId="4" fillId="0" borderId="73" xfId="0" applyNumberFormat="1" applyFont="1" applyBorder="1" applyAlignment="1" applyProtection="1"/>
    <xf numFmtId="0" fontId="5" fillId="0" borderId="73" xfId="0" applyNumberFormat="1" applyFont="1" applyBorder="1" applyAlignment="1" applyProtection="1"/>
    <xf numFmtId="0" fontId="4" fillId="0" borderId="73" xfId="0" applyNumberFormat="1" applyFont="1" applyBorder="1" applyProtection="1"/>
    <xf numFmtId="166" fontId="7" fillId="0" borderId="19" xfId="0" applyNumberFormat="1" applyFont="1" applyBorder="1" applyAlignment="1" applyProtection="1"/>
    <xf numFmtId="166" fontId="6" fillId="0" borderId="75" xfId="0" applyNumberFormat="1" applyFont="1" applyBorder="1" applyAlignment="1" applyProtection="1"/>
    <xf numFmtId="166" fontId="6" fillId="0" borderId="76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6" fontId="5" fillId="0" borderId="1" xfId="0" applyNumberFormat="1" applyFont="1" applyBorder="1" applyAlignment="1" applyProtection="1"/>
    <xf numFmtId="6" fontId="5" fillId="0" borderId="53" xfId="0" applyNumberFormat="1" applyFont="1" applyBorder="1" applyAlignment="1" applyProtection="1"/>
    <xf numFmtId="6" fontId="5" fillId="0" borderId="54" xfId="0" applyNumberFormat="1" applyFont="1" applyBorder="1" applyAlignment="1" applyProtection="1"/>
    <xf numFmtId="6" fontId="5" fillId="0" borderId="8" xfId="0" applyNumberFormat="1" applyFont="1" applyBorder="1" applyProtection="1"/>
    <xf numFmtId="6" fontId="4" fillId="0" borderId="8" xfId="0" applyNumberFormat="1" applyFont="1" applyBorder="1" applyProtection="1"/>
    <xf numFmtId="6" fontId="5" fillId="0" borderId="25" xfId="0" applyNumberFormat="1" applyFont="1" applyBorder="1" applyAlignment="1" applyProtection="1"/>
    <xf numFmtId="6" fontId="4" fillId="0" borderId="57" xfId="0" applyNumberFormat="1" applyFont="1" applyBorder="1" applyAlignment="1" applyProtection="1"/>
    <xf numFmtId="6" fontId="4" fillId="0" borderId="1" xfId="0" applyNumberFormat="1" applyFont="1" applyBorder="1" applyAlignment="1" applyProtection="1"/>
    <xf numFmtId="6" fontId="5" fillId="0" borderId="36" xfId="0" applyNumberFormat="1" applyFont="1" applyBorder="1" applyAlignment="1" applyProtection="1"/>
    <xf numFmtId="6" fontId="4" fillId="0" borderId="8" xfId="0" applyNumberFormat="1" applyFont="1" applyBorder="1" applyAlignment="1" applyProtection="1"/>
    <xf numFmtId="6" fontId="4" fillId="0" borderId="45" xfId="0" applyNumberFormat="1" applyFont="1" applyBorder="1" applyAlignment="1" applyProtection="1"/>
    <xf numFmtId="6" fontId="4" fillId="0" borderId="47" xfId="0" applyNumberFormat="1" applyFont="1" applyBorder="1" applyAlignment="1" applyProtection="1"/>
    <xf numFmtId="6" fontId="5" fillId="0" borderId="16" xfId="0" applyNumberFormat="1" applyFont="1" applyBorder="1" applyAlignment="1" applyProtection="1"/>
    <xf numFmtId="6" fontId="5" fillId="0" borderId="40" xfId="0" applyNumberFormat="1" applyFont="1" applyBorder="1" applyAlignment="1" applyProtection="1"/>
    <xf numFmtId="6" fontId="5" fillId="0" borderId="55" xfId="0" applyNumberFormat="1" applyFont="1" applyBorder="1" applyAlignment="1" applyProtection="1"/>
    <xf numFmtId="6" fontId="5" fillId="0" borderId="29" xfId="0" applyNumberFormat="1" applyFont="1" applyBorder="1" applyProtection="1"/>
    <xf numFmtId="6" fontId="5" fillId="0" borderId="29" xfId="0" applyNumberFormat="1" applyFont="1" applyBorder="1" applyAlignment="1" applyProtection="1"/>
    <xf numFmtId="6" fontId="4" fillId="0" borderId="55" xfId="0" applyNumberFormat="1" applyFont="1" applyBorder="1" applyAlignment="1" applyProtection="1"/>
    <xf numFmtId="6" fontId="4" fillId="0" borderId="16" xfId="0" applyNumberFormat="1" applyFont="1" applyBorder="1" applyAlignment="1" applyProtection="1"/>
    <xf numFmtId="6" fontId="5" fillId="0" borderId="21" xfId="0" applyNumberFormat="1" applyFont="1" applyBorder="1" applyAlignment="1" applyProtection="1"/>
    <xf numFmtId="6" fontId="4" fillId="0" borderId="29" xfId="0" applyNumberFormat="1" applyFont="1" applyBorder="1" applyAlignment="1" applyProtection="1"/>
    <xf numFmtId="6" fontId="4" fillId="0" borderId="34" xfId="0" applyNumberFormat="1" applyFont="1" applyBorder="1" applyAlignment="1" applyProtection="1"/>
    <xf numFmtId="6" fontId="5" fillId="0" borderId="18" xfId="0" applyNumberFormat="1" applyFont="1" applyBorder="1" applyProtection="1"/>
    <xf numFmtId="6" fontId="5" fillId="0" borderId="23" xfId="0" applyNumberFormat="1" applyFont="1" applyBorder="1" applyProtection="1"/>
    <xf numFmtId="6" fontId="5" fillId="0" borderId="11" xfId="0" applyNumberFormat="1" applyFont="1" applyBorder="1" applyProtection="1"/>
    <xf numFmtId="6" fontId="5" fillId="0" borderId="11" xfId="0" applyNumberFormat="1" applyFont="1" applyBorder="1" applyAlignment="1" applyProtection="1"/>
    <xf numFmtId="6" fontId="5" fillId="0" borderId="9" xfId="0" applyNumberFormat="1" applyFont="1" applyBorder="1" applyAlignment="1" applyProtection="1"/>
    <xf numFmtId="6" fontId="5" fillId="0" borderId="9" xfId="0" applyNumberFormat="1" applyFont="1" applyBorder="1" applyProtection="1"/>
    <xf numFmtId="6" fontId="4" fillId="0" borderId="22" xfId="0" applyNumberFormat="1" applyFont="1" applyBorder="1" applyAlignment="1" applyProtection="1"/>
    <xf numFmtId="6" fontId="4" fillId="0" borderId="35" xfId="0" applyNumberFormat="1" applyFont="1" applyBorder="1" applyProtection="1"/>
    <xf numFmtId="6" fontId="5" fillId="0" borderId="37" xfId="0" applyNumberFormat="1" applyFont="1" applyBorder="1" applyAlignment="1" applyProtection="1"/>
    <xf numFmtId="6" fontId="5" fillId="0" borderId="26" xfId="0" applyNumberFormat="1" applyFont="1" applyBorder="1" applyAlignment="1" applyProtection="1"/>
    <xf numFmtId="6" fontId="5" fillId="0" borderId="41" xfId="0" applyNumberFormat="1" applyFont="1" applyFill="1" applyBorder="1" applyAlignment="1" applyProtection="1"/>
    <xf numFmtId="6" fontId="4" fillId="0" borderId="9" xfId="0" applyNumberFormat="1" applyFont="1" applyBorder="1" applyProtection="1"/>
    <xf numFmtId="6" fontId="5" fillId="0" borderId="22" xfId="0" applyNumberFormat="1" applyFont="1" applyBorder="1" applyAlignment="1" applyProtection="1"/>
    <xf numFmtId="6" fontId="4" fillId="0" borderId="22" xfId="0" applyNumberFormat="1" applyFont="1" applyBorder="1" applyProtection="1"/>
    <xf numFmtId="6" fontId="4" fillId="0" borderId="11" xfId="0" applyNumberFormat="1" applyFont="1" applyBorder="1" applyAlignment="1" applyProtection="1"/>
    <xf numFmtId="6" fontId="4" fillId="0" borderId="8" xfId="0" applyNumberFormat="1" applyFont="1" applyFill="1" applyBorder="1" applyAlignment="1" applyProtection="1"/>
    <xf numFmtId="6" fontId="4" fillId="0" borderId="47" xfId="0" applyNumberFormat="1" applyFont="1" applyFill="1" applyBorder="1" applyAlignment="1" applyProtection="1"/>
    <xf numFmtId="6" fontId="16" fillId="0" borderId="16" xfId="0" applyNumberFormat="1" applyFont="1" applyBorder="1" applyAlignment="1" applyProtection="1"/>
    <xf numFmtId="6" fontId="5" fillId="0" borderId="0" xfId="0" applyNumberFormat="1" applyFont="1" applyBorder="1" applyAlignment="1" applyProtection="1"/>
    <xf numFmtId="6" fontId="5" fillId="0" borderId="8" xfId="0" applyNumberFormat="1" applyFont="1" applyBorder="1" applyAlignment="1" applyProtection="1"/>
    <xf numFmtId="6" fontId="5" fillId="0" borderId="31" xfId="0" applyNumberFormat="1" applyFont="1" applyBorder="1" applyAlignment="1" applyProtection="1"/>
    <xf numFmtId="6" fontId="5" fillId="0" borderId="0" xfId="0" applyNumberFormat="1" applyFont="1" applyBorder="1" applyProtection="1"/>
    <xf numFmtId="6" fontId="4" fillId="0" borderId="33" xfId="0" applyNumberFormat="1" applyFont="1" applyBorder="1" applyAlignment="1" applyProtection="1"/>
    <xf numFmtId="6" fontId="5" fillId="0" borderId="39" xfId="0" applyNumberFormat="1" applyFont="1" applyFill="1" applyBorder="1" applyAlignment="1" applyProtection="1"/>
    <xf numFmtId="6" fontId="4" fillId="0" borderId="25" xfId="0" applyNumberFormat="1" applyFont="1" applyBorder="1" applyAlignment="1" applyProtection="1"/>
    <xf numFmtId="6" fontId="5" fillId="0" borderId="42" xfId="0" applyNumberFormat="1" applyFont="1" applyBorder="1" applyAlignment="1" applyProtection="1"/>
    <xf numFmtId="6" fontId="4" fillId="0" borderId="29" xfId="0" applyNumberFormat="1" applyFont="1" applyBorder="1" applyProtection="1"/>
    <xf numFmtId="6" fontId="5" fillId="0" borderId="21" xfId="0" applyNumberFormat="1" applyFont="1" applyBorder="1" applyProtection="1"/>
    <xf numFmtId="6" fontId="5" fillId="0" borderId="40" xfId="0" applyNumberFormat="1" applyFont="1" applyFill="1" applyBorder="1" applyAlignment="1" applyProtection="1"/>
    <xf numFmtId="6" fontId="5" fillId="0" borderId="43" xfId="0" applyNumberFormat="1" applyFont="1" applyBorder="1" applyAlignment="1" applyProtection="1"/>
    <xf numFmtId="6" fontId="4" fillId="0" borderId="26" xfId="0" applyNumberFormat="1" applyFont="1" applyBorder="1" applyAlignment="1" applyProtection="1"/>
    <xf numFmtId="6" fontId="4" fillId="0" borderId="33" xfId="0" applyNumberFormat="1" applyFont="1" applyFill="1" applyBorder="1" applyAlignment="1" applyProtection="1"/>
    <xf numFmtId="6" fontId="5" fillId="0" borderId="61" xfId="0" applyNumberFormat="1" applyFont="1" applyBorder="1" applyProtection="1"/>
    <xf numFmtId="6" fontId="5" fillId="0" borderId="61" xfId="0" applyNumberFormat="1" applyFont="1" applyBorder="1" applyAlignment="1" applyProtection="1"/>
    <xf numFmtId="6" fontId="5" fillId="0" borderId="52" xfId="0" applyNumberFormat="1" applyFont="1" applyBorder="1" applyAlignment="1" applyProtection="1"/>
    <xf numFmtId="6" fontId="5" fillId="0" borderId="56" xfId="0" applyNumberFormat="1" applyFont="1" applyBorder="1" applyAlignment="1" applyProtection="1"/>
    <xf numFmtId="6" fontId="5" fillId="0" borderId="58" xfId="0" applyNumberFormat="1" applyFont="1" applyBorder="1" applyAlignment="1" applyProtection="1"/>
    <xf numFmtId="6" fontId="5" fillId="0" borderId="59" xfId="0" applyNumberFormat="1" applyFont="1" applyBorder="1" applyAlignment="1" applyProtection="1"/>
    <xf numFmtId="6" fontId="15" fillId="0" borderId="34" xfId="0" applyNumberFormat="1" applyFont="1" applyBorder="1" applyAlignment="1" applyProtection="1"/>
    <xf numFmtId="6" fontId="4" fillId="0" borderId="74" xfId="0" applyNumberFormat="1" applyFont="1" applyBorder="1" applyAlignment="1" applyProtection="1"/>
    <xf numFmtId="6" fontId="5" fillId="0" borderId="45" xfId="0" applyNumberFormat="1" applyFont="1" applyBorder="1" applyAlignment="1" applyProtection="1"/>
    <xf numFmtId="6" fontId="5" fillId="0" borderId="34" xfId="0" applyNumberFormat="1" applyFont="1" applyBorder="1" applyAlignment="1" applyProtection="1"/>
    <xf numFmtId="6" fontId="5" fillId="0" borderId="37" xfId="0" applyNumberFormat="1" applyFont="1" applyFill="1" applyBorder="1" applyAlignment="1" applyProtection="1"/>
    <xf numFmtId="6" fontId="5" fillId="0" borderId="67" xfId="0" applyNumberFormat="1" applyFont="1" applyBorder="1" applyAlignment="1" applyProtection="1"/>
    <xf numFmtId="6" fontId="4" fillId="0" borderId="25" xfId="0" applyNumberFormat="1" applyFont="1" applyFill="1" applyBorder="1" applyAlignment="1" applyProtection="1"/>
    <xf numFmtId="6" fontId="5" fillId="0" borderId="60" xfId="0" applyNumberFormat="1" applyFont="1" applyBorder="1" applyAlignment="1" applyProtection="1"/>
    <xf numFmtId="6" fontId="5" fillId="0" borderId="23" xfId="0" applyNumberFormat="1" applyFont="1" applyFill="1" applyBorder="1" applyAlignment="1" applyProtection="1"/>
    <xf numFmtId="6" fontId="5" fillId="0" borderId="65" xfId="0" applyNumberFormat="1" applyFont="1" applyBorder="1" applyAlignment="1" applyProtection="1"/>
    <xf numFmtId="6" fontId="5" fillId="0" borderId="66" xfId="0" applyNumberFormat="1" applyFont="1" applyBorder="1" applyAlignment="1" applyProtection="1"/>
    <xf numFmtId="6" fontId="5" fillId="0" borderId="77" xfId="0" applyNumberFormat="1" applyFont="1" applyBorder="1" applyAlignment="1" applyProtection="1"/>
    <xf numFmtId="0" fontId="10" fillId="2" borderId="0" xfId="0" applyFont="1" applyFill="1" applyAlignment="1">
      <alignment horizontal="center"/>
    </xf>
    <xf numFmtId="6" fontId="4" fillId="0" borderId="65" xfId="0" applyNumberFormat="1" applyFont="1" applyBorder="1" applyAlignment="1" applyProtection="1"/>
  </cellXfs>
  <cellStyles count="3">
    <cellStyle name="Comma 7" xfId="1" xr:uid="{00000000-0005-0000-0000-000000000000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FY14-15BOR1-6%20(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Temp\Temp1_Southeasterns%20%20FY%2015%20Total%20Budget%20Request%20BOR.zip\4%20-%20Southeastern%20FY%2015%20BOR%201,2,3,4,6,ATH1,ATH2%20(Final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ULM%20BOR%20FY14-15%20workbook%20%20Aug%201%202014%20BOR1-6%20for%20BOR%20x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ES%20-%20SUSLA%20FY14%20Operating%20Budget%20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NC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Nicholls State University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Southeastern Louisiana University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3-14 Bgt."/>
      <sheetName val="ATH 2 13-14 Budg"/>
      <sheetName val="ATH-1 14-1 Bgt"/>
      <sheetName val="ATH-2 14-15 Bgt"/>
    </sheetNames>
    <sheetDataSet>
      <sheetData sheetId="0">
        <row r="2">
          <cell r="B2" t="str">
            <v>University of Louisiana at Monroe (ULM)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Nunez Community College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0"/>
  <sheetViews>
    <sheetView showGridLines="0" tabSelected="1" workbookViewId="0"/>
  </sheetViews>
  <sheetFormatPr defaultRowHeight="15" x14ac:dyDescent="0.25"/>
  <cols>
    <col min="2" max="2" width="12" bestFit="1" customWidth="1"/>
    <col min="3" max="3" width="3.5703125" customWidth="1"/>
    <col min="4" max="4" width="13.5703125" bestFit="1" customWidth="1"/>
    <col min="5" max="5" width="4" customWidth="1"/>
    <col min="6" max="6" width="15" bestFit="1" customWidth="1"/>
    <col min="7" max="7" width="3.5703125" customWidth="1"/>
    <col min="8" max="8" width="13.140625" bestFit="1" customWidth="1"/>
    <col min="9" max="9" width="3.5703125" customWidth="1"/>
    <col min="10" max="10" width="12.140625" bestFit="1" customWidth="1"/>
    <col min="11" max="11" width="4.5703125" customWidth="1"/>
    <col min="12" max="12" width="13.140625" bestFit="1" customWidth="1"/>
  </cols>
  <sheetData>
    <row r="2" spans="2:13" ht="18.75" x14ac:dyDescent="0.3">
      <c r="B2" s="237" t="s">
        <v>177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2:13" ht="15.75" thickBot="1" x14ac:dyDescent="0.3"/>
    <row r="4" spans="2:13" ht="15.75" thickBot="1" x14ac:dyDescent="0.3">
      <c r="B4" s="150" t="s">
        <v>126</v>
      </c>
      <c r="C4" s="151"/>
      <c r="D4" s="150" t="s">
        <v>127</v>
      </c>
      <c r="E4" s="151"/>
      <c r="F4" s="150" t="s">
        <v>128</v>
      </c>
      <c r="G4" s="151"/>
      <c r="H4" s="150" t="s">
        <v>129</v>
      </c>
      <c r="I4" s="151"/>
      <c r="J4" s="150" t="s">
        <v>130</v>
      </c>
      <c r="K4" s="151"/>
      <c r="L4" s="150" t="s">
        <v>131</v>
      </c>
      <c r="M4" s="151"/>
    </row>
    <row r="5" spans="2:13" x14ac:dyDescent="0.25">
      <c r="B5" s="152" t="s">
        <v>132</v>
      </c>
      <c r="C5" s="153"/>
      <c r="D5" s="154" t="s">
        <v>133</v>
      </c>
      <c r="E5" s="153"/>
      <c r="F5" s="154" t="s">
        <v>134</v>
      </c>
      <c r="G5" s="153"/>
      <c r="H5" s="154" t="s">
        <v>135</v>
      </c>
      <c r="I5" s="153"/>
      <c r="J5" s="154" t="s">
        <v>136</v>
      </c>
      <c r="K5" s="153"/>
      <c r="L5" s="154" t="s">
        <v>137</v>
      </c>
      <c r="M5" s="153"/>
    </row>
    <row r="6" spans="2:13" x14ac:dyDescent="0.25">
      <c r="B6" s="152" t="s">
        <v>138</v>
      </c>
      <c r="C6" s="153"/>
      <c r="D6" s="154" t="s">
        <v>139</v>
      </c>
      <c r="E6" s="153"/>
      <c r="F6" s="154" t="s">
        <v>140</v>
      </c>
      <c r="G6" s="153"/>
      <c r="H6" s="154" t="s">
        <v>141</v>
      </c>
      <c r="I6" s="153"/>
      <c r="J6" s="154" t="s">
        <v>142</v>
      </c>
      <c r="K6" s="153"/>
      <c r="L6" s="154" t="s">
        <v>143</v>
      </c>
      <c r="M6" s="153"/>
    </row>
    <row r="7" spans="2:13" x14ac:dyDescent="0.25">
      <c r="B7" s="152" t="s">
        <v>144</v>
      </c>
      <c r="C7" s="153"/>
      <c r="D7" s="154" t="s">
        <v>145</v>
      </c>
      <c r="E7" s="153"/>
      <c r="F7" s="154" t="s">
        <v>186</v>
      </c>
      <c r="G7" s="153"/>
      <c r="H7" s="154" t="s">
        <v>147</v>
      </c>
      <c r="I7" s="153"/>
      <c r="J7" s="154" t="s">
        <v>148</v>
      </c>
      <c r="K7" s="153"/>
      <c r="L7" s="154" t="s">
        <v>149</v>
      </c>
      <c r="M7" s="153"/>
    </row>
    <row r="8" spans="2:13" x14ac:dyDescent="0.25">
      <c r="B8" s="152" t="s">
        <v>150</v>
      </c>
      <c r="C8" s="153"/>
      <c r="D8" s="153"/>
      <c r="E8" s="153"/>
      <c r="F8" s="154" t="s">
        <v>187</v>
      </c>
      <c r="G8" s="153"/>
      <c r="H8" s="154" t="s">
        <v>152</v>
      </c>
      <c r="I8" s="153"/>
      <c r="J8" s="154" t="s">
        <v>153</v>
      </c>
      <c r="K8" s="153"/>
      <c r="L8" s="154" t="s">
        <v>154</v>
      </c>
      <c r="M8" s="153"/>
    </row>
    <row r="9" spans="2:13" x14ac:dyDescent="0.25">
      <c r="B9" s="152" t="s">
        <v>155</v>
      </c>
      <c r="C9" s="153"/>
      <c r="D9" s="153"/>
      <c r="E9" s="153"/>
      <c r="F9" s="154" t="s">
        <v>146</v>
      </c>
      <c r="G9" s="153"/>
      <c r="H9" s="154" t="s">
        <v>157</v>
      </c>
      <c r="I9" s="153"/>
      <c r="J9" s="154" t="s">
        <v>158</v>
      </c>
      <c r="K9" s="153"/>
      <c r="L9" s="154" t="s">
        <v>159</v>
      </c>
      <c r="M9" s="153"/>
    </row>
    <row r="10" spans="2:13" x14ac:dyDescent="0.25">
      <c r="B10" s="153"/>
      <c r="C10" s="153"/>
      <c r="D10" s="153"/>
      <c r="E10" s="153"/>
      <c r="F10" s="154" t="s">
        <v>151</v>
      </c>
      <c r="G10" s="153"/>
      <c r="H10" s="154" t="s">
        <v>161</v>
      </c>
      <c r="I10" s="153"/>
      <c r="J10" s="154" t="s">
        <v>162</v>
      </c>
      <c r="K10" s="153"/>
      <c r="L10" s="154" t="s">
        <v>163</v>
      </c>
      <c r="M10" s="153"/>
    </row>
    <row r="11" spans="2:13" x14ac:dyDescent="0.25">
      <c r="B11" s="153"/>
      <c r="C11" s="153"/>
      <c r="D11" s="153"/>
      <c r="E11" s="153"/>
      <c r="F11" s="154" t="s">
        <v>156</v>
      </c>
      <c r="G11" s="153"/>
      <c r="H11" s="154" t="s">
        <v>165</v>
      </c>
      <c r="I11" s="153"/>
      <c r="J11" s="153"/>
      <c r="K11" s="153"/>
      <c r="L11" s="154" t="s">
        <v>166</v>
      </c>
      <c r="M11" s="153"/>
    </row>
    <row r="12" spans="2:13" x14ac:dyDescent="0.25">
      <c r="B12" s="153"/>
      <c r="C12" s="153"/>
      <c r="D12" s="153"/>
      <c r="E12" s="153"/>
      <c r="F12" s="154" t="s">
        <v>160</v>
      </c>
      <c r="G12" s="153"/>
      <c r="H12" s="154" t="s">
        <v>168</v>
      </c>
      <c r="I12" s="153"/>
      <c r="J12" s="153"/>
      <c r="K12" s="153"/>
      <c r="L12" s="154" t="s">
        <v>169</v>
      </c>
      <c r="M12" s="153"/>
    </row>
    <row r="13" spans="2:13" x14ac:dyDescent="0.25">
      <c r="B13" s="153"/>
      <c r="C13" s="153"/>
      <c r="D13" s="153"/>
      <c r="E13" s="153"/>
      <c r="F13" s="154" t="s">
        <v>164</v>
      </c>
      <c r="G13" s="153"/>
      <c r="H13" s="153"/>
      <c r="I13" s="153"/>
      <c r="J13" s="153"/>
      <c r="K13" s="153"/>
      <c r="L13" s="154" t="s">
        <v>171</v>
      </c>
      <c r="M13" s="153"/>
    </row>
    <row r="14" spans="2:13" x14ac:dyDescent="0.25">
      <c r="B14" s="153"/>
      <c r="C14" s="153"/>
      <c r="D14" s="153"/>
      <c r="E14" s="153"/>
      <c r="F14" s="154" t="s">
        <v>167</v>
      </c>
      <c r="G14" s="153"/>
      <c r="H14" s="153"/>
      <c r="I14" s="153"/>
      <c r="J14" s="153"/>
      <c r="K14" s="153"/>
      <c r="L14" s="154" t="s">
        <v>173</v>
      </c>
      <c r="M14" s="153"/>
    </row>
    <row r="15" spans="2:13" x14ac:dyDescent="0.25">
      <c r="B15" s="153"/>
      <c r="C15" s="153"/>
      <c r="D15" s="153"/>
      <c r="E15" s="153"/>
      <c r="F15" s="154" t="s">
        <v>170</v>
      </c>
      <c r="G15" s="153"/>
      <c r="H15" s="153"/>
      <c r="I15" s="153"/>
      <c r="J15" s="153"/>
      <c r="K15" s="153"/>
      <c r="L15" s="153"/>
      <c r="M15" s="153"/>
    </row>
    <row r="16" spans="2:13" x14ac:dyDescent="0.25">
      <c r="B16" s="153"/>
      <c r="C16" s="153"/>
      <c r="D16" s="153"/>
      <c r="E16" s="153"/>
      <c r="F16" s="154" t="s">
        <v>172</v>
      </c>
      <c r="G16" s="153"/>
      <c r="H16" s="153"/>
      <c r="I16" s="153"/>
      <c r="J16" s="153"/>
      <c r="K16" s="153"/>
      <c r="L16" s="153"/>
      <c r="M16" s="153"/>
    </row>
    <row r="17" spans="2:13" x14ac:dyDescent="0.25">
      <c r="B17" s="153"/>
      <c r="C17" s="153"/>
      <c r="D17" s="153"/>
      <c r="E17" s="153"/>
      <c r="F17" s="154" t="s">
        <v>174</v>
      </c>
      <c r="G17" s="153"/>
      <c r="H17" s="153"/>
      <c r="I17" s="153"/>
      <c r="J17" s="153"/>
      <c r="K17" s="153"/>
      <c r="L17" s="153"/>
      <c r="M17" s="153"/>
    </row>
    <row r="18" spans="2:13" x14ac:dyDescent="0.25">
      <c r="B18" s="153"/>
      <c r="C18" s="153"/>
      <c r="D18" s="153"/>
      <c r="E18" s="153"/>
      <c r="F18" s="154" t="s">
        <v>175</v>
      </c>
      <c r="G18" s="153"/>
      <c r="H18" s="153"/>
      <c r="I18" s="153"/>
      <c r="J18" s="153"/>
      <c r="K18" s="153"/>
      <c r="L18" s="153"/>
      <c r="M18" s="153"/>
    </row>
    <row r="19" spans="2:13" x14ac:dyDescent="0.25">
      <c r="F19" s="154" t="s">
        <v>190</v>
      </c>
    </row>
    <row r="20" spans="2:13" x14ac:dyDescent="0.25">
      <c r="F20" s="154" t="s">
        <v>179</v>
      </c>
    </row>
  </sheetData>
  <mergeCells count="1">
    <mergeCell ref="B2:L2"/>
  </mergeCells>
  <hyperlinks>
    <hyperlink ref="B4" location="HESummary!A1" tooltip="HE Summary" display="HE Summary" xr:uid="{00000000-0004-0000-0000-000000000000}"/>
    <hyperlink ref="B5" location="'2Year'!A1" tooltip="2-yr Institutions" display="2 Year" xr:uid="{00000000-0004-0000-0000-000001000000}"/>
    <hyperlink ref="B6" location="'4Year'!A1" tooltip="4-yr Institutions" display="4 Year" xr:uid="{00000000-0004-0000-0000-000002000000}"/>
    <hyperlink ref="B7" location="'2&amp;4Year'!A1" tooltip="2-&amp;4-yr Institutions" display="2&amp;4 Year" xr:uid="{00000000-0004-0000-0000-000003000000}"/>
    <hyperlink ref="B8" location="Boards!A1" tooltip="Boards" display="Boards" xr:uid="{00000000-0004-0000-0000-000004000000}"/>
    <hyperlink ref="B9" location="Specialized!A1" tooltip="Specialized Units" display="Specialized" xr:uid="{00000000-0004-0000-0000-000005000000}"/>
    <hyperlink ref="D4" location="BORSummary!A1" tooltip="BoR+LUMCON+LOSFA" display="BOR Summary" xr:uid="{00000000-0004-0000-0000-000006000000}"/>
    <hyperlink ref="D5" location="BOR!A1" tooltip="Board of Regents" display="BOR" xr:uid="{00000000-0004-0000-0000-000007000000}"/>
    <hyperlink ref="D6" location="LUMCON!A1" tooltip="LUMCON" display="LUMCON" xr:uid="{00000000-0004-0000-0000-000008000000}"/>
    <hyperlink ref="D7" location="LOSFA!A1" tooltip="LOSFA" display="LOSFA" xr:uid="{00000000-0004-0000-0000-000009000000}"/>
    <hyperlink ref="L4" location="'ULS Summary'!A1" tooltip="UL System Summary" display="ULS Summary" xr:uid="{00000000-0004-0000-0000-00000A000000}"/>
    <hyperlink ref="L5" location="ULSBoard!A1" tooltip="UL System Board" display="UL Board" xr:uid="{00000000-0004-0000-0000-00000B000000}"/>
    <hyperlink ref="L6" location="Grambling!A1" tooltip="Grambling State University" display="Grambling" xr:uid="{00000000-0004-0000-0000-00000C000000}"/>
    <hyperlink ref="L7" location="LATech!A1" tooltip="Louisiana Tech University" display="LA Tech" xr:uid="{00000000-0004-0000-0000-00000D000000}"/>
    <hyperlink ref="L8" location="McNeese!A1" tooltip="McNeese State University" display="McNeese" xr:uid="{00000000-0004-0000-0000-00000E000000}"/>
    <hyperlink ref="L9" location="Nicholls!A1" tooltip="Nicholls State University" display="Nicholls" xr:uid="{00000000-0004-0000-0000-00000F000000}"/>
    <hyperlink ref="L10" location="NwSU!A1" tooltip="Northwestern State University" display="NwSU" xr:uid="{00000000-0004-0000-0000-000010000000}"/>
    <hyperlink ref="L11" location="SLU!A1" tooltip="Southeastern Louisiana University" display="SLU" xr:uid="{00000000-0004-0000-0000-000011000000}"/>
    <hyperlink ref="L12" location="ULL!A1" tooltip="University of Louisiana at Lafayette" display="ULL" xr:uid="{00000000-0004-0000-0000-000012000000}"/>
    <hyperlink ref="L13" location="ULM!A1" tooltip="University of Louisiana at Monroe" display="ULM" xr:uid="{00000000-0004-0000-0000-000013000000}"/>
    <hyperlink ref="L14" location="UNO!A1" tooltip="University of New Orleans" display="UNO" xr:uid="{00000000-0004-0000-0000-000014000000}"/>
    <hyperlink ref="H4" location="'LSU Summary'!A1" tooltip="LSU Summary" display="LSU Summary" xr:uid="{00000000-0004-0000-0000-000015000000}"/>
    <hyperlink ref="H5" location="LSU!A1" tooltip="LSU A&amp;M" display="LSU" xr:uid="{00000000-0004-0000-0000-000016000000}"/>
    <hyperlink ref="H6" location="LSUA!A1" tooltip="LSU of Alexandria" display="LSUA" xr:uid="{00000000-0004-0000-0000-000017000000}"/>
    <hyperlink ref="H7" location="LSUS!A1" tooltip="LSU Shreveport" display="LSUS" xr:uid="{00000000-0004-0000-0000-000018000000}"/>
    <hyperlink ref="H8" location="LSUE!A1" tooltip="LSU at Eunice" display="LSUE" xr:uid="{00000000-0004-0000-0000-000019000000}"/>
    <hyperlink ref="H9" location="HSCNO!A1" tooltip="LSU Health Sciences Center New Orleans" display="LSUHSCNO" xr:uid="{00000000-0004-0000-0000-00001A000000}"/>
    <hyperlink ref="H10" location="HSCS!A1" tooltip="LSU Health Sciences Center Shreveport" display="LSUHSCS" xr:uid="{00000000-0004-0000-0000-00001B000000}"/>
    <hyperlink ref="H11" location="LSUAg!A1" tooltip="LSU Agriculural Center" display="LSUAg" xr:uid="{00000000-0004-0000-0000-00001C000000}"/>
    <hyperlink ref="H12" location="PBRC!A1" tooltip="Pennington Biomedical Research Center" display="PBRC" xr:uid="{00000000-0004-0000-0000-00001D000000}"/>
    <hyperlink ref="J4" location="SUSummary!A1" tooltip="SU Summary" display="SU Summary" xr:uid="{00000000-0004-0000-0000-00001E000000}"/>
    <hyperlink ref="J5" location="SUBoard!A1" tooltip="SU Board" display="SU Board" xr:uid="{00000000-0004-0000-0000-00001F000000}"/>
    <hyperlink ref="J6" location="SUBR!A1" tooltip="SU A&amp;M" display="SUBR" xr:uid="{00000000-0004-0000-0000-000020000000}"/>
    <hyperlink ref="J7" location="SUNO!A1" tooltip="SU at New Orleans" display="SUNO" xr:uid="{00000000-0004-0000-0000-000021000000}"/>
    <hyperlink ref="J8" location="SUSLA!A1" tooltip="SU Shreveport Louisiana" display="SUSLA" xr:uid="{00000000-0004-0000-0000-000022000000}"/>
    <hyperlink ref="J9" location="SULaw!A1" tooltip="SU Law Center" display="SULaw" xr:uid="{00000000-0004-0000-0000-000023000000}"/>
    <hyperlink ref="J10" location="SUAg!A1" tooltip="SU Agricultural Center" display="SUAg" xr:uid="{00000000-0004-0000-0000-000024000000}"/>
    <hyperlink ref="F4" location="LCTCSummary!A1" tooltip="LCTCS Summary" display="LCTCS Summary" xr:uid="{00000000-0004-0000-0000-000025000000}"/>
    <hyperlink ref="F5" location="LCTCBoard!A1" tooltip="LCTCS Board" display="LCTCS Board" xr:uid="{00000000-0004-0000-0000-000026000000}"/>
    <hyperlink ref="F6" location="Online!A1" tooltip="LCTCS Online" display="LCTCS Online" xr:uid="{00000000-0004-0000-0000-000027000000}"/>
    <hyperlink ref="F9" location="BRCC!A1" tooltip="Baton Rouge Community College" display="BRCC" xr:uid="{00000000-0004-0000-0000-000028000000}"/>
    <hyperlink ref="F10" location="BPCC!A1" tooltip="Bossier Parish Community College" display="BPCC" xr:uid="{00000000-0004-0000-0000-000029000000}"/>
    <hyperlink ref="F11" location="Delgado!A1" tooltip="Delgado Community College" display="Delgado" xr:uid="{00000000-0004-0000-0000-00002A000000}"/>
    <hyperlink ref="F12" location="CentLATCC!A1" tooltip="Central Louisiana Technical Community College" display="CLTCC" xr:uid="{00000000-0004-0000-0000-00002B000000}"/>
    <hyperlink ref="F13" location="Fletcher!A1" tooltip="Fletcher Technical Community College" display="Fletcher" xr:uid="{00000000-0004-0000-0000-00002C000000}"/>
    <hyperlink ref="F14" location="LDCC!A1" tooltip="Louisiana Delta Community College" display="LDCC" xr:uid="{00000000-0004-0000-0000-00002D000000}"/>
    <hyperlink ref="F15" location="Northshore!A1" tooltip="Northshore Technical Community College" display="Northshore" xr:uid="{00000000-0004-0000-0000-00002E000000}"/>
    <hyperlink ref="F16" location="Nunez!A1" tooltip="Nunez Community College" display="Nunez" xr:uid="{00000000-0004-0000-0000-00002F000000}"/>
    <hyperlink ref="F17" location="RPCC!A1" tooltip="River Parish Community College" display="RPCC" xr:uid="{00000000-0004-0000-0000-000030000000}"/>
    <hyperlink ref="F18" location="SLCC!A1" tooltip="South Louisiana Community College" display="SLCC" xr:uid="{00000000-0004-0000-0000-000031000000}"/>
    <hyperlink ref="F19" location="Sowela!A1" tooltip="Sowela Technical Community College" display="Sowela" xr:uid="{00000000-0004-0000-0000-000032000000}"/>
    <hyperlink ref="F20" location="NWLTC!A1" tooltip="Louisiana Technical College" display="Northwest LA TCC" xr:uid="{00000000-0004-0000-0000-000033000000}"/>
    <hyperlink ref="F7" location="AE!A1" tooltip="Adult Basic Education" display="AE" xr:uid="{6B0BF726-C0CF-4EA8-AC99-E5837DC2CC84}"/>
    <hyperlink ref="F8" location="RR!A1" tooltip="Workforce Training Rapid Response" display="RR" xr:uid="{A33CB20D-78EF-4FB0-AEEF-2E174460162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123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46" t="s">
        <v>3</v>
      </c>
      <c r="B3" s="147"/>
      <c r="C3" s="148"/>
      <c r="D3" s="147"/>
      <c r="E3" s="148"/>
      <c r="F3" s="147"/>
      <c r="G3" s="148"/>
      <c r="H3" s="147"/>
      <c r="I3" s="148"/>
      <c r="J3" s="147"/>
      <c r="K3" s="148"/>
      <c r="L3" s="147"/>
      <c r="M3" s="149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/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2277892</v>
      </c>
      <c r="C13" s="41">
        <v>1</v>
      </c>
      <c r="D13" s="177">
        <v>0</v>
      </c>
      <c r="E13" s="42">
        <v>0</v>
      </c>
      <c r="F13" s="187">
        <f>D13+B13</f>
        <v>2277892</v>
      </c>
      <c r="G13" s="43">
        <f>IF(ISBLANK(F13),"  ",IF(F79&gt;0,F13/F79,IF(F13&gt;0,1,0)))</f>
        <v>0.20726687362914625</v>
      </c>
      <c r="H13" s="165">
        <v>3930182</v>
      </c>
      <c r="I13" s="41">
        <v>1</v>
      </c>
      <c r="J13" s="177">
        <v>0</v>
      </c>
      <c r="K13" s="42">
        <v>0</v>
      </c>
      <c r="L13" s="187">
        <f t="shared" ref="L13:L34" si="0">J13+H13</f>
        <v>3930182</v>
      </c>
      <c r="M13" s="44">
        <f>IF(ISBLANK(L13),"  ",IF(L79&gt;0,L13/L79,IF(L13&gt;0,1,0)))</f>
        <v>0.22492955681314417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33005.199999999997</v>
      </c>
      <c r="C15" s="48">
        <v>1</v>
      </c>
      <c r="D15" s="181">
        <v>0</v>
      </c>
      <c r="E15" s="49">
        <v>0</v>
      </c>
      <c r="F15" s="189">
        <f>D15+B15</f>
        <v>33005.199999999997</v>
      </c>
      <c r="G15" s="50">
        <f>IF(ISBLANK(F15),"  ",IF(F79&gt;0,F15/F79,IF(F15&gt;0,1,0)))</f>
        <v>3.0031646002113784E-3</v>
      </c>
      <c r="H15" s="170">
        <v>33097</v>
      </c>
      <c r="I15" s="48">
        <v>1</v>
      </c>
      <c r="J15" s="181">
        <v>0</v>
      </c>
      <c r="K15" s="49">
        <v>0</v>
      </c>
      <c r="L15" s="189">
        <f t="shared" si="0"/>
        <v>33097</v>
      </c>
      <c r="M15" s="50">
        <f>IF(ISBLANK(L15),"  ",IF(L79&gt;0,L15/L79,IF(L15&gt;0,1,0)))</f>
        <v>1.8941854453164337E-3</v>
      </c>
      <c r="N15" s="24"/>
    </row>
    <row r="16" spans="1:17" ht="15" customHeight="1" x14ac:dyDescent="0.2">
      <c r="A16" s="51" t="s">
        <v>15</v>
      </c>
      <c r="B16" s="205">
        <v>0</v>
      </c>
      <c r="C16" s="41">
        <v>0</v>
      </c>
      <c r="D16" s="184">
        <v>0</v>
      </c>
      <c r="E16" s="42">
        <v>0</v>
      </c>
      <c r="F16" s="190">
        <f t="shared" ref="F16:F41" si="1">D16+B16</f>
        <v>0</v>
      </c>
      <c r="G16" s="43">
        <f>IF(ISBLANK(F16),"  ",IF(F79&gt;0,F16/F79,IF(F16&gt;0,1,0)))</f>
        <v>0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33005.199999999997</v>
      </c>
      <c r="C17" s="45">
        <v>1</v>
      </c>
      <c r="D17" s="181">
        <v>0</v>
      </c>
      <c r="E17" s="42">
        <v>0</v>
      </c>
      <c r="F17" s="191">
        <f t="shared" si="1"/>
        <v>33005.199999999997</v>
      </c>
      <c r="G17" s="47">
        <f>IF(ISBLANK(F17),"  ",IF(F79&gt;0,F17/F79,IF(F17&gt;0,1,0)))</f>
        <v>3.0031646002113784E-3</v>
      </c>
      <c r="H17" s="206">
        <v>33097</v>
      </c>
      <c r="I17" s="45">
        <v>1</v>
      </c>
      <c r="J17" s="181">
        <v>0</v>
      </c>
      <c r="K17" s="46">
        <v>0</v>
      </c>
      <c r="L17" s="191">
        <f t="shared" si="0"/>
        <v>33097</v>
      </c>
      <c r="M17" s="47">
        <f>IF(ISBLANK(L17),"  ",IF(L79&gt;0,L17/L79,IF(L17&gt;0,1,0)))</f>
        <v>1.8941854453164337E-3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/>
      <c r="C35" s="45"/>
      <c r="D35" s="181"/>
      <c r="E35" s="42"/>
      <c r="F35" s="191">
        <f t="shared" ref="F35" si="2">D35+B35</f>
        <v>0</v>
      </c>
      <c r="G35" s="47">
        <f>IF(ISBLANK(F35),"  ",IF(F80&gt;0,F35/F80,IF(F35&gt;0,1,0)))</f>
        <v>0</v>
      </c>
      <c r="H35" s="206"/>
      <c r="I35" s="45"/>
      <c r="J35" s="181"/>
      <c r="K35" s="46"/>
      <c r="L35" s="191">
        <f t="shared" ref="L35" si="3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/>
      <c r="C36" s="45"/>
      <c r="D36" s="181"/>
      <c r="E36" s="42"/>
      <c r="F36" s="191">
        <f t="shared" ref="F36" si="4">D36+B36</f>
        <v>0</v>
      </c>
      <c r="G36" s="47">
        <f>IF(ISBLANK(F36),"  ",IF(F81&gt;0,F36/F81,IF(F36&gt;0,1,0)))</f>
        <v>0</v>
      </c>
      <c r="H36" s="206"/>
      <c r="I36" s="45"/>
      <c r="J36" s="181"/>
      <c r="K36" s="46"/>
      <c r="L36" s="191">
        <f t="shared" ref="L36" si="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2310897.2000000002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2310897.2000000002</v>
      </c>
      <c r="G42" s="61">
        <f>IF(ISBLANK(F42),"  ",IF(F79&gt;0,F42/F79,IF(F42&gt;0,1,0)))</f>
        <v>0.21027003822935766</v>
      </c>
      <c r="H42" s="169">
        <v>3988279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3963279</v>
      </c>
      <c r="M42" s="61">
        <f>IF(ISBLANK(L42),"  ",IF(L79&gt;0,L42/L79,IF(L42&gt;0,1,0)))</f>
        <v>0.22682374225846058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375000</v>
      </c>
      <c r="C48" s="45">
        <v>1</v>
      </c>
      <c r="D48" s="181">
        <v>0</v>
      </c>
      <c r="E48" s="46">
        <v>0</v>
      </c>
      <c r="F48" s="192">
        <f>D48+B48</f>
        <v>375000</v>
      </c>
      <c r="G48" s="47">
        <f>IF(ISBLANK(F48),"  ",IF(F79&gt;0,F48/F79,IF(F48&gt;0,1,0)))</f>
        <v>3.4121493736722304E-2</v>
      </c>
      <c r="H48" s="206">
        <v>375000</v>
      </c>
      <c r="I48" s="45">
        <v>1</v>
      </c>
      <c r="J48" s="181">
        <v>0</v>
      </c>
      <c r="K48" s="46">
        <v>0</v>
      </c>
      <c r="L48" s="192">
        <f>J48+H48</f>
        <v>375000</v>
      </c>
      <c r="M48" s="47">
        <f>IF(ISBLANK(L48),"  ",IF(L79&gt;0,L48/L79,IF(L48&gt;0,1,0)))</f>
        <v>2.1461750067790514E-2</v>
      </c>
      <c r="N48" s="24"/>
    </row>
    <row r="49" spans="1:14" s="64" customFormat="1" ht="15" customHeight="1" x14ac:dyDescent="0.25">
      <c r="A49" s="65" t="s">
        <v>44</v>
      </c>
      <c r="B49" s="174">
        <v>375000</v>
      </c>
      <c r="C49" s="69">
        <v>1</v>
      </c>
      <c r="D49" s="185">
        <v>0</v>
      </c>
      <c r="E49" s="62">
        <v>0</v>
      </c>
      <c r="F49" s="193">
        <f>F48+F47+F46+F45+F44</f>
        <v>375000</v>
      </c>
      <c r="G49" s="61">
        <f>IF(ISBLANK(F49),"  ",IF(F79&gt;0,F49/F79,IF(F49&gt;0,1,0)))</f>
        <v>3.4121493736722304E-2</v>
      </c>
      <c r="H49" s="174">
        <v>375000</v>
      </c>
      <c r="I49" s="69">
        <v>1</v>
      </c>
      <c r="J49" s="185">
        <v>0</v>
      </c>
      <c r="K49" s="62">
        <v>0</v>
      </c>
      <c r="L49" s="193">
        <f>L48+L47+L46+L45+L44</f>
        <v>375000</v>
      </c>
      <c r="M49" s="61">
        <f>IF(ISBLANK(L49),"  ",IF(L79&gt;0,L49/L79,IF(L49&gt;0,1,0)))</f>
        <v>2.1461750067790514E-2</v>
      </c>
      <c r="N49" s="63"/>
    </row>
    <row r="50" spans="1:14" s="64" customFormat="1" ht="15" customHeight="1" x14ac:dyDescent="0.25">
      <c r="A50" s="158" t="s">
        <v>183</v>
      </c>
      <c r="B50" s="209"/>
      <c r="C50" s="69"/>
      <c r="D50" s="186"/>
      <c r="E50" s="62"/>
      <c r="F50" s="194">
        <f>D50+B50</f>
        <v>0</v>
      </c>
      <c r="G50" s="61">
        <f>IF(ISBLANK(F50),"  ",IF(F78&gt;0,F50/F78,IF(F50&gt;0,1,0)))</f>
        <v>0</v>
      </c>
      <c r="H50" s="209"/>
      <c r="I50" s="69"/>
      <c r="J50" s="186"/>
      <c r="K50" s="62"/>
      <c r="L50" s="194">
        <f>J50+H50</f>
        <v>0</v>
      </c>
      <c r="M50" s="61">
        <f>IF(ISBLANK(L50),"  ",IF(L78&gt;0,L50/L78,IF(L50&gt;0,1,0)))</f>
        <v>0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0</v>
      </c>
      <c r="C53" s="41">
        <v>0</v>
      </c>
      <c r="D53" s="184">
        <v>0</v>
      </c>
      <c r="E53" s="42">
        <v>0</v>
      </c>
      <c r="F53" s="195">
        <f t="shared" ref="F53:F58" si="6">D53+B53</f>
        <v>0</v>
      </c>
      <c r="G53" s="43">
        <f>IF(ISBLANK(F53),"  ",IF(F79&gt;0,F53/F79,IF(F53&gt;0,1,0)))</f>
        <v>0</v>
      </c>
      <c r="H53" s="173">
        <v>0</v>
      </c>
      <c r="I53" s="41">
        <v>0</v>
      </c>
      <c r="J53" s="184">
        <v>0</v>
      </c>
      <c r="K53" s="42">
        <v>0</v>
      </c>
      <c r="L53" s="195">
        <f t="shared" ref="L53:L69" si="7">J53+H53</f>
        <v>0</v>
      </c>
      <c r="M53" s="43">
        <f>IF(ISBLANK(L53),"  ",IF(L79&gt;0,L53/L79,IF(L53&gt;0,1,0)))</f>
        <v>0</v>
      </c>
      <c r="N53" s="24"/>
    </row>
    <row r="54" spans="1:14" ht="15" customHeight="1" x14ac:dyDescent="0.2">
      <c r="A54" s="30" t="s">
        <v>48</v>
      </c>
      <c r="B54" s="170">
        <v>0</v>
      </c>
      <c r="C54" s="45">
        <v>0</v>
      </c>
      <c r="D54" s="181">
        <v>0</v>
      </c>
      <c r="E54" s="46">
        <v>0</v>
      </c>
      <c r="F54" s="196">
        <f t="shared" si="6"/>
        <v>0</v>
      </c>
      <c r="G54" s="47">
        <f>IF(ISBLANK(F54),"  ",IF(F79&gt;0,F54/F79,IF(F54&gt;0,1,0)))</f>
        <v>0</v>
      </c>
      <c r="H54" s="170">
        <v>0</v>
      </c>
      <c r="I54" s="45">
        <v>0</v>
      </c>
      <c r="J54" s="181">
        <v>0</v>
      </c>
      <c r="K54" s="46">
        <v>0</v>
      </c>
      <c r="L54" s="196">
        <f t="shared" si="7"/>
        <v>0</v>
      </c>
      <c r="M54" s="47">
        <f>IF(ISBLANK(L54),"  ",IF(L79&gt;0,L54/L79,IF(L54&gt;0,1,0)))</f>
        <v>0</v>
      </c>
      <c r="N54" s="24"/>
    </row>
    <row r="55" spans="1:14" ht="15" customHeight="1" x14ac:dyDescent="0.2">
      <c r="A55" s="74" t="s">
        <v>49</v>
      </c>
      <c r="B55" s="210">
        <v>0</v>
      </c>
      <c r="C55" s="45">
        <v>0</v>
      </c>
      <c r="D55" s="215">
        <v>0</v>
      </c>
      <c r="E55" s="46">
        <v>0</v>
      </c>
      <c r="F55" s="197">
        <f t="shared" si="6"/>
        <v>0</v>
      </c>
      <c r="G55" s="47">
        <f>IF(ISBLANK(F55),"  ",IF(F79&gt;0,F55/F79,IF(F55&gt;0,1,0)))</f>
        <v>0</v>
      </c>
      <c r="H55" s="210">
        <v>0</v>
      </c>
      <c r="I55" s="45">
        <v>0</v>
      </c>
      <c r="J55" s="215">
        <v>0</v>
      </c>
      <c r="K55" s="46">
        <v>0</v>
      </c>
      <c r="L55" s="197">
        <f t="shared" si="7"/>
        <v>0</v>
      </c>
      <c r="M55" s="47">
        <f>IF(ISBLANK(L55),"  ",IF(L79&gt;0,L55/L79,IF(L55&gt;0,1,0)))</f>
        <v>0</v>
      </c>
      <c r="N55" s="24"/>
    </row>
    <row r="56" spans="1:14" ht="15" customHeight="1" x14ac:dyDescent="0.2">
      <c r="A56" s="74" t="s">
        <v>50</v>
      </c>
      <c r="B56" s="210">
        <v>0</v>
      </c>
      <c r="C56" s="45">
        <v>0</v>
      </c>
      <c r="D56" s="215">
        <v>0</v>
      </c>
      <c r="E56" s="46">
        <v>0</v>
      </c>
      <c r="F56" s="197">
        <f t="shared" si="6"/>
        <v>0</v>
      </c>
      <c r="G56" s="47">
        <f>IF(ISBLANK(F56),"  ",IF(F79&gt;0,F56/F79,IF(F56&gt;0,1,0)))</f>
        <v>0</v>
      </c>
      <c r="H56" s="210">
        <v>0</v>
      </c>
      <c r="I56" s="45">
        <v>0</v>
      </c>
      <c r="J56" s="215">
        <v>0</v>
      </c>
      <c r="K56" s="46">
        <v>0</v>
      </c>
      <c r="L56" s="197">
        <f t="shared" si="7"/>
        <v>0</v>
      </c>
      <c r="M56" s="47">
        <f>IF(ISBLANK(L56),"  ",IF(L79&gt;0,L56/L79,IF(L56&gt;0,1,0)))</f>
        <v>0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0</v>
      </c>
      <c r="E57" s="46">
        <v>0</v>
      </c>
      <c r="F57" s="197">
        <f t="shared" si="6"/>
        <v>0</v>
      </c>
      <c r="G57" s="47">
        <f>IF(ISBLANK(F57),"  ",IF(F79&gt;0,F57/F79,IF(F57&gt;0,1,0)))</f>
        <v>0</v>
      </c>
      <c r="H57" s="210">
        <v>0</v>
      </c>
      <c r="I57" s="45">
        <v>0</v>
      </c>
      <c r="J57" s="215">
        <v>0</v>
      </c>
      <c r="K57" s="46">
        <v>0</v>
      </c>
      <c r="L57" s="197">
        <f t="shared" si="7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0</v>
      </c>
      <c r="C58" s="45">
        <v>0</v>
      </c>
      <c r="D58" s="181">
        <v>0</v>
      </c>
      <c r="E58" s="46">
        <v>0</v>
      </c>
      <c r="F58" s="196">
        <f t="shared" si="6"/>
        <v>0</v>
      </c>
      <c r="G58" s="47">
        <f>IF(ISBLANK(F58),"  ",IF(F79&gt;0,F58/F79,IF(F58&gt;0,1,0)))</f>
        <v>0</v>
      </c>
      <c r="H58" s="170">
        <v>0</v>
      </c>
      <c r="I58" s="45">
        <v>0</v>
      </c>
      <c r="J58" s="181">
        <v>0</v>
      </c>
      <c r="K58" s="46">
        <v>0</v>
      </c>
      <c r="L58" s="196">
        <f t="shared" si="7"/>
        <v>0</v>
      </c>
      <c r="M58" s="47">
        <f>IF(ISBLANK(L58),"  ",IF(L79&gt;0,L58/L79,IF(L58&gt;0,1,0)))</f>
        <v>0</v>
      </c>
      <c r="N58" s="24"/>
    </row>
    <row r="59" spans="1:14" s="64" customFormat="1" ht="15" customHeight="1" x14ac:dyDescent="0.25">
      <c r="A59" s="70" t="s">
        <v>53</v>
      </c>
      <c r="B59" s="211">
        <v>0</v>
      </c>
      <c r="C59" s="69">
        <v>0</v>
      </c>
      <c r="D59" s="185">
        <v>0</v>
      </c>
      <c r="E59" s="62">
        <v>0</v>
      </c>
      <c r="F59" s="198">
        <f>F58+F56+F55+F54+F53+F57</f>
        <v>0</v>
      </c>
      <c r="G59" s="61">
        <f>IF(ISBLANK(F59),"  ",IF(F79&gt;0,F59/F79,IF(F59&gt;0,1,0)))</f>
        <v>0</v>
      </c>
      <c r="H59" s="211">
        <v>0</v>
      </c>
      <c r="I59" s="69">
        <v>0</v>
      </c>
      <c r="J59" s="185">
        <v>0</v>
      </c>
      <c r="K59" s="62">
        <v>0</v>
      </c>
      <c r="L59" s="196">
        <f t="shared" si="7"/>
        <v>0</v>
      </c>
      <c r="M59" s="61">
        <f>IF(ISBLANK(L59),"  ",IF(L79&gt;0,L59/L79,IF(L59&gt;0,1,0)))</f>
        <v>0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5">
        <v>0</v>
      </c>
      <c r="D62" s="181">
        <v>0</v>
      </c>
      <c r="E62" s="46">
        <v>0</v>
      </c>
      <c r="F62" s="191">
        <f t="shared" si="8"/>
        <v>0</v>
      </c>
      <c r="G62" s="47">
        <f>IF(ISBLANK(F62),"  ",IF(F79&gt;0,F62/F79,IF(F62&gt;0,1,0)))</f>
        <v>0</v>
      </c>
      <c r="H62" s="206">
        <v>0</v>
      </c>
      <c r="I62" s="45">
        <v>0</v>
      </c>
      <c r="J62" s="181">
        <v>0</v>
      </c>
      <c r="K62" s="46">
        <v>0</v>
      </c>
      <c r="L62" s="191">
        <f t="shared" si="7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0</v>
      </c>
      <c r="E63" s="46">
        <v>0</v>
      </c>
      <c r="F63" s="192">
        <f t="shared" si="8"/>
        <v>0</v>
      </c>
      <c r="G63" s="47">
        <f>IF(ISBLANK(F63),"  ",IF(F79&gt;0,F63/F79,IF(F63&gt;0,1,0)))</f>
        <v>0</v>
      </c>
      <c r="H63" s="168">
        <v>0</v>
      </c>
      <c r="I63" s="45">
        <v>0</v>
      </c>
      <c r="J63" s="180">
        <v>0</v>
      </c>
      <c r="K63" s="46">
        <v>0</v>
      </c>
      <c r="L63" s="192">
        <f t="shared" si="7"/>
        <v>0</v>
      </c>
      <c r="M63" s="47">
        <f>IF(ISBLANK(L63),"  ",IF(L79&gt;0,L63/L79,IF(L63&gt;0,1,0)))</f>
        <v>0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0</v>
      </c>
      <c r="E65" s="46">
        <v>0</v>
      </c>
      <c r="F65" s="191">
        <f t="shared" si="8"/>
        <v>0</v>
      </c>
      <c r="G65" s="47">
        <f>IF(ISBLANK(F65),"  ",IF(F79&gt;0,F65/F79,IF(F65&gt;0,1,0)))</f>
        <v>0</v>
      </c>
      <c r="H65" s="206">
        <v>0</v>
      </c>
      <c r="I65" s="45">
        <v>0</v>
      </c>
      <c r="J65" s="181">
        <v>0</v>
      </c>
      <c r="K65" s="46">
        <v>0</v>
      </c>
      <c r="L65" s="191">
        <f t="shared" si="7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0</v>
      </c>
      <c r="E66" s="46">
        <v>0</v>
      </c>
      <c r="F66" s="191">
        <f t="shared" si="8"/>
        <v>0</v>
      </c>
      <c r="G66" s="47">
        <f>IF(ISBLANK(F66),"  ",IF(F79&gt;0,F66/F79,IF(F66&gt;0,1,0)))</f>
        <v>0</v>
      </c>
      <c r="H66" s="206">
        <v>0</v>
      </c>
      <c r="I66" s="45">
        <v>0</v>
      </c>
      <c r="J66" s="181">
        <v>0</v>
      </c>
      <c r="K66" s="46">
        <v>0</v>
      </c>
      <c r="L66" s="191">
        <f t="shared" si="7"/>
        <v>0</v>
      </c>
      <c r="M66" s="47">
        <f>IF(ISBLANK(L66),"  ",IF(L79&gt;0,L66/L79,IF(L66&gt;0,1,0)))</f>
        <v>0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0</v>
      </c>
      <c r="E67" s="46">
        <v>0</v>
      </c>
      <c r="F67" s="191">
        <f t="shared" si="8"/>
        <v>0</v>
      </c>
      <c r="G67" s="47">
        <f>IF(ISBLANK(F67),"  ",IF(F79&gt;0,F67/F79,IF(F67&gt;0,1,0)))</f>
        <v>0</v>
      </c>
      <c r="H67" s="206">
        <v>0</v>
      </c>
      <c r="I67" s="45">
        <v>0</v>
      </c>
      <c r="J67" s="181">
        <v>0</v>
      </c>
      <c r="K67" s="46">
        <v>0</v>
      </c>
      <c r="L67" s="191">
        <f t="shared" si="7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0</v>
      </c>
      <c r="E68" s="46">
        <v>0</v>
      </c>
      <c r="F68" s="191">
        <f t="shared" si="8"/>
        <v>0</v>
      </c>
      <c r="G68" s="47">
        <f>IF(ISBLANK(F68),"  ",IF(F79&gt;0,F68/F79,IF(F68&gt;0,1,0)))</f>
        <v>0</v>
      </c>
      <c r="H68" s="206">
        <v>0</v>
      </c>
      <c r="I68" s="45">
        <v>0</v>
      </c>
      <c r="J68" s="181">
        <v>0</v>
      </c>
      <c r="K68" s="46">
        <v>0</v>
      </c>
      <c r="L68" s="191">
        <f t="shared" si="7"/>
        <v>0</v>
      </c>
      <c r="M68" s="47">
        <f>IF(ISBLANK(L68),"  ",IF(L79&gt;0,L68/L79,IF(L68&gt;0,1,0)))</f>
        <v>0</v>
      </c>
      <c r="N68" s="24"/>
    </row>
    <row r="69" spans="1:14" ht="15" customHeight="1" x14ac:dyDescent="0.2">
      <c r="A69" s="67" t="s">
        <v>63</v>
      </c>
      <c r="B69" s="206">
        <v>4269576</v>
      </c>
      <c r="C69" s="45">
        <v>1</v>
      </c>
      <c r="D69" s="181">
        <v>0</v>
      </c>
      <c r="E69" s="46">
        <v>0</v>
      </c>
      <c r="F69" s="191">
        <f t="shared" si="8"/>
        <v>4269576</v>
      </c>
      <c r="G69" s="47">
        <f>IF(ISBLANK(F69),"  ",IF(F79&gt;0,F69/F79,IF(F69&gt;0,1,0)))</f>
        <v>0.38849149531322635</v>
      </c>
      <c r="H69" s="206">
        <v>9100000</v>
      </c>
      <c r="I69" s="45">
        <v>1</v>
      </c>
      <c r="J69" s="181">
        <v>0</v>
      </c>
      <c r="K69" s="46">
        <v>0</v>
      </c>
      <c r="L69" s="191">
        <f t="shared" si="7"/>
        <v>9100000</v>
      </c>
      <c r="M69" s="47">
        <f>IF(ISBLANK(L69),"  ",IF(L79&gt;0,L69/L79,IF(L69&gt;0,1,0)))</f>
        <v>0.5208051349783831</v>
      </c>
      <c r="N69" s="24"/>
    </row>
    <row r="70" spans="1:14" s="64" customFormat="1" ht="15" customHeight="1" x14ac:dyDescent="0.25">
      <c r="A70" s="78" t="s">
        <v>64</v>
      </c>
      <c r="B70" s="174">
        <v>4269576</v>
      </c>
      <c r="C70" s="69">
        <v>1</v>
      </c>
      <c r="D70" s="185">
        <v>0</v>
      </c>
      <c r="E70" s="62">
        <v>0</v>
      </c>
      <c r="F70" s="174">
        <f>F69+F68+F67+F66+F65+F64+F63+F62+F61+F60+F59</f>
        <v>4269576</v>
      </c>
      <c r="G70" s="61">
        <f>IF(ISBLANK(F70),"  ",IF(F79&gt;0,F70/F79,IF(F70&gt;0,1,0)))</f>
        <v>0.38849149531322635</v>
      </c>
      <c r="H70" s="174">
        <v>9100000</v>
      </c>
      <c r="I70" s="69">
        <v>1</v>
      </c>
      <c r="J70" s="185">
        <v>0</v>
      </c>
      <c r="K70" s="62">
        <v>0</v>
      </c>
      <c r="L70" s="174">
        <f>L69+L68+L67+L66+L65+L64+L63+L62+L61+L60+L59</f>
        <v>9100000</v>
      </c>
      <c r="M70" s="61">
        <f>IF(ISBLANK(L70),"  ",IF(L79&gt;0,L70/L79,IF(L70&gt;0,1,0)))</f>
        <v>0.5208051349783831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v>0</v>
      </c>
      <c r="D72" s="184">
        <v>0</v>
      </c>
      <c r="E72" s="42"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v>0</v>
      </c>
      <c r="J72" s="184">
        <v>0</v>
      </c>
      <c r="K72" s="42"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0</v>
      </c>
      <c r="E75" s="42">
        <v>0</v>
      </c>
      <c r="F75" s="190">
        <f>D75+B75</f>
        <v>0</v>
      </c>
      <c r="G75" s="43">
        <f>IF(ISBLANK(F75),"  ",IF(F79&gt;0,F75/F79,IF(F75&gt;0,1,0)))</f>
        <v>0</v>
      </c>
      <c r="H75" s="205">
        <v>0</v>
      </c>
      <c r="I75" s="41">
        <v>0</v>
      </c>
      <c r="J75" s="184">
        <v>0</v>
      </c>
      <c r="K75" s="42">
        <v>0</v>
      </c>
      <c r="L75" s="190">
        <f>J75+H75</f>
        <v>0</v>
      </c>
      <c r="M75" s="43">
        <f>IF(ISBLANK(L75),"  ",IF(L79&gt;0,L75/L79,IF(L75&gt;0,1,0)))</f>
        <v>0</v>
      </c>
    </row>
    <row r="76" spans="1:14" ht="15" customHeight="1" x14ac:dyDescent="0.2">
      <c r="A76" s="30" t="s">
        <v>70</v>
      </c>
      <c r="B76" s="206">
        <v>4034667</v>
      </c>
      <c r="C76" s="45">
        <v>1</v>
      </c>
      <c r="D76" s="181">
        <v>0</v>
      </c>
      <c r="E76" s="46">
        <v>0</v>
      </c>
      <c r="F76" s="191">
        <f>D76+B76</f>
        <v>4034667</v>
      </c>
      <c r="G76" s="47">
        <f>IF(ISBLANK(F76),"  ",IF(F79&gt;0,F76/F79,IF(F76&gt;0,1,0)))</f>
        <v>0.36711697272069382</v>
      </c>
      <c r="H76" s="206">
        <v>4034667</v>
      </c>
      <c r="I76" s="45">
        <v>1</v>
      </c>
      <c r="J76" s="181">
        <v>0</v>
      </c>
      <c r="K76" s="46">
        <v>0</v>
      </c>
      <c r="L76" s="191">
        <f>J76+H76</f>
        <v>4034667</v>
      </c>
      <c r="M76" s="47">
        <f>IF(ISBLANK(L76),"  ",IF(L79&gt;0,L76/L79,IF(L76&gt;0,1,0)))</f>
        <v>0.23090937269536574</v>
      </c>
    </row>
    <row r="77" spans="1:14" s="64" customFormat="1" ht="15" customHeight="1" x14ac:dyDescent="0.25">
      <c r="A77" s="65" t="s">
        <v>71</v>
      </c>
      <c r="B77" s="175">
        <v>4034667</v>
      </c>
      <c r="C77" s="69">
        <v>1</v>
      </c>
      <c r="D77" s="186">
        <v>0</v>
      </c>
      <c r="E77" s="62">
        <v>0</v>
      </c>
      <c r="F77" s="200">
        <f>F76+F75+F74+F73+F72</f>
        <v>4034667</v>
      </c>
      <c r="G77" s="61">
        <f>IF(ISBLANK(F77),"  ",IF(F79&gt;0,F77/F79,IF(F77&gt;0,1,0)))</f>
        <v>0.36711697272069382</v>
      </c>
      <c r="H77" s="175">
        <v>4034667</v>
      </c>
      <c r="I77" s="69">
        <v>1</v>
      </c>
      <c r="J77" s="186">
        <v>0</v>
      </c>
      <c r="K77" s="62">
        <v>0</v>
      </c>
      <c r="L77" s="200">
        <f>L76+L75+L74+L73+L72</f>
        <v>4034667</v>
      </c>
      <c r="M77" s="61">
        <f>IF(ISBLANK(L77),"  ",IF(L79&gt;0,L77/L79,IF(L77&gt;0,1,0)))</f>
        <v>0.23090937269536574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10990140.199999999</v>
      </c>
      <c r="C79" s="82">
        <v>1</v>
      </c>
      <c r="D79" s="176">
        <f>D77+D70+D49+D42+D51+D50+D78</f>
        <v>0</v>
      </c>
      <c r="E79" s="83">
        <v>0</v>
      </c>
      <c r="F79" s="176">
        <f>F77+F70+F49+F42+F51+F50+F78</f>
        <v>10990140.199999999</v>
      </c>
      <c r="G79" s="84">
        <f>IF(ISBLANK(F79),"  ",IF(F79&gt;0,F79/F79,IF(F79&gt;0,1,0)))</f>
        <v>1</v>
      </c>
      <c r="H79" s="176">
        <f>H77+H70+H49+H42+H51+H50+H78</f>
        <v>17497946</v>
      </c>
      <c r="I79" s="82">
        <v>1</v>
      </c>
      <c r="J79" s="176">
        <f>J77+J70+J49+J42+J51+J50+J78</f>
        <v>0</v>
      </c>
      <c r="K79" s="83">
        <v>0</v>
      </c>
      <c r="L79" s="176">
        <f>L77+L70+L49+L42+L51+L50+L78</f>
        <v>17472946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09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124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46" t="s">
        <v>3</v>
      </c>
      <c r="B3" s="147"/>
      <c r="C3" s="148"/>
      <c r="D3" s="147"/>
      <c r="E3" s="148"/>
      <c r="F3" s="147"/>
      <c r="G3" s="148"/>
      <c r="H3" s="147"/>
      <c r="I3" s="148"/>
      <c r="J3" s="147"/>
      <c r="K3" s="148"/>
      <c r="L3" s="147"/>
      <c r="M3" s="149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/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290612361</v>
      </c>
      <c r="C13" s="41">
        <v>1</v>
      </c>
      <c r="D13" s="177">
        <v>0</v>
      </c>
      <c r="E13" s="42">
        <v>0</v>
      </c>
      <c r="F13" s="187">
        <f>D13+B13</f>
        <v>290612361</v>
      </c>
      <c r="G13" s="43">
        <f>IF(ISBLANK(F13),"  ",IF(F79&gt;0,F13/F79,IF(F13&gt;0,1,0)))</f>
        <v>0.78037544441986251</v>
      </c>
      <c r="H13" s="165">
        <v>305253022</v>
      </c>
      <c r="I13" s="41">
        <v>1</v>
      </c>
      <c r="J13" s="177">
        <v>0</v>
      </c>
      <c r="K13" s="42">
        <v>0</v>
      </c>
      <c r="L13" s="187">
        <f t="shared" ref="L13:L34" si="0">J13+H13</f>
        <v>305253022</v>
      </c>
      <c r="M13" s="44">
        <f>IF(ISBLANK(L13),"  ",IF(L79&gt;0,L13/L79,IF(L13&gt;0,1,0)))</f>
        <v>0.76141244813841047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58540604.170000002</v>
      </c>
      <c r="C15" s="48">
        <v>1</v>
      </c>
      <c r="D15" s="181">
        <v>0</v>
      </c>
      <c r="E15" s="49">
        <v>0</v>
      </c>
      <c r="F15" s="189">
        <f>D15+B15</f>
        <v>58540604.170000002</v>
      </c>
      <c r="G15" s="50">
        <f>IF(ISBLANK(F15),"  ",IF(F79&gt;0,F15/F79,IF(F15&gt;0,1,0)))</f>
        <v>0.15719789013300439</v>
      </c>
      <c r="H15" s="170">
        <v>57641289</v>
      </c>
      <c r="I15" s="48">
        <v>1</v>
      </c>
      <c r="J15" s="181">
        <v>0</v>
      </c>
      <c r="K15" s="49">
        <v>0</v>
      </c>
      <c r="L15" s="189">
        <f t="shared" si="0"/>
        <v>57641289</v>
      </c>
      <c r="M15" s="50">
        <f>IF(ISBLANK(L15),"  ",IF(L79&gt;0,L15/L79,IF(L15&gt;0,1,0)))</f>
        <v>0.14377841268789676</v>
      </c>
      <c r="N15" s="24"/>
    </row>
    <row r="16" spans="1:17" ht="15" customHeight="1" x14ac:dyDescent="0.2">
      <c r="A16" s="51" t="s">
        <v>15</v>
      </c>
      <c r="B16" s="205">
        <v>69278.17</v>
      </c>
      <c r="C16" s="41">
        <v>1</v>
      </c>
      <c r="D16" s="184">
        <v>0</v>
      </c>
      <c r="E16" s="42">
        <v>0</v>
      </c>
      <c r="F16" s="190">
        <f t="shared" ref="F16:F41" si="1">D16+B16</f>
        <v>69278.17</v>
      </c>
      <c r="G16" s="43">
        <f>IF(ISBLANK(F16),"  ",IF(F79&gt;0,F16/F79,IF(F16&gt;0,1,0)))</f>
        <v>1.8603125660695757E-4</v>
      </c>
      <c r="H16" s="205">
        <v>160000</v>
      </c>
      <c r="I16" s="41">
        <v>1</v>
      </c>
      <c r="J16" s="184">
        <v>0</v>
      </c>
      <c r="K16" s="42">
        <v>0</v>
      </c>
      <c r="L16" s="190">
        <f t="shared" si="0"/>
        <v>160000</v>
      </c>
      <c r="M16" s="43">
        <f>IF(ISBLANK(L16),"  ",IF(L79&gt;0,L16/L79,IF(L16&gt;0,1,0)))</f>
        <v>3.9909839681176256E-4</v>
      </c>
      <c r="N16" s="24"/>
    </row>
    <row r="17" spans="1:14" ht="15" customHeight="1" x14ac:dyDescent="0.2">
      <c r="A17" s="52" t="s">
        <v>16</v>
      </c>
      <c r="B17" s="206">
        <v>0</v>
      </c>
      <c r="C17" s="45">
        <v>0</v>
      </c>
      <c r="D17" s="181">
        <v>0</v>
      </c>
      <c r="E17" s="42">
        <v>0</v>
      </c>
      <c r="F17" s="191">
        <f t="shared" si="1"/>
        <v>0</v>
      </c>
      <c r="G17" s="47">
        <f>IF(ISBLANK(F17),"  ",IF(F79&gt;0,F17/F79,IF(F17&gt;0,1,0)))</f>
        <v>0</v>
      </c>
      <c r="H17" s="206">
        <v>0</v>
      </c>
      <c r="I17" s="45">
        <v>0</v>
      </c>
      <c r="J17" s="181">
        <v>0</v>
      </c>
      <c r="K17" s="46">
        <v>0</v>
      </c>
      <c r="L17" s="191">
        <f t="shared" si="0"/>
        <v>0</v>
      </c>
      <c r="M17" s="47">
        <f>IF(ISBLANK(L17),"  ",IF(L79&gt;0,L17/L79,IF(L17&gt;0,1,0)))</f>
        <v>0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60000</v>
      </c>
      <c r="C30" s="45">
        <v>1</v>
      </c>
      <c r="D30" s="181">
        <v>0</v>
      </c>
      <c r="E30" s="42">
        <v>0</v>
      </c>
      <c r="F30" s="191">
        <f t="shared" si="1"/>
        <v>60000</v>
      </c>
      <c r="G30" s="47">
        <f>IF(ISBLANK(F30),"  ",IF(F79&gt;0,F30/F79,IF(F30&gt;0,1,0)))</f>
        <v>1.6111677598322033E-4</v>
      </c>
      <c r="H30" s="206">
        <v>60000</v>
      </c>
      <c r="I30" s="45">
        <v>1</v>
      </c>
      <c r="J30" s="181">
        <v>0</v>
      </c>
      <c r="K30" s="46">
        <v>0</v>
      </c>
      <c r="L30" s="191">
        <f t="shared" si="0"/>
        <v>60000</v>
      </c>
      <c r="M30" s="47">
        <f>IF(ISBLANK(L30),"  ",IF(L79&gt;0,L30/L79,IF(L30&gt;0,1,0)))</f>
        <v>1.4966189880441096E-4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58411326</v>
      </c>
      <c r="C32" s="45">
        <v>1</v>
      </c>
      <c r="D32" s="181">
        <v>0</v>
      </c>
      <c r="E32" s="42">
        <v>0</v>
      </c>
      <c r="F32" s="191">
        <f t="shared" si="1"/>
        <v>58411326</v>
      </c>
      <c r="G32" s="47">
        <f>IF(ISBLANK(F32),"  ",IF(F79&gt;0,F32/F79,IF(F32&gt;0,1,0)))</f>
        <v>0.15685074210041422</v>
      </c>
      <c r="H32" s="206">
        <v>57421289</v>
      </c>
      <c r="I32" s="45">
        <v>1</v>
      </c>
      <c r="J32" s="181">
        <v>0</v>
      </c>
      <c r="K32" s="46">
        <v>0</v>
      </c>
      <c r="L32" s="191">
        <f t="shared" si="0"/>
        <v>57421289</v>
      </c>
      <c r="M32" s="47">
        <f>IF(ISBLANK(L32),"  ",IF(L79&gt;0,L32/L79,IF(L32&gt;0,1,0)))</f>
        <v>0.14322965239228061</v>
      </c>
      <c r="N32" s="24"/>
    </row>
    <row r="33" spans="1:14" ht="15" customHeight="1" x14ac:dyDescent="0.2">
      <c r="A33" s="53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5">
        <v>0</v>
      </c>
      <c r="D35" s="181">
        <v>0</v>
      </c>
      <c r="E35" s="42">
        <v>0</v>
      </c>
      <c r="F35" s="191">
        <f t="shared" ref="F35" si="2">D35+B35</f>
        <v>0</v>
      </c>
      <c r="G35" s="47">
        <f>IF(ISBLANK(F35),"  ",IF(F80&gt;0,F35/F80,IF(F35&gt;0,1,0)))</f>
        <v>0</v>
      </c>
      <c r="H35" s="206">
        <v>0</v>
      </c>
      <c r="I35" s="45">
        <v>0</v>
      </c>
      <c r="J35" s="181">
        <v>0</v>
      </c>
      <c r="K35" s="46">
        <v>0</v>
      </c>
      <c r="L35" s="191">
        <f t="shared" ref="L35" si="3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5">
        <v>0</v>
      </c>
      <c r="D36" s="181">
        <v>0</v>
      </c>
      <c r="E36" s="42">
        <v>0</v>
      </c>
      <c r="F36" s="191">
        <f t="shared" ref="F36" si="4">D36+B36</f>
        <v>0</v>
      </c>
      <c r="G36" s="47">
        <f>IF(ISBLANK(F36),"  ",IF(F81&gt;0,F36/F81,IF(F36&gt;0,1,0)))</f>
        <v>0</v>
      </c>
      <c r="H36" s="206">
        <v>0</v>
      </c>
      <c r="I36" s="45">
        <v>0</v>
      </c>
      <c r="J36" s="181">
        <v>0</v>
      </c>
      <c r="K36" s="46">
        <v>0</v>
      </c>
      <c r="L36" s="191">
        <f t="shared" ref="L36" si="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349152965.17000002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349152965.17000002</v>
      </c>
      <c r="G42" s="61">
        <f>IF(ISBLANK(F42),"  ",IF(F79&gt;0,F42/F79,IF(F42&gt;0,1,0)))</f>
        <v>0.93757333455286695</v>
      </c>
      <c r="H42" s="169">
        <v>362894311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362894311</v>
      </c>
      <c r="M42" s="61">
        <f>IF(ISBLANK(L42),"  ",IF(L79&gt;0,L42/L79,IF(L42&gt;0,1,0)))</f>
        <v>0.90519086082630729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275154.46000000002</v>
      </c>
      <c r="C48" s="45">
        <v>1</v>
      </c>
      <c r="D48" s="181">
        <v>0</v>
      </c>
      <c r="E48" s="46">
        <v>0</v>
      </c>
      <c r="F48" s="192">
        <f>D48+B48</f>
        <v>275154.46000000002</v>
      </c>
      <c r="G48" s="47">
        <f>IF(ISBLANK(F48),"  ",IF(F79&gt;0,F48/F79,IF(F48&gt;0,1,0)))</f>
        <v>7.3886665821006601E-4</v>
      </c>
      <c r="H48" s="206">
        <v>670998</v>
      </c>
      <c r="I48" s="45">
        <v>1</v>
      </c>
      <c r="J48" s="181">
        <v>0</v>
      </c>
      <c r="K48" s="46">
        <v>0</v>
      </c>
      <c r="L48" s="192">
        <f>J48+H48</f>
        <v>670998</v>
      </c>
      <c r="M48" s="47">
        <f>IF(ISBLANK(L48),"  ",IF(L79&gt;0,L48/L79,IF(L48&gt;0,1,0)))</f>
        <v>1.673713912899369E-3</v>
      </c>
      <c r="N48" s="24"/>
    </row>
    <row r="49" spans="1:14" s="64" customFormat="1" ht="15" customHeight="1" x14ac:dyDescent="0.25">
      <c r="A49" s="65" t="s">
        <v>44</v>
      </c>
      <c r="B49" s="174">
        <v>275154.46000000002</v>
      </c>
      <c r="C49" s="69">
        <v>1</v>
      </c>
      <c r="D49" s="185">
        <v>0</v>
      </c>
      <c r="E49" s="62">
        <v>0</v>
      </c>
      <c r="F49" s="193">
        <f>F48+F47+F46+F45+F44</f>
        <v>275154.46000000002</v>
      </c>
      <c r="G49" s="61">
        <f>IF(ISBLANK(F49),"  ",IF(F79&gt;0,F49/F79,IF(F49&gt;0,1,0)))</f>
        <v>7.3886665821006601E-4</v>
      </c>
      <c r="H49" s="174">
        <v>670998</v>
      </c>
      <c r="I49" s="69">
        <v>1</v>
      </c>
      <c r="J49" s="185">
        <v>0</v>
      </c>
      <c r="K49" s="62">
        <v>0</v>
      </c>
      <c r="L49" s="193">
        <f>L48+L47+L46+L45+L44</f>
        <v>670998</v>
      </c>
      <c r="M49" s="61">
        <f>IF(ISBLANK(L49),"  ",IF(L79&gt;0,L49/L79,IF(L49&gt;0,1,0)))</f>
        <v>1.673713912899369E-3</v>
      </c>
      <c r="N49" s="63"/>
    </row>
    <row r="50" spans="1:14" s="64" customFormat="1" ht="15" customHeight="1" x14ac:dyDescent="0.25">
      <c r="A50" s="158" t="s">
        <v>183</v>
      </c>
      <c r="B50" s="209">
        <v>0</v>
      </c>
      <c r="C50" s="69">
        <v>0</v>
      </c>
      <c r="D50" s="186">
        <v>0</v>
      </c>
      <c r="E50" s="62">
        <v>0</v>
      </c>
      <c r="F50" s="194">
        <f>D50+B50</f>
        <v>0</v>
      </c>
      <c r="G50" s="61">
        <f>IF(ISBLANK(F50),"  ",IF(F78&gt;0,F50/F78,IF(F50&gt;0,1,0)))</f>
        <v>0</v>
      </c>
      <c r="H50" s="209">
        <v>0</v>
      </c>
      <c r="I50" s="69">
        <v>0</v>
      </c>
      <c r="J50" s="186">
        <v>0</v>
      </c>
      <c r="K50" s="62">
        <v>0</v>
      </c>
      <c r="L50" s="194">
        <f>J50+H50</f>
        <v>0</v>
      </c>
      <c r="M50" s="61">
        <f>IF(ISBLANK(L50),"  ",IF(L78&gt;0,L50/L78,IF(L50&gt;0,1,0)))</f>
        <v>0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0</v>
      </c>
      <c r="C53" s="41">
        <v>0</v>
      </c>
      <c r="D53" s="184">
        <v>0</v>
      </c>
      <c r="E53" s="42">
        <v>0</v>
      </c>
      <c r="F53" s="195">
        <f t="shared" ref="F53:F58" si="6">D53+B53</f>
        <v>0</v>
      </c>
      <c r="G53" s="43">
        <f>IF(ISBLANK(F53),"  ",IF(F79&gt;0,F53/F79,IF(F53&gt;0,1,0)))</f>
        <v>0</v>
      </c>
      <c r="H53" s="173">
        <v>0</v>
      </c>
      <c r="I53" s="41">
        <v>0</v>
      </c>
      <c r="J53" s="184">
        <v>0</v>
      </c>
      <c r="K53" s="42">
        <v>0</v>
      </c>
      <c r="L53" s="195">
        <f t="shared" ref="L53:L69" si="7">J53+H53</f>
        <v>0</v>
      </c>
      <c r="M53" s="43">
        <f>IF(ISBLANK(L53),"  ",IF(L79&gt;0,L53/L79,IF(L53&gt;0,1,0)))</f>
        <v>0</v>
      </c>
      <c r="N53" s="24"/>
    </row>
    <row r="54" spans="1:14" ht="15" customHeight="1" x14ac:dyDescent="0.2">
      <c r="A54" s="30" t="s">
        <v>48</v>
      </c>
      <c r="B54" s="170">
        <v>0</v>
      </c>
      <c r="C54" s="45">
        <v>0</v>
      </c>
      <c r="D54" s="181">
        <v>0</v>
      </c>
      <c r="E54" s="46">
        <v>0</v>
      </c>
      <c r="F54" s="196">
        <f t="shared" si="6"/>
        <v>0</v>
      </c>
      <c r="G54" s="47">
        <f>IF(ISBLANK(F54),"  ",IF(F79&gt;0,F54/F79,IF(F54&gt;0,1,0)))</f>
        <v>0</v>
      </c>
      <c r="H54" s="170">
        <v>0</v>
      </c>
      <c r="I54" s="45">
        <v>0</v>
      </c>
      <c r="J54" s="181">
        <v>0</v>
      </c>
      <c r="K54" s="46">
        <v>0</v>
      </c>
      <c r="L54" s="196">
        <f t="shared" si="7"/>
        <v>0</v>
      </c>
      <c r="M54" s="47">
        <f>IF(ISBLANK(L54),"  ",IF(L79&gt;0,L54/L79,IF(L54&gt;0,1,0)))</f>
        <v>0</v>
      </c>
      <c r="N54" s="24"/>
    </row>
    <row r="55" spans="1:14" ht="15" customHeight="1" x14ac:dyDescent="0.2">
      <c r="A55" s="74" t="s">
        <v>49</v>
      </c>
      <c r="B55" s="210">
        <v>0</v>
      </c>
      <c r="C55" s="45">
        <v>0</v>
      </c>
      <c r="D55" s="215">
        <v>0</v>
      </c>
      <c r="E55" s="46">
        <v>0</v>
      </c>
      <c r="F55" s="197">
        <f t="shared" si="6"/>
        <v>0</v>
      </c>
      <c r="G55" s="47">
        <f>IF(ISBLANK(F55),"  ",IF(F79&gt;0,F55/F79,IF(F55&gt;0,1,0)))</f>
        <v>0</v>
      </c>
      <c r="H55" s="210">
        <v>0</v>
      </c>
      <c r="I55" s="45">
        <v>0</v>
      </c>
      <c r="J55" s="215">
        <v>0</v>
      </c>
      <c r="K55" s="46">
        <v>0</v>
      </c>
      <c r="L55" s="197">
        <f t="shared" si="7"/>
        <v>0</v>
      </c>
      <c r="M55" s="47">
        <f>IF(ISBLANK(L55),"  ",IF(L79&gt;0,L55/L79,IF(L55&gt;0,1,0)))</f>
        <v>0</v>
      </c>
      <c r="N55" s="24"/>
    </row>
    <row r="56" spans="1:14" ht="15" customHeight="1" x14ac:dyDescent="0.2">
      <c r="A56" s="74" t="s">
        <v>50</v>
      </c>
      <c r="B56" s="210">
        <v>0</v>
      </c>
      <c r="C56" s="45">
        <v>0</v>
      </c>
      <c r="D56" s="215">
        <v>0</v>
      </c>
      <c r="E56" s="46">
        <v>0</v>
      </c>
      <c r="F56" s="197">
        <f t="shared" si="6"/>
        <v>0</v>
      </c>
      <c r="G56" s="47">
        <f>IF(ISBLANK(F56),"  ",IF(F79&gt;0,F56/F79,IF(F56&gt;0,1,0)))</f>
        <v>0</v>
      </c>
      <c r="H56" s="210">
        <v>0</v>
      </c>
      <c r="I56" s="45">
        <v>0</v>
      </c>
      <c r="J56" s="215">
        <v>0</v>
      </c>
      <c r="K56" s="46">
        <v>0</v>
      </c>
      <c r="L56" s="197">
        <f t="shared" si="7"/>
        <v>0</v>
      </c>
      <c r="M56" s="47">
        <f>IF(ISBLANK(L56),"  ",IF(L79&gt;0,L56/L79,IF(L56&gt;0,1,0)))</f>
        <v>0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0</v>
      </c>
      <c r="E57" s="46">
        <v>0</v>
      </c>
      <c r="F57" s="197">
        <f t="shared" si="6"/>
        <v>0</v>
      </c>
      <c r="G57" s="47">
        <f>IF(ISBLANK(F57),"  ",IF(F79&gt;0,F57/F79,IF(F57&gt;0,1,0)))</f>
        <v>0</v>
      </c>
      <c r="H57" s="210">
        <v>0</v>
      </c>
      <c r="I57" s="45">
        <v>0</v>
      </c>
      <c r="J57" s="215">
        <v>0</v>
      </c>
      <c r="K57" s="46">
        <v>0</v>
      </c>
      <c r="L57" s="197">
        <f t="shared" si="7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0</v>
      </c>
      <c r="C58" s="45">
        <v>0</v>
      </c>
      <c r="D58" s="181">
        <v>0</v>
      </c>
      <c r="E58" s="46">
        <v>0</v>
      </c>
      <c r="F58" s="196">
        <f t="shared" si="6"/>
        <v>0</v>
      </c>
      <c r="G58" s="47">
        <f>IF(ISBLANK(F58),"  ",IF(F79&gt;0,F58/F79,IF(F58&gt;0,1,0)))</f>
        <v>0</v>
      </c>
      <c r="H58" s="170">
        <v>0</v>
      </c>
      <c r="I58" s="45">
        <v>0</v>
      </c>
      <c r="J58" s="181">
        <v>0</v>
      </c>
      <c r="K58" s="46">
        <v>0</v>
      </c>
      <c r="L58" s="196">
        <f t="shared" si="7"/>
        <v>0</v>
      </c>
      <c r="M58" s="47">
        <f>IF(ISBLANK(L58),"  ",IF(L79&gt;0,L58/L79,IF(L58&gt;0,1,0)))</f>
        <v>0</v>
      </c>
      <c r="N58" s="24"/>
    </row>
    <row r="59" spans="1:14" s="64" customFormat="1" ht="15" customHeight="1" x14ac:dyDescent="0.25">
      <c r="A59" s="70" t="s">
        <v>53</v>
      </c>
      <c r="B59" s="211">
        <v>0</v>
      </c>
      <c r="C59" s="69">
        <v>0</v>
      </c>
      <c r="D59" s="185">
        <v>0</v>
      </c>
      <c r="E59" s="62">
        <v>0</v>
      </c>
      <c r="F59" s="198">
        <f>F58+F56+F55+F54+F53+F57</f>
        <v>0</v>
      </c>
      <c r="G59" s="61">
        <f>IF(ISBLANK(F59),"  ",IF(F79&gt;0,F59/F79,IF(F59&gt;0,1,0)))</f>
        <v>0</v>
      </c>
      <c r="H59" s="211">
        <v>0</v>
      </c>
      <c r="I59" s="69">
        <v>0</v>
      </c>
      <c r="J59" s="185">
        <v>0</v>
      </c>
      <c r="K59" s="62">
        <v>0</v>
      </c>
      <c r="L59" s="196">
        <f t="shared" si="7"/>
        <v>0</v>
      </c>
      <c r="M59" s="61">
        <f>IF(ISBLANK(L59),"  ",IF(L79&gt;0,L59/L79,IF(L59&gt;0,1,0)))</f>
        <v>0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5">
        <v>0</v>
      </c>
      <c r="D62" s="181">
        <v>0</v>
      </c>
      <c r="E62" s="46">
        <v>0</v>
      </c>
      <c r="F62" s="191">
        <f t="shared" si="8"/>
        <v>0</v>
      </c>
      <c r="G62" s="47">
        <f>IF(ISBLANK(F62),"  ",IF(F79&gt;0,F62/F79,IF(F62&gt;0,1,0)))</f>
        <v>0</v>
      </c>
      <c r="H62" s="206">
        <v>0</v>
      </c>
      <c r="I62" s="45">
        <v>0</v>
      </c>
      <c r="J62" s="181">
        <v>0</v>
      </c>
      <c r="K62" s="46">
        <v>0</v>
      </c>
      <c r="L62" s="191">
        <f t="shared" si="7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0</v>
      </c>
      <c r="E63" s="46">
        <v>0</v>
      </c>
      <c r="F63" s="192">
        <f t="shared" si="8"/>
        <v>0</v>
      </c>
      <c r="G63" s="47">
        <f>IF(ISBLANK(F63),"  ",IF(F79&gt;0,F63/F79,IF(F63&gt;0,1,0)))</f>
        <v>0</v>
      </c>
      <c r="H63" s="168">
        <v>0</v>
      </c>
      <c r="I63" s="45">
        <v>0</v>
      </c>
      <c r="J63" s="180">
        <v>0</v>
      </c>
      <c r="K63" s="46">
        <v>0</v>
      </c>
      <c r="L63" s="192">
        <f t="shared" si="7"/>
        <v>0</v>
      </c>
      <c r="M63" s="47">
        <f>IF(ISBLANK(L63),"  ",IF(L79&gt;0,L63/L79,IF(L63&gt;0,1,0)))</f>
        <v>0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0</v>
      </c>
      <c r="E65" s="46">
        <v>0</v>
      </c>
      <c r="F65" s="191">
        <f t="shared" si="8"/>
        <v>0</v>
      </c>
      <c r="G65" s="47">
        <f>IF(ISBLANK(F65),"  ",IF(F79&gt;0,F65/F79,IF(F65&gt;0,1,0)))</f>
        <v>0</v>
      </c>
      <c r="H65" s="206">
        <v>0</v>
      </c>
      <c r="I65" s="45">
        <v>0</v>
      </c>
      <c r="J65" s="181">
        <v>0</v>
      </c>
      <c r="K65" s="46">
        <v>0</v>
      </c>
      <c r="L65" s="191">
        <f t="shared" si="7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0</v>
      </c>
      <c r="E66" s="46">
        <v>0</v>
      </c>
      <c r="F66" s="191">
        <f t="shared" si="8"/>
        <v>0</v>
      </c>
      <c r="G66" s="47">
        <f>IF(ISBLANK(F66),"  ",IF(F79&gt;0,F66/F79,IF(F66&gt;0,1,0)))</f>
        <v>0</v>
      </c>
      <c r="H66" s="206">
        <v>0</v>
      </c>
      <c r="I66" s="45">
        <v>0</v>
      </c>
      <c r="J66" s="181">
        <v>0</v>
      </c>
      <c r="K66" s="46">
        <v>0</v>
      </c>
      <c r="L66" s="191">
        <f t="shared" si="7"/>
        <v>0</v>
      </c>
      <c r="M66" s="47">
        <f>IF(ISBLANK(L66),"  ",IF(L79&gt;0,L66/L79,IF(L66&gt;0,1,0)))</f>
        <v>0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0</v>
      </c>
      <c r="E67" s="46">
        <v>0</v>
      </c>
      <c r="F67" s="191">
        <f t="shared" si="8"/>
        <v>0</v>
      </c>
      <c r="G67" s="47">
        <f>IF(ISBLANK(F67),"  ",IF(F79&gt;0,F67/F79,IF(F67&gt;0,1,0)))</f>
        <v>0</v>
      </c>
      <c r="H67" s="206">
        <v>0</v>
      </c>
      <c r="I67" s="45">
        <v>0</v>
      </c>
      <c r="J67" s="181">
        <v>0</v>
      </c>
      <c r="K67" s="46">
        <v>0</v>
      </c>
      <c r="L67" s="191">
        <f t="shared" si="7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0</v>
      </c>
      <c r="E68" s="46">
        <v>0</v>
      </c>
      <c r="F68" s="191">
        <f t="shared" si="8"/>
        <v>0</v>
      </c>
      <c r="G68" s="47">
        <f>IF(ISBLANK(F68),"  ",IF(F79&gt;0,F68/F79,IF(F68&gt;0,1,0)))</f>
        <v>0</v>
      </c>
      <c r="H68" s="206">
        <v>0</v>
      </c>
      <c r="I68" s="45">
        <v>0</v>
      </c>
      <c r="J68" s="181">
        <v>0</v>
      </c>
      <c r="K68" s="46">
        <v>0</v>
      </c>
      <c r="L68" s="191">
        <f t="shared" si="7"/>
        <v>0</v>
      </c>
      <c r="M68" s="47">
        <f>IF(ISBLANK(L68),"  ",IF(L79&gt;0,L68/L79,IF(L68&gt;0,1,0)))</f>
        <v>0</v>
      </c>
      <c r="N68" s="24"/>
    </row>
    <row r="69" spans="1:14" ht="15" customHeight="1" x14ac:dyDescent="0.2">
      <c r="A69" s="67" t="s">
        <v>63</v>
      </c>
      <c r="B69" s="206">
        <v>0</v>
      </c>
      <c r="C69" s="45">
        <v>0</v>
      </c>
      <c r="D69" s="181">
        <v>0</v>
      </c>
      <c r="E69" s="46">
        <v>0</v>
      </c>
      <c r="F69" s="191">
        <f t="shared" si="8"/>
        <v>0</v>
      </c>
      <c r="G69" s="47">
        <f>IF(ISBLANK(F69),"  ",IF(F79&gt;0,F69/F79,IF(F69&gt;0,1,0)))</f>
        <v>0</v>
      </c>
      <c r="H69" s="206">
        <v>0</v>
      </c>
      <c r="I69" s="45">
        <v>0</v>
      </c>
      <c r="J69" s="181">
        <v>0</v>
      </c>
      <c r="K69" s="46">
        <v>0</v>
      </c>
      <c r="L69" s="191">
        <f t="shared" si="7"/>
        <v>0</v>
      </c>
      <c r="M69" s="47">
        <f>IF(ISBLANK(L69),"  ",IF(L79&gt;0,L69/L79,IF(L69&gt;0,1,0)))</f>
        <v>0</v>
      </c>
      <c r="N69" s="24"/>
    </row>
    <row r="70" spans="1:14" s="64" customFormat="1" ht="15" customHeight="1" x14ac:dyDescent="0.25">
      <c r="A70" s="78" t="s">
        <v>64</v>
      </c>
      <c r="B70" s="174">
        <v>0</v>
      </c>
      <c r="C70" s="69">
        <v>0</v>
      </c>
      <c r="D70" s="185">
        <v>0</v>
      </c>
      <c r="E70" s="62">
        <v>0</v>
      </c>
      <c r="F70" s="174">
        <f>F69+F68+F67+F66+F65+F64+F63+F62+F61+F60+F59</f>
        <v>0</v>
      </c>
      <c r="G70" s="61">
        <f>IF(ISBLANK(F70),"  ",IF(F79&gt;0,F70/F79,IF(F70&gt;0,1,0)))</f>
        <v>0</v>
      </c>
      <c r="H70" s="174">
        <v>0</v>
      </c>
      <c r="I70" s="69">
        <v>0</v>
      </c>
      <c r="J70" s="185">
        <v>0</v>
      </c>
      <c r="K70" s="62">
        <v>0</v>
      </c>
      <c r="L70" s="174">
        <f>L69+L68+L67+L66+L65+L64+L63+L62+L61+L60+L59</f>
        <v>0</v>
      </c>
      <c r="M70" s="61">
        <f>IF(ISBLANK(L70),"  ",IF(L79&gt;0,L70/L79,IF(L70&gt;0,1,0)))</f>
        <v>0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22972579.389999997</v>
      </c>
      <c r="C72" s="41">
        <v>1</v>
      </c>
      <c r="D72" s="184">
        <v>0</v>
      </c>
      <c r="E72" s="42">
        <v>0</v>
      </c>
      <c r="F72" s="190">
        <f>D72+B72</f>
        <v>22972579.389999997</v>
      </c>
      <c r="G72" s="43">
        <f>IF(ISBLANK(F72),"  ",IF(F79&gt;0,F72/F79,IF(F72&gt;0,1,0)))</f>
        <v>6.1687798788922894E-2</v>
      </c>
      <c r="H72" s="205">
        <v>37338331</v>
      </c>
      <c r="I72" s="41">
        <v>1</v>
      </c>
      <c r="J72" s="184">
        <v>0</v>
      </c>
      <c r="K72" s="42">
        <v>0</v>
      </c>
      <c r="L72" s="190">
        <f>J72+H72</f>
        <v>37338331</v>
      </c>
      <c r="M72" s="43">
        <f>IF(ISBLANK(L72),"  ",IF(L79&gt;0,L72/L79,IF(L72&gt;0,1,0)))</f>
        <v>9.3135425260793339E-2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0</v>
      </c>
      <c r="E75" s="42">
        <v>0</v>
      </c>
      <c r="F75" s="190">
        <f>D75+B75</f>
        <v>0</v>
      </c>
      <c r="G75" s="43">
        <f>IF(ISBLANK(F75),"  ",IF(F79&gt;0,F75/F79,IF(F75&gt;0,1,0)))</f>
        <v>0</v>
      </c>
      <c r="H75" s="205">
        <v>0</v>
      </c>
      <c r="I75" s="41">
        <v>0</v>
      </c>
      <c r="J75" s="184">
        <v>0</v>
      </c>
      <c r="K75" s="42">
        <v>0</v>
      </c>
      <c r="L75" s="190">
        <f>J75+H75</f>
        <v>0</v>
      </c>
      <c r="M75" s="43">
        <f>IF(ISBLANK(L75),"  ",IF(L79&gt;0,L75/L79,IF(L75&gt;0,1,0)))</f>
        <v>0</v>
      </c>
    </row>
    <row r="76" spans="1:14" ht="15" customHeight="1" x14ac:dyDescent="0.2">
      <c r="A76" s="30" t="s">
        <v>70</v>
      </c>
      <c r="B76" s="206">
        <v>0</v>
      </c>
      <c r="C76" s="45">
        <v>0</v>
      </c>
      <c r="D76" s="181">
        <v>0</v>
      </c>
      <c r="E76" s="46">
        <v>0</v>
      </c>
      <c r="F76" s="191">
        <f>D76+B76</f>
        <v>0</v>
      </c>
      <c r="G76" s="47">
        <f>IF(ISBLANK(F76),"  ",IF(F79&gt;0,F76/F79,IF(F76&gt;0,1,0)))</f>
        <v>0</v>
      </c>
      <c r="H76" s="206">
        <v>0</v>
      </c>
      <c r="I76" s="45">
        <v>0</v>
      </c>
      <c r="J76" s="181">
        <v>0</v>
      </c>
      <c r="K76" s="46">
        <v>0</v>
      </c>
      <c r="L76" s="191">
        <f>J76+H76</f>
        <v>0</v>
      </c>
      <c r="M76" s="47">
        <f>IF(ISBLANK(L76),"  ",IF(L79&gt;0,L76/L79,IF(L76&gt;0,1,0)))</f>
        <v>0</v>
      </c>
    </row>
    <row r="77" spans="1:14" s="64" customFormat="1" ht="15" customHeight="1" x14ac:dyDescent="0.25">
      <c r="A77" s="65" t="s">
        <v>71</v>
      </c>
      <c r="B77" s="175">
        <v>22972579.389999997</v>
      </c>
      <c r="C77" s="69">
        <v>1</v>
      </c>
      <c r="D77" s="186">
        <v>0</v>
      </c>
      <c r="E77" s="62">
        <v>0</v>
      </c>
      <c r="F77" s="200">
        <f>F76+F75+F74+F73+F72</f>
        <v>22972579.389999997</v>
      </c>
      <c r="G77" s="61">
        <f>IF(ISBLANK(F77),"  ",IF(F79&gt;0,F77/F79,IF(F77&gt;0,1,0)))</f>
        <v>6.1687798788922894E-2</v>
      </c>
      <c r="H77" s="175">
        <v>37338331</v>
      </c>
      <c r="I77" s="69">
        <v>1</v>
      </c>
      <c r="J77" s="186">
        <v>0</v>
      </c>
      <c r="K77" s="62">
        <v>0</v>
      </c>
      <c r="L77" s="200">
        <f>L76+L75+L74+L73+L72</f>
        <v>37338331</v>
      </c>
      <c r="M77" s="61">
        <f>IF(ISBLANK(L77),"  ",IF(L79&gt;0,L77/L79,IF(L77&gt;0,1,0)))</f>
        <v>9.3135425260793339E-2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372400699.02000004</v>
      </c>
      <c r="C79" s="82">
        <v>1</v>
      </c>
      <c r="D79" s="176">
        <f>D77+D70+D49+D42+D51+D50+D78</f>
        <v>0</v>
      </c>
      <c r="E79" s="83">
        <v>0</v>
      </c>
      <c r="F79" s="176">
        <f>F77+F70+F49+F42+F51+F50+F78</f>
        <v>372400699.02000004</v>
      </c>
      <c r="G79" s="84">
        <f>IF(ISBLANK(F79),"  ",IF(F79&gt;0,F79/F79,IF(F79&gt;0,1,0)))</f>
        <v>1</v>
      </c>
      <c r="H79" s="176">
        <f>H77+H70+H49+H42+H51+H50+H78</f>
        <v>400903640</v>
      </c>
      <c r="I79" s="82">
        <v>1</v>
      </c>
      <c r="J79" s="176">
        <f>J77+J70+J49+J42+J51+J50+J78</f>
        <v>0</v>
      </c>
      <c r="K79" s="83">
        <v>0</v>
      </c>
      <c r="L79" s="176">
        <f>L77+L70+L49+L42+L51+L50+L78</f>
        <v>400903640</v>
      </c>
      <c r="M79" s="84">
        <f>IF(ISBLANK(L79),"  ",IF(L79&gt;0,L79/L79,IF(L79&gt;0,1,0)))</f>
        <v>1</v>
      </c>
    </row>
    <row r="80" spans="1:14" ht="10.9" customHeight="1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40.15" customHeight="1" x14ac:dyDescent="0.2">
      <c r="A81" s="2" t="s">
        <v>4</v>
      </c>
      <c r="B81" s="119">
        <v>0</v>
      </c>
      <c r="C81" s="2"/>
      <c r="D81" s="1"/>
      <c r="E81" s="2"/>
      <c r="F81" s="119"/>
      <c r="G81" s="2"/>
      <c r="H81" s="119">
        <v>0</v>
      </c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0A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</sheetPr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O21" sqref="O2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102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f>ULSBoard!B13+Grambling!B13+LATech!B13+McNeese!B13+Nicholls!B13+NwSU!B13+SLU!B13+ULL!B13+ULM!B13+UNO!B13</f>
        <v>223947532.5</v>
      </c>
      <c r="C13" s="41">
        <f t="shared" ref="C13:C79" si="0">IF(ISBLANK(B13),"  ",IF(F13&gt;0,B13/F13,IF(B13&gt;0,1,0)))</f>
        <v>1</v>
      </c>
      <c r="D13" s="177">
        <f>ULSBoard!D13+Grambling!D13+LATech!D13+McNeese!D13+Nicholls!D13+NwSU!D13+SLU!D13+ULL!D13+ULM!D13+UNO!D13</f>
        <v>0</v>
      </c>
      <c r="E13" s="42">
        <f>IF(ISBLANK(D13),"  ",IF(F13&gt;0,D13/F13,IF(D13&gt;0,1,0)))</f>
        <v>0</v>
      </c>
      <c r="F13" s="187">
        <f>D13+B13</f>
        <v>223947532.5</v>
      </c>
      <c r="G13" s="43">
        <f>IF(ISBLANK(F13),"  ",IF(F79&gt;0,F13/F79,IF(F13&gt;0,1,0)))</f>
        <v>0.13097300212071769</v>
      </c>
      <c r="H13" s="165">
        <f>ULSBoard!H13+Grambling!H13+LATech!H13+McNeese!H13+Nicholls!H13+NwSU!H13+SLU!H13+ULL!H13+ULM!H13+UNO!H13</f>
        <v>169988977</v>
      </c>
      <c r="I13" s="41">
        <f>IF(ISBLANK(H13),"  ",IF(L13&gt;0,H13/L13,IF(H13&gt;0,1,0)))</f>
        <v>1</v>
      </c>
      <c r="J13" s="177">
        <f>ULSBoard!J13+Grambling!J13+LATech!J13+McNeese!J13+Nicholls!J13+NwSU!J13+SLU!J13+ULL!J13+ULM!J13+UNO!J13</f>
        <v>0</v>
      </c>
      <c r="K13" s="42">
        <f>IF(ISBLANK(J13),"  ",IF(L13&gt;0,J13/L13,IF(J13&gt;0,1,0)))</f>
        <v>0</v>
      </c>
      <c r="L13" s="187">
        <f t="shared" ref="L13:L34" si="1">J13+H13</f>
        <v>169988977</v>
      </c>
      <c r="M13" s="44">
        <f>IF(ISBLANK(L13),"  ",IF(L79&gt;0,L13/L79,IF(L13&gt;0,1,0)))</f>
        <v>0.10307353744017131</v>
      </c>
      <c r="N13" s="24"/>
    </row>
    <row r="14" spans="1:17" ht="15" customHeight="1" x14ac:dyDescent="0.2">
      <c r="A14" s="10" t="s">
        <v>13</v>
      </c>
      <c r="B14" s="165">
        <f>ULSBoard!B14+Grambling!B14+LATech!B14+McNeese!B14+Nicholls!B14+NwSU!B14+SLU!B14+ULL!B14+ULM!B14+UNO!B14</f>
        <v>0</v>
      </c>
      <c r="C14" s="45">
        <f t="shared" si="0"/>
        <v>0</v>
      </c>
      <c r="D14" s="177">
        <f>ULSBoard!D14+Grambling!D14+LATech!D14+McNeese!D14+Nicholls!D14+NwSU!D14+SLU!D14+ULL!D14+ULM!D14+UNO!D14</f>
        <v>0</v>
      </c>
      <c r="E14" s="46">
        <f>IF(ISBLANK(D14),"  ",IF(F14&gt;0,D14/F14,IF(D14&gt;0,1,0)))</f>
        <v>0</v>
      </c>
      <c r="F14" s="188">
        <f>D14+B14</f>
        <v>0</v>
      </c>
      <c r="G14" s="47">
        <f>IF(ISBLANK(F14),"  ",IF(F79&gt;0,F14/F79,IF(F14&gt;0,1,0)))</f>
        <v>0</v>
      </c>
      <c r="H14" s="165">
        <f>ULSBoard!H14+Grambling!H14+LATech!H14+McNeese!H14+Nicholls!H14+NwSU!H14+SLU!H14+ULL!H14+ULM!H14+UNO!H14</f>
        <v>0</v>
      </c>
      <c r="I14" s="45">
        <f>IF(ISBLANK(H14),"  ",IF(L14&gt;0,H14/L14,IF(H14&gt;0,1,0)))</f>
        <v>0</v>
      </c>
      <c r="J14" s="177">
        <f>ULSBoard!J14+Grambling!J14+LATech!J14+McNeese!J14+Nicholls!J14+NwSU!J14+SLU!J14+ULL!J14+ULM!J14+UNO!J14</f>
        <v>0</v>
      </c>
      <c r="K14" s="46">
        <f>IF(ISBLANK(J14),"  ",IF(L14&gt;0,J14/L14,IF(J14&gt;0,1,0)))</f>
        <v>0</v>
      </c>
      <c r="L14" s="188">
        <f t="shared" si="1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232">
        <f>ULSBoard!B15+Grambling!B15+LATech!B15+McNeese!B15+Nicholls!B15+NwSU!B15+SLU!B15+ULL!B15+ULM!B15+UNO!B15</f>
        <v>15352868.5</v>
      </c>
      <c r="C15" s="48">
        <f t="shared" si="0"/>
        <v>1</v>
      </c>
      <c r="D15" s="178">
        <f>ULSBoard!D15+Grambling!D15+LATech!D15+McNeese!D15+Nicholls!D15+NwSU!D15+SLU!D15+ULL!D15+ULM!D15+UNO!D15</f>
        <v>0</v>
      </c>
      <c r="E15" s="49">
        <f>IF(ISBLANK(D15),"  ",IF(F15&gt;0,D15/F15,IF(D15&gt;0,1,0)))</f>
        <v>0</v>
      </c>
      <c r="F15" s="189">
        <f>D15+B15</f>
        <v>15352868.5</v>
      </c>
      <c r="G15" s="50">
        <f>IF(ISBLANK(F15),"  ",IF(F79&gt;0,F15/F79,IF(F15&gt;0,1,0)))</f>
        <v>8.9789392013488682E-3</v>
      </c>
      <c r="H15" s="232">
        <f>ULSBoard!H15+Grambling!H15+LATech!H15+McNeese!H15+Nicholls!H15+NwSU!H15+SLU!H15+ULL!H15+ULM!H15+UNO!H15</f>
        <v>15438991</v>
      </c>
      <c r="I15" s="48">
        <f>IF(ISBLANK(H15),"  ",IF(L15&gt;0,H15/L15,IF(H15&gt;0,1,0)))</f>
        <v>1</v>
      </c>
      <c r="J15" s="178">
        <f>ULSBoard!J15+Grambling!J15+LATech!J15+McNeese!J15+Nicholls!J15+NwSU!J15+SLU!J15+ULL!J15+ULM!J15+UNO!J15</f>
        <v>0</v>
      </c>
      <c r="K15" s="49">
        <f>IF(ISBLANK(J15),"  ",IF(L15&gt;0,J15/L15,IF(J15&gt;0,1,0)))</f>
        <v>0</v>
      </c>
      <c r="L15" s="189">
        <f t="shared" si="1"/>
        <v>15438991</v>
      </c>
      <c r="M15" s="50">
        <f>IF(ISBLANK(L15),"  ",IF(L79&gt;0,L15/L79,IF(L15&gt;0,1,0)))</f>
        <v>9.3614976980358425E-3</v>
      </c>
      <c r="N15" s="24"/>
    </row>
    <row r="16" spans="1:17" ht="15" customHeight="1" x14ac:dyDescent="0.2">
      <c r="A16" s="51" t="s">
        <v>15</v>
      </c>
      <c r="B16" s="165">
        <f>ULSBoard!B16+Grambling!B16+LATech!B16+McNeese!B16+Nicholls!B16+NwSU!B16+SLU!B16+ULL!B16+ULM!B16+UNO!B16</f>
        <v>0</v>
      </c>
      <c r="C16" s="41">
        <f t="shared" si="0"/>
        <v>0</v>
      </c>
      <c r="D16" s="177">
        <f>ULSBoard!D16+Grambling!D16+LATech!D16+McNeese!D16+Nicholls!D16+NwSU!D16+SLU!D16+ULL!D16+ULM!D16+UNO!D16</f>
        <v>0</v>
      </c>
      <c r="E16" s="42">
        <f>IF(ISBLANK(D16),"  ",IF(F16&gt;0,D16/F16,IF(D16&gt;0,1,0)))</f>
        <v>0</v>
      </c>
      <c r="F16" s="190">
        <f t="shared" ref="F16:F41" si="2">D16+B16</f>
        <v>0</v>
      </c>
      <c r="G16" s="43">
        <f>IF(ISBLANK(F16),"  ",IF(F79&gt;0,F16/F79,IF(F16&gt;0,1,0)))</f>
        <v>0</v>
      </c>
      <c r="H16" s="165">
        <f>ULSBoard!H16+Grambling!H16+LATech!H16+McNeese!H16+Nicholls!H16+NwSU!H16+SLU!H16+ULL!H16+ULM!H16+UNO!H16</f>
        <v>0</v>
      </c>
      <c r="I16" s="41">
        <f t="shared" ref="I16:I34" si="3">IF(ISBLANK(H16),"  ",IF(L16&gt;0,H16/L16,IF(H16&gt;0,1,0)))</f>
        <v>0</v>
      </c>
      <c r="J16" s="177">
        <f>ULSBoard!J16+Grambling!J16+LATech!J16+McNeese!J16+Nicholls!J16+NwSU!J16+SLU!J16+ULL!J16+ULM!J16+UNO!J16</f>
        <v>0</v>
      </c>
      <c r="K16" s="42">
        <f t="shared" ref="K16:K34" si="4">IF(ISBLANK(J16),"  ",IF(L16&gt;0,J16/L16,IF(J16&gt;0,1,0)))</f>
        <v>0</v>
      </c>
      <c r="L16" s="190">
        <f t="shared" si="1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165">
        <f>ULSBoard!B17+Grambling!B17+LATech!B17+McNeese!B17+Nicholls!B17+NwSU!B17+SLU!B17+ULL!B17+ULM!B17+UNO!B17</f>
        <v>13332078.239999998</v>
      </c>
      <c r="C17" s="45">
        <f t="shared" si="0"/>
        <v>1</v>
      </c>
      <c r="D17" s="177">
        <f>ULSBoard!D17+Grambling!D17+LATech!D17+McNeese!D17+Nicholls!D17+NwSU!D17+SLU!D17+ULL!D17+ULM!D17+UNO!D17</f>
        <v>0</v>
      </c>
      <c r="E17" s="42">
        <f t="shared" ref="E17:E34" si="5">IF(ISBLANK(D17),"  ",IF(F17&gt;0,D17/F17,IF(D17&gt;0,1,0)))</f>
        <v>0</v>
      </c>
      <c r="F17" s="191">
        <f t="shared" si="2"/>
        <v>13332078.239999998</v>
      </c>
      <c r="G17" s="47">
        <f>IF(ISBLANK(F17),"  ",IF(F79&gt;0,F17/F79,IF(F17&gt;0,1,0)))</f>
        <v>7.7971044918795605E-3</v>
      </c>
      <c r="H17" s="165">
        <f>ULSBoard!H17+Grambling!H17+LATech!H17+McNeese!H17+Nicholls!H17+NwSU!H17+SLU!H17+ULL!H17+ULM!H17+UNO!H17</f>
        <v>13568726</v>
      </c>
      <c r="I17" s="45">
        <f t="shared" si="3"/>
        <v>1</v>
      </c>
      <c r="J17" s="177">
        <f>ULSBoard!J17+Grambling!J17+LATech!J17+McNeese!J17+Nicholls!J17+NwSU!J17+SLU!J17+ULL!J17+ULM!J17+UNO!J17</f>
        <v>0</v>
      </c>
      <c r="K17" s="46">
        <f t="shared" si="4"/>
        <v>0</v>
      </c>
      <c r="L17" s="191">
        <f t="shared" si="1"/>
        <v>13568726</v>
      </c>
      <c r="M17" s="47">
        <f>IF(ISBLANK(L17),"  ",IF(L79&gt;0,L17/L79,IF(L17&gt;0,1,0)))</f>
        <v>8.2274545800485981E-3</v>
      </c>
      <c r="N17" s="24"/>
    </row>
    <row r="18" spans="1:14" ht="15" customHeight="1" x14ac:dyDescent="0.2">
      <c r="A18" s="52" t="s">
        <v>17</v>
      </c>
      <c r="B18" s="165">
        <f>ULSBoard!B18+Grambling!B18+LATech!B18+McNeese!B18+Nicholls!B18+NwSU!B18+SLU!B18+ULL!B18+ULM!B18+UNO!B18</f>
        <v>0</v>
      </c>
      <c r="C18" s="45">
        <f t="shared" si="0"/>
        <v>0</v>
      </c>
      <c r="D18" s="177">
        <f>ULSBoard!D18+Grambling!D18+LATech!D18+McNeese!D18+Nicholls!D18+NwSU!D18+SLU!D18+ULL!D18+ULM!D18+UNO!D18</f>
        <v>0</v>
      </c>
      <c r="E18" s="42">
        <f t="shared" si="5"/>
        <v>0</v>
      </c>
      <c r="F18" s="191">
        <f t="shared" si="2"/>
        <v>0</v>
      </c>
      <c r="G18" s="47">
        <f>IF(ISBLANK(F18),"  ",IF(F79&gt;0,F18/F79,IF(F18&gt;0,1,0)))</f>
        <v>0</v>
      </c>
      <c r="H18" s="165">
        <f>ULSBoard!H18+Grambling!H18+LATech!H18+McNeese!H18+Nicholls!H18+NwSU!H18+SLU!H18+ULL!H18+ULM!H18+UNO!H18</f>
        <v>0</v>
      </c>
      <c r="I18" s="45">
        <f t="shared" si="3"/>
        <v>0</v>
      </c>
      <c r="J18" s="177">
        <f>ULSBoard!J18+Grambling!J18+LATech!J18+McNeese!J18+Nicholls!J18+NwSU!J18+SLU!J18+ULL!J18+ULM!J18+UNO!J18</f>
        <v>0</v>
      </c>
      <c r="K18" s="46">
        <f t="shared" si="4"/>
        <v>0</v>
      </c>
      <c r="L18" s="191">
        <f t="shared" si="1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165">
        <f>ULSBoard!B19+Grambling!B19+LATech!B19+McNeese!B19+Nicholls!B19+NwSU!B19+SLU!B19+ULL!B19+ULM!B19+UNO!B19</f>
        <v>428916.25999999995</v>
      </c>
      <c r="C19" s="45">
        <f t="shared" si="0"/>
        <v>1</v>
      </c>
      <c r="D19" s="177">
        <f>ULSBoard!D19+Grambling!D19+LATech!D19+McNeese!D19+Nicholls!D19+NwSU!D19+SLU!D19+ULL!D19+ULM!D19+UNO!D19</f>
        <v>0</v>
      </c>
      <c r="E19" s="42">
        <f t="shared" si="5"/>
        <v>0</v>
      </c>
      <c r="F19" s="191">
        <f t="shared" si="2"/>
        <v>428916.25999999995</v>
      </c>
      <c r="G19" s="47">
        <f>IF(ISBLANK(F19),"  ",IF(F79&gt;0,F19/F79,IF(F19&gt;0,1,0)))</f>
        <v>2.5084647999231823E-4</v>
      </c>
      <c r="H19" s="165">
        <f>ULSBoard!H19+Grambling!H19+LATech!H19+McNeese!H19+Nicholls!H19+NwSU!H19+SLU!H19+ULL!H19+ULM!H19+UNO!H19</f>
        <v>236138</v>
      </c>
      <c r="I19" s="45">
        <f t="shared" si="3"/>
        <v>1</v>
      </c>
      <c r="J19" s="177">
        <f>ULSBoard!J19+Grambling!J19+LATech!J19+McNeese!J19+Nicholls!J19+NwSU!J19+SLU!J19+ULL!J19+ULM!J19+UNO!J19</f>
        <v>0</v>
      </c>
      <c r="K19" s="46">
        <f t="shared" si="4"/>
        <v>0</v>
      </c>
      <c r="L19" s="191">
        <f t="shared" si="1"/>
        <v>236138</v>
      </c>
      <c r="M19" s="47">
        <f>IF(ISBLANK(L19),"  ",IF(L79&gt;0,L19/L79,IF(L19&gt;0,1,0)))</f>
        <v>1.4318327819601604E-4</v>
      </c>
      <c r="N19" s="24"/>
    </row>
    <row r="20" spans="1:14" ht="15" customHeight="1" x14ac:dyDescent="0.2">
      <c r="A20" s="52" t="s">
        <v>19</v>
      </c>
      <c r="B20" s="165">
        <f>ULSBoard!B20+Grambling!B20+LATech!B20+McNeese!B20+Nicholls!B20+NwSU!B20+SLU!B20+ULL!B20+ULM!B20+UNO!B20</f>
        <v>1591874</v>
      </c>
      <c r="C20" s="45">
        <f t="shared" si="0"/>
        <v>1</v>
      </c>
      <c r="D20" s="177">
        <f>ULSBoard!D20+Grambling!D20+LATech!D20+McNeese!D20+Nicholls!D20+NwSU!D20+SLU!D20+ULL!D20+ULM!D20+UNO!D20</f>
        <v>0</v>
      </c>
      <c r="E20" s="42">
        <f t="shared" si="5"/>
        <v>0</v>
      </c>
      <c r="F20" s="191">
        <f>D20+B20</f>
        <v>1591874</v>
      </c>
      <c r="G20" s="47">
        <f>IF(ISBLANK(F20),"  ",IF(F79&gt;0,F20/F79,IF(F20&gt;0,1,0)))</f>
        <v>9.3098822947698852E-4</v>
      </c>
      <c r="H20" s="165">
        <f>ULSBoard!H20+Grambling!H20+LATech!H20+McNeese!H20+Nicholls!H20+NwSU!H20+SLU!H20+ULL!H20+ULM!H20+UNO!H20</f>
        <v>1634127</v>
      </c>
      <c r="I20" s="45">
        <f t="shared" si="3"/>
        <v>1</v>
      </c>
      <c r="J20" s="177">
        <f>ULSBoard!J20+Grambling!J20+LATech!J20+McNeese!J20+Nicholls!J20+NwSU!J20+SLU!J20+ULL!J20+ULM!J20+UNO!J20</f>
        <v>0</v>
      </c>
      <c r="K20" s="46">
        <f t="shared" si="4"/>
        <v>0</v>
      </c>
      <c r="L20" s="191">
        <f t="shared" si="1"/>
        <v>1634127</v>
      </c>
      <c r="M20" s="47">
        <f>IF(ISBLANK(L20),"  ",IF(L79&gt;0,L20/L79,IF(L20&gt;0,1,0)))</f>
        <v>9.908598397912285E-4</v>
      </c>
      <c r="N20" s="24"/>
    </row>
    <row r="21" spans="1:14" ht="15" customHeight="1" x14ac:dyDescent="0.2">
      <c r="A21" s="52" t="s">
        <v>20</v>
      </c>
      <c r="B21" s="165">
        <f>ULSBoard!B21+Grambling!B21+LATech!B21+McNeese!B21+Nicholls!B21+NwSU!B21+SLU!B21+ULL!B21+ULM!B21+UNO!B21</f>
        <v>0</v>
      </c>
      <c r="C21" s="45">
        <f t="shared" si="0"/>
        <v>0</v>
      </c>
      <c r="D21" s="177">
        <f>ULSBoard!D21+Grambling!D21+LATech!D21+McNeese!D21+Nicholls!D21+NwSU!D21+SLU!D21+ULL!D21+ULM!D21+UNO!D21</f>
        <v>0</v>
      </c>
      <c r="E21" s="42">
        <f t="shared" si="5"/>
        <v>0</v>
      </c>
      <c r="F21" s="191">
        <f t="shared" si="2"/>
        <v>0</v>
      </c>
      <c r="G21" s="47">
        <f>IF(ISBLANK(F21),"  ",IF(F79&gt;0,F21/F79,IF(F21&gt;0,1,0)))</f>
        <v>0</v>
      </c>
      <c r="H21" s="165">
        <f>ULSBoard!H21+Grambling!H21+LATech!H21+McNeese!H21+Nicholls!H21+NwSU!H21+SLU!H21+ULL!H21+ULM!H21+UNO!H21</f>
        <v>0</v>
      </c>
      <c r="I21" s="45">
        <f t="shared" si="3"/>
        <v>0</v>
      </c>
      <c r="J21" s="177">
        <f>ULSBoard!J21+Grambling!J21+LATech!J21+McNeese!J21+Nicholls!J21+NwSU!J21+SLU!J21+ULL!J21+ULM!J21+UNO!J21</f>
        <v>0</v>
      </c>
      <c r="K21" s="46">
        <f t="shared" si="4"/>
        <v>0</v>
      </c>
      <c r="L21" s="191">
        <f t="shared" si="1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165">
        <f>ULSBoard!B22+Grambling!B22+LATech!B22+McNeese!B22+Nicholls!B22+NwSU!B22+SLU!B22+ULL!B22+ULM!B22+UNO!B22</f>
        <v>0</v>
      </c>
      <c r="C22" s="45">
        <f t="shared" si="0"/>
        <v>0</v>
      </c>
      <c r="D22" s="177">
        <f>ULSBoard!D22+Grambling!D22+LATech!D22+McNeese!D22+Nicholls!D22+NwSU!D22+SLU!D22+ULL!D22+ULM!D22+UNO!D22</f>
        <v>0</v>
      </c>
      <c r="E22" s="42">
        <f t="shared" si="5"/>
        <v>0</v>
      </c>
      <c r="F22" s="191">
        <f t="shared" si="2"/>
        <v>0</v>
      </c>
      <c r="G22" s="47">
        <f>IF(ISBLANK(F22),"  ",IF(F79&gt;0,F22/F79,IF(F22&gt;0,1,0)))</f>
        <v>0</v>
      </c>
      <c r="H22" s="165">
        <f>ULSBoard!H22+Grambling!H22+LATech!H22+McNeese!H22+Nicholls!H22+NwSU!H22+SLU!H22+ULL!H22+ULM!H22+UNO!H22</f>
        <v>0</v>
      </c>
      <c r="I22" s="45">
        <f t="shared" si="3"/>
        <v>0</v>
      </c>
      <c r="J22" s="177">
        <f>ULSBoard!J22+Grambling!J22+LATech!J22+McNeese!J22+Nicholls!J22+NwSU!J22+SLU!J22+ULL!J22+ULM!J22+UNO!J22</f>
        <v>0</v>
      </c>
      <c r="K22" s="46">
        <f t="shared" si="4"/>
        <v>0</v>
      </c>
      <c r="L22" s="191">
        <f t="shared" si="1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165">
        <f>ULSBoard!B23+Grambling!B23+LATech!B23+McNeese!B23+Nicholls!B23+NwSU!B23+SLU!B23+ULL!B23+ULM!B23+UNO!B23</f>
        <v>0</v>
      </c>
      <c r="C23" s="45">
        <f t="shared" si="0"/>
        <v>0</v>
      </c>
      <c r="D23" s="177">
        <f>ULSBoard!D23+Grambling!D23+LATech!D23+McNeese!D23+Nicholls!D23+NwSU!D23+SLU!D23+ULL!D23+ULM!D23+UNO!D23</f>
        <v>0</v>
      </c>
      <c r="E23" s="42">
        <f t="shared" si="5"/>
        <v>0</v>
      </c>
      <c r="F23" s="191">
        <f t="shared" si="2"/>
        <v>0</v>
      </c>
      <c r="G23" s="47">
        <f>IF(ISBLANK(F23),"  ",IF(F79&gt;0,F23/F79,IF(F23&gt;0,1,0)))</f>
        <v>0</v>
      </c>
      <c r="H23" s="165">
        <f>ULSBoard!H23+Grambling!H23+LATech!H23+McNeese!H23+Nicholls!H23+NwSU!H23+SLU!H23+ULL!H23+ULM!H23+UNO!H23</f>
        <v>0</v>
      </c>
      <c r="I23" s="45">
        <f t="shared" si="3"/>
        <v>0</v>
      </c>
      <c r="J23" s="177">
        <f>ULSBoard!J23+Grambling!J23+LATech!J23+McNeese!J23+Nicholls!J23+NwSU!J23+SLU!J23+ULL!J23+ULM!J23+UNO!J23</f>
        <v>0</v>
      </c>
      <c r="K23" s="46">
        <f t="shared" si="4"/>
        <v>0</v>
      </c>
      <c r="L23" s="191">
        <f t="shared" si="1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165">
        <f>ULSBoard!B24+Grambling!B24+LATech!B24+McNeese!B24+Nicholls!B24+NwSU!B24+SLU!B24+ULL!B24+ULM!B24+UNO!B24</f>
        <v>0</v>
      </c>
      <c r="C24" s="45">
        <f t="shared" si="0"/>
        <v>0</v>
      </c>
      <c r="D24" s="177">
        <f>ULSBoard!D24+Grambling!D24+LATech!D24+McNeese!D24+Nicholls!D24+NwSU!D24+SLU!D24+ULL!D24+ULM!D24+UNO!D24</f>
        <v>0</v>
      </c>
      <c r="E24" s="42">
        <f t="shared" si="5"/>
        <v>0</v>
      </c>
      <c r="F24" s="191">
        <f t="shared" si="2"/>
        <v>0</v>
      </c>
      <c r="G24" s="47">
        <f>IF(ISBLANK(F24),"  ",IF(F79&gt;0,F24/F79,IF(F24&gt;0,1,0)))</f>
        <v>0</v>
      </c>
      <c r="H24" s="165">
        <f>ULSBoard!H24+Grambling!H24+LATech!H24+McNeese!H24+Nicholls!H24+NwSU!H24+SLU!H24+ULL!H24+ULM!H24+UNO!H24</f>
        <v>0</v>
      </c>
      <c r="I24" s="45">
        <f t="shared" si="3"/>
        <v>0</v>
      </c>
      <c r="J24" s="177">
        <f>ULSBoard!J24+Grambling!J24+LATech!J24+McNeese!J24+Nicholls!J24+NwSU!J24+SLU!J24+ULL!J24+ULM!J24+UNO!J24</f>
        <v>0</v>
      </c>
      <c r="K24" s="46">
        <f t="shared" si="4"/>
        <v>0</v>
      </c>
      <c r="L24" s="191">
        <f t="shared" si="1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165">
        <f>ULSBoard!B25+Grambling!B25+LATech!B25+McNeese!B25+Nicholls!B25+NwSU!B25+SLU!B25+ULL!B25+ULM!B25+UNO!B25</f>
        <v>0</v>
      </c>
      <c r="C25" s="45">
        <f t="shared" si="0"/>
        <v>0</v>
      </c>
      <c r="D25" s="177">
        <f>ULSBoard!D25+Grambling!D25+LATech!D25+McNeese!D25+Nicholls!D25+NwSU!D25+SLU!D25+ULL!D25+ULM!D25+UNO!D25</f>
        <v>0</v>
      </c>
      <c r="E25" s="42">
        <f t="shared" si="5"/>
        <v>0</v>
      </c>
      <c r="F25" s="191">
        <f t="shared" si="2"/>
        <v>0</v>
      </c>
      <c r="G25" s="47">
        <f>IF(ISBLANK(F25),"  ",IF(F79&gt;0,F25/F79,IF(F25&gt;0,1,0)))</f>
        <v>0</v>
      </c>
      <c r="H25" s="165">
        <f>ULSBoard!H25+Grambling!H25+LATech!H25+McNeese!H25+Nicholls!H25+NwSU!H25+SLU!H25+ULL!H25+ULM!H25+UNO!H25</f>
        <v>0</v>
      </c>
      <c r="I25" s="45">
        <f t="shared" si="3"/>
        <v>0</v>
      </c>
      <c r="J25" s="177">
        <f>ULSBoard!J25+Grambling!J25+LATech!J25+McNeese!J25+Nicholls!J25+NwSU!J25+SLU!J25+ULL!J25+ULM!J25+UNO!J25</f>
        <v>0</v>
      </c>
      <c r="K25" s="46">
        <f t="shared" si="4"/>
        <v>0</v>
      </c>
      <c r="L25" s="191">
        <f t="shared" si="1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165">
        <f>ULSBoard!B26+Grambling!B26+LATech!B26+McNeese!B26+Nicholls!B26+NwSU!B26+SLU!B26+ULL!B26+ULM!B26+UNO!B26</f>
        <v>0</v>
      </c>
      <c r="C26" s="45">
        <f t="shared" si="0"/>
        <v>0</v>
      </c>
      <c r="D26" s="177">
        <f>ULSBoard!D26+Grambling!D26+LATech!D26+McNeese!D26+Nicholls!D26+NwSU!D26+SLU!D26+ULL!D26+ULM!D26+UNO!D26</f>
        <v>0</v>
      </c>
      <c r="E26" s="42">
        <f t="shared" si="5"/>
        <v>0</v>
      </c>
      <c r="F26" s="191">
        <f t="shared" si="2"/>
        <v>0</v>
      </c>
      <c r="G26" s="47">
        <f>IF(ISBLANK(F26),"  ",IF(F79&gt;0,F26/F79,IF(F26&gt;0,1,0)))</f>
        <v>0</v>
      </c>
      <c r="H26" s="165">
        <f>ULSBoard!H26+Grambling!H26+LATech!H26+McNeese!H26+Nicholls!H26+NwSU!H26+SLU!H26+ULL!H26+ULM!H26+UNO!H26</f>
        <v>0</v>
      </c>
      <c r="I26" s="45">
        <f t="shared" si="3"/>
        <v>0</v>
      </c>
      <c r="J26" s="177">
        <f>ULSBoard!J26+Grambling!J26+LATech!J26+McNeese!J26+Nicholls!J26+NwSU!J26+SLU!J26+ULL!J26+ULM!J26+UNO!J26</f>
        <v>0</v>
      </c>
      <c r="K26" s="46">
        <f t="shared" si="4"/>
        <v>0</v>
      </c>
      <c r="L26" s="191">
        <f t="shared" si="1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165">
        <f>ULSBoard!B27+Grambling!B27+LATech!B27+McNeese!B27+Nicholls!B27+NwSU!B27+SLU!B27+ULL!B27+ULM!B27+UNO!B27</f>
        <v>0</v>
      </c>
      <c r="C27" s="45">
        <f t="shared" si="0"/>
        <v>0</v>
      </c>
      <c r="D27" s="177">
        <f>ULSBoard!D27+Grambling!D27+LATech!D27+McNeese!D27+Nicholls!D27+NwSU!D27+SLU!D27+ULL!D27+ULM!D27+UNO!D27</f>
        <v>0</v>
      </c>
      <c r="E27" s="42">
        <f t="shared" si="5"/>
        <v>0</v>
      </c>
      <c r="F27" s="191">
        <f t="shared" si="2"/>
        <v>0</v>
      </c>
      <c r="G27" s="47">
        <f>IF(ISBLANK(F27),"  ",IF(F79&gt;0,F27/F79,IF(F27&gt;0,1,0)))</f>
        <v>0</v>
      </c>
      <c r="H27" s="165">
        <f>ULSBoard!H27+Grambling!H27+LATech!H27+McNeese!H27+Nicholls!H27+NwSU!H27+SLU!H27+ULL!H27+ULM!H27+UNO!H27</f>
        <v>0</v>
      </c>
      <c r="I27" s="45">
        <f t="shared" si="3"/>
        <v>0</v>
      </c>
      <c r="J27" s="177">
        <f>ULSBoard!J27+Grambling!J27+LATech!J27+McNeese!J27+Nicholls!J27+NwSU!J27+SLU!J27+ULL!J27+ULM!J27+UNO!J27</f>
        <v>0</v>
      </c>
      <c r="K27" s="46">
        <f t="shared" si="4"/>
        <v>0</v>
      </c>
      <c r="L27" s="191">
        <f t="shared" si="1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165">
        <f>ULSBoard!B28+Grambling!B28+LATech!B28+McNeese!B28+Nicholls!B28+NwSU!B28+SLU!B28+ULL!B28+ULM!B28+UNO!B28</f>
        <v>0</v>
      </c>
      <c r="C28" s="45">
        <f t="shared" si="0"/>
        <v>0</v>
      </c>
      <c r="D28" s="177">
        <f>ULSBoard!D28+Grambling!D28+LATech!D28+McNeese!D28+Nicholls!D28+NwSU!D28+SLU!D28+ULL!D28+ULM!D28+UNO!D28</f>
        <v>0</v>
      </c>
      <c r="E28" s="42">
        <f t="shared" si="5"/>
        <v>0</v>
      </c>
      <c r="F28" s="191">
        <f t="shared" si="2"/>
        <v>0</v>
      </c>
      <c r="G28" s="47">
        <f>IF(ISBLANK(F28),"  ",IF(F79&gt;0,F28/F79,IF(F28&gt;0,1,0)))</f>
        <v>0</v>
      </c>
      <c r="H28" s="165">
        <f>ULSBoard!H28+Grambling!H28+LATech!H28+McNeese!H28+Nicholls!H28+NwSU!H28+SLU!H28+ULL!H28+ULM!H28+UNO!H28</f>
        <v>0</v>
      </c>
      <c r="I28" s="45">
        <f t="shared" si="3"/>
        <v>0</v>
      </c>
      <c r="J28" s="177">
        <f>ULSBoard!J28+Grambling!J28+LATech!J28+McNeese!J28+Nicholls!J28+NwSU!J28+SLU!J28+ULL!J28+ULM!J28+UNO!J28</f>
        <v>0</v>
      </c>
      <c r="K28" s="46">
        <f t="shared" si="4"/>
        <v>0</v>
      </c>
      <c r="L28" s="191">
        <f t="shared" si="1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165">
        <f>ULSBoard!B29+Grambling!B29+LATech!B29+McNeese!B29+Nicholls!B29+NwSU!B29+SLU!B29+ULL!B29+ULM!B29+UNO!B29</f>
        <v>0</v>
      </c>
      <c r="C29" s="45">
        <f t="shared" si="0"/>
        <v>0</v>
      </c>
      <c r="D29" s="177">
        <f>ULSBoard!D29+Grambling!D29+LATech!D29+McNeese!D29+Nicholls!D29+NwSU!D29+SLU!D29+ULL!D29+ULM!D29+UNO!D29</f>
        <v>0</v>
      </c>
      <c r="E29" s="42">
        <f t="shared" si="5"/>
        <v>0</v>
      </c>
      <c r="F29" s="191">
        <f t="shared" si="2"/>
        <v>0</v>
      </c>
      <c r="G29" s="47">
        <f>IF(ISBLANK(F29),"  ",IF(F79&gt;0,F29/F79,IF(F29&gt;0,1,0)))</f>
        <v>0</v>
      </c>
      <c r="H29" s="165">
        <f>ULSBoard!H29+Grambling!H29+LATech!H29+McNeese!H29+Nicholls!H29+NwSU!H29+SLU!H29+ULL!H29+ULM!H29+UNO!H29</f>
        <v>0</v>
      </c>
      <c r="I29" s="45">
        <f t="shared" si="3"/>
        <v>0</v>
      </c>
      <c r="J29" s="177">
        <f>ULSBoard!J29+Grambling!J29+LATech!J29+McNeese!J29+Nicholls!J29+NwSU!J29+SLU!J29+ULL!J29+ULM!J29+UNO!J29</f>
        <v>0</v>
      </c>
      <c r="K29" s="46">
        <f t="shared" si="4"/>
        <v>0</v>
      </c>
      <c r="L29" s="191">
        <f t="shared" si="1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165">
        <f>ULSBoard!B30+Grambling!B30+LATech!B30+McNeese!B30+Nicholls!B30+NwSU!B30+SLU!B30+ULL!B30+ULM!B30+UNO!B30</f>
        <v>0</v>
      </c>
      <c r="C30" s="45">
        <f t="shared" si="0"/>
        <v>0</v>
      </c>
      <c r="D30" s="177">
        <f>ULSBoard!D30+Grambling!D30+LATech!D30+McNeese!D30+Nicholls!D30+NwSU!D30+SLU!D30+ULL!D30+ULM!D30+UNO!D30</f>
        <v>0</v>
      </c>
      <c r="E30" s="42">
        <f>IF(ISBLANK(D30),"  ",IF(F30&gt;0,D30/F30,IF(D30&gt;0,1,0)))</f>
        <v>0</v>
      </c>
      <c r="F30" s="191">
        <f t="shared" si="2"/>
        <v>0</v>
      </c>
      <c r="G30" s="47">
        <f>IF(ISBLANK(F30),"  ",IF(F79&gt;0,F30/F79,IF(F30&gt;0,1,0)))</f>
        <v>0</v>
      </c>
      <c r="H30" s="165">
        <f>ULSBoard!H30+Grambling!H30+LATech!H30+McNeese!H30+Nicholls!H30+NwSU!H30+SLU!H30+ULL!H30+ULM!H30+UNO!H30</f>
        <v>0</v>
      </c>
      <c r="I30" s="45">
        <f t="shared" si="3"/>
        <v>0</v>
      </c>
      <c r="J30" s="177">
        <f>ULSBoard!J30+Grambling!J30+LATech!J30+McNeese!J30+Nicholls!J30+NwSU!J30+SLU!J30+ULL!J30+ULM!J30+UNO!J30</f>
        <v>0</v>
      </c>
      <c r="K30" s="46">
        <f>IF(ISBLANK(J30),"  ",IF(L30&gt;0,J30/L30,IF(J30&gt;0,1,0)))</f>
        <v>0</v>
      </c>
      <c r="L30" s="191">
        <f t="shared" si="1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165">
        <f>ULSBoard!B31+Grambling!B31+LATech!B31+McNeese!B31+Nicholls!B31+NwSU!B31+SLU!B31+ULL!B31+ULM!B31+UNO!B31</f>
        <v>0</v>
      </c>
      <c r="C31" s="45">
        <f t="shared" si="0"/>
        <v>0</v>
      </c>
      <c r="D31" s="177">
        <f>ULSBoard!D31+Grambling!D31+LATech!D31+McNeese!D31+Nicholls!D31+NwSU!D31+SLU!D31+ULL!D31+ULM!D31+UNO!D31</f>
        <v>0</v>
      </c>
      <c r="E31" s="42">
        <f>IF(ISBLANK(D31),"  ",IF(F31&gt;0,D31/F31,IF(D31&gt;0,1,0)))</f>
        <v>0</v>
      </c>
      <c r="F31" s="191">
        <f t="shared" si="2"/>
        <v>0</v>
      </c>
      <c r="G31" s="47">
        <f>IF(ISBLANK(F31),"  ",IF(F79&gt;0,F31/F79,IF(F31&gt;0,1,0)))</f>
        <v>0</v>
      </c>
      <c r="H31" s="165">
        <f>ULSBoard!H31+Grambling!H31+LATech!H31+McNeese!H31+Nicholls!H31+NwSU!H31+SLU!H31+ULL!H31+ULM!H31+UNO!H31</f>
        <v>0</v>
      </c>
      <c r="I31" s="45">
        <f t="shared" si="3"/>
        <v>0</v>
      </c>
      <c r="J31" s="177">
        <f>ULSBoard!J31+Grambling!J31+LATech!J31+McNeese!J31+Nicholls!J31+NwSU!J31+SLU!J31+ULL!J31+ULM!J31+UNO!J31</f>
        <v>0</v>
      </c>
      <c r="K31" s="46">
        <f>IF(ISBLANK(J31),"  ",IF(L31&gt;0,J31/L31,IF(J31&gt;0,1,0)))</f>
        <v>0</v>
      </c>
      <c r="L31" s="191">
        <f t="shared" si="1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165">
        <f>ULSBoard!B32+Grambling!B32+LATech!B32+McNeese!B32+Nicholls!B32+NwSU!B32+SLU!B32+ULL!B32+ULM!B32+UNO!B32</f>
        <v>0</v>
      </c>
      <c r="C32" s="45">
        <f t="shared" si="0"/>
        <v>0</v>
      </c>
      <c r="D32" s="177">
        <f>ULSBoard!D32+Grambling!D32+LATech!D32+McNeese!D32+Nicholls!D32+NwSU!D32+SLU!D32+ULL!D32+ULM!D32+UNO!D32</f>
        <v>0</v>
      </c>
      <c r="E32" s="42">
        <f>IF(ISBLANK(D32),"  ",IF(F32&gt;0,D32/F32,IF(D32&gt;0,1,0)))</f>
        <v>0</v>
      </c>
      <c r="F32" s="191">
        <f t="shared" si="2"/>
        <v>0</v>
      </c>
      <c r="G32" s="47">
        <f>IF(ISBLANK(F32),"  ",IF(F79&gt;0,F32/F79,IF(F32&gt;0,1,0)))</f>
        <v>0</v>
      </c>
      <c r="H32" s="165">
        <f>ULSBoard!H32+Grambling!H32+LATech!H32+McNeese!H32+Nicholls!H32+NwSU!H32+SLU!H32+ULL!H32+ULM!H32+UNO!H32</f>
        <v>0</v>
      </c>
      <c r="I32" s="45">
        <f t="shared" si="3"/>
        <v>0</v>
      </c>
      <c r="J32" s="177">
        <f>ULSBoard!J32+Grambling!J32+LATech!J32+McNeese!J32+Nicholls!J32+NwSU!J32+SLU!J32+ULL!J32+ULM!J32+UNO!J32</f>
        <v>0</v>
      </c>
      <c r="K32" s="46">
        <f>IF(ISBLANK(J32),"  ",IF(L32&gt;0,J32/L32,IF(J32&gt;0,1,0)))</f>
        <v>0</v>
      </c>
      <c r="L32" s="191">
        <f t="shared" si="1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165">
        <f>ULSBoard!B33+Grambling!B33+LATech!B33+McNeese!B33+Nicholls!B33+NwSU!B33+SLU!B33+ULL!B33+ULM!B33+UNO!B33</f>
        <v>0</v>
      </c>
      <c r="C33" s="45">
        <f>IF(ISBLANK(B33),"  ",IF(F33&gt;0,B33/F33,IF(B33&gt;0,1,0)))</f>
        <v>0</v>
      </c>
      <c r="D33" s="177">
        <f>ULSBoard!D33+Grambling!D33+LATech!D33+McNeese!D33+Nicholls!D33+NwSU!D33+SLU!D33+ULL!D33+ULM!D33+UNO!D33</f>
        <v>0</v>
      </c>
      <c r="E33" s="42">
        <f>IF(ISBLANK(D33),"  ",IF(F33&gt;0,D33/F33,IF(D33&gt;0,1,0)))</f>
        <v>0</v>
      </c>
      <c r="F33" s="191">
        <f t="shared" si="2"/>
        <v>0</v>
      </c>
      <c r="G33" s="47">
        <f>IF(ISBLANK(F33),"  ",IF(F79&gt;0,F33/F79,IF(F33&gt;0,1,0)))</f>
        <v>0</v>
      </c>
      <c r="H33" s="165">
        <f>ULSBoard!H33+Grambling!H33+LATech!H33+McNeese!H33+Nicholls!H33+NwSU!H33+SLU!H33+ULL!H33+ULM!H33+UNO!H33</f>
        <v>0</v>
      </c>
      <c r="I33" s="45">
        <f>IF(ISBLANK(H33),"  ",IF(L33&gt;0,H33/L33,IF(H33&gt;0,1,0)))</f>
        <v>0</v>
      </c>
      <c r="J33" s="177">
        <f>ULSBoard!J33+Grambling!J33+LATech!J33+McNeese!J33+Nicholls!J33+NwSU!J33+SLU!J33+ULL!J33+ULM!J33+UNO!J33</f>
        <v>0</v>
      </c>
      <c r="K33" s="46">
        <f>IF(ISBLANK(J33),"  ",IF(L33&gt;0,J33/L33,IF(J33&gt;0,1,0)))</f>
        <v>0</v>
      </c>
      <c r="L33" s="191">
        <f t="shared" si="1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165">
        <f>ULSBoard!B34+Grambling!B34+LATech!B34+McNeese!B34+Nicholls!B34+NwSU!B34+SLU!B34+ULL!B34+ULM!B34+UNO!B34</f>
        <v>0</v>
      </c>
      <c r="C34" s="45">
        <f t="shared" si="0"/>
        <v>0</v>
      </c>
      <c r="D34" s="177">
        <f>ULSBoard!D34+Grambling!D34+LATech!D34+McNeese!D34+Nicholls!D34+NwSU!D34+SLU!D34+ULL!D34+ULM!D34+UNO!D34</f>
        <v>0</v>
      </c>
      <c r="E34" s="42">
        <f t="shared" si="5"/>
        <v>0</v>
      </c>
      <c r="F34" s="191">
        <f t="shared" si="2"/>
        <v>0</v>
      </c>
      <c r="G34" s="47">
        <f>IF(ISBLANK(F34),"  ",IF(F79&gt;0,F34/F79,IF(F34&gt;0,1,0)))</f>
        <v>0</v>
      </c>
      <c r="H34" s="165">
        <f>ULSBoard!H34+Grambling!H34+LATech!H34+McNeese!H34+Nicholls!H34+NwSU!H34+SLU!H34+ULL!H34+ULM!H34+UNO!H34</f>
        <v>0</v>
      </c>
      <c r="I34" s="45">
        <f t="shared" si="3"/>
        <v>0</v>
      </c>
      <c r="J34" s="177">
        <f>ULSBoard!J34+Grambling!J34+LATech!J34+McNeese!J34+Nicholls!J34+NwSU!J34+SLU!J34+ULL!J34+ULM!J34+UNO!J34</f>
        <v>0</v>
      </c>
      <c r="K34" s="46">
        <f t="shared" si="4"/>
        <v>0</v>
      </c>
      <c r="L34" s="191">
        <f t="shared" si="1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165">
        <f>ULSBoard!B35+Grambling!B35+LATech!B35+McNeese!B35+Nicholls!B35+NwSU!B35+SLU!B35+ULL!B35+ULM!B35+UNO!B35</f>
        <v>0</v>
      </c>
      <c r="C35" s="45">
        <f t="shared" ref="C35:C36" si="6">IF(ISBLANK(B35),"  ",IF(F35&gt;0,B35/F35,IF(B35&gt;0,1,0)))</f>
        <v>0</v>
      </c>
      <c r="D35" s="177">
        <f>ULSBoard!D35+Grambling!D35+LATech!D35+McNeese!D35+Nicholls!D35+NwSU!D35+SLU!D35+ULL!D35+ULM!D35+UNO!D35</f>
        <v>0</v>
      </c>
      <c r="E35" s="42">
        <f t="shared" ref="E35:E36" si="7">IF(ISBLANK(D35),"  ",IF(F35&gt;0,D35/F35,IF(D35&gt;0,1,0)))</f>
        <v>0</v>
      </c>
      <c r="F35" s="191">
        <f t="shared" ref="F35" si="8">D35+B35</f>
        <v>0</v>
      </c>
      <c r="G35" s="47">
        <f>IF(ISBLANK(F35),"  ",IF(F80&gt;0,F35/F80,IF(F35&gt;0,1,0)))</f>
        <v>0</v>
      </c>
      <c r="H35" s="165">
        <f>ULSBoard!H35+Grambling!H35+LATech!H35+McNeese!H35+Nicholls!H35+NwSU!H35+SLU!H35+ULL!H35+ULM!H35+UNO!H35</f>
        <v>0</v>
      </c>
      <c r="I35" s="45">
        <f t="shared" ref="I35" si="9">IF(ISBLANK(H35),"  ",IF(L35&gt;0,H35/L35,IF(H35&gt;0,1,0)))</f>
        <v>0</v>
      </c>
      <c r="J35" s="177">
        <f>ULSBoard!J35+Grambling!J35+LATech!J35+McNeese!J35+Nicholls!J35+NwSU!J35+SLU!J35+ULL!J35+ULM!J35+UNO!J35</f>
        <v>0</v>
      </c>
      <c r="K35" s="46">
        <f t="shared" ref="K35" si="10">IF(ISBLANK(J35),"  ",IF(L35&gt;0,J35/L35,IF(J35&gt;0,1,0)))</f>
        <v>0</v>
      </c>
      <c r="L35" s="191">
        <f t="shared" ref="L35" si="11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165">
        <f>ULSBoard!B36+Grambling!B36+LATech!B36+McNeese!B36+Nicholls!B36+NwSU!B36+SLU!B36+ULL!B36+ULM!B36+UNO!B36</f>
        <v>0</v>
      </c>
      <c r="C36" s="45">
        <f t="shared" si="6"/>
        <v>0</v>
      </c>
      <c r="D36" s="177">
        <f>ULSBoard!D36+Grambling!D36+LATech!D36+McNeese!D36+Nicholls!D36+NwSU!D36+SLU!D36+ULL!D36+ULM!D36+UNO!D36</f>
        <v>0</v>
      </c>
      <c r="E36" s="42">
        <f t="shared" si="7"/>
        <v>0</v>
      </c>
      <c r="F36" s="191">
        <f t="shared" ref="F36" si="12">D36+B36</f>
        <v>0</v>
      </c>
      <c r="G36" s="47">
        <f>IF(ISBLANK(F36),"  ",IF(F81&gt;0,F36/F81,IF(F36&gt;0,1,0)))</f>
        <v>0</v>
      </c>
      <c r="H36" s="165">
        <f>ULSBoard!H36+Grambling!H36+LATech!H36+McNeese!H36+Nicholls!H36+NwSU!H36+SLU!H36+ULL!H36+ULM!H36+UNO!H36</f>
        <v>0</v>
      </c>
      <c r="I36" s="45">
        <f t="shared" ref="I36" si="13">IF(ISBLANK(H36),"  ",IF(L36&gt;0,H36/L36,IF(H36&gt;0,1,0)))</f>
        <v>0</v>
      </c>
      <c r="J36" s="177">
        <f>ULSBoard!J36+Grambling!J36+LATech!J36+McNeese!J36+Nicholls!J36+NwSU!J36+SLU!J36+ULL!J36+ULM!J36+UNO!J36</f>
        <v>0</v>
      </c>
      <c r="K36" s="46">
        <f t="shared" ref="K36" si="14">IF(ISBLANK(J36),"  ",IF(L36&gt;0,J36/L36,IF(J36&gt;0,1,0)))</f>
        <v>0</v>
      </c>
      <c r="L36" s="191">
        <f t="shared" ref="L36" si="1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167"/>
      <c r="C37" s="56" t="s">
        <v>4</v>
      </c>
      <c r="D37" s="179"/>
      <c r="E37" s="57" t="s">
        <v>4</v>
      </c>
      <c r="F37" s="191"/>
      <c r="G37" s="58" t="s">
        <v>4</v>
      </c>
      <c r="H37" s="167"/>
      <c r="I37" s="56" t="s">
        <v>4</v>
      </c>
      <c r="J37" s="179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165">
        <f>ULSBoard!B38+Grambling!B38+LATech!B38+McNeese!B38+Nicholls!B38+NwSU!B38+SLU!B38+ULL!B38+ULM!B38+UNO!B38</f>
        <v>0</v>
      </c>
      <c r="C38" s="45">
        <f t="shared" si="0"/>
        <v>0</v>
      </c>
      <c r="D38" s="177">
        <f>ULSBoard!D38+Grambling!D38+LATech!D38+McNeese!D38+Nicholls!D38+NwSU!D38+SLU!D38+ULL!D38+ULM!D38+UNO!D38</f>
        <v>0</v>
      </c>
      <c r="E38" s="46">
        <f>IF(ISBLANK(D38),"  ",IF(F38&gt;0,D38/F38,IF(D38&gt;0,1,0)))</f>
        <v>0</v>
      </c>
      <c r="F38" s="191">
        <f t="shared" si="2"/>
        <v>0</v>
      </c>
      <c r="G38" s="47">
        <f>IF(ISBLANK(F38),"  ",IF(F79&gt;0,F38/F79,IF(F38&gt;0,1,0)))</f>
        <v>0</v>
      </c>
      <c r="H38" s="165">
        <f>ULSBoard!H38+Grambling!H38+LATech!H38+McNeese!H38+Nicholls!H38+NwSU!H38+SLU!H38+ULL!H38+ULM!H38+UNO!H38</f>
        <v>0</v>
      </c>
      <c r="I38" s="45">
        <f>IF(ISBLANK(H38),"  ",IF(L38&gt;0,H38/L38,IF(H38&gt;0,1,0)))</f>
        <v>0</v>
      </c>
      <c r="J38" s="177">
        <f>ULSBoard!J38+Grambling!J38+LATech!J38+McNeese!J38+Nicholls!J38+NwSU!J38+SLU!J38+ULL!J38+ULM!J38+UNO!J38</f>
        <v>0</v>
      </c>
      <c r="K38" s="46">
        <f>IF(ISBLANK(J38),"  ",IF(L38&gt;0,J38/L38,IF(J38&gt;0,1,0)))</f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167"/>
      <c r="C39" s="56" t="s">
        <v>4</v>
      </c>
      <c r="D39" s="179"/>
      <c r="E39" s="57" t="s">
        <v>4</v>
      </c>
      <c r="F39" s="191"/>
      <c r="G39" s="58" t="s">
        <v>4</v>
      </c>
      <c r="H39" s="167"/>
      <c r="I39" s="56" t="s">
        <v>4</v>
      </c>
      <c r="J39" s="179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5">
        <f>ULSBoard!B40+Grambling!B40+LATech!B40+McNeese!B40+Nicholls!B40+NwSU!B40+SLU!B40+ULL!B40+ULM!B40+UNO!B40</f>
        <v>0</v>
      </c>
      <c r="C40" s="45">
        <f t="shared" si="0"/>
        <v>0</v>
      </c>
      <c r="D40" s="177">
        <f>ULSBoard!D40+Grambling!D40+LATech!D40+McNeese!D40+Nicholls!D40+NwSU!D40+SLU!D40+ULL!D40+ULM!D40+UNO!D40</f>
        <v>0</v>
      </c>
      <c r="E40" s="46">
        <f>IF(ISBLANK(D40),"  ",IF(F40&gt;0,D40/F40,IF(D40&gt;0,1,0)))</f>
        <v>0</v>
      </c>
      <c r="F40" s="192">
        <f t="shared" si="2"/>
        <v>0</v>
      </c>
      <c r="G40" s="47">
        <f>IF(ISBLANK(F40),"  ",IF(F79&gt;0,F40/F79,IF(F40&gt;0,1,0)))</f>
        <v>0</v>
      </c>
      <c r="H40" s="165">
        <f>ULSBoard!H40+Grambling!H40+LATech!H40+McNeese!H40+Nicholls!H40+NwSU!H40+SLU!H40+ULL!H40+ULM!H40+UNO!H40</f>
        <v>0</v>
      </c>
      <c r="I40" s="45">
        <f>IF(ISBLANK(H40),"  ",IF(L40&gt;0,H40/L40,IF(H40&gt;0,1,0)))</f>
        <v>0</v>
      </c>
      <c r="J40" s="177">
        <f>ULSBoard!J40+Grambling!J40+LATech!J40+McNeese!J40+Nicholls!J40+NwSU!J40+SLU!J40+ULL!J40+ULM!J40+UNO!J40</f>
        <v>0</v>
      </c>
      <c r="K40" s="46">
        <f>IF(ISBLANK(J40),"  ",IF(L40&gt;0,J40/L40,IF(J40&gt;0,1,0)))</f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36</v>
      </c>
      <c r="B41" s="168"/>
      <c r="C41" s="45" t="str">
        <f t="shared" si="0"/>
        <v xml:space="preserve">  </v>
      </c>
      <c r="D41" s="180"/>
      <c r="E41" s="42" t="str">
        <f>IF(ISBLANK(D41),"  ",IF(F41&gt;0,D41/F41,IF(D41&gt;0,1,0)))</f>
        <v xml:space="preserve">  </v>
      </c>
      <c r="F41" s="191">
        <f t="shared" si="2"/>
        <v>0</v>
      </c>
      <c r="G41" s="47">
        <f>IF(ISBLANK(F41),"  ",IF(F79&gt;0,F41/F79,IF(F41&gt;0,1,0)))</f>
        <v>0</v>
      </c>
      <c r="H41" s="168"/>
      <c r="I41" s="45" t="str">
        <f>IF(ISBLANK(H41),"  ",IF(L41&gt;0,H41/L41,IF(H41&gt;0,1,0)))</f>
        <v xml:space="preserve">  </v>
      </c>
      <c r="J41" s="180"/>
      <c r="K41" s="46" t="str">
        <f>IF(ISBLANK(J41),"  ",IF(L41&gt;0,J41/L41,IF(J41&gt;0,1,0)))</f>
        <v xml:space="preserve">  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f>SUM(B13:B15,B38,B40,B41)</f>
        <v>239300401</v>
      </c>
      <c r="C42" s="69">
        <f t="shared" si="0"/>
        <v>1</v>
      </c>
      <c r="D42" s="213">
        <f>SUM(D13:D15,D38,D40,D41)</f>
        <v>0</v>
      </c>
      <c r="E42" s="60">
        <f>IF(ISBLANK(D42),"  ",IF(F42&gt;0,D42/F42,IF(D42&gt;0,1,0)))</f>
        <v>0</v>
      </c>
      <c r="F42" s="169">
        <f>SUM(F13:F15,F38,F40:F41)</f>
        <v>239300401</v>
      </c>
      <c r="G42" s="61">
        <f>IF(ISBLANK(F42),"  ",IF(F79&gt;0,F42/F79,IF(F42&gt;0,1,0)))</f>
        <v>0.13995194132206656</v>
      </c>
      <c r="H42" s="169">
        <f>SUM(H13:H15,H38,H40:H41)</f>
        <v>185427968</v>
      </c>
      <c r="I42" s="69">
        <f>IF(ISBLANK(H42),"  ",IF(L42&gt;0,H42/L42,IF(H42&gt;0,1,0)))</f>
        <v>1</v>
      </c>
      <c r="J42" s="213">
        <f>SUM(J13:J15,J38,J40:J41)</f>
        <v>0</v>
      </c>
      <c r="K42" s="62">
        <f>IF(ISBLANK(J42),"  ",IF(L42&gt;0,J42/L42,IF(J42&gt;0,1,0)))</f>
        <v>0</v>
      </c>
      <c r="L42" s="169">
        <f>SUM(L13:L15,L38,L40:L41)</f>
        <v>185427968</v>
      </c>
      <c r="M42" s="61">
        <f>IF(ISBLANK(L42),"  ",IF(L79&gt;0,L42/L79,IF(L42&gt;0,1,0)))</f>
        <v>0.11243503513820716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165">
        <f>ULSBoard!B44+Grambling!B44+LATech!B44+McNeese!B44+Nicholls!B44+NwSU!B44+SLU!B44+ULL!B44+ULM!B44+UNO!B44</f>
        <v>0</v>
      </c>
      <c r="C44" s="41">
        <f t="shared" si="0"/>
        <v>0</v>
      </c>
      <c r="D44" s="177">
        <f>ULSBoard!D44+Grambling!D44+LATech!D44+McNeese!D44+Nicholls!D44+NwSU!D44+SLU!D44+ULL!D44+ULM!D44+UNO!D44</f>
        <v>0</v>
      </c>
      <c r="E44" s="42">
        <f t="shared" ref="E44:E51" si="16">IF(ISBLANK(D44),"  ",IF(F44&gt;0,D44/F44,IF(D44&gt;0,1,0)))</f>
        <v>0</v>
      </c>
      <c r="F44" s="189">
        <f>D44+B44</f>
        <v>0</v>
      </c>
      <c r="G44" s="43">
        <f>IF(ISBLANK(F44),"  ",IF(D79&gt;0,F44/D79,IF(F44&gt;0,1,0)))</f>
        <v>0</v>
      </c>
      <c r="H44" s="165">
        <f>ULSBoard!H44+Grambling!H44+LATech!H44+McNeese!H44+Nicholls!H44+NwSU!H44+SLU!H44+ULL!H44+ULM!H44+UNO!H44</f>
        <v>0</v>
      </c>
      <c r="I44" s="41">
        <f t="shared" ref="I44:I51" si="17">IF(ISBLANK(H44),"  ",IF(L44&gt;0,H44/L44,IF(H44&gt;0,1,0)))</f>
        <v>0</v>
      </c>
      <c r="J44" s="177">
        <f>ULSBoard!J44+Grambling!J44+LATech!J44+McNeese!J44+Nicholls!J44+NwSU!J44+SLU!J44+ULL!J44+ULM!J44+UNO!J44</f>
        <v>0</v>
      </c>
      <c r="K44" s="42">
        <f t="shared" ref="K44:K51" si="18">IF(ISBLANK(J44),"  ",IF(L44&gt;0,J44/L44,IF(J44&gt;0,1,0)))</f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165">
        <f>ULSBoard!B45+Grambling!B45+LATech!B45+McNeese!B45+Nicholls!B45+NwSU!B45+SLU!B45+ULL!B45+ULM!B45+UNO!B45</f>
        <v>0</v>
      </c>
      <c r="C45" s="45">
        <f t="shared" si="0"/>
        <v>0</v>
      </c>
      <c r="D45" s="177">
        <f>ULSBoard!D45+Grambling!D45+LATech!D45+McNeese!D45+Nicholls!D45+NwSU!D45+SLU!D45+ULL!D45+ULM!D45+UNO!D45</f>
        <v>0</v>
      </c>
      <c r="E45" s="46">
        <f t="shared" si="16"/>
        <v>0</v>
      </c>
      <c r="F45" s="191">
        <f>D45+B45</f>
        <v>0</v>
      </c>
      <c r="G45" s="47">
        <f>IF(ISBLANK(F45),"  ",IF(D79&gt;0,F45/D79,IF(F45&gt;0,1,0)))</f>
        <v>0</v>
      </c>
      <c r="H45" s="165">
        <f>ULSBoard!H45+Grambling!H45+LATech!H45+McNeese!H45+Nicholls!H45+NwSU!H45+SLU!H45+ULL!H45+ULM!H45+UNO!H45</f>
        <v>0</v>
      </c>
      <c r="I45" s="45">
        <f t="shared" si="17"/>
        <v>0</v>
      </c>
      <c r="J45" s="177">
        <f>ULSBoard!J45+Grambling!J45+LATech!J45+McNeese!J45+Nicholls!J45+NwSU!J45+SLU!J45+ULL!J45+ULM!J45+UNO!J45</f>
        <v>0</v>
      </c>
      <c r="K45" s="46">
        <f t="shared" si="18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165">
        <f>ULSBoard!B46+Grambling!B46+LATech!B46+McNeese!B46+Nicholls!B46+NwSU!B46+SLU!B46+ULL!B46+ULM!B46+UNO!B46</f>
        <v>0</v>
      </c>
      <c r="C46" s="45">
        <f t="shared" si="0"/>
        <v>0</v>
      </c>
      <c r="D46" s="177">
        <f>ULSBoard!D46+Grambling!D46+LATech!D46+McNeese!D46+Nicholls!D46+NwSU!D46+SLU!D46+ULL!D46+ULM!D46+UNO!D46</f>
        <v>0</v>
      </c>
      <c r="E46" s="46">
        <f t="shared" si="16"/>
        <v>0</v>
      </c>
      <c r="F46" s="192">
        <f>D46+B46</f>
        <v>0</v>
      </c>
      <c r="G46" s="47">
        <f>IF(ISBLANK(F46),"  ",IF(D79&gt;0,F46/D79,IF(F46&gt;0,1,0)))</f>
        <v>0</v>
      </c>
      <c r="H46" s="165">
        <f>ULSBoard!H46+Grambling!H46+LATech!H46+McNeese!H46+Nicholls!H46+NwSU!H46+SLU!H46+ULL!H46+ULM!H46+UNO!H46</f>
        <v>0</v>
      </c>
      <c r="I46" s="45">
        <f t="shared" si="17"/>
        <v>0</v>
      </c>
      <c r="J46" s="177">
        <f>ULSBoard!J46+Grambling!J46+LATech!J46+McNeese!J46+Nicholls!J46+NwSU!J46+SLU!J46+ULL!J46+ULM!J46+UNO!J46</f>
        <v>0</v>
      </c>
      <c r="K46" s="46">
        <f t="shared" si="18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165">
        <f>ULSBoard!B47+Grambling!B47+LATech!B47+McNeese!B47+Nicholls!B47+NwSU!B47+SLU!B47+ULL!B47+ULM!B47+UNO!B47</f>
        <v>0</v>
      </c>
      <c r="C47" s="45">
        <f t="shared" si="0"/>
        <v>0</v>
      </c>
      <c r="D47" s="177">
        <f>ULSBoard!D47+Grambling!D47+LATech!D47+McNeese!D47+Nicholls!D47+NwSU!D47+SLU!D47+ULL!D47+ULM!D47+UNO!D47</f>
        <v>1526764</v>
      </c>
      <c r="E47" s="46">
        <f t="shared" si="16"/>
        <v>1</v>
      </c>
      <c r="F47" s="192">
        <f>D47+B47</f>
        <v>1526764</v>
      </c>
      <c r="G47" s="47">
        <f>IF(ISBLANK(F47),"  ",IF(D79&gt;0,F47/D79,IF(F47&gt;0,1,0)))</f>
        <v>1.944531567886603E-3</v>
      </c>
      <c r="H47" s="165">
        <f>ULSBoard!H47+Grambling!H47+LATech!H47+McNeese!H47+Nicholls!H47+NwSU!H47+SLU!H47+ULL!H47+ULM!H47+UNO!H47</f>
        <v>0</v>
      </c>
      <c r="I47" s="45">
        <f t="shared" si="17"/>
        <v>0</v>
      </c>
      <c r="J47" s="177">
        <f>ULSBoard!J47+Grambling!J47+LATech!J47+McNeese!J47+Nicholls!J47+NwSU!J47+SLU!J47+ULL!J47+ULM!J47+UNO!J47</f>
        <v>1500852</v>
      </c>
      <c r="K47" s="46">
        <f t="shared" si="18"/>
        <v>1</v>
      </c>
      <c r="L47" s="192">
        <f>J47+H47</f>
        <v>1500852</v>
      </c>
      <c r="M47" s="47">
        <f>IF(ISBLANK(L47),"  ",IF(J79&gt;0,L47/J79,IF(L47&gt;0,1,0)))</f>
        <v>1.8980589358623299E-3</v>
      </c>
      <c r="N47" s="24"/>
    </row>
    <row r="48" spans="1:14" ht="15" customHeight="1" x14ac:dyDescent="0.2">
      <c r="A48" s="67" t="s">
        <v>43</v>
      </c>
      <c r="B48" s="165">
        <f>ULSBoard!B48+Grambling!B48+LATech!B48+McNeese!B48+Nicholls!B48+NwSU!B48+SLU!B48+ULL!B48+ULM!B48+UNO!B48</f>
        <v>259923</v>
      </c>
      <c r="C48" s="45">
        <f t="shared" si="0"/>
        <v>1</v>
      </c>
      <c r="D48" s="177">
        <f>ULSBoard!D48+Grambling!D48+LATech!D48+McNeese!D48+Nicholls!D48+NwSU!D48+SLU!D48+ULL!D48+ULM!D48+UNO!D48</f>
        <v>0</v>
      </c>
      <c r="E48" s="46">
        <f t="shared" si="16"/>
        <v>0</v>
      </c>
      <c r="F48" s="192">
        <f>D48+B48</f>
        <v>259923</v>
      </c>
      <c r="G48" s="47">
        <f>IF(ISBLANK(F48),"  ",IF(F79&gt;0,F48/F79,IF(F48&gt;0,1,0)))</f>
        <v>1.5201281858384977E-4</v>
      </c>
      <c r="H48" s="165">
        <f>ULSBoard!H48+Grambling!H48+LATech!H48+McNeese!H48+Nicholls!H48+NwSU!H48+SLU!H48+ULL!H48+ULM!H48+UNO!H48</f>
        <v>259923</v>
      </c>
      <c r="I48" s="45">
        <f t="shared" si="17"/>
        <v>1</v>
      </c>
      <c r="J48" s="177">
        <f>ULSBoard!J48+Grambling!J48+LATech!J48+McNeese!J48+Nicholls!J48+NwSU!J48+SLU!J48+ULL!J48+ULM!J48+UNO!J48</f>
        <v>0</v>
      </c>
      <c r="K48" s="46">
        <f t="shared" si="18"/>
        <v>0</v>
      </c>
      <c r="L48" s="192">
        <f>J48+H48</f>
        <v>259923</v>
      </c>
      <c r="M48" s="47">
        <f>IF(ISBLANK(L48),"  ",IF(L79&gt;0,L48/L79,IF(L48&gt;0,1,0)))</f>
        <v>1.5760541386199205E-4</v>
      </c>
      <c r="N48" s="24"/>
    </row>
    <row r="49" spans="1:14" s="64" customFormat="1" ht="15" customHeight="1" x14ac:dyDescent="0.25">
      <c r="A49" s="65" t="s">
        <v>44</v>
      </c>
      <c r="B49" s="171">
        <f>B48+B47+B46+B45+B44</f>
        <v>259923</v>
      </c>
      <c r="C49" s="69">
        <f t="shared" si="0"/>
        <v>0.14547763542243269</v>
      </c>
      <c r="D49" s="182">
        <f>D48+D47+D46+D45+D44</f>
        <v>1526764</v>
      </c>
      <c r="E49" s="62">
        <f t="shared" si="16"/>
        <v>0.85452236457756736</v>
      </c>
      <c r="F49" s="193">
        <f>F48+F47+F46+F45+F44</f>
        <v>1786687</v>
      </c>
      <c r="G49" s="61">
        <f>IF(ISBLANK(F49),"  ",IF(F79&gt;0,F49/F79,IF(F49&gt;0,1,0)))</f>
        <v>1.0449222531177418E-3</v>
      </c>
      <c r="H49" s="171">
        <f>H48+H47+H46+H45+H44</f>
        <v>259923</v>
      </c>
      <c r="I49" s="69">
        <f t="shared" si="17"/>
        <v>0.14761852025386549</v>
      </c>
      <c r="J49" s="182">
        <f>J48+J47+J46+J45+J44</f>
        <v>1500852</v>
      </c>
      <c r="K49" s="62">
        <f t="shared" si="18"/>
        <v>0.85238147974613454</v>
      </c>
      <c r="L49" s="193">
        <f>L48+L47+L46+L45+L44</f>
        <v>1760775</v>
      </c>
      <c r="M49" s="61">
        <f>IF(ISBLANK(L49),"  ",IF(L79&gt;0,L49/L79,IF(L49&gt;0,1,0)))</f>
        <v>1.0676533919385704E-3</v>
      </c>
      <c r="N49" s="63"/>
    </row>
    <row r="50" spans="1:14" s="64" customFormat="1" ht="15" customHeight="1" x14ac:dyDescent="0.25">
      <c r="A50" s="158" t="s">
        <v>183</v>
      </c>
      <c r="B50" s="172">
        <f>ULSBoard!B50+Grambling!B50+LATech!B50+McNeese!B50+Nicholls!B50+NwSU!B50+SLU!B50+ULL!B50+ULM!B50+UNO!B50</f>
        <v>47927353</v>
      </c>
      <c r="C50" s="69">
        <f t="shared" ref="C50" si="19">IF(ISBLANK(B50),"  ",IF(F50&gt;0,B50/F50,IF(B50&gt;0,1,0)))</f>
        <v>1</v>
      </c>
      <c r="D50" s="183">
        <f>ULSBoard!D50+Grambling!D50+LATech!D50+McNeese!D50+Nicholls!D50+NwSU!D50+SLU!D50+ULL!D50+ULM!D50+UNO!D50</f>
        <v>0</v>
      </c>
      <c r="E50" s="62">
        <f t="shared" ref="E50" si="20">IF(ISBLANK(D50),"  ",IF(F50&gt;0,D50/F50,IF(D50&gt;0,1,0)))</f>
        <v>0</v>
      </c>
      <c r="F50" s="194">
        <f>D50+B50</f>
        <v>47927353</v>
      </c>
      <c r="G50" s="61">
        <f>IF(ISBLANK(F50),"  ",IF(F78&gt;0,F50/F78,IF(F50&gt;0,1,0)))</f>
        <v>1</v>
      </c>
      <c r="H50" s="172">
        <f>ULSBoard!H50+Grambling!H50+LATech!H50+McNeese!H50+Nicholls!H50+NwSU!H50+SLU!H50+ULL!H50+ULM!H50+UNO!H50</f>
        <v>0</v>
      </c>
      <c r="I50" s="69">
        <f t="shared" ref="I50" si="21">IF(ISBLANK(H50),"  ",IF(L50&gt;0,H50/L50,IF(H50&gt;0,1,0)))</f>
        <v>0</v>
      </c>
      <c r="J50" s="183">
        <f>ULSBoard!J50+Grambling!J50+LATech!J50+McNeese!J50+Nicholls!J50+NwSU!J50+SLU!J50+ULL!J50+ULM!J50+UNO!J50</f>
        <v>47927355</v>
      </c>
      <c r="K50" s="62">
        <f t="shared" ref="K50" si="22">IF(ISBLANK(J50),"  ",IF(L50&gt;0,J50/L50,IF(J50&gt;0,1,0)))</f>
        <v>1</v>
      </c>
      <c r="L50" s="194">
        <f>J50+H50</f>
        <v>47927355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45</v>
      </c>
      <c r="B51" s="172">
        <f>ULSBoard!B51+Grambling!B51+LATech!B51+McNeese!B51+Nicholls!B51+NwSU!B51+SLU!B51+ULL!B51+ULM!B51+UNO!B51</f>
        <v>0</v>
      </c>
      <c r="C51" s="69">
        <f t="shared" si="0"/>
        <v>0</v>
      </c>
      <c r="D51" s="183">
        <f>ULSBoard!D51+Grambling!D51+LATech!D51+McNeese!D51+Nicholls!D51+NwSU!D51+SLU!D51+ULL!D51+ULM!D51+UNO!D51</f>
        <v>0</v>
      </c>
      <c r="E51" s="62">
        <f t="shared" si="16"/>
        <v>0</v>
      </c>
      <c r="F51" s="194">
        <f>D51+B51</f>
        <v>0</v>
      </c>
      <c r="G51" s="61">
        <f>IF(ISBLANK(F51),"  ",IF(F79&gt;0,F51/F79,IF(F51&gt;0,1,0)))</f>
        <v>0</v>
      </c>
      <c r="H51" s="172">
        <f>ULSBoard!H51+Grambling!H51+LATech!H51+McNeese!H51+Nicholls!H51+NwSU!H51+SLU!H51+ULL!H51+ULM!H51+UNO!H51</f>
        <v>0</v>
      </c>
      <c r="I51" s="69">
        <f t="shared" si="17"/>
        <v>0</v>
      </c>
      <c r="J51" s="183">
        <f>ULSBoard!J51+Grambling!J51+LATech!J51+McNeese!J51+Nicholls!J51+NwSU!J51+SLU!J51+ULL!J51+ULM!J51+UNO!J51</f>
        <v>0</v>
      </c>
      <c r="K51" s="62">
        <f t="shared" si="18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65">
        <f>ULSBoard!B53+Grambling!B53+LATech!B53+McNeese!B53+Nicholls!B53+NwSU!B53+SLU!B53+ULL!B53+ULM!B53+UNO!B53</f>
        <v>486435139.61000001</v>
      </c>
      <c r="C53" s="41">
        <f t="shared" si="0"/>
        <v>0.99115446924988893</v>
      </c>
      <c r="D53" s="177">
        <f>ULSBoard!D53+Grambling!D53+LATech!D53+McNeese!D53+Nicholls!D53+NwSU!D53+SLU!D53+ULL!D53+ULM!D53+UNO!D53</f>
        <v>4341177</v>
      </c>
      <c r="E53" s="42">
        <f t="shared" ref="E53:E70" si="23">IF(ISBLANK(D53),"  ",IF(F53&gt;0,D53/F53,IF(D53&gt;0,1,0)))</f>
        <v>8.8455307501110678E-3</v>
      </c>
      <c r="F53" s="195">
        <f t="shared" ref="F53:F58" si="24">D53+B53</f>
        <v>490776316.61000001</v>
      </c>
      <c r="G53" s="43">
        <f>IF(ISBLANK(F53),"  ",IF(F79&gt;0,F53/F79,IF(F53&gt;0,1,0)))</f>
        <v>0.28702458490432148</v>
      </c>
      <c r="H53" s="165">
        <f>ULSBoard!H53+Grambling!H53+LATech!H53+McNeese!H53+Nicholls!H53+NwSU!H53+SLU!H53+ULL!H53+ULM!H53+UNO!H53</f>
        <v>502379726</v>
      </c>
      <c r="I53" s="41">
        <f t="shared" ref="I53:I70" si="25">IF(ISBLANK(H53),"  ",IF(L53&gt;0,H53/L53,IF(H53&gt;0,1,0)))</f>
        <v>0.99192237941533468</v>
      </c>
      <c r="J53" s="177">
        <f>ULSBoard!J53+Grambling!J53+LATech!J53+McNeese!J53+Nicholls!J53+NwSU!J53+SLU!J53+ULL!J53+ULM!J53+UNO!J53</f>
        <v>4091079</v>
      </c>
      <c r="K53" s="42">
        <f t="shared" ref="K53:K70" si="26">IF(ISBLANK(J53),"  ",IF(L53&gt;0,J53/L53,IF(J53&gt;0,1,0)))</f>
        <v>8.077620584665289E-3</v>
      </c>
      <c r="L53" s="195">
        <f t="shared" ref="L53:L69" si="27">J53+H53</f>
        <v>506470805</v>
      </c>
      <c r="M53" s="43">
        <f>IF(ISBLANK(L53),"  ",IF(L79&gt;0,L53/L79,IF(L53&gt;0,1,0)))</f>
        <v>0.30710072148690676</v>
      </c>
      <c r="N53" s="24"/>
    </row>
    <row r="54" spans="1:14" ht="15" customHeight="1" x14ac:dyDescent="0.2">
      <c r="A54" s="30" t="s">
        <v>48</v>
      </c>
      <c r="B54" s="165">
        <f>ULSBoard!B54+Grambling!B54+LATech!B54+McNeese!B54+Nicholls!B54+NwSU!B54+SLU!B54+ULL!B54+ULM!B54+UNO!B54</f>
        <v>27193444.600000001</v>
      </c>
      <c r="C54" s="45">
        <f t="shared" si="0"/>
        <v>0.99695561942025335</v>
      </c>
      <c r="D54" s="177">
        <f>ULSBoard!D54+Grambling!D54+LATech!D54+McNeese!D54+Nicholls!D54+NwSU!D54+SLU!D54+ULL!D54+ULM!D54+UNO!D54</f>
        <v>83040</v>
      </c>
      <c r="E54" s="46">
        <f t="shared" si="23"/>
        <v>3.0443805797467022E-3</v>
      </c>
      <c r="F54" s="196">
        <f t="shared" si="24"/>
        <v>27276484.600000001</v>
      </c>
      <c r="G54" s="47">
        <f>IF(ISBLANK(F54),"  ",IF(F79&gt;0,F54/F79,IF(F54&gt;0,1,0)))</f>
        <v>1.59523216687441E-2</v>
      </c>
      <c r="H54" s="165">
        <f>ULSBoard!H54+Grambling!H54+LATech!H54+McNeese!H54+Nicholls!H54+NwSU!H54+SLU!H54+ULL!H54+ULM!H54+UNO!H54</f>
        <v>27262422</v>
      </c>
      <c r="I54" s="45">
        <f t="shared" si="25"/>
        <v>0.99830603322415923</v>
      </c>
      <c r="J54" s="177">
        <f>ULSBoard!J54+Grambling!J54+LATech!J54+McNeese!J54+Nicholls!J54+NwSU!J54+SLU!J54+ULL!J54+ULM!J54+UNO!J54</f>
        <v>46260</v>
      </c>
      <c r="K54" s="46">
        <f t="shared" si="26"/>
        <v>1.6939667758407381E-3</v>
      </c>
      <c r="L54" s="196">
        <f t="shared" si="27"/>
        <v>27308682</v>
      </c>
      <c r="M54" s="47">
        <f>IF(ISBLANK(L54),"  ",IF(L79&gt;0,L54/L79,IF(L54&gt;0,1,0)))</f>
        <v>1.655873519709888E-2</v>
      </c>
      <c r="N54" s="24"/>
    </row>
    <row r="55" spans="1:14" ht="15" customHeight="1" x14ac:dyDescent="0.2">
      <c r="A55" s="74" t="s">
        <v>49</v>
      </c>
      <c r="B55" s="165">
        <f>ULSBoard!B55+Grambling!B55+LATech!B55+McNeese!B55+Nicholls!B55+NwSU!B55+SLU!B55+ULL!B55+ULM!B55+UNO!B55</f>
        <v>17154892.530000001</v>
      </c>
      <c r="C55" s="45">
        <f t="shared" si="0"/>
        <v>0.96174121436468596</v>
      </c>
      <c r="D55" s="177">
        <f>ULSBoard!D55+Grambling!D55+LATech!D55+McNeese!D55+Nicholls!D55+NwSU!D55+SLU!D55+ULL!D55+ULM!D55+UNO!D55</f>
        <v>682434.47</v>
      </c>
      <c r="E55" s="46">
        <f t="shared" si="23"/>
        <v>3.8258785635314076E-2</v>
      </c>
      <c r="F55" s="197">
        <f t="shared" si="24"/>
        <v>17837327</v>
      </c>
      <c r="G55" s="47">
        <f>IF(ISBLANK(F55),"  ",IF(F79&gt;0,F55/F79,IF(F55&gt;0,1,0)))</f>
        <v>1.043194466542709E-2</v>
      </c>
      <c r="H55" s="165">
        <f>ULSBoard!H55+Grambling!H55+LATech!H55+McNeese!H55+Nicholls!H55+NwSU!H55+SLU!H55+ULL!H55+ULM!H55+UNO!H55</f>
        <v>17157963</v>
      </c>
      <c r="I55" s="45">
        <f t="shared" si="25"/>
        <v>0.97123957449222087</v>
      </c>
      <c r="J55" s="177">
        <f>ULSBoard!J55+Grambling!J55+LATech!J55+McNeese!J55+Nicholls!J55+NwSU!J55+SLU!J55+ULL!J55+ULM!J55+UNO!J55</f>
        <v>508083</v>
      </c>
      <c r="K55" s="46">
        <f t="shared" si="26"/>
        <v>2.8760425507779162E-2</v>
      </c>
      <c r="L55" s="197">
        <f t="shared" si="27"/>
        <v>17666046</v>
      </c>
      <c r="M55" s="47">
        <f>IF(ISBLANK(L55),"  ",IF(L79&gt;0,L55/L79,IF(L55&gt;0,1,0)))</f>
        <v>1.0711881946326371E-2</v>
      </c>
      <c r="N55" s="24"/>
    </row>
    <row r="56" spans="1:14" ht="15" customHeight="1" x14ac:dyDescent="0.2">
      <c r="A56" s="74" t="s">
        <v>50</v>
      </c>
      <c r="B56" s="165">
        <f>ULSBoard!B56+Grambling!B56+LATech!B56+McNeese!B56+Nicholls!B56+NwSU!B56+SLU!B56+ULL!B56+ULM!B56+UNO!B56</f>
        <v>9330640.8399999999</v>
      </c>
      <c r="C56" s="45">
        <f t="shared" si="0"/>
        <v>1</v>
      </c>
      <c r="D56" s="177">
        <f>ULSBoard!D56+Grambling!D56+LATech!D56+McNeese!D56+Nicholls!D56+NwSU!D56+SLU!D56+ULL!D56+ULM!D56+UNO!D56</f>
        <v>0</v>
      </c>
      <c r="E56" s="46">
        <f t="shared" si="23"/>
        <v>0</v>
      </c>
      <c r="F56" s="197">
        <f t="shared" si="24"/>
        <v>9330640.8399999999</v>
      </c>
      <c r="G56" s="47">
        <f>IF(ISBLANK(F56),"  ",IF(F79&gt;0,F56/F79,IF(F56&gt;0,1,0)))</f>
        <v>5.4569122904936452E-3</v>
      </c>
      <c r="H56" s="165">
        <f>ULSBoard!H56+Grambling!H56+LATech!H56+McNeese!H56+Nicholls!H56+NwSU!H56+SLU!H56+ULL!H56+ULM!H56+UNO!H56</f>
        <v>9308946</v>
      </c>
      <c r="I56" s="45">
        <f t="shared" si="25"/>
        <v>1</v>
      </c>
      <c r="J56" s="177">
        <f>ULSBoard!J56+Grambling!J56+LATech!J56+McNeese!J56+Nicholls!J56+NwSU!J56+SLU!J56+ULL!J56+ULM!J56+UNO!J56</f>
        <v>0</v>
      </c>
      <c r="K56" s="46">
        <f t="shared" si="26"/>
        <v>0</v>
      </c>
      <c r="L56" s="197">
        <f t="shared" si="27"/>
        <v>9308946</v>
      </c>
      <c r="M56" s="47">
        <f>IF(ISBLANK(L56),"  ",IF(L79&gt;0,L56/L79,IF(L56&gt;0,1,0)))</f>
        <v>5.6445189034788588E-3</v>
      </c>
      <c r="N56" s="24"/>
    </row>
    <row r="57" spans="1:14" ht="15" customHeight="1" x14ac:dyDescent="0.2">
      <c r="A57" s="74" t="s">
        <v>51</v>
      </c>
      <c r="B57" s="165">
        <f>ULSBoard!B57+Grambling!B57+LATech!B57+McNeese!B57+Nicholls!B57+NwSU!B57+SLU!B57+ULL!B57+ULM!B57+UNO!B57</f>
        <v>0</v>
      </c>
      <c r="C57" s="45">
        <f>IF(ISBLANK(B57),"  ",IF(F57&gt;0,B57/F57,IF(B57&gt;0,1,0)))</f>
        <v>0</v>
      </c>
      <c r="D57" s="177">
        <f>ULSBoard!D57+Grambling!D57+LATech!D57+McNeese!D57+Nicholls!D57+NwSU!D57+SLU!D57+ULL!D57+ULM!D57+UNO!D57</f>
        <v>10955490.780000001</v>
      </c>
      <c r="E57" s="46">
        <f>IF(ISBLANK(D57),"  ",IF(F57&gt;0,D57/F57,IF(D57&gt;0,1,0)))</f>
        <v>1</v>
      </c>
      <c r="F57" s="197">
        <f t="shared" si="24"/>
        <v>10955490.780000001</v>
      </c>
      <c r="G57" s="47">
        <f>IF(ISBLANK(F57),"  ",IF(F79&gt;0,F57/F79,IF(F57&gt;0,1,0)))</f>
        <v>6.4071860991031159E-3</v>
      </c>
      <c r="H57" s="165">
        <f>ULSBoard!H57+Grambling!H57+LATech!H57+McNeese!H57+Nicholls!H57+NwSU!H57+SLU!H57+ULL!H57+ULM!H57+UNO!H57</f>
        <v>0</v>
      </c>
      <c r="I57" s="45">
        <f>IF(ISBLANK(H57),"  ",IF(L57&gt;0,H57/L57,IF(H57&gt;0,1,0)))</f>
        <v>0</v>
      </c>
      <c r="J57" s="177">
        <f>ULSBoard!J57+Grambling!J57+LATech!J57+McNeese!J57+Nicholls!J57+NwSU!J57+SLU!J57+ULL!J57+ULM!J57+UNO!J57</f>
        <v>12433115</v>
      </c>
      <c r="K57" s="46">
        <f>IF(ISBLANK(J57),"  ",IF(L57&gt;0,J57/L57,IF(J57&gt;0,1,0)))</f>
        <v>1</v>
      </c>
      <c r="L57" s="197">
        <f t="shared" si="27"/>
        <v>12433115</v>
      </c>
      <c r="M57" s="47">
        <f>IF(ISBLANK(L57),"  ",IF(L79&gt;0,L57/L79,IF(L57&gt;0,1,0)))</f>
        <v>7.5388720319815531E-3</v>
      </c>
      <c r="N57" s="24"/>
    </row>
    <row r="58" spans="1:14" ht="15" customHeight="1" x14ac:dyDescent="0.2">
      <c r="A58" s="30" t="s">
        <v>52</v>
      </c>
      <c r="B58" s="165">
        <f>ULSBoard!B58+Grambling!B58+LATech!B58+McNeese!B58+Nicholls!B58+NwSU!B58+SLU!B58+ULL!B58+ULM!B58+UNO!B58</f>
        <v>69427419.930000007</v>
      </c>
      <c r="C58" s="45">
        <f t="shared" si="0"/>
        <v>0.39150640996188613</v>
      </c>
      <c r="D58" s="177">
        <f>ULSBoard!D58+Grambling!D58+LATech!D58+McNeese!D58+Nicholls!D58+NwSU!D58+SLU!D58+ULL!D58+ULM!D58+UNO!D58</f>
        <v>107906636.84</v>
      </c>
      <c r="E58" s="46">
        <f t="shared" si="23"/>
        <v>0.60849359003811387</v>
      </c>
      <c r="F58" s="196">
        <f t="shared" si="24"/>
        <v>177334056.77000001</v>
      </c>
      <c r="G58" s="47">
        <f>IF(ISBLANK(F58),"  ",IF(F79&gt;0,F58/F79,IF(F58&gt;0,1,0)))</f>
        <v>0.10371167538277155</v>
      </c>
      <c r="H58" s="165">
        <f>ULSBoard!H58+Grambling!H58+LATech!H58+McNeese!H58+Nicholls!H58+NwSU!H58+SLU!H58+ULL!H58+ULM!H58+UNO!H58</f>
        <v>73177048</v>
      </c>
      <c r="I58" s="45">
        <f t="shared" si="25"/>
        <v>0.41665593906105841</v>
      </c>
      <c r="J58" s="177">
        <f>ULSBoard!J58+Grambling!J58+LATech!J58+McNeese!J58+Nicholls!J58+NwSU!J58+SLU!J58+ULL!J58+ULM!J58+UNO!J58</f>
        <v>102452389</v>
      </c>
      <c r="K58" s="46">
        <f t="shared" si="26"/>
        <v>0.58334406093894153</v>
      </c>
      <c r="L58" s="196">
        <f t="shared" si="27"/>
        <v>175629437</v>
      </c>
      <c r="M58" s="47">
        <f>IF(ISBLANK(L58),"  ",IF(L79&gt;0,L58/L79,IF(L58&gt;0,1,0)))</f>
        <v>0.10649365429274692</v>
      </c>
      <c r="N58" s="24"/>
    </row>
    <row r="59" spans="1:14" s="64" customFormat="1" ht="15" customHeight="1" x14ac:dyDescent="0.25">
      <c r="A59" s="70" t="s">
        <v>53</v>
      </c>
      <c r="B59" s="171">
        <f>B58+B56+B55+B54+B53</f>
        <v>609541537.50999999</v>
      </c>
      <c r="C59" s="69">
        <f t="shared" si="0"/>
        <v>0.83099245329687288</v>
      </c>
      <c r="D59" s="182">
        <f>D58+D56+D55+D54+D53+D57</f>
        <v>123968779.09</v>
      </c>
      <c r="E59" s="62">
        <f t="shared" si="23"/>
        <v>0.16900754670312704</v>
      </c>
      <c r="F59" s="198">
        <f>F58+F56+F55+F54+F53+F57</f>
        <v>733510316.60000002</v>
      </c>
      <c r="G59" s="61">
        <f>IF(ISBLANK(F59),"  ",IF(F79&gt;0,F59/F79,IF(F59&gt;0,1,0)))</f>
        <v>0.42898462501086099</v>
      </c>
      <c r="H59" s="171">
        <f>H58+H56+H55+H54+H53</f>
        <v>629286105</v>
      </c>
      <c r="I59" s="69">
        <f t="shared" si="25"/>
        <v>0.84037365464247837</v>
      </c>
      <c r="J59" s="182">
        <f>J58+J56+J55+J54+J53+J57</f>
        <v>119530926</v>
      </c>
      <c r="K59" s="62">
        <f t="shared" si="26"/>
        <v>0.15962634535752165</v>
      </c>
      <c r="L59" s="196">
        <f t="shared" si="27"/>
        <v>748817031</v>
      </c>
      <c r="M59" s="61">
        <f>IF(ISBLANK(L59),"  ",IF(L79&gt;0,L59/L79,IF(L59&gt;0,1,0)))</f>
        <v>0.45404838385853935</v>
      </c>
      <c r="N59" s="63"/>
    </row>
    <row r="60" spans="1:14" ht="15" customHeight="1" x14ac:dyDescent="0.2">
      <c r="A60" s="40" t="s">
        <v>54</v>
      </c>
      <c r="B60" s="165">
        <f>ULSBoard!B60+Grambling!B60+LATech!B60+McNeese!B60+Nicholls!B60+NwSU!B60+SLU!B60+ULL!B60+ULM!B60+UNO!B60</f>
        <v>0</v>
      </c>
      <c r="C60" s="45">
        <f t="shared" si="0"/>
        <v>0</v>
      </c>
      <c r="D60" s="177">
        <f>ULSBoard!D60+Grambling!D60+LATech!D60+McNeese!D60+Nicholls!D60+NwSU!D60+SLU!D60+ULL!D60+ULM!D60+UNO!D60</f>
        <v>0</v>
      </c>
      <c r="E60" s="46">
        <f t="shared" si="23"/>
        <v>0</v>
      </c>
      <c r="F60" s="199">
        <f t="shared" ref="F60:F69" si="28">D60+B60</f>
        <v>0</v>
      </c>
      <c r="G60" s="47">
        <f>IF(ISBLANK(F60),"  ",IF(F79&gt;0,F60/F79,IF(F60&gt;0,1,0)))</f>
        <v>0</v>
      </c>
      <c r="H60" s="165">
        <f>ULSBoard!H60+Grambling!H60+LATech!H60+McNeese!H60+Nicholls!H60+NwSU!H60+SLU!H60+ULL!H60+ULM!H60+UNO!H60</f>
        <v>0</v>
      </c>
      <c r="I60" s="45">
        <f t="shared" si="25"/>
        <v>0</v>
      </c>
      <c r="J60" s="177">
        <f>ULSBoard!J60+Grambling!J60+LATech!J60+McNeese!J60+Nicholls!J60+NwSU!J60+SLU!J60+ULL!J60+ULM!J60+UNO!J60</f>
        <v>0</v>
      </c>
      <c r="K60" s="46">
        <f t="shared" si="26"/>
        <v>0</v>
      </c>
      <c r="L60" s="199">
        <f t="shared" si="2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165">
        <f>ULSBoard!B61+Grambling!B61+LATech!B61+McNeese!B61+Nicholls!B61+NwSU!B61+SLU!B61+ULL!B61+ULM!B61+UNO!B61</f>
        <v>0</v>
      </c>
      <c r="C61" s="45">
        <f t="shared" si="0"/>
        <v>0</v>
      </c>
      <c r="D61" s="177">
        <f>ULSBoard!D61+Grambling!D61+LATech!D61+McNeese!D61+Nicholls!D61+NwSU!D61+SLU!D61+ULL!D61+ULM!D61+UNO!D61</f>
        <v>0</v>
      </c>
      <c r="E61" s="46">
        <f t="shared" si="23"/>
        <v>0</v>
      </c>
      <c r="F61" s="191">
        <f t="shared" si="28"/>
        <v>0</v>
      </c>
      <c r="G61" s="47">
        <f>IF(ISBLANK(F61),"  ",IF(F79&gt;0,F61/F79,IF(F61&gt;0,1,0)))</f>
        <v>0</v>
      </c>
      <c r="H61" s="165">
        <f>ULSBoard!H61+Grambling!H61+LATech!H61+McNeese!H61+Nicholls!H61+NwSU!H61+SLU!H61+ULL!H61+ULM!H61+UNO!H61</f>
        <v>0</v>
      </c>
      <c r="I61" s="45">
        <f t="shared" si="25"/>
        <v>0</v>
      </c>
      <c r="J61" s="177">
        <f>ULSBoard!J61+Grambling!J61+LATech!J61+McNeese!J61+Nicholls!J61+NwSU!J61+SLU!J61+ULL!J61+ULM!J61+UNO!J61</f>
        <v>0</v>
      </c>
      <c r="K61" s="46">
        <f t="shared" si="26"/>
        <v>0</v>
      </c>
      <c r="L61" s="191">
        <f t="shared" si="2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165">
        <f>ULSBoard!B62+Grambling!B62+LATech!B62+McNeese!B62+Nicholls!B62+NwSU!B62+SLU!B62+ULL!B62+ULM!B62+UNO!B62</f>
        <v>889927.74</v>
      </c>
      <c r="C62" s="45">
        <f t="shared" si="0"/>
        <v>0.41911440246764459</v>
      </c>
      <c r="D62" s="177">
        <f>ULSBoard!D62+Grambling!D62+LATech!D62+McNeese!D62+Nicholls!D62+NwSU!D62+SLU!D62+ULL!D62+ULM!D62+UNO!D62</f>
        <v>1233425.06</v>
      </c>
      <c r="E62" s="46">
        <f t="shared" si="23"/>
        <v>0.58088559753235547</v>
      </c>
      <c r="F62" s="191">
        <f t="shared" si="28"/>
        <v>2123352.7999999998</v>
      </c>
      <c r="G62" s="47">
        <f>IF(ISBLANK(F62),"  ",IF(F79&gt;0,F62/F79,IF(F62&gt;0,1,0)))</f>
        <v>1.2418171688381152E-3</v>
      </c>
      <c r="H62" s="165">
        <f>ULSBoard!H62+Grambling!H62+LATech!H62+McNeese!H62+Nicholls!H62+NwSU!H62+SLU!H62+ULL!H62+ULM!H62+UNO!H62</f>
        <v>999212</v>
      </c>
      <c r="I62" s="45">
        <f t="shared" si="25"/>
        <v>0.44492950320958102</v>
      </c>
      <c r="J62" s="177">
        <f>ULSBoard!J62+Grambling!J62+LATech!J62+McNeese!J62+Nicholls!J62+NwSU!J62+SLU!J62+ULL!J62+ULM!J62+UNO!J62</f>
        <v>1246564</v>
      </c>
      <c r="K62" s="46">
        <f t="shared" si="26"/>
        <v>0.55507049679041898</v>
      </c>
      <c r="L62" s="191">
        <f t="shared" si="27"/>
        <v>2245776</v>
      </c>
      <c r="M62" s="47">
        <f>IF(ISBLANK(L62),"  ",IF(L79&gt;0,L62/L79,IF(L62&gt;0,1,0)))</f>
        <v>1.3617358060707557E-3</v>
      </c>
      <c r="N62" s="24"/>
    </row>
    <row r="63" spans="1:14" ht="15" customHeight="1" x14ac:dyDescent="0.2">
      <c r="A63" s="67" t="s">
        <v>57</v>
      </c>
      <c r="B63" s="165">
        <f>ULSBoard!B63+Grambling!B63+LATech!B63+McNeese!B63+Nicholls!B63+NwSU!B63+SLU!B63+ULL!B63+ULM!B63+UNO!B63</f>
        <v>1113284</v>
      </c>
      <c r="C63" s="45">
        <f t="shared" si="0"/>
        <v>2.1007594602354664E-2</v>
      </c>
      <c r="D63" s="177">
        <f>ULSBoard!D63+Grambling!D63+LATech!D63+McNeese!D63+Nicholls!D63+NwSU!D63+SLU!D63+ULL!D63+ULM!D63+UNO!D63</f>
        <v>51881074.520000003</v>
      </c>
      <c r="E63" s="46">
        <f t="shared" si="23"/>
        <v>0.97899240539764532</v>
      </c>
      <c r="F63" s="192">
        <f t="shared" si="28"/>
        <v>52994358.520000003</v>
      </c>
      <c r="G63" s="47">
        <f>IF(ISBLANK(F63),"  ",IF(F79&gt;0,F63/F79,IF(F63&gt;0,1,0)))</f>
        <v>3.0993108757856189E-2</v>
      </c>
      <c r="H63" s="165">
        <f>ULSBoard!H63+Grambling!H63+LATech!H63+McNeese!H63+Nicholls!H63+NwSU!H63+SLU!H63+ULL!H63+ULM!H63+UNO!H63</f>
        <v>1095000</v>
      </c>
      <c r="I63" s="45">
        <f t="shared" si="25"/>
        <v>2.0757413173636347E-2</v>
      </c>
      <c r="J63" s="177">
        <f>ULSBoard!J63+Grambling!J63+LATech!J63+McNeese!J63+Nicholls!J63+NwSU!J63+SLU!J63+ULL!J63+ULM!J63+UNO!J63</f>
        <v>51657238</v>
      </c>
      <c r="K63" s="46">
        <f t="shared" si="26"/>
        <v>0.97924258682636367</v>
      </c>
      <c r="L63" s="192">
        <f t="shared" si="27"/>
        <v>52752238</v>
      </c>
      <c r="M63" s="47">
        <f>IF(ISBLANK(L63),"  ",IF(L79&gt;0,L63/L79,IF(L63&gt;0,1,0)))</f>
        <v>3.1986543330664481E-2</v>
      </c>
      <c r="N63" s="24"/>
    </row>
    <row r="64" spans="1:14" ht="15" customHeight="1" x14ac:dyDescent="0.2">
      <c r="A64" s="76" t="s">
        <v>58</v>
      </c>
      <c r="B64" s="165">
        <f>ULSBoard!B64+Grambling!B64+LATech!B64+McNeese!B64+Nicholls!B64+NwSU!B64+SLU!B64+ULL!B64+ULM!B64+UNO!B64</f>
        <v>151741</v>
      </c>
      <c r="C64" s="45">
        <f t="shared" si="0"/>
        <v>1</v>
      </c>
      <c r="D64" s="177">
        <f>ULSBoard!D64+Grambling!D64+LATech!D64+McNeese!D64+Nicholls!D64+NwSU!D64+SLU!D64+ULL!D64+ULM!D64+UNO!D64</f>
        <v>0</v>
      </c>
      <c r="E64" s="46">
        <f t="shared" si="23"/>
        <v>0</v>
      </c>
      <c r="F64" s="191">
        <f t="shared" si="28"/>
        <v>151741</v>
      </c>
      <c r="G64" s="47">
        <f>IF(ISBLANK(F64),"  ",IF(F79&gt;0,F64/F79,IF(F64&gt;0,1,0)))</f>
        <v>8.8743886092157873E-5</v>
      </c>
      <c r="H64" s="165">
        <f>ULSBoard!H64+Grambling!H64+LATech!H64+McNeese!H64+Nicholls!H64+NwSU!H64+SLU!H64+ULL!H64+ULM!H64+UNO!H64</f>
        <v>161000</v>
      </c>
      <c r="I64" s="45">
        <f t="shared" si="25"/>
        <v>1</v>
      </c>
      <c r="J64" s="177">
        <f>ULSBoard!J64+Grambling!J64+LATech!J64+McNeese!J64+Nicholls!J64+NwSU!J64+SLU!J64+ULL!J64+ULM!J64+UNO!J64</f>
        <v>0</v>
      </c>
      <c r="K64" s="46">
        <f t="shared" si="26"/>
        <v>0</v>
      </c>
      <c r="L64" s="191">
        <f t="shared" si="27"/>
        <v>161000</v>
      </c>
      <c r="M64" s="47">
        <f>IF(ISBLANK(L64),"  ",IF(L79&gt;0,L64/L79,IF(L64&gt;0,1,0)))</f>
        <v>9.7623033097420079E-5</v>
      </c>
      <c r="N64" s="24"/>
    </row>
    <row r="65" spans="1:14" ht="15" customHeight="1" x14ac:dyDescent="0.2">
      <c r="A65" s="76" t="s">
        <v>59</v>
      </c>
      <c r="B65" s="165">
        <f>ULSBoard!B65+Grambling!B65+LATech!B65+McNeese!B65+Nicholls!B65+NwSU!B65+SLU!B65+ULL!B65+ULM!B65+UNO!B65</f>
        <v>0</v>
      </c>
      <c r="C65" s="45">
        <f t="shared" si="0"/>
        <v>0</v>
      </c>
      <c r="D65" s="177">
        <f>ULSBoard!D65+Grambling!D65+LATech!D65+McNeese!D65+Nicholls!D65+NwSU!D65+SLU!D65+ULL!D65+ULM!D65+UNO!D65</f>
        <v>68955182.849999994</v>
      </c>
      <c r="E65" s="46">
        <f t="shared" si="23"/>
        <v>1</v>
      </c>
      <c r="F65" s="191">
        <f t="shared" si="28"/>
        <v>68955182.849999994</v>
      </c>
      <c r="G65" s="47">
        <f>IF(ISBLANK(F65),"  ",IF(F79&gt;0,F65/F79,IF(F65&gt;0,1,0)))</f>
        <v>4.0327603563336985E-2</v>
      </c>
      <c r="H65" s="165">
        <f>ULSBoard!H65+Grambling!H65+LATech!H65+McNeese!H65+Nicholls!H65+NwSU!H65+SLU!H65+ULL!H65+ULM!H65+UNO!H65</f>
        <v>0</v>
      </c>
      <c r="I65" s="45">
        <f t="shared" si="25"/>
        <v>0</v>
      </c>
      <c r="J65" s="177">
        <f>ULSBoard!J65+Grambling!J65+LATech!J65+McNeese!J65+Nicholls!J65+NwSU!J65+SLU!J65+ULL!J65+ULM!J65+UNO!J65</f>
        <v>73735121</v>
      </c>
      <c r="K65" s="46">
        <f t="shared" si="26"/>
        <v>1</v>
      </c>
      <c r="L65" s="191">
        <f t="shared" si="27"/>
        <v>73735121</v>
      </c>
      <c r="M65" s="47">
        <f>IF(ISBLANK(L65),"  ",IF(L79&gt;0,L65/L79,IF(L65&gt;0,1,0)))</f>
        <v>4.4709603464753257E-2</v>
      </c>
      <c r="N65" s="24"/>
    </row>
    <row r="66" spans="1:14" ht="15" customHeight="1" x14ac:dyDescent="0.2">
      <c r="A66" s="77" t="s">
        <v>60</v>
      </c>
      <c r="B66" s="165">
        <f>ULSBoard!B66+Grambling!B66+LATech!B66+McNeese!B66+Nicholls!B66+NwSU!B66+SLU!B66+ULL!B66+ULM!B66+UNO!B66</f>
        <v>0</v>
      </c>
      <c r="C66" s="45">
        <f t="shared" si="0"/>
        <v>0</v>
      </c>
      <c r="D66" s="177">
        <f>ULSBoard!D66+Grambling!D66+LATech!D66+McNeese!D66+Nicholls!D66+NwSU!D66+SLU!D66+ULL!D66+ULM!D66+UNO!D66</f>
        <v>180996437.22</v>
      </c>
      <c r="E66" s="46">
        <f t="shared" si="23"/>
        <v>1</v>
      </c>
      <c r="F66" s="191">
        <f t="shared" si="28"/>
        <v>180996437.22</v>
      </c>
      <c r="G66" s="47">
        <f>IF(ISBLANK(F66),"  ",IF(F79&gt;0,F66/F79,IF(F66&gt;0,1,0)))</f>
        <v>0.10585357423331916</v>
      </c>
      <c r="H66" s="165">
        <f>ULSBoard!H66+Grambling!H66+LATech!H66+McNeese!H66+Nicholls!H66+NwSU!H66+SLU!H66+ULL!H66+ULM!H66+UNO!H66</f>
        <v>0</v>
      </c>
      <c r="I66" s="45">
        <f t="shared" si="25"/>
        <v>0</v>
      </c>
      <c r="J66" s="177">
        <f>ULSBoard!J66+Grambling!J66+LATech!J66+McNeese!J66+Nicholls!J66+NwSU!J66+SLU!J66+ULL!J66+ULM!J66+UNO!J66</f>
        <v>173400334</v>
      </c>
      <c r="K66" s="46">
        <f t="shared" si="26"/>
        <v>1</v>
      </c>
      <c r="L66" s="191">
        <f t="shared" si="27"/>
        <v>173400334</v>
      </c>
      <c r="M66" s="47">
        <f>IF(ISBLANK(L66),"  ",IF(L79&gt;0,L66/L79,IF(L66&gt;0,1,0)))</f>
        <v>0.10514202823096706</v>
      </c>
      <c r="N66" s="24"/>
    </row>
    <row r="67" spans="1:14" ht="15" customHeight="1" x14ac:dyDescent="0.2">
      <c r="A67" s="77" t="s">
        <v>61</v>
      </c>
      <c r="B67" s="165">
        <f>ULSBoard!B67+Grambling!B67+LATech!B67+McNeese!B67+Nicholls!B67+NwSU!B67+SLU!B67+ULL!B67+ULM!B67+UNO!B67</f>
        <v>0</v>
      </c>
      <c r="C67" s="45">
        <f t="shared" si="0"/>
        <v>0</v>
      </c>
      <c r="D67" s="177">
        <f>ULSBoard!D67+Grambling!D67+LATech!D67+McNeese!D67+Nicholls!D67+NwSU!D67+SLU!D67+ULL!D67+ULM!D67+UNO!D67</f>
        <v>4392855</v>
      </c>
      <c r="E67" s="46">
        <f t="shared" si="23"/>
        <v>1</v>
      </c>
      <c r="F67" s="191">
        <f t="shared" si="28"/>
        <v>4392855</v>
      </c>
      <c r="G67" s="47">
        <f>IF(ISBLANK(F67),"  ",IF(F79&gt;0,F67/F79,IF(F67&gt;0,1,0)))</f>
        <v>2.5691080442290888E-3</v>
      </c>
      <c r="H67" s="165">
        <f>ULSBoard!H67+Grambling!H67+LATech!H67+McNeese!H67+Nicholls!H67+NwSU!H67+SLU!H67+ULL!H67+ULM!H67+UNO!H67</f>
        <v>0</v>
      </c>
      <c r="I67" s="45">
        <f t="shared" si="25"/>
        <v>0</v>
      </c>
      <c r="J67" s="177">
        <f>ULSBoard!J67+Grambling!J67+LATech!J67+McNeese!J67+Nicholls!J67+NwSU!J67+SLU!J67+ULL!J67+ULM!J67+UNO!J67</f>
        <v>2937511</v>
      </c>
      <c r="K67" s="46">
        <f t="shared" si="26"/>
        <v>1</v>
      </c>
      <c r="L67" s="191">
        <f t="shared" si="27"/>
        <v>2937511</v>
      </c>
      <c r="M67" s="47">
        <f>IF(ISBLANK(L67),"  ",IF(L79&gt;0,L67/L79,IF(L67&gt;0,1,0)))</f>
        <v>1.7811722582424569E-3</v>
      </c>
      <c r="N67" s="24"/>
    </row>
    <row r="68" spans="1:14" ht="15" customHeight="1" x14ac:dyDescent="0.2">
      <c r="A68" s="68" t="s">
        <v>62</v>
      </c>
      <c r="B68" s="165">
        <f>ULSBoard!B68+Grambling!B68+LATech!B68+McNeese!B68+Nicholls!B68+NwSU!B68+SLU!B68+ULL!B68+ULM!B68+UNO!B68</f>
        <v>0</v>
      </c>
      <c r="C68" s="45">
        <f t="shared" si="0"/>
        <v>0</v>
      </c>
      <c r="D68" s="177">
        <f>ULSBoard!D68+Grambling!D68+LATech!D68+McNeese!D68+Nicholls!D68+NwSU!D68+SLU!D68+ULL!D68+ULM!D68+UNO!D68</f>
        <v>52027417.659999996</v>
      </c>
      <c r="E68" s="46">
        <f t="shared" si="23"/>
        <v>1</v>
      </c>
      <c r="F68" s="191">
        <f t="shared" si="28"/>
        <v>52027417.659999996</v>
      </c>
      <c r="G68" s="47">
        <f>IF(ISBLANK(F68),"  ",IF(F79&gt;0,F68/F79,IF(F68&gt;0,1,0)))</f>
        <v>3.0427605106649901E-2</v>
      </c>
      <c r="H68" s="165">
        <f>ULSBoard!H68+Grambling!H68+LATech!H68+McNeese!H68+Nicholls!H68+NwSU!H68+SLU!H68+ULL!H68+ULM!H68+UNO!H68</f>
        <v>0</v>
      </c>
      <c r="I68" s="45">
        <f t="shared" si="25"/>
        <v>0</v>
      </c>
      <c r="J68" s="177">
        <f>ULSBoard!J68+Grambling!J68+LATech!J68+McNeese!J68+Nicholls!J68+NwSU!J68+SLU!J68+ULL!J68+ULM!J68+UNO!J68</f>
        <v>47715538</v>
      </c>
      <c r="K68" s="46">
        <f t="shared" si="26"/>
        <v>1</v>
      </c>
      <c r="L68" s="191">
        <f t="shared" si="27"/>
        <v>47715538</v>
      </c>
      <c r="M68" s="47">
        <f>IF(ISBLANK(L68),"  ",IF(L79&gt;0,L68/L79,IF(L68&gt;0,1,0)))</f>
        <v>2.8932518915746618E-2</v>
      </c>
      <c r="N68" s="24"/>
    </row>
    <row r="69" spans="1:14" ht="15" customHeight="1" x14ac:dyDescent="0.2">
      <c r="A69" s="67" t="s">
        <v>63</v>
      </c>
      <c r="B69" s="165">
        <f>ULSBoard!B69+Grambling!B69+LATech!B69+McNeese!B69+Nicholls!B69+NwSU!B69+SLU!B69+ULL!B69+ULM!B69+UNO!B69</f>
        <v>25533636.780000001</v>
      </c>
      <c r="C69" s="45">
        <f t="shared" si="0"/>
        <v>0.42704212076365905</v>
      </c>
      <c r="D69" s="177">
        <f>ULSBoard!D69+Grambling!D69+LATech!D69+McNeese!D69+Nicholls!D69+NwSU!D69+SLU!D69+ULL!D69+ULM!D69+UNO!D69</f>
        <v>34258209.359999999</v>
      </c>
      <c r="E69" s="46">
        <f t="shared" si="23"/>
        <v>0.57295787923634101</v>
      </c>
      <c r="F69" s="191">
        <f t="shared" si="28"/>
        <v>59791846.140000001</v>
      </c>
      <c r="G69" s="47">
        <f>IF(ISBLANK(F69),"  ",IF(F79&gt;0,F69/F79,IF(F69&gt;0,1,0)))</f>
        <v>3.4968537067028613E-2</v>
      </c>
      <c r="H69" s="165">
        <f>ULSBoard!H69+Grambling!H69+LATech!H69+McNeese!H69+Nicholls!H69+NwSU!H69+SLU!H69+ULL!H69+ULM!H69+UNO!H69</f>
        <v>41241828</v>
      </c>
      <c r="I69" s="45">
        <f t="shared" si="25"/>
        <v>0.55187391562050558</v>
      </c>
      <c r="J69" s="177">
        <f>ULSBoard!J69+Grambling!J69+LATech!J69+McNeese!J69+Nicholls!J69+NwSU!J69+SLU!J69+ULL!J69+ULM!J69+UNO!J69</f>
        <v>33488698</v>
      </c>
      <c r="K69" s="46">
        <f t="shared" si="26"/>
        <v>0.44812608437949442</v>
      </c>
      <c r="L69" s="191">
        <f t="shared" si="27"/>
        <v>74730526</v>
      </c>
      <c r="M69" s="47">
        <f>IF(ISBLANK(L69),"  ",IF(L79&gt;0,L69/L79,IF(L69&gt;0,1,0)))</f>
        <v>4.5313171509848517E-2</v>
      </c>
      <c r="N69" s="24"/>
    </row>
    <row r="70" spans="1:14" s="64" customFormat="1" ht="15" customHeight="1" x14ac:dyDescent="0.25">
      <c r="A70" s="78" t="s">
        <v>64</v>
      </c>
      <c r="B70" s="174">
        <f>B69+B68+B67+B66+B65+B64+B63+B62+B61+B60+B59</f>
        <v>637230127.02999997</v>
      </c>
      <c r="C70" s="69">
        <f t="shared" si="0"/>
        <v>0.55174138192208932</v>
      </c>
      <c r="D70" s="185">
        <f>D69+D68+D67+D66+D65+D64+D63+D62+D61+D60+D59</f>
        <v>517713380.75999999</v>
      </c>
      <c r="E70" s="62">
        <f t="shared" si="23"/>
        <v>0.44825861807791062</v>
      </c>
      <c r="F70" s="174">
        <f>F69+F68+F67+F66+F65+F64+F63+F62+F61+F60+F59</f>
        <v>1154943507.79</v>
      </c>
      <c r="G70" s="61">
        <f>IF(ISBLANK(F70),"  ",IF(F79&gt;0,F70/F79,IF(F70&gt;0,1,0)))</f>
        <v>0.67545472283821117</v>
      </c>
      <c r="H70" s="174">
        <f>H69+H68+H67+H66+H65+H64+H63+H62+H61+H60+H59</f>
        <v>672783145</v>
      </c>
      <c r="I70" s="69">
        <f t="shared" si="25"/>
        <v>0.57185377082857747</v>
      </c>
      <c r="J70" s="185">
        <f>J69+J68+J67+J66+J65+J64+J63+J62+J61+J60+J59</f>
        <v>503711930</v>
      </c>
      <c r="K70" s="62">
        <f t="shared" si="26"/>
        <v>0.42814622917142259</v>
      </c>
      <c r="L70" s="174">
        <f>L69+L68+L67+L66+L65+L64+L63+L62+L61+L60+L59</f>
        <v>1176495075</v>
      </c>
      <c r="M70" s="61">
        <f>IF(ISBLANK(L70),"  ",IF(L79&gt;0,L70/L79,IF(L70&gt;0,1,0)))</f>
        <v>0.71337278040792995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165">
        <f>ULSBoard!B72+Grambling!B72+LATech!B72+McNeese!B72+Nicholls!B72+NwSU!B72+SLU!B72+ULL!B72+ULM!B72+UNO!B72</f>
        <v>0</v>
      </c>
      <c r="C72" s="41">
        <f t="shared" si="0"/>
        <v>0</v>
      </c>
      <c r="D72" s="177">
        <f>ULSBoard!D72+Grambling!D72+LATech!D72+McNeese!D72+Nicholls!D72+NwSU!D72+SLU!D72+ULL!D72+ULM!D72+UNO!D72</f>
        <v>223612.22</v>
      </c>
      <c r="E72" s="42">
        <f>IF(ISBLANK(D72),"  ",IF(F72&gt;0,D72/F72,IF(D72&gt;0,1,0)))</f>
        <v>1</v>
      </c>
      <c r="F72" s="190">
        <f>D72+B72</f>
        <v>223612.22</v>
      </c>
      <c r="G72" s="43">
        <f>IF(ISBLANK(F72),"  ",IF(F79&gt;0,F72/F79,IF(F72&gt;0,1,0)))</f>
        <v>1.3077689866611229E-4</v>
      </c>
      <c r="H72" s="165">
        <f>ULSBoard!H72+Grambling!H72+LATech!H72+McNeese!H72+Nicholls!H72+NwSU!H72+SLU!H72+ULL!H72+ULM!H72+UNO!H72</f>
        <v>0</v>
      </c>
      <c r="I72" s="41">
        <f>IF(ISBLANK(H72),"  ",IF(L72&gt;0,H72/L72,IF(H72&gt;0,1,0)))</f>
        <v>0</v>
      </c>
      <c r="J72" s="177">
        <f>ULSBoard!J72+Grambling!J72+LATech!J72+McNeese!J72+Nicholls!J72+NwSU!J72+SLU!J72+ULL!J72+ULM!J72+UNO!J72</f>
        <v>568921</v>
      </c>
      <c r="K72" s="42">
        <f>IF(ISBLANK(J72),"  ",IF(L72&gt;0,J72/L72,IF(J72&gt;0,1,0)))</f>
        <v>1</v>
      </c>
      <c r="L72" s="190">
        <f>J72+H72</f>
        <v>568921</v>
      </c>
      <c r="M72" s="43">
        <f>IF(ISBLANK(L72),"  ",IF(L79&gt;0,L72/L79,IF(L72&gt;0,1,0)))</f>
        <v>3.4496766219141195E-4</v>
      </c>
    </row>
    <row r="73" spans="1:14" ht="15" customHeight="1" x14ac:dyDescent="0.2">
      <c r="A73" s="30" t="s">
        <v>67</v>
      </c>
      <c r="B73" s="165">
        <f>ULSBoard!B73+Grambling!B73+LATech!B73+McNeese!B73+Nicholls!B73+NwSU!B73+SLU!B73+ULL!B73+ULM!B73+UNO!B73</f>
        <v>0</v>
      </c>
      <c r="C73" s="45">
        <f t="shared" si="0"/>
        <v>0</v>
      </c>
      <c r="D73" s="177">
        <f>ULSBoard!D73+Grambling!D73+LATech!D73+McNeese!D73+Nicholls!D73+NwSU!D73+SLU!D73+ULL!D73+ULM!D73+UNO!D73</f>
        <v>0</v>
      </c>
      <c r="E73" s="46">
        <f>IF(ISBLANK(D73),"  ",IF(F73&gt;0,D73/F73,IF(D73&gt;0,1,0)))</f>
        <v>0</v>
      </c>
      <c r="F73" s="191">
        <f>D73+B73</f>
        <v>0</v>
      </c>
      <c r="G73" s="47">
        <f>IF(ISBLANK(F73),"  ",IF(F79&gt;0,F73/F79,IF(F73&gt;0,1,0)))</f>
        <v>0</v>
      </c>
      <c r="H73" s="165">
        <f>ULSBoard!H73+Grambling!H73+LATech!H73+McNeese!H73+Nicholls!H73+NwSU!H73+SLU!H73+ULL!H73+ULM!H73+UNO!H73</f>
        <v>0</v>
      </c>
      <c r="I73" s="45">
        <f>IF(ISBLANK(H73),"  ",IF(L73&gt;0,H73/L73,IF(H73&gt;0,1,0)))</f>
        <v>0</v>
      </c>
      <c r="J73" s="177">
        <f>ULSBoard!J73+Grambling!J73+LATech!J73+McNeese!J73+Nicholls!J73+NwSU!J73+SLU!J73+ULL!J73+ULM!J73+UNO!J73</f>
        <v>0</v>
      </c>
      <c r="K73" s="46">
        <f>IF(ISBLANK(J73),"  ",IF(L73&gt;0,J73/L73,IF(J73&gt;0,1,0)))</f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165">
        <f>ULSBoard!B75+Grambling!B75+LATech!B75+McNeese!B75+Nicholls!B75+NwSU!B75+SLU!B75+ULL!B75+ULM!B75+UNO!B75</f>
        <v>0</v>
      </c>
      <c r="C75" s="41">
        <f t="shared" si="0"/>
        <v>0</v>
      </c>
      <c r="D75" s="177">
        <f>ULSBoard!D75+Grambling!D75+LATech!D75+McNeese!D75+Nicholls!D75+NwSU!D75+SLU!D75+ULL!D75+ULM!D75+UNO!D75</f>
        <v>145666799.72</v>
      </c>
      <c r="E75" s="42">
        <f>IF(ISBLANK(D75),"  ",IF(F75&gt;0,D75/F75,IF(D75&gt;0,1,0)))</f>
        <v>1</v>
      </c>
      <c r="F75" s="190">
        <f>D75+B75</f>
        <v>145666799.72</v>
      </c>
      <c r="G75" s="43">
        <f>IF(ISBLANK(F75),"  ",IF(F79&gt;0,F75/F79,IF(F75&gt;0,1,0)))</f>
        <v>8.5191463623943781E-2</v>
      </c>
      <c r="H75" s="165">
        <f>ULSBoard!H75+Grambling!H75+LATech!H75+McNeese!H75+Nicholls!H75+NwSU!H75+SLU!H75+ULL!H75+ULM!H75+UNO!H75</f>
        <v>0</v>
      </c>
      <c r="I75" s="41">
        <f>IF(ISBLANK(H75),"  ",IF(L75&gt;0,H75/L75,IF(H75&gt;0,1,0)))</f>
        <v>0</v>
      </c>
      <c r="J75" s="177">
        <f>ULSBoard!J75+Grambling!J75+LATech!J75+McNeese!J75+Nicholls!J75+NwSU!J75+SLU!J75+ULL!J75+ULM!J75+UNO!J75</f>
        <v>144454837</v>
      </c>
      <c r="K75" s="42">
        <f>IF(ISBLANK(J75),"  ",IF(L75&gt;0,J75/L75,IF(J75&gt;0,1,0)))</f>
        <v>1</v>
      </c>
      <c r="L75" s="190">
        <f>J75+H75</f>
        <v>144454837</v>
      </c>
      <c r="M75" s="43">
        <f>IF(ISBLANK(L75),"  ",IF(L79&gt;0,L75/L79,IF(L75&gt;0,1,0)))</f>
        <v>8.7590803313872187E-2</v>
      </c>
    </row>
    <row r="76" spans="1:14" ht="15" customHeight="1" x14ac:dyDescent="0.2">
      <c r="A76" s="30" t="s">
        <v>70</v>
      </c>
      <c r="B76" s="165">
        <f>ULSBoard!B76+Grambling!B76+LATech!B76+McNeese!B76+Nicholls!B76+NwSU!B76+SLU!B76+ULL!B76+ULM!B76+UNO!B76</f>
        <v>0</v>
      </c>
      <c r="C76" s="45">
        <f t="shared" si="0"/>
        <v>0</v>
      </c>
      <c r="D76" s="177">
        <f>ULSBoard!D76+Grambling!D76+LATech!D76+McNeese!D76+Nicholls!D76+NwSU!D76+SLU!D76+ULL!D76+ULM!D76+UNO!D76</f>
        <v>120027177.53999999</v>
      </c>
      <c r="E76" s="46">
        <f>IF(ISBLANK(D76),"  ",IF(F76&gt;0,D76/F76,IF(D76&gt;0,1,0)))</f>
        <v>1</v>
      </c>
      <c r="F76" s="191">
        <f>D76+B76</f>
        <v>120027177.53999999</v>
      </c>
      <c r="G76" s="47">
        <f>IF(ISBLANK(F76),"  ",IF(F79&gt;0,F76/F79,IF(F76&gt;0,1,0)))</f>
        <v>7.019644111725222E-2</v>
      </c>
      <c r="H76" s="165">
        <f>ULSBoard!H76+Grambling!H76+LATech!H76+McNeese!H76+Nicholls!H76+NwSU!H76+SLU!H76+ULL!H76+ULM!H76+UNO!H76</f>
        <v>0</v>
      </c>
      <c r="I76" s="45">
        <f>IF(ISBLANK(H76),"  ",IF(L76&gt;0,H76/L76,IF(H76&gt;0,1,0)))</f>
        <v>0</v>
      </c>
      <c r="J76" s="177">
        <f>ULSBoard!J76+Grambling!J76+LATech!J76+McNeese!J76+Nicholls!J76+NwSU!J76+SLU!J76+ULL!J76+ULM!J76+UNO!J76</f>
        <v>92566030</v>
      </c>
      <c r="K76" s="46">
        <f>IF(ISBLANK(J76),"  ",IF(L76&gt;0,J76/L76,IF(J76&gt;0,1,0)))</f>
        <v>1</v>
      </c>
      <c r="L76" s="191">
        <f>J76+H76</f>
        <v>92566030</v>
      </c>
      <c r="M76" s="47">
        <f>IF(ISBLANK(L76),"  ",IF(L79&gt;0,L76/L79,IF(L76&gt;0,1,0)))</f>
        <v>5.612780503345826E-2</v>
      </c>
    </row>
    <row r="77" spans="1:14" s="64" customFormat="1" ht="15" customHeight="1" x14ac:dyDescent="0.25">
      <c r="A77" s="65" t="s">
        <v>71</v>
      </c>
      <c r="B77" s="175">
        <f>B76+B75+B73+B72</f>
        <v>0</v>
      </c>
      <c r="C77" s="69">
        <f t="shared" si="0"/>
        <v>0</v>
      </c>
      <c r="D77" s="186">
        <f>D76+D75+D73+D72</f>
        <v>265917589.47999999</v>
      </c>
      <c r="E77" s="62">
        <f>IF(ISBLANK(D77),"  ",IF(F77&gt;0,D77/F77,IF(D77&gt;0,1,0)))</f>
        <v>1</v>
      </c>
      <c r="F77" s="200">
        <f>F76+F75+F74+F73+F72</f>
        <v>265917589.47999999</v>
      </c>
      <c r="G77" s="61">
        <f>IF(ISBLANK(F77),"  ",IF(F79&gt;0,F77/F79,IF(F77&gt;0,1,0)))</f>
        <v>0.1555186816398621</v>
      </c>
      <c r="H77" s="175">
        <f>H76+H75+H73+H72</f>
        <v>0</v>
      </c>
      <c r="I77" s="69">
        <f>IF(ISBLANK(H77),"  ",IF(L77&gt;0,H77/L77,IF(H77&gt;0,1,0)))</f>
        <v>0</v>
      </c>
      <c r="J77" s="186">
        <f>J76+J75+J73+J72</f>
        <v>237589788</v>
      </c>
      <c r="K77" s="62">
        <f>IF(ISBLANK(J77),"  ",IF(L77&gt;0,J77/L77,IF(J77&gt;0,1,0)))</f>
        <v>1</v>
      </c>
      <c r="L77" s="200">
        <f>L76+L75+L74+L73+L72</f>
        <v>237589788</v>
      </c>
      <c r="M77" s="61">
        <f>IF(ISBLANK(L77),"  ",IF(L79&gt;0,L77/L79,IF(L77&gt;0,1,0)))</f>
        <v>0.14406357600952185</v>
      </c>
    </row>
    <row r="78" spans="1:14" s="64" customFormat="1" ht="15" customHeight="1" x14ac:dyDescent="0.25">
      <c r="A78" s="65" t="s">
        <v>72</v>
      </c>
      <c r="B78" s="172">
        <f>ULSBoard!B78+Grambling!B78+LATech!B78+McNeese!B78+Nicholls!B78+NwSU!B78+SLU!B78+ULL!B78+ULM!B78+UNO!B78</f>
        <v>0</v>
      </c>
      <c r="C78" s="69">
        <f>IF(ISBLANK(B78),"  ",IF(F78&gt;0,B78/F78,IF(B78&gt;0,1,0)))</f>
        <v>0</v>
      </c>
      <c r="D78" s="183">
        <f>ULSBoard!D78+Grambling!D78+LATech!D78+McNeese!D78+Nicholls!D78+NwSU!D78+SLU!D78+ULL!D78+ULM!D78+UNO!D78</f>
        <v>0</v>
      </c>
      <c r="E78" s="62">
        <f>IF(ISBLANK(D78),"  ",IF(F78&gt;0,D78/F78,IF(D78&gt;0,1,0)))</f>
        <v>0</v>
      </c>
      <c r="F78" s="201">
        <f>D78+B78</f>
        <v>0</v>
      </c>
      <c r="G78" s="61">
        <f>IF(ISBLANK(F78),"  ",IF(F79&gt;0,F78/F79,IF(F78&gt;0,1,0)))</f>
        <v>0</v>
      </c>
      <c r="H78" s="172">
        <f>ULSBoard!H78+Grambling!H78+LATech!H78+McNeese!H78+Nicholls!H78+NwSU!H78+SLU!H78+ULL!H78+ULM!H78+UNO!H78</f>
        <v>0</v>
      </c>
      <c r="I78" s="69">
        <f>IF(ISBLANK(H78),"  ",IF(L78&gt;0,H78/L78,IF(H78&gt;0,1,0)))</f>
        <v>0</v>
      </c>
      <c r="J78" s="183">
        <f>ULSBoard!J78+Grambling!J78+LATech!J78+McNeese!J78+Nicholls!J78+NwSU!J78+SLU!J78+ULL!J78+ULM!J78+UNO!J78</f>
        <v>0</v>
      </c>
      <c r="K78" s="62">
        <f>IF(ISBLANK(J78),"  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924717804.02999997</v>
      </c>
      <c r="C79" s="82">
        <f t="shared" si="0"/>
        <v>0.54081000829194925</v>
      </c>
      <c r="D79" s="176">
        <f>D77+D70+D49+D42+D51+D50+D78</f>
        <v>785157734.24000001</v>
      </c>
      <c r="E79" s="83">
        <f>IF(ISBLANK(D79),"  ",IF(F79&gt;0,D79/F79,IF(D79&gt;0,1,0)))</f>
        <v>0.45918999170805069</v>
      </c>
      <c r="F79" s="176">
        <f>F77+F70+F49+F42+F51+F50+F78</f>
        <v>1709875538.27</v>
      </c>
      <c r="G79" s="84">
        <f>IF(ISBLANK(F79),"  ",IF(F79&gt;0,F79/F79,IF(F79&gt;0,1,0)))</f>
        <v>1</v>
      </c>
      <c r="H79" s="176">
        <f>H77+H70+H49+H42+H51+H50+H78</f>
        <v>858471036</v>
      </c>
      <c r="I79" s="82">
        <f>IF(ISBLANK(H79),"  ",IF(L79&gt;0,H79/L79,IF(H79&gt;0,1,0)))</f>
        <v>0.52053755503481058</v>
      </c>
      <c r="J79" s="176">
        <f>J77+J70+J49+J42+J51+J50+J78</f>
        <v>790729925</v>
      </c>
      <c r="K79" s="83">
        <f>IF(ISBLANK(J79),"  ",IF(L79&gt;0,J79/L79,IF(J79&gt;0,1,0)))</f>
        <v>0.47946244496518942</v>
      </c>
      <c r="L79" s="176">
        <f>L77+L70+L49+L42+L51+L50+L78</f>
        <v>1649200961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0B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90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1035004</v>
      </c>
      <c r="C13" s="41">
        <f>IF(ISBLANK(B13),"",IF(F13&gt;0,B13/F13,IF(B13&gt;0,1,0)))</f>
        <v>1</v>
      </c>
      <c r="D13" s="177">
        <v>0</v>
      </c>
      <c r="E13" s="42">
        <f>IF(ISBLANK(D13),"",IF(F13&gt;0,D13/F13,IF(D13&gt;0,1,0)))</f>
        <v>0</v>
      </c>
      <c r="F13" s="187">
        <f>D13+B13</f>
        <v>1035004</v>
      </c>
      <c r="G13" s="43">
        <f>IF(ISBLANK(F13),"  ",IF(F79&gt;0,F13/F79,IF(F13&gt;0,1,0)))</f>
        <v>0.27148927687077684</v>
      </c>
      <c r="H13" s="165">
        <v>1001967</v>
      </c>
      <c r="I13" s="41">
        <f>IF(ISBLANK(H13),"",IF(L13&gt;0,H13/L13,IF(H13&gt;0,1,0)))</f>
        <v>1</v>
      </c>
      <c r="J13" s="177">
        <v>0</v>
      </c>
      <c r="K13" s="42">
        <f>IF(ISBLANK(J13),"",IF(L13&gt;0,J13/L13,IF(J13&gt;0,1,0)))</f>
        <v>0</v>
      </c>
      <c r="L13" s="187">
        <f t="shared" ref="L13:L34" si="0">J13+H13</f>
        <v>1001967</v>
      </c>
      <c r="M13" s="44">
        <f>IF(ISBLANK(L13),"  ",IF(L79&gt;0,L13/L79,IF(L13&gt;0,1,0)))</f>
        <v>0.26257223922533923</v>
      </c>
      <c r="N13" s="24"/>
    </row>
    <row r="14" spans="1:17" ht="15" customHeight="1" x14ac:dyDescent="0.2">
      <c r="A14" s="10" t="s">
        <v>13</v>
      </c>
      <c r="B14" s="205">
        <v>0</v>
      </c>
      <c r="C14" s="41">
        <f t="shared" ref="C14:C77" si="1">IF(ISBLANK(B14),"",IF(F14&gt;0,B14/F14,IF(B14&gt;0,1,0)))</f>
        <v>0</v>
      </c>
      <c r="D14" s="184">
        <v>0</v>
      </c>
      <c r="E14" s="42">
        <f t="shared" ref="E14:E77" si="2">IF(ISBLANK(D14),"",IF(F14&gt;0,D14/F14,IF(D14&gt;0,1,0)))</f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1">
        <f t="shared" ref="I14:I77" si="3">IF(ISBLANK(H14),"",IF(L14&gt;0,H14/L14,IF(H14&gt;0,1,0)))</f>
        <v>0</v>
      </c>
      <c r="J14" s="184">
        <v>0</v>
      </c>
      <c r="K14" s="42">
        <f t="shared" ref="K14:K77" si="4">IF(ISBLANK(J14),"",IF(L14&gt;0,J14/L14,IF(J14&gt;0,1,0)))</f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0</v>
      </c>
      <c r="C15" s="162">
        <f t="shared" si="1"/>
        <v>0</v>
      </c>
      <c r="D15" s="181">
        <v>0</v>
      </c>
      <c r="E15" s="42">
        <f t="shared" si="2"/>
        <v>0</v>
      </c>
      <c r="F15" s="189">
        <f>D15+B15</f>
        <v>0</v>
      </c>
      <c r="G15" s="50">
        <f>IF(ISBLANK(F15),"  ",IF(F79&gt;0,F15/F79,IF(F15&gt;0,1,0)))</f>
        <v>0</v>
      </c>
      <c r="H15" s="170">
        <v>0</v>
      </c>
      <c r="I15" s="41">
        <f t="shared" si="3"/>
        <v>0</v>
      </c>
      <c r="J15" s="181">
        <v>0</v>
      </c>
      <c r="K15" s="42">
        <f t="shared" si="4"/>
        <v>0</v>
      </c>
      <c r="L15" s="189">
        <f t="shared" si="0"/>
        <v>0</v>
      </c>
      <c r="M15" s="50">
        <f>IF(ISBLANK(L15),"  ",IF(L79&gt;0,L15/L79,IF(L15&gt;0,1,0)))</f>
        <v>0</v>
      </c>
      <c r="N15" s="24"/>
    </row>
    <row r="16" spans="1:17" ht="15" customHeight="1" x14ac:dyDescent="0.2">
      <c r="A16" s="51" t="s">
        <v>15</v>
      </c>
      <c r="B16" s="205">
        <v>0</v>
      </c>
      <c r="C16" s="41">
        <f t="shared" si="1"/>
        <v>0</v>
      </c>
      <c r="D16" s="184">
        <v>0</v>
      </c>
      <c r="E16" s="42">
        <f t="shared" si="2"/>
        <v>0</v>
      </c>
      <c r="F16" s="190">
        <f t="shared" ref="F16:F41" si="5">D16+B16</f>
        <v>0</v>
      </c>
      <c r="G16" s="43">
        <f>IF(ISBLANK(F16),"  ",IF(F79&gt;0,F16/F79,IF(F16&gt;0,1,0)))</f>
        <v>0</v>
      </c>
      <c r="H16" s="205">
        <v>0</v>
      </c>
      <c r="I16" s="41">
        <f t="shared" si="3"/>
        <v>0</v>
      </c>
      <c r="J16" s="184">
        <v>0</v>
      </c>
      <c r="K16" s="42">
        <f t="shared" si="4"/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0</v>
      </c>
      <c r="C17" s="41">
        <f t="shared" si="1"/>
        <v>0</v>
      </c>
      <c r="D17" s="181">
        <v>0</v>
      </c>
      <c r="E17" s="42">
        <f t="shared" si="2"/>
        <v>0</v>
      </c>
      <c r="F17" s="191">
        <f t="shared" si="5"/>
        <v>0</v>
      </c>
      <c r="G17" s="47">
        <f>IF(ISBLANK(F17),"  ",IF(F79&gt;0,F17/F79,IF(F17&gt;0,1,0)))</f>
        <v>0</v>
      </c>
      <c r="H17" s="206">
        <v>0</v>
      </c>
      <c r="I17" s="41">
        <f t="shared" si="3"/>
        <v>0</v>
      </c>
      <c r="J17" s="181">
        <v>0</v>
      </c>
      <c r="K17" s="42">
        <f t="shared" si="4"/>
        <v>0</v>
      </c>
      <c r="L17" s="191">
        <f t="shared" si="0"/>
        <v>0</v>
      </c>
      <c r="M17" s="47">
        <f>IF(ISBLANK(L17),"  ",IF(L79&gt;0,L17/L79,IF(L17&gt;0,1,0)))</f>
        <v>0</v>
      </c>
      <c r="N17" s="24"/>
    </row>
    <row r="18" spans="1:14" ht="15" customHeight="1" x14ac:dyDescent="0.2">
      <c r="A18" s="52" t="s">
        <v>17</v>
      </c>
      <c r="B18" s="206">
        <v>0</v>
      </c>
      <c r="C18" s="41">
        <f t="shared" si="1"/>
        <v>0</v>
      </c>
      <c r="D18" s="181">
        <v>0</v>
      </c>
      <c r="E18" s="42">
        <f t="shared" si="2"/>
        <v>0</v>
      </c>
      <c r="F18" s="191">
        <f t="shared" si="5"/>
        <v>0</v>
      </c>
      <c r="G18" s="47">
        <f>IF(ISBLANK(F18),"  ",IF(F79&gt;0,F18/F79,IF(F18&gt;0,1,0)))</f>
        <v>0</v>
      </c>
      <c r="H18" s="206">
        <v>0</v>
      </c>
      <c r="I18" s="41">
        <f t="shared" si="3"/>
        <v>0</v>
      </c>
      <c r="J18" s="181">
        <v>0</v>
      </c>
      <c r="K18" s="42">
        <f t="shared" si="4"/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1">
        <f t="shared" si="1"/>
        <v>0</v>
      </c>
      <c r="D19" s="181">
        <v>0</v>
      </c>
      <c r="E19" s="42">
        <f t="shared" si="2"/>
        <v>0</v>
      </c>
      <c r="F19" s="191">
        <f t="shared" si="5"/>
        <v>0</v>
      </c>
      <c r="G19" s="47">
        <f>IF(ISBLANK(F19),"  ",IF(F79&gt;0,F19/F79,IF(F19&gt;0,1,0)))</f>
        <v>0</v>
      </c>
      <c r="H19" s="206">
        <v>0</v>
      </c>
      <c r="I19" s="41">
        <f t="shared" si="3"/>
        <v>0</v>
      </c>
      <c r="J19" s="181">
        <v>0</v>
      </c>
      <c r="K19" s="42">
        <f t="shared" si="4"/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1">
        <f t="shared" si="1"/>
        <v>0</v>
      </c>
      <c r="D20" s="181">
        <v>0</v>
      </c>
      <c r="E20" s="42">
        <f t="shared" si="2"/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1">
        <f t="shared" si="3"/>
        <v>0</v>
      </c>
      <c r="J20" s="181">
        <v>0</v>
      </c>
      <c r="K20" s="42">
        <f t="shared" si="4"/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1">
        <f t="shared" si="1"/>
        <v>0</v>
      </c>
      <c r="D21" s="181">
        <v>0</v>
      </c>
      <c r="E21" s="42">
        <f t="shared" si="2"/>
        <v>0</v>
      </c>
      <c r="F21" s="191">
        <f t="shared" si="5"/>
        <v>0</v>
      </c>
      <c r="G21" s="47">
        <f>IF(ISBLANK(F21),"  ",IF(F79&gt;0,F21/F79,IF(F21&gt;0,1,0)))</f>
        <v>0</v>
      </c>
      <c r="H21" s="206">
        <v>0</v>
      </c>
      <c r="I21" s="41">
        <f t="shared" si="3"/>
        <v>0</v>
      </c>
      <c r="J21" s="181">
        <v>0</v>
      </c>
      <c r="K21" s="42">
        <f t="shared" si="4"/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1">
        <f t="shared" si="1"/>
        <v>0</v>
      </c>
      <c r="D22" s="181">
        <v>0</v>
      </c>
      <c r="E22" s="42">
        <f t="shared" si="2"/>
        <v>0</v>
      </c>
      <c r="F22" s="191">
        <f t="shared" si="5"/>
        <v>0</v>
      </c>
      <c r="G22" s="47">
        <f>IF(ISBLANK(F22),"  ",IF(F79&gt;0,F22/F79,IF(F22&gt;0,1,0)))</f>
        <v>0</v>
      </c>
      <c r="H22" s="206">
        <v>0</v>
      </c>
      <c r="I22" s="41">
        <f t="shared" si="3"/>
        <v>0</v>
      </c>
      <c r="J22" s="181">
        <v>0</v>
      </c>
      <c r="K22" s="42">
        <f t="shared" si="4"/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1">
        <f t="shared" si="1"/>
        <v>0</v>
      </c>
      <c r="D23" s="181">
        <v>0</v>
      </c>
      <c r="E23" s="42">
        <f t="shared" si="2"/>
        <v>0</v>
      </c>
      <c r="F23" s="191">
        <f t="shared" si="5"/>
        <v>0</v>
      </c>
      <c r="G23" s="47">
        <f>IF(ISBLANK(F23),"  ",IF(F79&gt;0,F23/F79,IF(F23&gt;0,1,0)))</f>
        <v>0</v>
      </c>
      <c r="H23" s="206">
        <v>0</v>
      </c>
      <c r="I23" s="41">
        <f t="shared" si="3"/>
        <v>0</v>
      </c>
      <c r="J23" s="181">
        <v>0</v>
      </c>
      <c r="K23" s="42">
        <f t="shared" si="4"/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1">
        <f t="shared" si="1"/>
        <v>0</v>
      </c>
      <c r="D24" s="181">
        <v>0</v>
      </c>
      <c r="E24" s="42">
        <f t="shared" si="2"/>
        <v>0</v>
      </c>
      <c r="F24" s="191">
        <f t="shared" si="5"/>
        <v>0</v>
      </c>
      <c r="G24" s="47">
        <f>IF(ISBLANK(F24),"  ",IF(F79&gt;0,F24/F79,IF(F24&gt;0,1,0)))</f>
        <v>0</v>
      </c>
      <c r="H24" s="206">
        <v>0</v>
      </c>
      <c r="I24" s="41">
        <f t="shared" si="3"/>
        <v>0</v>
      </c>
      <c r="J24" s="181">
        <v>0</v>
      </c>
      <c r="K24" s="42">
        <f t="shared" si="4"/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1">
        <f t="shared" si="1"/>
        <v>0</v>
      </c>
      <c r="D25" s="181">
        <v>0</v>
      </c>
      <c r="E25" s="42">
        <f t="shared" si="2"/>
        <v>0</v>
      </c>
      <c r="F25" s="191">
        <f t="shared" si="5"/>
        <v>0</v>
      </c>
      <c r="G25" s="47">
        <f>IF(ISBLANK(F25),"  ",IF(F79&gt;0,F25/F79,IF(F25&gt;0,1,0)))</f>
        <v>0</v>
      </c>
      <c r="H25" s="206">
        <v>0</v>
      </c>
      <c r="I25" s="41">
        <f t="shared" si="3"/>
        <v>0</v>
      </c>
      <c r="J25" s="181">
        <v>0</v>
      </c>
      <c r="K25" s="42">
        <f t="shared" si="4"/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1">
        <f t="shared" si="1"/>
        <v>0</v>
      </c>
      <c r="D26" s="181">
        <v>0</v>
      </c>
      <c r="E26" s="42">
        <f t="shared" si="2"/>
        <v>0</v>
      </c>
      <c r="F26" s="191">
        <f t="shared" si="5"/>
        <v>0</v>
      </c>
      <c r="G26" s="47">
        <f>IF(ISBLANK(F26),"  ",IF(F79&gt;0,F26/F79,IF(F26&gt;0,1,0)))</f>
        <v>0</v>
      </c>
      <c r="H26" s="206">
        <v>0</v>
      </c>
      <c r="I26" s="41">
        <f t="shared" si="3"/>
        <v>0</v>
      </c>
      <c r="J26" s="181">
        <v>0</v>
      </c>
      <c r="K26" s="42">
        <f t="shared" si="4"/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1">
        <f t="shared" si="1"/>
        <v>0</v>
      </c>
      <c r="D27" s="181">
        <v>0</v>
      </c>
      <c r="E27" s="42">
        <f t="shared" si="2"/>
        <v>0</v>
      </c>
      <c r="F27" s="191">
        <f t="shared" si="5"/>
        <v>0</v>
      </c>
      <c r="G27" s="47">
        <f>IF(ISBLANK(F27),"  ",IF(F79&gt;0,F27/F79,IF(F27&gt;0,1,0)))</f>
        <v>0</v>
      </c>
      <c r="H27" s="206">
        <v>0</v>
      </c>
      <c r="I27" s="41">
        <f t="shared" si="3"/>
        <v>0</v>
      </c>
      <c r="J27" s="181">
        <v>0</v>
      </c>
      <c r="K27" s="42">
        <f t="shared" si="4"/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1">
        <f t="shared" si="1"/>
        <v>0</v>
      </c>
      <c r="D28" s="181">
        <v>0</v>
      </c>
      <c r="E28" s="42">
        <f t="shared" si="2"/>
        <v>0</v>
      </c>
      <c r="F28" s="191">
        <f t="shared" si="5"/>
        <v>0</v>
      </c>
      <c r="G28" s="47">
        <f>IF(ISBLANK(F28),"  ",IF(F79&gt;0,F28/F79,IF(F28&gt;0,1,0)))</f>
        <v>0</v>
      </c>
      <c r="H28" s="206">
        <v>0</v>
      </c>
      <c r="I28" s="41">
        <f t="shared" si="3"/>
        <v>0</v>
      </c>
      <c r="J28" s="181">
        <v>0</v>
      </c>
      <c r="K28" s="42">
        <f t="shared" si="4"/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1">
        <f t="shared" si="1"/>
        <v>0</v>
      </c>
      <c r="D29" s="181">
        <v>0</v>
      </c>
      <c r="E29" s="42">
        <f t="shared" si="2"/>
        <v>0</v>
      </c>
      <c r="F29" s="191">
        <f t="shared" si="5"/>
        <v>0</v>
      </c>
      <c r="G29" s="47">
        <f>IF(ISBLANK(F29),"  ",IF(F79&gt;0,F29/F79,IF(F29&gt;0,1,0)))</f>
        <v>0</v>
      </c>
      <c r="H29" s="206">
        <v>0</v>
      </c>
      <c r="I29" s="41">
        <f t="shared" si="3"/>
        <v>0</v>
      </c>
      <c r="J29" s="181">
        <v>0</v>
      </c>
      <c r="K29" s="42">
        <f t="shared" si="4"/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1">
        <f t="shared" si="1"/>
        <v>0</v>
      </c>
      <c r="D30" s="181">
        <v>0</v>
      </c>
      <c r="E30" s="42">
        <f t="shared" si="2"/>
        <v>0</v>
      </c>
      <c r="F30" s="191">
        <f t="shared" si="5"/>
        <v>0</v>
      </c>
      <c r="G30" s="47">
        <f>IF(ISBLANK(F30),"  ",IF(F79&gt;0,F30/F79,IF(F30&gt;0,1,0)))</f>
        <v>0</v>
      </c>
      <c r="H30" s="206">
        <v>0</v>
      </c>
      <c r="I30" s="41">
        <f t="shared" si="3"/>
        <v>0</v>
      </c>
      <c r="J30" s="181">
        <v>0</v>
      </c>
      <c r="K30" s="42">
        <f t="shared" si="4"/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1">
        <f t="shared" si="1"/>
        <v>0</v>
      </c>
      <c r="D31" s="181">
        <v>0</v>
      </c>
      <c r="E31" s="42">
        <f t="shared" si="2"/>
        <v>0</v>
      </c>
      <c r="F31" s="191">
        <f t="shared" si="5"/>
        <v>0</v>
      </c>
      <c r="G31" s="47">
        <f>IF(ISBLANK(F31),"  ",IF(F79&gt;0,F31/F79,IF(F31&gt;0,1,0)))</f>
        <v>0</v>
      </c>
      <c r="H31" s="206">
        <v>0</v>
      </c>
      <c r="I31" s="41">
        <f t="shared" si="3"/>
        <v>0</v>
      </c>
      <c r="J31" s="181">
        <v>0</v>
      </c>
      <c r="K31" s="42">
        <f t="shared" si="4"/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1">
        <f t="shared" si="1"/>
        <v>0</v>
      </c>
      <c r="D32" s="181">
        <v>0</v>
      </c>
      <c r="E32" s="42">
        <f t="shared" si="2"/>
        <v>0</v>
      </c>
      <c r="F32" s="191">
        <f t="shared" si="5"/>
        <v>0</v>
      </c>
      <c r="G32" s="47">
        <f>IF(ISBLANK(F32),"  ",IF(F79&gt;0,F32/F79,IF(F32&gt;0,1,0)))</f>
        <v>0</v>
      </c>
      <c r="H32" s="206">
        <v>0</v>
      </c>
      <c r="I32" s="41">
        <f t="shared" si="3"/>
        <v>0</v>
      </c>
      <c r="J32" s="181">
        <v>0</v>
      </c>
      <c r="K32" s="42">
        <f t="shared" si="4"/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1">
        <f t="shared" si="1"/>
        <v>0</v>
      </c>
      <c r="D33" s="181">
        <v>0</v>
      </c>
      <c r="E33" s="42">
        <f t="shared" si="2"/>
        <v>0</v>
      </c>
      <c r="F33" s="191">
        <f t="shared" si="5"/>
        <v>0</v>
      </c>
      <c r="G33" s="47">
        <f>IF(ISBLANK(F33),"  ",IF(F79&gt;0,F33/F79,IF(F33&gt;0,1,0)))</f>
        <v>0</v>
      </c>
      <c r="H33" s="206">
        <v>0</v>
      </c>
      <c r="I33" s="41">
        <f t="shared" si="3"/>
        <v>0</v>
      </c>
      <c r="J33" s="181">
        <v>0</v>
      </c>
      <c r="K33" s="42">
        <f t="shared" si="4"/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1">
        <f t="shared" si="1"/>
        <v>0</v>
      </c>
      <c r="D34" s="181">
        <v>0</v>
      </c>
      <c r="E34" s="42">
        <f t="shared" si="2"/>
        <v>0</v>
      </c>
      <c r="F34" s="191">
        <f t="shared" si="5"/>
        <v>0</v>
      </c>
      <c r="G34" s="47">
        <f>IF(ISBLANK(F34),"  ",IF(F79&gt;0,F34/F79,IF(F34&gt;0,1,0)))</f>
        <v>0</v>
      </c>
      <c r="H34" s="206">
        <v>0</v>
      </c>
      <c r="I34" s="41">
        <f t="shared" si="3"/>
        <v>0</v>
      </c>
      <c r="J34" s="181">
        <v>0</v>
      </c>
      <c r="K34" s="42">
        <f t="shared" si="4"/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1">
        <f t="shared" si="1"/>
        <v>0</v>
      </c>
      <c r="D35" s="181">
        <v>0</v>
      </c>
      <c r="E35" s="42">
        <f t="shared" si="2"/>
        <v>0</v>
      </c>
      <c r="F35" s="191">
        <f t="shared" ref="F35" si="6">D35+B35</f>
        <v>0</v>
      </c>
      <c r="G35" s="47">
        <f>IF(ISBLANK(F35),"  ",IF(F80&gt;0,F35/F80,IF(F35&gt;0,1,0)))</f>
        <v>0</v>
      </c>
      <c r="H35" s="206">
        <v>0</v>
      </c>
      <c r="I35" s="41">
        <f t="shared" ref="I35:I36" si="7">IF(ISBLANK(H35),"",IF(L35&gt;0,H35/L35,IF(H35&gt;0,1,0)))</f>
        <v>0</v>
      </c>
      <c r="J35" s="181">
        <v>0</v>
      </c>
      <c r="K35" s="42">
        <f t="shared" si="4"/>
        <v>0</v>
      </c>
      <c r="L35" s="191">
        <f t="shared" ref="L35" si="8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1">
        <f t="shared" si="1"/>
        <v>0</v>
      </c>
      <c r="D36" s="181">
        <v>0</v>
      </c>
      <c r="E36" s="42">
        <f t="shared" si="2"/>
        <v>0</v>
      </c>
      <c r="F36" s="191">
        <f t="shared" ref="F36" si="9">D36+B36</f>
        <v>0</v>
      </c>
      <c r="G36" s="47">
        <f>IF(ISBLANK(F36),"  ",IF(F81&gt;0,F36/F81,IF(F36&gt;0,1,0)))</f>
        <v>0</v>
      </c>
      <c r="H36" s="206">
        <v>0</v>
      </c>
      <c r="I36" s="41">
        <f t="shared" si="7"/>
        <v>0</v>
      </c>
      <c r="J36" s="181">
        <v>0</v>
      </c>
      <c r="K36" s="42">
        <f t="shared" si="4"/>
        <v>0</v>
      </c>
      <c r="L36" s="191">
        <f t="shared" ref="L36" si="10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41" t="str">
        <f t="shared" si="1"/>
        <v/>
      </c>
      <c r="D37" s="181"/>
      <c r="E37" s="42" t="str">
        <f t="shared" si="2"/>
        <v/>
      </c>
      <c r="F37" s="191"/>
      <c r="G37" s="58" t="s">
        <v>4</v>
      </c>
      <c r="H37" s="207" t="s">
        <v>4</v>
      </c>
      <c r="I37" s="41"/>
      <c r="J37" s="181"/>
      <c r="K37" s="42" t="str">
        <f t="shared" si="4"/>
        <v/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1">
        <f t="shared" si="1"/>
        <v>0</v>
      </c>
      <c r="D38" s="181">
        <v>0</v>
      </c>
      <c r="E38" s="42">
        <f t="shared" si="2"/>
        <v>0</v>
      </c>
      <c r="F38" s="191">
        <f t="shared" si="5"/>
        <v>0</v>
      </c>
      <c r="G38" s="47">
        <f>IF(ISBLANK(F38),"  ",IF(F79&gt;0,F38/F79,IF(F38&gt;0,1,0)))</f>
        <v>0</v>
      </c>
      <c r="H38" s="206">
        <v>0</v>
      </c>
      <c r="I38" s="41">
        <f t="shared" si="3"/>
        <v>0</v>
      </c>
      <c r="J38" s="181">
        <v>0</v>
      </c>
      <c r="K38" s="42">
        <f t="shared" si="4"/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41" t="str">
        <f t="shared" si="1"/>
        <v/>
      </c>
      <c r="D39" s="181"/>
      <c r="E39" s="42" t="str">
        <f t="shared" si="2"/>
        <v/>
      </c>
      <c r="F39" s="191"/>
      <c r="G39" s="58" t="s">
        <v>4</v>
      </c>
      <c r="H39" s="207"/>
      <c r="I39" s="41" t="str">
        <f t="shared" si="3"/>
        <v/>
      </c>
      <c r="J39" s="181"/>
      <c r="K39" s="42" t="str">
        <f t="shared" si="4"/>
        <v/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1">
        <f t="shared" si="1"/>
        <v>0</v>
      </c>
      <c r="D40" s="180">
        <v>0</v>
      </c>
      <c r="E40" s="42">
        <f t="shared" si="2"/>
        <v>0</v>
      </c>
      <c r="F40" s="192">
        <f t="shared" si="5"/>
        <v>0</v>
      </c>
      <c r="G40" s="47">
        <f>IF(ISBLANK(F40),"  ",IF(F79&gt;0,F40/F79,IF(F40&gt;0,1,0)))</f>
        <v>0</v>
      </c>
      <c r="H40" s="168">
        <v>0</v>
      </c>
      <c r="I40" s="41">
        <f t="shared" si="3"/>
        <v>0</v>
      </c>
      <c r="J40" s="180">
        <v>0</v>
      </c>
      <c r="K40" s="42">
        <f t="shared" si="4"/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1" t="str">
        <f t="shared" si="1"/>
        <v/>
      </c>
      <c r="D41" s="180"/>
      <c r="E41" s="42" t="str">
        <f t="shared" si="2"/>
        <v/>
      </c>
      <c r="F41" s="191">
        <f t="shared" si="5"/>
        <v>0</v>
      </c>
      <c r="G41" s="47">
        <f>IF(ISBLANK(F41),"  ",IF(F79&gt;0,F41/F79,IF(F41&gt;0,1,0)))</f>
        <v>0</v>
      </c>
      <c r="H41" s="168"/>
      <c r="I41" s="41" t="str">
        <f t="shared" si="3"/>
        <v/>
      </c>
      <c r="J41" s="180"/>
      <c r="K41" s="42" t="str">
        <f t="shared" si="4"/>
        <v/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1035004</v>
      </c>
      <c r="C42" s="164">
        <f t="shared" si="1"/>
        <v>1</v>
      </c>
      <c r="D42" s="213">
        <v>0</v>
      </c>
      <c r="E42" s="60">
        <f t="shared" si="2"/>
        <v>0</v>
      </c>
      <c r="F42" s="169">
        <f>F41+F40+F38+F34+F29+F28+F26+F27+F25+F24+F23+F22+F21+F20+F19+F18+F17+F16+F14+F13+F30+F31+F32+F33</f>
        <v>1035004</v>
      </c>
      <c r="G42" s="61">
        <f>IF(ISBLANK(F42),"  ",IF(F79&gt;0,F42/F79,IF(F42&gt;0,1,0)))</f>
        <v>0.27148927687077684</v>
      </c>
      <c r="H42" s="169">
        <v>1001967</v>
      </c>
      <c r="I42" s="164">
        <f t="shared" si="3"/>
        <v>1</v>
      </c>
      <c r="J42" s="213">
        <v>0</v>
      </c>
      <c r="K42" s="60">
        <f t="shared" si="4"/>
        <v>0</v>
      </c>
      <c r="L42" s="169">
        <f>L41+L40+L38+L34+L29+L28+L26+L27+L25+L24+L23+L22+L21+L20+L19+L18+L17+L16+L14+L13+L30+L31+L32+L33</f>
        <v>1001967</v>
      </c>
      <c r="M42" s="61">
        <f>IF(ISBLANK(L42),"  ",IF(L79&gt;0,L42/L79,IF(L42&gt;0,1,0)))</f>
        <v>0.26257223922533923</v>
      </c>
      <c r="N42" s="63"/>
    </row>
    <row r="43" spans="1:14" ht="15" customHeight="1" x14ac:dyDescent="0.25">
      <c r="A43" s="65" t="s">
        <v>38</v>
      </c>
      <c r="B43" s="170"/>
      <c r="C43" s="162" t="str">
        <f t="shared" si="1"/>
        <v/>
      </c>
      <c r="D43" s="181"/>
      <c r="E43" s="49" t="str">
        <f t="shared" si="2"/>
        <v/>
      </c>
      <c r="F43" s="191"/>
      <c r="G43" s="58" t="s">
        <v>4</v>
      </c>
      <c r="H43" s="170"/>
      <c r="I43" s="48" t="str">
        <f t="shared" si="3"/>
        <v/>
      </c>
      <c r="J43" s="181"/>
      <c r="K43" s="49" t="str">
        <f t="shared" si="4"/>
        <v/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f t="shared" si="1"/>
        <v>0</v>
      </c>
      <c r="D44" s="214">
        <v>0</v>
      </c>
      <c r="E44" s="42">
        <f t="shared" si="2"/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f t="shared" si="3"/>
        <v>0</v>
      </c>
      <c r="J44" s="214">
        <v>0</v>
      </c>
      <c r="K44" s="42">
        <f t="shared" si="4"/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1">
        <f t="shared" si="1"/>
        <v>0</v>
      </c>
      <c r="D45" s="181">
        <v>0</v>
      </c>
      <c r="E45" s="42">
        <f t="shared" si="2"/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1">
        <f t="shared" si="3"/>
        <v>0</v>
      </c>
      <c r="J45" s="181">
        <v>0</v>
      </c>
      <c r="K45" s="42">
        <f t="shared" si="4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1">
        <f t="shared" si="1"/>
        <v>0</v>
      </c>
      <c r="D46" s="181">
        <v>0</v>
      </c>
      <c r="E46" s="42">
        <f t="shared" si="2"/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1">
        <f t="shared" si="3"/>
        <v>0</v>
      </c>
      <c r="J46" s="181">
        <v>0</v>
      </c>
      <c r="K46" s="42">
        <f t="shared" si="4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1">
        <f t="shared" si="1"/>
        <v>0</v>
      </c>
      <c r="D47" s="181">
        <v>0</v>
      </c>
      <c r="E47" s="42">
        <f t="shared" si="2"/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1">
        <f t="shared" si="3"/>
        <v>0</v>
      </c>
      <c r="J47" s="181">
        <v>0</v>
      </c>
      <c r="K47" s="42">
        <f t="shared" si="4"/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1">
        <f t="shared" si="1"/>
        <v>0</v>
      </c>
      <c r="D48" s="181">
        <v>0</v>
      </c>
      <c r="E48" s="42">
        <f t="shared" si="2"/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1">
        <f t="shared" si="3"/>
        <v>0</v>
      </c>
      <c r="J48" s="181">
        <v>0</v>
      </c>
      <c r="K48" s="42">
        <f t="shared" si="4"/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164">
        <f t="shared" si="1"/>
        <v>0</v>
      </c>
      <c r="D49" s="185">
        <v>0</v>
      </c>
      <c r="E49" s="60">
        <f t="shared" si="2"/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164">
        <f t="shared" si="3"/>
        <v>0</v>
      </c>
      <c r="J49" s="185">
        <v>0</v>
      </c>
      <c r="K49" s="60">
        <f t="shared" si="4"/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0</v>
      </c>
      <c r="C50" s="164">
        <f t="shared" si="1"/>
        <v>0</v>
      </c>
      <c r="D50" s="186">
        <v>0</v>
      </c>
      <c r="E50" s="60">
        <f t="shared" si="2"/>
        <v>0</v>
      </c>
      <c r="F50" s="194">
        <f>D50+B50</f>
        <v>0</v>
      </c>
      <c r="G50" s="61">
        <f>IF(ISBLANK(F50),"  ",IF(F78&gt;0,F50/F78,IF(F50&gt;0,1,0)))</f>
        <v>0</v>
      </c>
      <c r="H50" s="209">
        <v>0</v>
      </c>
      <c r="I50" s="164">
        <f t="shared" si="3"/>
        <v>0</v>
      </c>
      <c r="J50" s="186">
        <v>0</v>
      </c>
      <c r="K50" s="60">
        <f t="shared" si="4"/>
        <v>0</v>
      </c>
      <c r="L50" s="194">
        <f>J50+H50</f>
        <v>0</v>
      </c>
      <c r="M50" s="61">
        <f>IF(ISBLANK(L50),"  ",IF(L78&gt;0,L50/L78,IF(L50&gt;0,1,0)))</f>
        <v>0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164">
        <f t="shared" si="1"/>
        <v>0</v>
      </c>
      <c r="D51" s="186">
        <v>0</v>
      </c>
      <c r="E51" s="60">
        <f t="shared" si="2"/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164">
        <f t="shared" si="3"/>
        <v>0</v>
      </c>
      <c r="J51" s="186">
        <v>0</v>
      </c>
      <c r="K51" s="60">
        <f t="shared" si="4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162" t="str">
        <f t="shared" si="1"/>
        <v/>
      </c>
      <c r="D52" s="184"/>
      <c r="E52" s="49" t="str">
        <f t="shared" si="2"/>
        <v/>
      </c>
      <c r="F52" s="189"/>
      <c r="G52" s="73" t="s">
        <v>4</v>
      </c>
      <c r="H52" s="173"/>
      <c r="I52" s="48" t="str">
        <f t="shared" si="3"/>
        <v/>
      </c>
      <c r="J52" s="184"/>
      <c r="K52" s="49" t="str">
        <f t="shared" si="4"/>
        <v/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0</v>
      </c>
      <c r="C53" s="41">
        <f t="shared" si="1"/>
        <v>0</v>
      </c>
      <c r="D53" s="184">
        <v>0</v>
      </c>
      <c r="E53" s="42">
        <f t="shared" si="2"/>
        <v>0</v>
      </c>
      <c r="F53" s="195">
        <f t="shared" ref="F53:F58" si="11">D53+B53</f>
        <v>0</v>
      </c>
      <c r="G53" s="43">
        <f>IF(ISBLANK(F53),"  ",IF(F79&gt;0,F53/F79,IF(F53&gt;0,1,0)))</f>
        <v>0</v>
      </c>
      <c r="H53" s="173">
        <v>0</v>
      </c>
      <c r="I53" s="41">
        <f t="shared" si="3"/>
        <v>0</v>
      </c>
      <c r="J53" s="184">
        <v>0</v>
      </c>
      <c r="K53" s="42">
        <f t="shared" si="4"/>
        <v>0</v>
      </c>
      <c r="L53" s="195">
        <f t="shared" ref="L53:L69" si="12">J53+H53</f>
        <v>0</v>
      </c>
      <c r="M53" s="43">
        <f>IF(ISBLANK(L53),"  ",IF(L79&gt;0,L53/L79,IF(L53&gt;0,1,0)))</f>
        <v>0</v>
      </c>
      <c r="N53" s="24"/>
    </row>
    <row r="54" spans="1:14" ht="15" customHeight="1" x14ac:dyDescent="0.2">
      <c r="A54" s="30" t="s">
        <v>48</v>
      </c>
      <c r="B54" s="170">
        <v>0</v>
      </c>
      <c r="C54" s="41">
        <f t="shared" si="1"/>
        <v>0</v>
      </c>
      <c r="D54" s="181">
        <v>0</v>
      </c>
      <c r="E54" s="42">
        <f t="shared" si="2"/>
        <v>0</v>
      </c>
      <c r="F54" s="196">
        <f t="shared" si="11"/>
        <v>0</v>
      </c>
      <c r="G54" s="47">
        <f>IF(ISBLANK(F54),"  ",IF(F79&gt;0,F54/F79,IF(F54&gt;0,1,0)))</f>
        <v>0</v>
      </c>
      <c r="H54" s="170">
        <v>0</v>
      </c>
      <c r="I54" s="41">
        <f t="shared" si="3"/>
        <v>0</v>
      </c>
      <c r="J54" s="181">
        <v>0</v>
      </c>
      <c r="K54" s="42">
        <f t="shared" si="4"/>
        <v>0</v>
      </c>
      <c r="L54" s="196">
        <f t="shared" si="12"/>
        <v>0</v>
      </c>
      <c r="M54" s="47">
        <f>IF(ISBLANK(L54),"  ",IF(L79&gt;0,L54/L79,IF(L54&gt;0,1,0)))</f>
        <v>0</v>
      </c>
      <c r="N54" s="24"/>
    </row>
    <row r="55" spans="1:14" ht="15" customHeight="1" x14ac:dyDescent="0.2">
      <c r="A55" s="74" t="s">
        <v>49</v>
      </c>
      <c r="B55" s="210">
        <v>0</v>
      </c>
      <c r="C55" s="41">
        <f t="shared" si="1"/>
        <v>0</v>
      </c>
      <c r="D55" s="215">
        <v>0</v>
      </c>
      <c r="E55" s="42">
        <f t="shared" si="2"/>
        <v>0</v>
      </c>
      <c r="F55" s="197">
        <f t="shared" si="11"/>
        <v>0</v>
      </c>
      <c r="G55" s="47">
        <f>IF(ISBLANK(F55),"  ",IF(F79&gt;0,F55/F79,IF(F55&gt;0,1,0)))</f>
        <v>0</v>
      </c>
      <c r="H55" s="210">
        <v>0</v>
      </c>
      <c r="I55" s="41">
        <f t="shared" si="3"/>
        <v>0</v>
      </c>
      <c r="J55" s="215">
        <v>0</v>
      </c>
      <c r="K55" s="42">
        <f t="shared" si="4"/>
        <v>0</v>
      </c>
      <c r="L55" s="197">
        <f t="shared" si="12"/>
        <v>0</v>
      </c>
      <c r="M55" s="47">
        <f>IF(ISBLANK(L55),"  ",IF(L79&gt;0,L55/L79,IF(L55&gt;0,1,0)))</f>
        <v>0</v>
      </c>
      <c r="N55" s="24"/>
    </row>
    <row r="56" spans="1:14" ht="15" customHeight="1" x14ac:dyDescent="0.2">
      <c r="A56" s="74" t="s">
        <v>50</v>
      </c>
      <c r="B56" s="210">
        <v>0</v>
      </c>
      <c r="C56" s="41">
        <f t="shared" si="1"/>
        <v>0</v>
      </c>
      <c r="D56" s="215">
        <v>0</v>
      </c>
      <c r="E56" s="42">
        <f t="shared" si="2"/>
        <v>0</v>
      </c>
      <c r="F56" s="197">
        <f t="shared" si="11"/>
        <v>0</v>
      </c>
      <c r="G56" s="47">
        <f>IF(ISBLANK(F56),"  ",IF(F79&gt;0,F56/F79,IF(F56&gt;0,1,0)))</f>
        <v>0</v>
      </c>
      <c r="H56" s="210">
        <v>0</v>
      </c>
      <c r="I56" s="41">
        <f t="shared" si="3"/>
        <v>0</v>
      </c>
      <c r="J56" s="215">
        <v>0</v>
      </c>
      <c r="K56" s="42">
        <f t="shared" si="4"/>
        <v>0</v>
      </c>
      <c r="L56" s="197">
        <f t="shared" si="12"/>
        <v>0</v>
      </c>
      <c r="M56" s="47">
        <f>IF(ISBLANK(L56),"  ",IF(L79&gt;0,L56/L79,IF(L56&gt;0,1,0)))</f>
        <v>0</v>
      </c>
      <c r="N56" s="24"/>
    </row>
    <row r="57" spans="1:14" ht="15" customHeight="1" x14ac:dyDescent="0.2">
      <c r="A57" s="74" t="s">
        <v>51</v>
      </c>
      <c r="B57" s="210">
        <v>0</v>
      </c>
      <c r="C57" s="41">
        <f t="shared" si="1"/>
        <v>0</v>
      </c>
      <c r="D57" s="215">
        <v>0</v>
      </c>
      <c r="E57" s="42">
        <f t="shared" si="2"/>
        <v>0</v>
      </c>
      <c r="F57" s="197">
        <f t="shared" si="11"/>
        <v>0</v>
      </c>
      <c r="G57" s="47">
        <f>IF(ISBLANK(F57),"  ",IF(F79&gt;0,F57/F79,IF(F57&gt;0,1,0)))</f>
        <v>0</v>
      </c>
      <c r="H57" s="210">
        <v>0</v>
      </c>
      <c r="I57" s="41">
        <f t="shared" si="3"/>
        <v>0</v>
      </c>
      <c r="J57" s="215">
        <v>0</v>
      </c>
      <c r="K57" s="42">
        <f t="shared" si="4"/>
        <v>0</v>
      </c>
      <c r="L57" s="197">
        <f t="shared" si="12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0</v>
      </c>
      <c r="C58" s="41">
        <f t="shared" si="1"/>
        <v>0</v>
      </c>
      <c r="D58" s="181">
        <v>0</v>
      </c>
      <c r="E58" s="42">
        <f t="shared" si="2"/>
        <v>0</v>
      </c>
      <c r="F58" s="196">
        <f t="shared" si="11"/>
        <v>0</v>
      </c>
      <c r="G58" s="47">
        <f>IF(ISBLANK(F58),"  ",IF(F79&gt;0,F58/F79,IF(F58&gt;0,1,0)))</f>
        <v>0</v>
      </c>
      <c r="H58" s="170">
        <v>0</v>
      </c>
      <c r="I58" s="41">
        <f t="shared" si="3"/>
        <v>0</v>
      </c>
      <c r="J58" s="181">
        <v>0</v>
      </c>
      <c r="K58" s="42">
        <f t="shared" si="4"/>
        <v>0</v>
      </c>
      <c r="L58" s="196">
        <f t="shared" si="12"/>
        <v>0</v>
      </c>
      <c r="M58" s="47">
        <f>IF(ISBLANK(L58),"  ",IF(L79&gt;0,L58/L79,IF(L58&gt;0,1,0)))</f>
        <v>0</v>
      </c>
      <c r="N58" s="24"/>
    </row>
    <row r="59" spans="1:14" s="64" customFormat="1" ht="15" customHeight="1" x14ac:dyDescent="0.25">
      <c r="A59" s="70" t="s">
        <v>53</v>
      </c>
      <c r="B59" s="211">
        <v>0</v>
      </c>
      <c r="C59" s="164">
        <f t="shared" si="1"/>
        <v>0</v>
      </c>
      <c r="D59" s="185">
        <v>0</v>
      </c>
      <c r="E59" s="60">
        <f t="shared" si="2"/>
        <v>0</v>
      </c>
      <c r="F59" s="198">
        <f>F58+F56+F55+F54+F53+F57</f>
        <v>0</v>
      </c>
      <c r="G59" s="61">
        <f>IF(ISBLANK(F59),"  ",IF(F79&gt;0,F59/F79,IF(F59&gt;0,1,0)))</f>
        <v>0</v>
      </c>
      <c r="H59" s="211">
        <v>0</v>
      </c>
      <c r="I59" s="164">
        <f t="shared" si="3"/>
        <v>0</v>
      </c>
      <c r="J59" s="185">
        <v>0</v>
      </c>
      <c r="K59" s="60">
        <f t="shared" si="4"/>
        <v>0</v>
      </c>
      <c r="L59" s="217">
        <f t="shared" si="12"/>
        <v>0</v>
      </c>
      <c r="M59" s="61">
        <f>IF(ISBLANK(L59),"  ",IF(L79&gt;0,L59/L79,IF(L59&gt;0,1,0)))</f>
        <v>0</v>
      </c>
      <c r="N59" s="63"/>
    </row>
    <row r="60" spans="1:14" ht="15" customHeight="1" x14ac:dyDescent="0.2">
      <c r="A60" s="40" t="s">
        <v>54</v>
      </c>
      <c r="B60" s="212">
        <v>0</v>
      </c>
      <c r="C60" s="41">
        <f t="shared" si="1"/>
        <v>0</v>
      </c>
      <c r="D60" s="216">
        <v>0</v>
      </c>
      <c r="E60" s="42">
        <f t="shared" si="2"/>
        <v>0</v>
      </c>
      <c r="F60" s="199">
        <f t="shared" ref="F60:F69" si="13">D60+B60</f>
        <v>0</v>
      </c>
      <c r="G60" s="47">
        <f>IF(ISBLANK(F60),"  ",IF(F79&gt;0,F60/F79,IF(F60&gt;0,1,0)))</f>
        <v>0</v>
      </c>
      <c r="H60" s="212">
        <v>0</v>
      </c>
      <c r="I60" s="41">
        <f t="shared" si="3"/>
        <v>0</v>
      </c>
      <c r="J60" s="216">
        <v>0</v>
      </c>
      <c r="K60" s="42">
        <f t="shared" si="4"/>
        <v>0</v>
      </c>
      <c r="L60" s="199">
        <f t="shared" si="12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1">
        <f t="shared" si="1"/>
        <v>0</v>
      </c>
      <c r="D61" s="181">
        <v>0</v>
      </c>
      <c r="E61" s="42">
        <f t="shared" si="2"/>
        <v>0</v>
      </c>
      <c r="F61" s="191">
        <f t="shared" si="13"/>
        <v>0</v>
      </c>
      <c r="G61" s="47">
        <f>IF(ISBLANK(F61),"  ",IF(F79&gt;0,F61/F79,IF(F61&gt;0,1,0)))</f>
        <v>0</v>
      </c>
      <c r="H61" s="206">
        <v>0</v>
      </c>
      <c r="I61" s="41">
        <f t="shared" si="3"/>
        <v>0</v>
      </c>
      <c r="J61" s="181">
        <v>0</v>
      </c>
      <c r="K61" s="42">
        <f t="shared" si="4"/>
        <v>0</v>
      </c>
      <c r="L61" s="191">
        <f t="shared" si="12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1">
        <f t="shared" si="1"/>
        <v>0</v>
      </c>
      <c r="D62" s="181">
        <v>0</v>
      </c>
      <c r="E62" s="42">
        <f t="shared" si="2"/>
        <v>0</v>
      </c>
      <c r="F62" s="191">
        <f t="shared" si="13"/>
        <v>0</v>
      </c>
      <c r="G62" s="47">
        <f>IF(ISBLANK(F62),"  ",IF(F79&gt;0,F62/F79,IF(F62&gt;0,1,0)))</f>
        <v>0</v>
      </c>
      <c r="H62" s="206">
        <v>0</v>
      </c>
      <c r="I62" s="41">
        <f t="shared" si="3"/>
        <v>0</v>
      </c>
      <c r="J62" s="181">
        <v>0</v>
      </c>
      <c r="K62" s="42">
        <f t="shared" si="4"/>
        <v>0</v>
      </c>
      <c r="L62" s="191">
        <f t="shared" si="12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1">
        <f t="shared" si="1"/>
        <v>0</v>
      </c>
      <c r="D63" s="180">
        <v>0</v>
      </c>
      <c r="E63" s="42">
        <f t="shared" si="2"/>
        <v>0</v>
      </c>
      <c r="F63" s="192">
        <f t="shared" si="13"/>
        <v>0</v>
      </c>
      <c r="G63" s="47">
        <f>IF(ISBLANK(F63),"  ",IF(F79&gt;0,F63/F79,IF(F63&gt;0,1,0)))</f>
        <v>0</v>
      </c>
      <c r="H63" s="168">
        <v>0</v>
      </c>
      <c r="I63" s="41">
        <f t="shared" si="3"/>
        <v>0</v>
      </c>
      <c r="J63" s="180">
        <v>0</v>
      </c>
      <c r="K63" s="42">
        <f t="shared" si="4"/>
        <v>0</v>
      </c>
      <c r="L63" s="192">
        <f t="shared" si="12"/>
        <v>0</v>
      </c>
      <c r="M63" s="47">
        <f>IF(ISBLANK(L63),"  ",IF(L79&gt;0,L63/L79,IF(L63&gt;0,1,0)))</f>
        <v>0</v>
      </c>
      <c r="N63" s="24"/>
    </row>
    <row r="64" spans="1:14" ht="15" customHeight="1" x14ac:dyDescent="0.2">
      <c r="A64" s="76" t="s">
        <v>58</v>
      </c>
      <c r="B64" s="206">
        <v>0</v>
      </c>
      <c r="C64" s="41">
        <f t="shared" si="1"/>
        <v>0</v>
      </c>
      <c r="D64" s="181">
        <v>0</v>
      </c>
      <c r="E64" s="42">
        <f t="shared" si="2"/>
        <v>0</v>
      </c>
      <c r="F64" s="191">
        <f t="shared" si="13"/>
        <v>0</v>
      </c>
      <c r="G64" s="47">
        <f>IF(ISBLANK(F64),"  ",IF(F79&gt;0,F64/F79,IF(F64&gt;0,1,0)))</f>
        <v>0</v>
      </c>
      <c r="H64" s="206">
        <v>0</v>
      </c>
      <c r="I64" s="41">
        <f t="shared" si="3"/>
        <v>0</v>
      </c>
      <c r="J64" s="181">
        <v>0</v>
      </c>
      <c r="K64" s="42">
        <f t="shared" si="4"/>
        <v>0</v>
      </c>
      <c r="L64" s="191">
        <f t="shared" si="12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1">
        <f t="shared" si="1"/>
        <v>0</v>
      </c>
      <c r="D65" s="181">
        <v>0</v>
      </c>
      <c r="E65" s="42">
        <f t="shared" si="2"/>
        <v>0</v>
      </c>
      <c r="F65" s="191">
        <f t="shared" si="13"/>
        <v>0</v>
      </c>
      <c r="G65" s="47">
        <f>IF(ISBLANK(F65),"  ",IF(F79&gt;0,F65/F79,IF(F65&gt;0,1,0)))</f>
        <v>0</v>
      </c>
      <c r="H65" s="206">
        <v>0</v>
      </c>
      <c r="I65" s="41">
        <f t="shared" si="3"/>
        <v>0</v>
      </c>
      <c r="J65" s="181">
        <v>0</v>
      </c>
      <c r="K65" s="42">
        <f t="shared" si="4"/>
        <v>0</v>
      </c>
      <c r="L65" s="191">
        <f t="shared" si="12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1">
        <f t="shared" si="1"/>
        <v>0</v>
      </c>
      <c r="D66" s="181">
        <v>0</v>
      </c>
      <c r="E66" s="42">
        <f t="shared" si="2"/>
        <v>0</v>
      </c>
      <c r="F66" s="191">
        <f t="shared" si="13"/>
        <v>0</v>
      </c>
      <c r="G66" s="47">
        <f>IF(ISBLANK(F66),"  ",IF(F79&gt;0,F66/F79,IF(F66&gt;0,1,0)))</f>
        <v>0</v>
      </c>
      <c r="H66" s="206">
        <v>0</v>
      </c>
      <c r="I66" s="41">
        <f t="shared" si="3"/>
        <v>0</v>
      </c>
      <c r="J66" s="181">
        <v>0</v>
      </c>
      <c r="K66" s="42">
        <f t="shared" si="4"/>
        <v>0</v>
      </c>
      <c r="L66" s="191">
        <f t="shared" si="12"/>
        <v>0</v>
      </c>
      <c r="M66" s="47">
        <f>IF(ISBLANK(L66),"  ",IF(L79&gt;0,L66/L79,IF(L66&gt;0,1,0)))</f>
        <v>0</v>
      </c>
      <c r="N66" s="24"/>
    </row>
    <row r="67" spans="1:14" ht="15" customHeight="1" x14ac:dyDescent="0.2">
      <c r="A67" s="77" t="s">
        <v>61</v>
      </c>
      <c r="B67" s="206">
        <v>0</v>
      </c>
      <c r="C67" s="41">
        <f t="shared" si="1"/>
        <v>0</v>
      </c>
      <c r="D67" s="181">
        <v>0</v>
      </c>
      <c r="E67" s="42">
        <f t="shared" si="2"/>
        <v>0</v>
      </c>
      <c r="F67" s="191">
        <f t="shared" si="13"/>
        <v>0</v>
      </c>
      <c r="G67" s="47">
        <f>IF(ISBLANK(F67),"  ",IF(F79&gt;0,F67/F79,IF(F67&gt;0,1,0)))</f>
        <v>0</v>
      </c>
      <c r="H67" s="206">
        <v>0</v>
      </c>
      <c r="I67" s="41">
        <f t="shared" si="3"/>
        <v>0</v>
      </c>
      <c r="J67" s="181">
        <v>0</v>
      </c>
      <c r="K67" s="42">
        <f t="shared" si="4"/>
        <v>0</v>
      </c>
      <c r="L67" s="191">
        <f t="shared" si="12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1">
        <f t="shared" si="1"/>
        <v>0</v>
      </c>
      <c r="D68" s="181">
        <v>0</v>
      </c>
      <c r="E68" s="42">
        <f t="shared" si="2"/>
        <v>0</v>
      </c>
      <c r="F68" s="191">
        <f t="shared" si="13"/>
        <v>0</v>
      </c>
      <c r="G68" s="47">
        <f>IF(ISBLANK(F68),"  ",IF(F79&gt;0,F68/F79,IF(F68&gt;0,1,0)))</f>
        <v>0</v>
      </c>
      <c r="H68" s="206">
        <v>0</v>
      </c>
      <c r="I68" s="41">
        <f t="shared" si="3"/>
        <v>0</v>
      </c>
      <c r="J68" s="181">
        <v>0</v>
      </c>
      <c r="K68" s="42">
        <f t="shared" si="4"/>
        <v>0</v>
      </c>
      <c r="L68" s="191">
        <f t="shared" si="12"/>
        <v>0</v>
      </c>
      <c r="M68" s="47">
        <f>IF(ISBLANK(L68),"  ",IF(L79&gt;0,L68/L79,IF(L68&gt;0,1,0)))</f>
        <v>0</v>
      </c>
      <c r="N68" s="24"/>
    </row>
    <row r="69" spans="1:14" ht="15" customHeight="1" x14ac:dyDescent="0.2">
      <c r="A69" s="67" t="s">
        <v>63</v>
      </c>
      <c r="B69" s="206">
        <v>2777316</v>
      </c>
      <c r="C69" s="41">
        <f t="shared" si="1"/>
        <v>1</v>
      </c>
      <c r="D69" s="181">
        <v>0</v>
      </c>
      <c r="E69" s="42">
        <f t="shared" si="2"/>
        <v>0</v>
      </c>
      <c r="F69" s="191">
        <f t="shared" si="13"/>
        <v>2777316</v>
      </c>
      <c r="G69" s="47">
        <f>IF(ISBLANK(F69),"  ",IF(F79&gt;0,F69/F79,IF(F69&gt;0,1,0)))</f>
        <v>0.72851072312922316</v>
      </c>
      <c r="H69" s="206">
        <v>2814000</v>
      </c>
      <c r="I69" s="41">
        <f t="shared" si="3"/>
        <v>1</v>
      </c>
      <c r="J69" s="181">
        <v>0</v>
      </c>
      <c r="K69" s="42">
        <f t="shared" si="4"/>
        <v>0</v>
      </c>
      <c r="L69" s="191">
        <f t="shared" si="12"/>
        <v>2814000</v>
      </c>
      <c r="M69" s="47">
        <f>IF(ISBLANK(L69),"  ",IF(L79&gt;0,L69/L79,IF(L69&gt;0,1,0)))</f>
        <v>0.73742776077466077</v>
      </c>
      <c r="N69" s="24"/>
    </row>
    <row r="70" spans="1:14" s="64" customFormat="1" ht="15" customHeight="1" x14ac:dyDescent="0.25">
      <c r="A70" s="78" t="s">
        <v>64</v>
      </c>
      <c r="B70" s="174">
        <v>2777316</v>
      </c>
      <c r="C70" s="164">
        <f t="shared" si="1"/>
        <v>1</v>
      </c>
      <c r="D70" s="185">
        <v>0</v>
      </c>
      <c r="E70" s="60">
        <f t="shared" si="2"/>
        <v>0</v>
      </c>
      <c r="F70" s="174">
        <f>F69+F68+F67+F66+F65+F64+F63+F62+F61+F60+F59</f>
        <v>2777316</v>
      </c>
      <c r="G70" s="61">
        <f>IF(ISBLANK(F70),"  ",IF(F79&gt;0,F70/F79,IF(F70&gt;0,1,0)))</f>
        <v>0.72851072312922316</v>
      </c>
      <c r="H70" s="174">
        <v>2814000</v>
      </c>
      <c r="I70" s="164">
        <f t="shared" si="3"/>
        <v>1</v>
      </c>
      <c r="J70" s="185">
        <v>0</v>
      </c>
      <c r="K70" s="60">
        <f t="shared" si="4"/>
        <v>0</v>
      </c>
      <c r="L70" s="174">
        <f>L69+L68+L67+L66+L65+L64+L63+L62+L61+L60+L59</f>
        <v>2814000</v>
      </c>
      <c r="M70" s="61">
        <f>IF(ISBLANK(L70),"  ",IF(L79&gt;0,L70/L79,IF(L70&gt;0,1,0)))</f>
        <v>0.73742776077466077</v>
      </c>
      <c r="N70" s="63"/>
    </row>
    <row r="71" spans="1:14" ht="15" customHeight="1" x14ac:dyDescent="0.25">
      <c r="A71" s="13" t="s">
        <v>65</v>
      </c>
      <c r="B71" s="170"/>
      <c r="C71" s="162" t="str">
        <f t="shared" si="1"/>
        <v/>
      </c>
      <c r="D71" s="181"/>
      <c r="E71" s="49" t="str">
        <f t="shared" si="2"/>
        <v/>
      </c>
      <c r="F71" s="191"/>
      <c r="G71" s="58" t="s">
        <v>4</v>
      </c>
      <c r="H71" s="170"/>
      <c r="I71" s="48" t="str">
        <f t="shared" si="3"/>
        <v/>
      </c>
      <c r="J71" s="181"/>
      <c r="K71" s="49" t="str">
        <f t="shared" si="4"/>
        <v/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f t="shared" si="1"/>
        <v>0</v>
      </c>
      <c r="D72" s="184">
        <v>0</v>
      </c>
      <c r="E72" s="42">
        <f t="shared" si="2"/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f t="shared" si="3"/>
        <v>0</v>
      </c>
      <c r="J72" s="184">
        <v>0</v>
      </c>
      <c r="K72" s="42">
        <f t="shared" si="4"/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1">
        <f t="shared" si="1"/>
        <v>0</v>
      </c>
      <c r="D73" s="181">
        <v>0</v>
      </c>
      <c r="E73" s="42">
        <f t="shared" si="2"/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1">
        <f t="shared" si="3"/>
        <v>0</v>
      </c>
      <c r="J73" s="181">
        <v>0</v>
      </c>
      <c r="K73" s="42">
        <f t="shared" si="4"/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162" t="str">
        <f t="shared" si="1"/>
        <v/>
      </c>
      <c r="D74" s="181"/>
      <c r="E74" s="49" t="str">
        <f t="shared" si="2"/>
        <v/>
      </c>
      <c r="F74" s="191"/>
      <c r="G74" s="58" t="s">
        <v>4</v>
      </c>
      <c r="H74" s="170"/>
      <c r="I74" s="48" t="str">
        <f t="shared" si="3"/>
        <v/>
      </c>
      <c r="J74" s="181"/>
      <c r="K74" s="49" t="str">
        <f t="shared" si="4"/>
        <v/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f t="shared" si="1"/>
        <v>0</v>
      </c>
      <c r="D75" s="184">
        <v>0</v>
      </c>
      <c r="E75" s="42">
        <f t="shared" si="2"/>
        <v>0</v>
      </c>
      <c r="F75" s="190">
        <f>D75+B75</f>
        <v>0</v>
      </c>
      <c r="G75" s="43">
        <f>IF(ISBLANK(F75),"  ",IF(F79&gt;0,F75/F79,IF(F75&gt;0,1,0)))</f>
        <v>0</v>
      </c>
      <c r="H75" s="205">
        <v>0</v>
      </c>
      <c r="I75" s="41">
        <f t="shared" si="3"/>
        <v>0</v>
      </c>
      <c r="J75" s="184">
        <v>0</v>
      </c>
      <c r="K75" s="42">
        <f t="shared" si="4"/>
        <v>0</v>
      </c>
      <c r="L75" s="190">
        <f>J75+H75</f>
        <v>0</v>
      </c>
      <c r="M75" s="43">
        <f>IF(ISBLANK(L75),"  ",IF(L79&gt;0,L75/L79,IF(L75&gt;0,1,0)))</f>
        <v>0</v>
      </c>
    </row>
    <row r="76" spans="1:14" ht="15" customHeight="1" x14ac:dyDescent="0.2">
      <c r="A76" s="30" t="s">
        <v>70</v>
      </c>
      <c r="B76" s="206">
        <v>0</v>
      </c>
      <c r="C76" s="41">
        <f t="shared" si="1"/>
        <v>0</v>
      </c>
      <c r="D76" s="181">
        <v>0</v>
      </c>
      <c r="E76" s="42">
        <f t="shared" si="2"/>
        <v>0</v>
      </c>
      <c r="F76" s="191">
        <f>D76+B76</f>
        <v>0</v>
      </c>
      <c r="G76" s="47">
        <f>IF(ISBLANK(F76),"  ",IF(F79&gt;0,F76/F79,IF(F76&gt;0,1,0)))</f>
        <v>0</v>
      </c>
      <c r="H76" s="206">
        <v>0</v>
      </c>
      <c r="I76" s="41">
        <f t="shared" si="3"/>
        <v>0</v>
      </c>
      <c r="J76" s="181">
        <v>0</v>
      </c>
      <c r="K76" s="42">
        <f t="shared" si="4"/>
        <v>0</v>
      </c>
      <c r="L76" s="191">
        <f>J76+H76</f>
        <v>0</v>
      </c>
      <c r="M76" s="47">
        <f>IF(ISBLANK(L76),"  ",IF(L79&gt;0,L76/L79,IF(L76&gt;0,1,0)))</f>
        <v>0</v>
      </c>
    </row>
    <row r="77" spans="1:14" s="64" customFormat="1" ht="15" customHeight="1" x14ac:dyDescent="0.25">
      <c r="A77" s="65" t="s">
        <v>71</v>
      </c>
      <c r="B77" s="175">
        <v>0</v>
      </c>
      <c r="C77" s="164">
        <f t="shared" si="1"/>
        <v>0</v>
      </c>
      <c r="D77" s="186">
        <v>0</v>
      </c>
      <c r="E77" s="60">
        <f t="shared" si="2"/>
        <v>0</v>
      </c>
      <c r="F77" s="200">
        <f>F76+F75+F74+F73+F72</f>
        <v>0</v>
      </c>
      <c r="G77" s="61">
        <f>IF(ISBLANK(F77),"  ",IF(F79&gt;0,F77/F79,IF(F77&gt;0,1,0)))</f>
        <v>0</v>
      </c>
      <c r="H77" s="175">
        <v>0</v>
      </c>
      <c r="I77" s="164">
        <f t="shared" si="3"/>
        <v>0</v>
      </c>
      <c r="J77" s="186">
        <v>0</v>
      </c>
      <c r="K77" s="60">
        <f t="shared" si="4"/>
        <v>0</v>
      </c>
      <c r="L77" s="200">
        <f>L76+L75+L74+L73+L72</f>
        <v>0</v>
      </c>
      <c r="M77" s="61">
        <f>IF(ISBLANK(L77),"  ",IF(L79&gt;0,L77/L79,IF(L77&gt;0,1,0)))</f>
        <v>0</v>
      </c>
    </row>
    <row r="78" spans="1:14" s="64" customFormat="1" ht="15" customHeight="1" x14ac:dyDescent="0.25">
      <c r="A78" s="65" t="s">
        <v>72</v>
      </c>
      <c r="B78" s="175">
        <v>0</v>
      </c>
      <c r="C78" s="164">
        <f t="shared" ref="C78:C79" si="14">IF(ISBLANK(B78),"",IF(F78&gt;0,B78/F78,IF(B78&gt;0,1,0)))</f>
        <v>0</v>
      </c>
      <c r="D78" s="186">
        <v>0</v>
      </c>
      <c r="E78" s="60">
        <f t="shared" ref="E78:E79" si="15">IF(ISBLANK(D78),"",IF(F78&gt;0,D78/F78,IF(D78&gt;0,1,0)))</f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164">
        <f t="shared" ref="I78:I79" si="16">IF(ISBLANK(H78),"",IF(L78&gt;0,H78/L78,IF(H78&gt;0,1,0)))</f>
        <v>0</v>
      </c>
      <c r="J78" s="186">
        <v>0</v>
      </c>
      <c r="K78" s="60">
        <f t="shared" ref="K78:K79" si="17">IF(ISBLANK(J78),"",IF(L78&gt;0,J78/L78,IF(J78&gt;0,1,0)))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3812320</v>
      </c>
      <c r="C79" s="83">
        <f t="shared" si="14"/>
        <v>1</v>
      </c>
      <c r="D79" s="176">
        <f>D77+D70+D49+D42+D51+D50+D78</f>
        <v>0</v>
      </c>
      <c r="E79" s="83">
        <f t="shared" si="15"/>
        <v>0</v>
      </c>
      <c r="F79" s="176">
        <f>F77+F70+F49+F42+F51+F50+F78</f>
        <v>3812320</v>
      </c>
      <c r="G79" s="84">
        <f>IF(ISBLANK(F79),"  ",IF(F79&gt;0,F79/F79,IF(F79&gt;0,1,0)))</f>
        <v>1</v>
      </c>
      <c r="H79" s="176">
        <f>H77+H70+H49+H42+H51+H50+H78</f>
        <v>3815967</v>
      </c>
      <c r="I79" s="83">
        <f t="shared" si="16"/>
        <v>1</v>
      </c>
      <c r="J79" s="176">
        <f>J77+J70+J49+J42+J51+J50+J78</f>
        <v>0</v>
      </c>
      <c r="K79" s="83">
        <f t="shared" si="17"/>
        <v>0</v>
      </c>
      <c r="L79" s="176">
        <f>L77+L70+L49+L42+L51+L50+L78</f>
        <v>3815967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0C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J78" sqref="J78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88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14052455</v>
      </c>
      <c r="C13" s="41">
        <f>IF(ISBLANK(B13),"",IF(F13&gt;0,B13/F13,IF(B13&gt;0,1,0)))</f>
        <v>1</v>
      </c>
      <c r="D13" s="177">
        <v>0</v>
      </c>
      <c r="E13" s="42">
        <f>IF(ISBLANK(D13),"",IF(F13&gt;0,D13/F13,IF(D13&gt;0,1,0)))</f>
        <v>0</v>
      </c>
      <c r="F13" s="187">
        <f>D13+B13</f>
        <v>14052455</v>
      </c>
      <c r="G13" s="43">
        <f>IF(ISBLANK(F13),"  ",IF(F79&gt;0,F13/F79,IF(F13&gt;0,1,0)))</f>
        <v>0.11372580253186351</v>
      </c>
      <c r="H13" s="165">
        <v>10644878</v>
      </c>
      <c r="I13" s="41">
        <f>IF(ISBLANK(H13),"",IF(L13&gt;0,H13/L13,IF(H13&gt;0,1,0)))</f>
        <v>1</v>
      </c>
      <c r="J13" s="177">
        <v>0</v>
      </c>
      <c r="K13" s="42">
        <f>IF(ISBLANK(J13),"",IF(L13&gt;0,J13/L13,IF(J13&gt;0,1,0)))</f>
        <v>0</v>
      </c>
      <c r="L13" s="187">
        <f t="shared" ref="L13:L34" si="0">J13+H13</f>
        <v>10644878</v>
      </c>
      <c r="M13" s="44">
        <f>IF(ISBLANK(L13),"  ",IF(L79&gt;0,L13/L79,IF(L13&gt;0,1,0)))</f>
        <v>8.5155669547865173E-2</v>
      </c>
      <c r="N13" s="24"/>
    </row>
    <row r="14" spans="1:17" ht="15" customHeight="1" x14ac:dyDescent="0.2">
      <c r="A14" s="10" t="s">
        <v>13</v>
      </c>
      <c r="B14" s="205">
        <v>0</v>
      </c>
      <c r="C14" s="41">
        <f t="shared" ref="C14:C77" si="1">IF(ISBLANK(B14),"",IF(F14&gt;0,B14/F14,IF(B14&gt;0,1,0)))</f>
        <v>0</v>
      </c>
      <c r="D14" s="184">
        <v>0</v>
      </c>
      <c r="E14" s="42">
        <f t="shared" ref="E14:E77" si="2">IF(ISBLANK(D14),"",IF(F14&gt;0,D14/F14,IF(D14&gt;0,1,0)))</f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1">
        <f t="shared" ref="I14:I77" si="3">IF(ISBLANK(H14),"",IF(L14&gt;0,H14/L14,IF(H14&gt;0,1,0)))</f>
        <v>0</v>
      </c>
      <c r="J14" s="184">
        <v>0</v>
      </c>
      <c r="K14" s="42">
        <f t="shared" ref="K14:K77" si="4">IF(ISBLANK(J14),"",IF(L14&gt;0,J14/L14,IF(J14&gt;0,1,0)))</f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875747.97</v>
      </c>
      <c r="C15" s="162">
        <f t="shared" si="1"/>
        <v>1</v>
      </c>
      <c r="D15" s="181">
        <v>0</v>
      </c>
      <c r="E15" s="42">
        <f t="shared" si="2"/>
        <v>0</v>
      </c>
      <c r="F15" s="189">
        <f>D15+B15</f>
        <v>875747.97</v>
      </c>
      <c r="G15" s="50">
        <f>IF(ISBLANK(F15),"  ",IF(F79&gt;0,F15/F79,IF(F15&gt;0,1,0)))</f>
        <v>7.0873837136571742E-3</v>
      </c>
      <c r="H15" s="170">
        <v>891293</v>
      </c>
      <c r="I15" s="41">
        <f t="shared" si="3"/>
        <v>1</v>
      </c>
      <c r="J15" s="181">
        <v>0</v>
      </c>
      <c r="K15" s="42">
        <f t="shared" si="4"/>
        <v>0</v>
      </c>
      <c r="L15" s="189">
        <f t="shared" si="0"/>
        <v>891293</v>
      </c>
      <c r="M15" s="50">
        <f>IF(ISBLANK(L15),"  ",IF(L79&gt;0,L15/L79,IF(L15&gt;0,1,0)))</f>
        <v>7.1300631325530821E-3</v>
      </c>
      <c r="N15" s="24"/>
    </row>
    <row r="16" spans="1:17" ht="15" customHeight="1" x14ac:dyDescent="0.2">
      <c r="A16" s="51" t="s">
        <v>15</v>
      </c>
      <c r="B16" s="205">
        <v>0</v>
      </c>
      <c r="C16" s="41">
        <f t="shared" si="1"/>
        <v>0</v>
      </c>
      <c r="D16" s="184">
        <v>0</v>
      </c>
      <c r="E16" s="42">
        <f t="shared" si="2"/>
        <v>0</v>
      </c>
      <c r="F16" s="190">
        <f t="shared" ref="F16:F41" si="5">D16+B16</f>
        <v>0</v>
      </c>
      <c r="G16" s="43">
        <f>IF(ISBLANK(F16),"  ",IF(F79&gt;0,F16/F79,IF(F16&gt;0,1,0)))</f>
        <v>0</v>
      </c>
      <c r="H16" s="205">
        <v>0</v>
      </c>
      <c r="I16" s="41">
        <f t="shared" si="3"/>
        <v>0</v>
      </c>
      <c r="J16" s="184">
        <v>0</v>
      </c>
      <c r="K16" s="42">
        <f t="shared" si="4"/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875747.97</v>
      </c>
      <c r="C17" s="41">
        <f t="shared" si="1"/>
        <v>1</v>
      </c>
      <c r="D17" s="181">
        <v>0</v>
      </c>
      <c r="E17" s="42">
        <f t="shared" si="2"/>
        <v>0</v>
      </c>
      <c r="F17" s="191">
        <f t="shared" si="5"/>
        <v>875747.97</v>
      </c>
      <c r="G17" s="47">
        <f>IF(ISBLANK(F17),"  ",IF(F79&gt;0,F17/F79,IF(F17&gt;0,1,0)))</f>
        <v>7.0873837136571742E-3</v>
      </c>
      <c r="H17" s="206">
        <v>891293</v>
      </c>
      <c r="I17" s="41">
        <f t="shared" si="3"/>
        <v>1</v>
      </c>
      <c r="J17" s="181">
        <v>0</v>
      </c>
      <c r="K17" s="42">
        <f t="shared" si="4"/>
        <v>0</v>
      </c>
      <c r="L17" s="191">
        <f t="shared" si="0"/>
        <v>891293</v>
      </c>
      <c r="M17" s="47">
        <f>IF(ISBLANK(L17),"  ",IF(L79&gt;0,L17/L79,IF(L17&gt;0,1,0)))</f>
        <v>7.1300631325530821E-3</v>
      </c>
      <c r="N17" s="24"/>
    </row>
    <row r="18" spans="1:14" ht="15" customHeight="1" x14ac:dyDescent="0.2">
      <c r="A18" s="52" t="s">
        <v>17</v>
      </c>
      <c r="B18" s="206">
        <v>0</v>
      </c>
      <c r="C18" s="41">
        <f t="shared" si="1"/>
        <v>0</v>
      </c>
      <c r="D18" s="181">
        <v>0</v>
      </c>
      <c r="E18" s="42">
        <f t="shared" si="2"/>
        <v>0</v>
      </c>
      <c r="F18" s="191">
        <f t="shared" si="5"/>
        <v>0</v>
      </c>
      <c r="G18" s="47">
        <f>IF(ISBLANK(F18),"  ",IF(F79&gt;0,F18/F79,IF(F18&gt;0,1,0)))</f>
        <v>0</v>
      </c>
      <c r="H18" s="206">
        <v>0</v>
      </c>
      <c r="I18" s="41">
        <f t="shared" si="3"/>
        <v>0</v>
      </c>
      <c r="J18" s="181">
        <v>0</v>
      </c>
      <c r="K18" s="42">
        <f t="shared" si="4"/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1">
        <f t="shared" si="1"/>
        <v>0</v>
      </c>
      <c r="D19" s="181">
        <v>0</v>
      </c>
      <c r="E19" s="42">
        <f t="shared" si="2"/>
        <v>0</v>
      </c>
      <c r="F19" s="191">
        <f t="shared" si="5"/>
        <v>0</v>
      </c>
      <c r="G19" s="47">
        <f>IF(ISBLANK(F19),"  ",IF(F79&gt;0,F19/F79,IF(F19&gt;0,1,0)))</f>
        <v>0</v>
      </c>
      <c r="H19" s="206">
        <v>0</v>
      </c>
      <c r="I19" s="41">
        <f t="shared" si="3"/>
        <v>0</v>
      </c>
      <c r="J19" s="181">
        <v>0</v>
      </c>
      <c r="K19" s="42">
        <f t="shared" si="4"/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1">
        <f t="shared" si="1"/>
        <v>0</v>
      </c>
      <c r="D20" s="181">
        <v>0</v>
      </c>
      <c r="E20" s="42">
        <f t="shared" si="2"/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1">
        <f t="shared" si="3"/>
        <v>0</v>
      </c>
      <c r="J20" s="181">
        <v>0</v>
      </c>
      <c r="K20" s="42">
        <f t="shared" si="4"/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1">
        <f t="shared" si="1"/>
        <v>0</v>
      </c>
      <c r="D21" s="181">
        <v>0</v>
      </c>
      <c r="E21" s="42">
        <f t="shared" si="2"/>
        <v>0</v>
      </c>
      <c r="F21" s="191">
        <f t="shared" si="5"/>
        <v>0</v>
      </c>
      <c r="G21" s="47">
        <f>IF(ISBLANK(F21),"  ",IF(F79&gt;0,F21/F79,IF(F21&gt;0,1,0)))</f>
        <v>0</v>
      </c>
      <c r="H21" s="206">
        <v>0</v>
      </c>
      <c r="I21" s="41">
        <f t="shared" si="3"/>
        <v>0</v>
      </c>
      <c r="J21" s="181">
        <v>0</v>
      </c>
      <c r="K21" s="42">
        <f t="shared" si="4"/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1">
        <f t="shared" si="1"/>
        <v>0</v>
      </c>
      <c r="D22" s="181">
        <v>0</v>
      </c>
      <c r="E22" s="42">
        <f t="shared" si="2"/>
        <v>0</v>
      </c>
      <c r="F22" s="191">
        <f t="shared" si="5"/>
        <v>0</v>
      </c>
      <c r="G22" s="47">
        <f>IF(ISBLANK(F22),"  ",IF(F79&gt;0,F22/F79,IF(F22&gt;0,1,0)))</f>
        <v>0</v>
      </c>
      <c r="H22" s="206">
        <v>0</v>
      </c>
      <c r="I22" s="41">
        <f t="shared" si="3"/>
        <v>0</v>
      </c>
      <c r="J22" s="181">
        <v>0</v>
      </c>
      <c r="K22" s="42">
        <f t="shared" si="4"/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1">
        <f t="shared" si="1"/>
        <v>0</v>
      </c>
      <c r="D23" s="181">
        <v>0</v>
      </c>
      <c r="E23" s="42">
        <f t="shared" si="2"/>
        <v>0</v>
      </c>
      <c r="F23" s="191">
        <f t="shared" si="5"/>
        <v>0</v>
      </c>
      <c r="G23" s="47">
        <f>IF(ISBLANK(F23),"  ",IF(F79&gt;0,F23/F79,IF(F23&gt;0,1,0)))</f>
        <v>0</v>
      </c>
      <c r="H23" s="206">
        <v>0</v>
      </c>
      <c r="I23" s="41">
        <f t="shared" si="3"/>
        <v>0</v>
      </c>
      <c r="J23" s="181">
        <v>0</v>
      </c>
      <c r="K23" s="42">
        <f t="shared" si="4"/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1">
        <f t="shared" si="1"/>
        <v>0</v>
      </c>
      <c r="D24" s="181">
        <v>0</v>
      </c>
      <c r="E24" s="42">
        <f t="shared" si="2"/>
        <v>0</v>
      </c>
      <c r="F24" s="191">
        <f t="shared" si="5"/>
        <v>0</v>
      </c>
      <c r="G24" s="47">
        <f>IF(ISBLANK(F24),"  ",IF(F79&gt;0,F24/F79,IF(F24&gt;0,1,0)))</f>
        <v>0</v>
      </c>
      <c r="H24" s="206">
        <v>0</v>
      </c>
      <c r="I24" s="41">
        <f t="shared" si="3"/>
        <v>0</v>
      </c>
      <c r="J24" s="181">
        <v>0</v>
      </c>
      <c r="K24" s="42">
        <f t="shared" si="4"/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1">
        <f t="shared" si="1"/>
        <v>0</v>
      </c>
      <c r="D25" s="181">
        <v>0</v>
      </c>
      <c r="E25" s="42">
        <f t="shared" si="2"/>
        <v>0</v>
      </c>
      <c r="F25" s="191">
        <f t="shared" si="5"/>
        <v>0</v>
      </c>
      <c r="G25" s="47">
        <f>IF(ISBLANK(F25),"  ",IF(F79&gt;0,F25/F79,IF(F25&gt;0,1,0)))</f>
        <v>0</v>
      </c>
      <c r="H25" s="206">
        <v>0</v>
      </c>
      <c r="I25" s="41">
        <f t="shared" si="3"/>
        <v>0</v>
      </c>
      <c r="J25" s="181">
        <v>0</v>
      </c>
      <c r="K25" s="42">
        <f t="shared" si="4"/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1">
        <f t="shared" si="1"/>
        <v>0</v>
      </c>
      <c r="D26" s="181">
        <v>0</v>
      </c>
      <c r="E26" s="42">
        <f t="shared" si="2"/>
        <v>0</v>
      </c>
      <c r="F26" s="191">
        <f t="shared" si="5"/>
        <v>0</v>
      </c>
      <c r="G26" s="47">
        <f>IF(ISBLANK(F26),"  ",IF(F79&gt;0,F26/F79,IF(F26&gt;0,1,0)))</f>
        <v>0</v>
      </c>
      <c r="H26" s="206">
        <v>0</v>
      </c>
      <c r="I26" s="41">
        <f t="shared" si="3"/>
        <v>0</v>
      </c>
      <c r="J26" s="181">
        <v>0</v>
      </c>
      <c r="K26" s="42">
        <f t="shared" si="4"/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1">
        <f t="shared" si="1"/>
        <v>0</v>
      </c>
      <c r="D27" s="181">
        <v>0</v>
      </c>
      <c r="E27" s="42">
        <f t="shared" si="2"/>
        <v>0</v>
      </c>
      <c r="F27" s="191">
        <f t="shared" si="5"/>
        <v>0</v>
      </c>
      <c r="G27" s="47">
        <f>IF(ISBLANK(F27),"  ",IF(F79&gt;0,F27/F79,IF(F27&gt;0,1,0)))</f>
        <v>0</v>
      </c>
      <c r="H27" s="206">
        <v>0</v>
      </c>
      <c r="I27" s="41">
        <f t="shared" si="3"/>
        <v>0</v>
      </c>
      <c r="J27" s="181">
        <v>0</v>
      </c>
      <c r="K27" s="42">
        <f t="shared" si="4"/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1">
        <f t="shared" si="1"/>
        <v>0</v>
      </c>
      <c r="D28" s="181">
        <v>0</v>
      </c>
      <c r="E28" s="42">
        <f t="shared" si="2"/>
        <v>0</v>
      </c>
      <c r="F28" s="191">
        <f t="shared" si="5"/>
        <v>0</v>
      </c>
      <c r="G28" s="47">
        <f>IF(ISBLANK(F28),"  ",IF(F79&gt;0,F28/F79,IF(F28&gt;0,1,0)))</f>
        <v>0</v>
      </c>
      <c r="H28" s="206">
        <v>0</v>
      </c>
      <c r="I28" s="41">
        <f t="shared" si="3"/>
        <v>0</v>
      </c>
      <c r="J28" s="181">
        <v>0</v>
      </c>
      <c r="K28" s="42">
        <f t="shared" si="4"/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1">
        <f t="shared" si="1"/>
        <v>0</v>
      </c>
      <c r="D29" s="181">
        <v>0</v>
      </c>
      <c r="E29" s="42">
        <f t="shared" si="2"/>
        <v>0</v>
      </c>
      <c r="F29" s="191">
        <f t="shared" si="5"/>
        <v>0</v>
      </c>
      <c r="G29" s="47">
        <f>IF(ISBLANK(F29),"  ",IF(F79&gt;0,F29/F79,IF(F29&gt;0,1,0)))</f>
        <v>0</v>
      </c>
      <c r="H29" s="206">
        <v>0</v>
      </c>
      <c r="I29" s="41">
        <f t="shared" si="3"/>
        <v>0</v>
      </c>
      <c r="J29" s="181">
        <v>0</v>
      </c>
      <c r="K29" s="42">
        <f t="shared" si="4"/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1">
        <f t="shared" si="1"/>
        <v>0</v>
      </c>
      <c r="D30" s="181">
        <v>0</v>
      </c>
      <c r="E30" s="42">
        <f t="shared" si="2"/>
        <v>0</v>
      </c>
      <c r="F30" s="191">
        <f t="shared" si="5"/>
        <v>0</v>
      </c>
      <c r="G30" s="47">
        <f>IF(ISBLANK(F30),"  ",IF(F79&gt;0,F30/F79,IF(F30&gt;0,1,0)))</f>
        <v>0</v>
      </c>
      <c r="H30" s="206">
        <v>0</v>
      </c>
      <c r="I30" s="41">
        <f t="shared" si="3"/>
        <v>0</v>
      </c>
      <c r="J30" s="181">
        <v>0</v>
      </c>
      <c r="K30" s="42">
        <f t="shared" si="4"/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1">
        <f t="shared" si="1"/>
        <v>0</v>
      </c>
      <c r="D31" s="181">
        <v>0</v>
      </c>
      <c r="E31" s="42">
        <f t="shared" si="2"/>
        <v>0</v>
      </c>
      <c r="F31" s="191">
        <f t="shared" si="5"/>
        <v>0</v>
      </c>
      <c r="G31" s="47">
        <f>IF(ISBLANK(F31),"  ",IF(F79&gt;0,F31/F79,IF(F31&gt;0,1,0)))</f>
        <v>0</v>
      </c>
      <c r="H31" s="206">
        <v>0</v>
      </c>
      <c r="I31" s="41">
        <f t="shared" si="3"/>
        <v>0</v>
      </c>
      <c r="J31" s="181">
        <v>0</v>
      </c>
      <c r="K31" s="42">
        <f t="shared" si="4"/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1">
        <f t="shared" si="1"/>
        <v>0</v>
      </c>
      <c r="D32" s="181">
        <v>0</v>
      </c>
      <c r="E32" s="42">
        <f t="shared" si="2"/>
        <v>0</v>
      </c>
      <c r="F32" s="191">
        <f t="shared" si="5"/>
        <v>0</v>
      </c>
      <c r="G32" s="47">
        <f>IF(ISBLANK(F32),"  ",IF(F79&gt;0,F32/F79,IF(F32&gt;0,1,0)))</f>
        <v>0</v>
      </c>
      <c r="H32" s="206">
        <v>0</v>
      </c>
      <c r="I32" s="41">
        <f t="shared" si="3"/>
        <v>0</v>
      </c>
      <c r="J32" s="181">
        <v>0</v>
      </c>
      <c r="K32" s="42">
        <f t="shared" si="4"/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1">
        <f t="shared" si="1"/>
        <v>0</v>
      </c>
      <c r="D33" s="181">
        <v>0</v>
      </c>
      <c r="E33" s="42">
        <f t="shared" si="2"/>
        <v>0</v>
      </c>
      <c r="F33" s="191">
        <f t="shared" si="5"/>
        <v>0</v>
      </c>
      <c r="G33" s="47">
        <f>IF(ISBLANK(F33),"  ",IF(F79&gt;0,F33/F79,IF(F33&gt;0,1,0)))</f>
        <v>0</v>
      </c>
      <c r="H33" s="206">
        <v>0</v>
      </c>
      <c r="I33" s="41">
        <f t="shared" si="3"/>
        <v>0</v>
      </c>
      <c r="J33" s="181">
        <v>0</v>
      </c>
      <c r="K33" s="42">
        <f t="shared" si="4"/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1">
        <f t="shared" si="1"/>
        <v>0</v>
      </c>
      <c r="D34" s="181">
        <v>0</v>
      </c>
      <c r="E34" s="42">
        <f t="shared" si="2"/>
        <v>0</v>
      </c>
      <c r="F34" s="191">
        <f t="shared" si="5"/>
        <v>0</v>
      </c>
      <c r="G34" s="47">
        <f>IF(ISBLANK(F34),"  ",IF(F79&gt;0,F34/F79,IF(F34&gt;0,1,0)))</f>
        <v>0</v>
      </c>
      <c r="H34" s="206">
        <v>0</v>
      </c>
      <c r="I34" s="41">
        <f t="shared" si="3"/>
        <v>0</v>
      </c>
      <c r="J34" s="181">
        <v>0</v>
      </c>
      <c r="K34" s="42">
        <f t="shared" si="4"/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1">
        <f t="shared" si="1"/>
        <v>0</v>
      </c>
      <c r="D35" s="181">
        <v>0</v>
      </c>
      <c r="E35" s="42">
        <f t="shared" si="2"/>
        <v>0</v>
      </c>
      <c r="F35" s="191">
        <f t="shared" ref="F35" si="6">D35+B35</f>
        <v>0</v>
      </c>
      <c r="G35" s="47">
        <f>IF(ISBLANK(F35),"  ",IF(F80&gt;0,F35/F80,IF(F35&gt;0,1,0)))</f>
        <v>0</v>
      </c>
      <c r="H35" s="206">
        <v>0</v>
      </c>
      <c r="I35" s="41">
        <f t="shared" ref="I35:I36" si="7">IF(ISBLANK(H35),"",IF(L35&gt;0,H35/L35,IF(H35&gt;0,1,0)))</f>
        <v>0</v>
      </c>
      <c r="J35" s="181">
        <v>0</v>
      </c>
      <c r="K35" s="42">
        <f t="shared" si="4"/>
        <v>0</v>
      </c>
      <c r="L35" s="191">
        <f t="shared" ref="L35" si="8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1">
        <f t="shared" si="1"/>
        <v>0</v>
      </c>
      <c r="D36" s="181">
        <v>0</v>
      </c>
      <c r="E36" s="42">
        <f t="shared" si="2"/>
        <v>0</v>
      </c>
      <c r="F36" s="191">
        <f t="shared" ref="F36" si="9">D36+B36</f>
        <v>0</v>
      </c>
      <c r="G36" s="47">
        <f>IF(ISBLANK(F36),"  ",IF(F81&gt;0,F36/F81,IF(F36&gt;0,1,0)))</f>
        <v>0</v>
      </c>
      <c r="H36" s="206">
        <v>0</v>
      </c>
      <c r="I36" s="41">
        <f t="shared" si="7"/>
        <v>0</v>
      </c>
      <c r="J36" s="181">
        <v>0</v>
      </c>
      <c r="K36" s="42">
        <f t="shared" si="4"/>
        <v>0</v>
      </c>
      <c r="L36" s="191">
        <f t="shared" ref="L36" si="10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41" t="str">
        <f t="shared" si="1"/>
        <v/>
      </c>
      <c r="D37" s="181"/>
      <c r="E37" s="42" t="str">
        <f t="shared" si="2"/>
        <v/>
      </c>
      <c r="F37" s="191"/>
      <c r="G37" s="58" t="s">
        <v>4</v>
      </c>
      <c r="H37" s="207" t="s">
        <v>4</v>
      </c>
      <c r="I37" s="41"/>
      <c r="J37" s="181"/>
      <c r="K37" s="42" t="str">
        <f t="shared" si="4"/>
        <v/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1">
        <f t="shared" si="1"/>
        <v>0</v>
      </c>
      <c r="D38" s="181">
        <v>0</v>
      </c>
      <c r="E38" s="42">
        <f t="shared" si="2"/>
        <v>0</v>
      </c>
      <c r="F38" s="191">
        <f t="shared" si="5"/>
        <v>0</v>
      </c>
      <c r="G38" s="47">
        <f>IF(ISBLANK(F38),"  ",IF(F79&gt;0,F38/F79,IF(F38&gt;0,1,0)))</f>
        <v>0</v>
      </c>
      <c r="H38" s="206">
        <v>0</v>
      </c>
      <c r="I38" s="41">
        <f t="shared" si="3"/>
        <v>0</v>
      </c>
      <c r="J38" s="181">
        <v>0</v>
      </c>
      <c r="K38" s="42">
        <f t="shared" si="4"/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41" t="str">
        <f t="shared" si="1"/>
        <v/>
      </c>
      <c r="D39" s="181"/>
      <c r="E39" s="42" t="str">
        <f t="shared" si="2"/>
        <v/>
      </c>
      <c r="F39" s="191"/>
      <c r="G39" s="58" t="s">
        <v>4</v>
      </c>
      <c r="H39" s="207"/>
      <c r="I39" s="41" t="str">
        <f t="shared" si="3"/>
        <v/>
      </c>
      <c r="J39" s="181"/>
      <c r="K39" s="42" t="str">
        <f t="shared" si="4"/>
        <v/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1">
        <f t="shared" si="1"/>
        <v>0</v>
      </c>
      <c r="D40" s="180">
        <v>0</v>
      </c>
      <c r="E40" s="42">
        <f t="shared" si="2"/>
        <v>0</v>
      </c>
      <c r="F40" s="192">
        <f t="shared" si="5"/>
        <v>0</v>
      </c>
      <c r="G40" s="47">
        <f>IF(ISBLANK(F40),"  ",IF(F79&gt;0,F40/F79,IF(F40&gt;0,1,0)))</f>
        <v>0</v>
      </c>
      <c r="H40" s="168">
        <v>0</v>
      </c>
      <c r="I40" s="41">
        <f t="shared" si="3"/>
        <v>0</v>
      </c>
      <c r="J40" s="180">
        <v>0</v>
      </c>
      <c r="K40" s="42">
        <f t="shared" si="4"/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1" t="str">
        <f t="shared" si="1"/>
        <v/>
      </c>
      <c r="D41" s="180"/>
      <c r="E41" s="42" t="str">
        <f t="shared" si="2"/>
        <v/>
      </c>
      <c r="F41" s="191">
        <f t="shared" si="5"/>
        <v>0</v>
      </c>
      <c r="G41" s="47">
        <f>IF(ISBLANK(F41),"  ",IF(F79&gt;0,F41/F79,IF(F41&gt;0,1,0)))</f>
        <v>0</v>
      </c>
      <c r="H41" s="168"/>
      <c r="I41" s="41" t="str">
        <f t="shared" si="3"/>
        <v/>
      </c>
      <c r="J41" s="180"/>
      <c r="K41" s="42" t="str">
        <f t="shared" si="4"/>
        <v/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14928202.970000001</v>
      </c>
      <c r="C42" s="164">
        <f t="shared" si="1"/>
        <v>1</v>
      </c>
      <c r="D42" s="213">
        <v>0</v>
      </c>
      <c r="E42" s="60">
        <f t="shared" si="2"/>
        <v>0</v>
      </c>
      <c r="F42" s="169">
        <f>F41+F40+F38+F34+F29+F28+F26+F27+F25+F24+F23+F22+F21+F20+F19+F18+F17+F16+F14+F13+F30+F31+F32+F33</f>
        <v>14928202.970000001</v>
      </c>
      <c r="G42" s="61">
        <f>IF(ISBLANK(F42),"  ",IF(F79&gt;0,F42/F79,IF(F42&gt;0,1,0)))</f>
        <v>0.12081318624552069</v>
      </c>
      <c r="H42" s="169">
        <v>11536171</v>
      </c>
      <c r="I42" s="164">
        <f t="shared" si="3"/>
        <v>1</v>
      </c>
      <c r="J42" s="213">
        <v>0</v>
      </c>
      <c r="K42" s="60">
        <f t="shared" si="4"/>
        <v>0</v>
      </c>
      <c r="L42" s="169">
        <f>L41+L40+L38+L34+L29+L28+L26+L27+L25+L24+L23+L22+L21+L20+L19+L18+L17+L16+L14+L13+L30+L31+L32+L33</f>
        <v>11536171</v>
      </c>
      <c r="M42" s="61">
        <f>IF(ISBLANK(L42),"  ",IF(L79&gt;0,L42/L79,IF(L42&gt;0,1,0)))</f>
        <v>9.2285732680418259E-2</v>
      </c>
      <c r="N42" s="63"/>
    </row>
    <row r="43" spans="1:14" ht="15" customHeight="1" x14ac:dyDescent="0.25">
      <c r="A43" s="65" t="s">
        <v>38</v>
      </c>
      <c r="B43" s="170"/>
      <c r="C43" s="162" t="str">
        <f t="shared" si="1"/>
        <v/>
      </c>
      <c r="D43" s="181"/>
      <c r="E43" s="49" t="str">
        <f t="shared" si="2"/>
        <v/>
      </c>
      <c r="F43" s="191"/>
      <c r="G43" s="58" t="s">
        <v>4</v>
      </c>
      <c r="H43" s="170"/>
      <c r="I43" s="48" t="str">
        <f t="shared" si="3"/>
        <v/>
      </c>
      <c r="J43" s="181"/>
      <c r="K43" s="49" t="str">
        <f t="shared" si="4"/>
        <v/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f t="shared" si="1"/>
        <v>0</v>
      </c>
      <c r="D44" s="214">
        <v>0</v>
      </c>
      <c r="E44" s="42">
        <f t="shared" si="2"/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f t="shared" si="3"/>
        <v>0</v>
      </c>
      <c r="J44" s="214">
        <v>0</v>
      </c>
      <c r="K44" s="42">
        <f t="shared" si="4"/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1">
        <f t="shared" si="1"/>
        <v>0</v>
      </c>
      <c r="D45" s="181">
        <v>0</v>
      </c>
      <c r="E45" s="42">
        <f t="shared" si="2"/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1">
        <f t="shared" si="3"/>
        <v>0</v>
      </c>
      <c r="J45" s="181">
        <v>0</v>
      </c>
      <c r="K45" s="42">
        <f t="shared" si="4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1">
        <f t="shared" si="1"/>
        <v>0</v>
      </c>
      <c r="D46" s="181">
        <v>0</v>
      </c>
      <c r="E46" s="42">
        <f t="shared" si="2"/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1">
        <f t="shared" si="3"/>
        <v>0</v>
      </c>
      <c r="J46" s="181">
        <v>0</v>
      </c>
      <c r="K46" s="42">
        <f t="shared" si="4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1">
        <f t="shared" si="1"/>
        <v>0</v>
      </c>
      <c r="D47" s="181">
        <v>0</v>
      </c>
      <c r="E47" s="42">
        <f t="shared" si="2"/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1">
        <f t="shared" si="3"/>
        <v>0</v>
      </c>
      <c r="J47" s="181">
        <v>0</v>
      </c>
      <c r="K47" s="42">
        <f t="shared" si="4"/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1">
        <f t="shared" si="1"/>
        <v>0</v>
      </c>
      <c r="D48" s="181">
        <v>0</v>
      </c>
      <c r="E48" s="42">
        <f t="shared" si="2"/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1">
        <f t="shared" si="3"/>
        <v>0</v>
      </c>
      <c r="J48" s="181">
        <v>0</v>
      </c>
      <c r="K48" s="42">
        <f t="shared" si="4"/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164">
        <f t="shared" si="1"/>
        <v>0</v>
      </c>
      <c r="D49" s="185">
        <v>0</v>
      </c>
      <c r="E49" s="60">
        <f t="shared" si="2"/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164">
        <f t="shared" si="3"/>
        <v>0</v>
      </c>
      <c r="J49" s="185">
        <v>0</v>
      </c>
      <c r="K49" s="60">
        <f t="shared" si="4"/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3115385</v>
      </c>
      <c r="C50" s="164">
        <f t="shared" si="1"/>
        <v>1</v>
      </c>
      <c r="D50" s="186">
        <v>0</v>
      </c>
      <c r="E50" s="60">
        <f t="shared" si="2"/>
        <v>0</v>
      </c>
      <c r="F50" s="194">
        <f>D50+B50</f>
        <v>3115385</v>
      </c>
      <c r="G50" s="61">
        <f>IF(ISBLANK(F50),"  ",IF(F78&gt;0,F50/F78,IF(F50&gt;0,1,0)))</f>
        <v>1</v>
      </c>
      <c r="H50" s="209">
        <v>0</v>
      </c>
      <c r="I50" s="164">
        <f t="shared" si="3"/>
        <v>0</v>
      </c>
      <c r="J50" s="186">
        <v>3115385</v>
      </c>
      <c r="K50" s="60">
        <f t="shared" si="4"/>
        <v>1</v>
      </c>
      <c r="L50" s="194">
        <f>J50+H50</f>
        <v>3115385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164">
        <f t="shared" si="1"/>
        <v>0</v>
      </c>
      <c r="D51" s="186">
        <v>0</v>
      </c>
      <c r="E51" s="60">
        <f t="shared" si="2"/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164">
        <f t="shared" si="3"/>
        <v>0</v>
      </c>
      <c r="J51" s="186">
        <v>0</v>
      </c>
      <c r="K51" s="60">
        <f t="shared" si="4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162" t="str">
        <f t="shared" si="1"/>
        <v/>
      </c>
      <c r="D52" s="184"/>
      <c r="E52" s="49" t="str">
        <f t="shared" si="2"/>
        <v/>
      </c>
      <c r="F52" s="189"/>
      <c r="G52" s="73" t="s">
        <v>4</v>
      </c>
      <c r="H52" s="173"/>
      <c r="I52" s="48" t="str">
        <f t="shared" si="3"/>
        <v/>
      </c>
      <c r="J52" s="184"/>
      <c r="K52" s="49" t="str">
        <f t="shared" si="4"/>
        <v/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26847178.170000002</v>
      </c>
      <c r="C53" s="41">
        <f t="shared" si="1"/>
        <v>1</v>
      </c>
      <c r="D53" s="184">
        <v>0</v>
      </c>
      <c r="E53" s="42">
        <f t="shared" si="2"/>
        <v>0</v>
      </c>
      <c r="F53" s="195">
        <f t="shared" ref="F53:F58" si="11">D53+B53</f>
        <v>26847178.170000002</v>
      </c>
      <c r="G53" s="43">
        <f>IF(ISBLANK(F53),"  ",IF(F79&gt;0,F53/F79,IF(F53&gt;0,1,0)))</f>
        <v>0.21727284542801789</v>
      </c>
      <c r="H53" s="173">
        <v>28469322</v>
      </c>
      <c r="I53" s="41">
        <f t="shared" si="3"/>
        <v>1</v>
      </c>
      <c r="J53" s="184">
        <v>0</v>
      </c>
      <c r="K53" s="42">
        <f t="shared" si="4"/>
        <v>0</v>
      </c>
      <c r="L53" s="195">
        <f t="shared" ref="L53:L69" si="12">J53+H53</f>
        <v>28469322</v>
      </c>
      <c r="M53" s="43">
        <f>IF(ISBLANK(L53),"  ",IF(L79&gt;0,L53/L79,IF(L53&gt;0,1,0)))</f>
        <v>0.22774560464514182</v>
      </c>
      <c r="N53" s="24"/>
    </row>
    <row r="54" spans="1:14" ht="15" customHeight="1" x14ac:dyDescent="0.2">
      <c r="A54" s="30" t="s">
        <v>48</v>
      </c>
      <c r="B54" s="170">
        <v>2741373.6</v>
      </c>
      <c r="C54" s="41">
        <f t="shared" si="1"/>
        <v>1</v>
      </c>
      <c r="D54" s="181">
        <v>0</v>
      </c>
      <c r="E54" s="42">
        <f t="shared" si="2"/>
        <v>0</v>
      </c>
      <c r="F54" s="196">
        <f t="shared" si="11"/>
        <v>2741373.6</v>
      </c>
      <c r="G54" s="47">
        <f>IF(ISBLANK(F54),"  ",IF(F79&gt;0,F54/F79,IF(F54&gt;0,1,0)))</f>
        <v>2.218579690877244E-2</v>
      </c>
      <c r="H54" s="170">
        <v>2842189</v>
      </c>
      <c r="I54" s="41">
        <f t="shared" si="3"/>
        <v>1</v>
      </c>
      <c r="J54" s="181">
        <v>0</v>
      </c>
      <c r="K54" s="42">
        <f t="shared" si="4"/>
        <v>0</v>
      </c>
      <c r="L54" s="196">
        <f t="shared" si="12"/>
        <v>2842189</v>
      </c>
      <c r="M54" s="47">
        <f>IF(ISBLANK(L54),"  ",IF(L79&gt;0,L54/L79,IF(L54&gt;0,1,0)))</f>
        <v>2.2736616359208379E-2</v>
      </c>
      <c r="N54" s="24"/>
    </row>
    <row r="55" spans="1:14" ht="15" customHeight="1" x14ac:dyDescent="0.2">
      <c r="A55" s="74" t="s">
        <v>49</v>
      </c>
      <c r="B55" s="210">
        <v>1193670</v>
      </c>
      <c r="C55" s="41">
        <f t="shared" si="1"/>
        <v>1</v>
      </c>
      <c r="D55" s="215">
        <v>0</v>
      </c>
      <c r="E55" s="42">
        <f t="shared" si="2"/>
        <v>0</v>
      </c>
      <c r="F55" s="197">
        <f t="shared" si="11"/>
        <v>1193670</v>
      </c>
      <c r="G55" s="47">
        <f>IF(ISBLANK(F55),"  ",IF(F79&gt;0,F55/F79,IF(F55&gt;0,1,0)))</f>
        <v>9.6603105086057583E-3</v>
      </c>
      <c r="H55" s="210">
        <v>1190000</v>
      </c>
      <c r="I55" s="41">
        <f t="shared" si="3"/>
        <v>1</v>
      </c>
      <c r="J55" s="215">
        <v>0</v>
      </c>
      <c r="K55" s="42">
        <f t="shared" si="4"/>
        <v>0</v>
      </c>
      <c r="L55" s="197">
        <f t="shared" si="12"/>
        <v>1190000</v>
      </c>
      <c r="M55" s="47">
        <f>IF(ISBLANK(L55),"  ",IF(L79&gt;0,L55/L79,IF(L55&gt;0,1,0)))</f>
        <v>9.5196250029318842E-3</v>
      </c>
      <c r="N55" s="24"/>
    </row>
    <row r="56" spans="1:14" ht="15" customHeight="1" x14ac:dyDescent="0.2">
      <c r="A56" s="74" t="s">
        <v>50</v>
      </c>
      <c r="B56" s="210">
        <v>656518.5</v>
      </c>
      <c r="C56" s="41">
        <f t="shared" si="1"/>
        <v>1</v>
      </c>
      <c r="D56" s="215">
        <v>0</v>
      </c>
      <c r="E56" s="42">
        <f t="shared" si="2"/>
        <v>0</v>
      </c>
      <c r="F56" s="197">
        <f t="shared" si="11"/>
        <v>656518.5</v>
      </c>
      <c r="G56" s="47">
        <f>IF(ISBLANK(F56),"  ",IF(F79&gt;0,F56/F79,IF(F56&gt;0,1,0)))</f>
        <v>5.3131707797331668E-3</v>
      </c>
      <c r="H56" s="210">
        <v>656000</v>
      </c>
      <c r="I56" s="41">
        <f t="shared" si="3"/>
        <v>1</v>
      </c>
      <c r="J56" s="215">
        <v>0</v>
      </c>
      <c r="K56" s="42">
        <f t="shared" si="4"/>
        <v>0</v>
      </c>
      <c r="L56" s="197">
        <f t="shared" si="12"/>
        <v>656000</v>
      </c>
      <c r="M56" s="47">
        <f>IF(ISBLANK(L56),"  ",IF(L79&gt;0,L56/L79,IF(L56&gt;0,1,0)))</f>
        <v>5.2477932789271563E-3</v>
      </c>
      <c r="N56" s="24"/>
    </row>
    <row r="57" spans="1:14" ht="15" customHeight="1" x14ac:dyDescent="0.2">
      <c r="A57" s="74" t="s">
        <v>51</v>
      </c>
      <c r="B57" s="210">
        <v>0</v>
      </c>
      <c r="C57" s="41">
        <f t="shared" si="1"/>
        <v>0</v>
      </c>
      <c r="D57" s="215">
        <v>1116359</v>
      </c>
      <c r="E57" s="42">
        <f t="shared" si="2"/>
        <v>1</v>
      </c>
      <c r="F57" s="197">
        <f t="shared" si="11"/>
        <v>1116359</v>
      </c>
      <c r="G57" s="47">
        <f>IF(ISBLANK(F57),"  ",IF(F79&gt;0,F57/F79,IF(F57&gt;0,1,0)))</f>
        <v>9.0346365235589518E-3</v>
      </c>
      <c r="H57" s="210">
        <v>0</v>
      </c>
      <c r="I57" s="41">
        <f t="shared" si="3"/>
        <v>0</v>
      </c>
      <c r="J57" s="215">
        <v>1890712</v>
      </c>
      <c r="K57" s="42">
        <f t="shared" si="4"/>
        <v>1</v>
      </c>
      <c r="L57" s="197">
        <f t="shared" si="12"/>
        <v>1890712</v>
      </c>
      <c r="M57" s="47">
        <f>IF(ISBLANK(L57),"  ",IF(L79&gt;0,L57/L79,IF(L57&gt;0,1,0)))</f>
        <v>1.5125100192053235E-2</v>
      </c>
      <c r="N57" s="24"/>
    </row>
    <row r="58" spans="1:14" ht="15" customHeight="1" x14ac:dyDescent="0.2">
      <c r="A58" s="30" t="s">
        <v>52</v>
      </c>
      <c r="B58" s="170">
        <v>1623216.42</v>
      </c>
      <c r="C58" s="41">
        <f t="shared" si="1"/>
        <v>0.23857117406644929</v>
      </c>
      <c r="D58" s="181">
        <v>5180692</v>
      </c>
      <c r="E58" s="42">
        <f t="shared" si="2"/>
        <v>0.76142882593355077</v>
      </c>
      <c r="F58" s="196">
        <f t="shared" si="11"/>
        <v>6803908.4199999999</v>
      </c>
      <c r="G58" s="47">
        <f>IF(ISBLANK(F58),"  ",IF(F79&gt;0,F58/F79,IF(F58&gt;0,1,0)))</f>
        <v>5.5063684275651725E-2</v>
      </c>
      <c r="H58" s="170">
        <v>1948000</v>
      </c>
      <c r="I58" s="41">
        <f t="shared" si="3"/>
        <v>0.29473375238582283</v>
      </c>
      <c r="J58" s="181">
        <v>4661355</v>
      </c>
      <c r="K58" s="42">
        <f t="shared" si="4"/>
        <v>0.70526624761417722</v>
      </c>
      <c r="L58" s="196">
        <f t="shared" si="12"/>
        <v>6609355</v>
      </c>
      <c r="M58" s="47">
        <f>IF(ISBLANK(L58),"  ",IF(L79&gt;0,L58/L79,IF(L58&gt;0,1,0)))</f>
        <v>5.2872757236346948E-2</v>
      </c>
      <c r="N58" s="24"/>
    </row>
    <row r="59" spans="1:14" s="64" customFormat="1" ht="15" customHeight="1" x14ac:dyDescent="0.25">
      <c r="A59" s="70" t="s">
        <v>53</v>
      </c>
      <c r="B59" s="211">
        <v>33061956.690000001</v>
      </c>
      <c r="C59" s="164">
        <f t="shared" si="1"/>
        <v>0.84000991464020325</v>
      </c>
      <c r="D59" s="185">
        <v>6297051</v>
      </c>
      <c r="E59" s="60">
        <f t="shared" si="2"/>
        <v>0.15999008535979684</v>
      </c>
      <c r="F59" s="198">
        <f>F58+F56+F55+F54+F53+F57</f>
        <v>39359007.689999998</v>
      </c>
      <c r="G59" s="61">
        <f>IF(ISBLANK(F59),"  ",IF(F79&gt;0,F59/F79,IF(F59&gt;0,1,0)))</f>
        <v>0.31853044442433992</v>
      </c>
      <c r="H59" s="231">
        <f>SUM(H53:H58)</f>
        <v>35105511</v>
      </c>
      <c r="I59" s="164">
        <f t="shared" si="3"/>
        <v>0.84271608397396502</v>
      </c>
      <c r="J59" s="185">
        <v>6552067</v>
      </c>
      <c r="K59" s="60">
        <f t="shared" si="4"/>
        <v>0.15728391602603492</v>
      </c>
      <c r="L59" s="217">
        <f t="shared" si="12"/>
        <v>41657578</v>
      </c>
      <c r="M59" s="61">
        <f>IF(ISBLANK(L59),"  ",IF(L79&gt;0,L59/L79,IF(L59&gt;0,1,0)))</f>
        <v>0.3332474967146094</v>
      </c>
      <c r="N59" s="63"/>
    </row>
    <row r="60" spans="1:14" ht="15" customHeight="1" x14ac:dyDescent="0.2">
      <c r="A60" s="40" t="s">
        <v>54</v>
      </c>
      <c r="B60" s="212">
        <v>0</v>
      </c>
      <c r="C60" s="41">
        <f t="shared" si="1"/>
        <v>0</v>
      </c>
      <c r="D60" s="216">
        <v>0</v>
      </c>
      <c r="E60" s="42">
        <f t="shared" si="2"/>
        <v>0</v>
      </c>
      <c r="F60" s="199">
        <f t="shared" ref="F60:F69" si="13">D60+B60</f>
        <v>0</v>
      </c>
      <c r="G60" s="47">
        <f>IF(ISBLANK(F60),"  ",IF(F79&gt;0,F60/F79,IF(F60&gt;0,1,0)))</f>
        <v>0</v>
      </c>
      <c r="H60" s="212">
        <v>0</v>
      </c>
      <c r="I60" s="41">
        <f t="shared" si="3"/>
        <v>0</v>
      </c>
      <c r="J60" s="216">
        <v>0</v>
      </c>
      <c r="K60" s="42">
        <f t="shared" si="4"/>
        <v>0</v>
      </c>
      <c r="L60" s="199">
        <f t="shared" si="12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1">
        <f t="shared" si="1"/>
        <v>0</v>
      </c>
      <c r="D61" s="181">
        <v>0</v>
      </c>
      <c r="E61" s="42">
        <f t="shared" si="2"/>
        <v>0</v>
      </c>
      <c r="F61" s="191">
        <f t="shared" si="13"/>
        <v>0</v>
      </c>
      <c r="G61" s="47">
        <f>IF(ISBLANK(F61),"  ",IF(F79&gt;0,F61/F79,IF(F61&gt;0,1,0)))</f>
        <v>0</v>
      </c>
      <c r="H61" s="206">
        <v>0</v>
      </c>
      <c r="I61" s="41">
        <f t="shared" si="3"/>
        <v>0</v>
      </c>
      <c r="J61" s="181">
        <v>0</v>
      </c>
      <c r="K61" s="42">
        <f t="shared" si="4"/>
        <v>0</v>
      </c>
      <c r="L61" s="191">
        <f t="shared" si="12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1">
        <f t="shared" si="1"/>
        <v>0</v>
      </c>
      <c r="D62" s="181">
        <v>0</v>
      </c>
      <c r="E62" s="42">
        <f t="shared" si="2"/>
        <v>0</v>
      </c>
      <c r="F62" s="191">
        <f t="shared" si="13"/>
        <v>0</v>
      </c>
      <c r="G62" s="47">
        <f>IF(ISBLANK(F62),"  ",IF(F79&gt;0,F62/F79,IF(F62&gt;0,1,0)))</f>
        <v>0</v>
      </c>
      <c r="H62" s="206">
        <v>0</v>
      </c>
      <c r="I62" s="41">
        <f t="shared" si="3"/>
        <v>0</v>
      </c>
      <c r="J62" s="181">
        <v>0</v>
      </c>
      <c r="K62" s="42">
        <f t="shared" si="4"/>
        <v>0</v>
      </c>
      <c r="L62" s="191">
        <f t="shared" si="12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1">
        <f t="shared" si="1"/>
        <v>0</v>
      </c>
      <c r="D63" s="180">
        <v>865147.08</v>
      </c>
      <c r="E63" s="42">
        <f t="shared" si="2"/>
        <v>1</v>
      </c>
      <c r="F63" s="192">
        <f t="shared" si="13"/>
        <v>865147.08</v>
      </c>
      <c r="G63" s="47">
        <f>IF(ISBLANK(F63),"  ",IF(F79&gt;0,F63/F79,IF(F63&gt;0,1,0)))</f>
        <v>7.0015912508596054E-3</v>
      </c>
      <c r="H63" s="168">
        <v>0</v>
      </c>
      <c r="I63" s="41">
        <f t="shared" si="3"/>
        <v>0</v>
      </c>
      <c r="J63" s="180">
        <v>80000</v>
      </c>
      <c r="K63" s="42">
        <f t="shared" si="4"/>
        <v>1</v>
      </c>
      <c r="L63" s="192">
        <f t="shared" si="12"/>
        <v>80000</v>
      </c>
      <c r="M63" s="47">
        <f>IF(ISBLANK(L63),"  ",IF(L79&gt;0,L63/L79,IF(L63&gt;0,1,0)))</f>
        <v>6.3997479011306782E-4</v>
      </c>
      <c r="N63" s="24"/>
    </row>
    <row r="64" spans="1:14" ht="15" customHeight="1" x14ac:dyDescent="0.2">
      <c r="A64" s="76" t="s">
        <v>58</v>
      </c>
      <c r="B64" s="206">
        <v>0</v>
      </c>
      <c r="C64" s="41">
        <f t="shared" si="1"/>
        <v>0</v>
      </c>
      <c r="D64" s="181">
        <v>0</v>
      </c>
      <c r="E64" s="42">
        <f t="shared" si="2"/>
        <v>0</v>
      </c>
      <c r="F64" s="191">
        <f t="shared" si="13"/>
        <v>0</v>
      </c>
      <c r="G64" s="47">
        <f>IF(ISBLANK(F64),"  ",IF(F79&gt;0,F64/F79,IF(F64&gt;0,1,0)))</f>
        <v>0</v>
      </c>
      <c r="H64" s="206">
        <v>0</v>
      </c>
      <c r="I64" s="41">
        <f t="shared" si="3"/>
        <v>0</v>
      </c>
      <c r="J64" s="181">
        <v>0</v>
      </c>
      <c r="K64" s="42">
        <f t="shared" si="4"/>
        <v>0</v>
      </c>
      <c r="L64" s="191">
        <f t="shared" si="12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1">
        <f t="shared" si="1"/>
        <v>0</v>
      </c>
      <c r="D65" s="181">
        <v>4686278.6500000004</v>
      </c>
      <c r="E65" s="42">
        <f t="shared" si="2"/>
        <v>1</v>
      </c>
      <c r="F65" s="191">
        <f t="shared" si="13"/>
        <v>4686278.6500000004</v>
      </c>
      <c r="G65" s="47">
        <f>IF(ISBLANK(F65),"  ",IF(F79&gt;0,F65/F79,IF(F65&gt;0,1,0)))</f>
        <v>3.7925814411730048E-2</v>
      </c>
      <c r="H65" s="206">
        <v>0</v>
      </c>
      <c r="I65" s="41">
        <f t="shared" si="3"/>
        <v>0</v>
      </c>
      <c r="J65" s="181">
        <v>5648287</v>
      </c>
      <c r="K65" s="42">
        <f t="shared" si="4"/>
        <v>1</v>
      </c>
      <c r="L65" s="191">
        <f t="shared" si="12"/>
        <v>5648287</v>
      </c>
      <c r="M65" s="47">
        <f>IF(ISBLANK(L65),"  ",IF(L79&gt;0,L65/L79,IF(L65&gt;0,1,0)))</f>
        <v>4.5184516091542122E-2</v>
      </c>
      <c r="N65" s="24"/>
    </row>
    <row r="66" spans="1:14" ht="15" customHeight="1" x14ac:dyDescent="0.2">
      <c r="A66" s="77" t="s">
        <v>60</v>
      </c>
      <c r="B66" s="206">
        <v>0</v>
      </c>
      <c r="C66" s="41">
        <f t="shared" si="1"/>
        <v>0</v>
      </c>
      <c r="D66" s="181">
        <v>29331229.849999998</v>
      </c>
      <c r="E66" s="42">
        <f t="shared" si="2"/>
        <v>1</v>
      </c>
      <c r="F66" s="191">
        <f t="shared" si="13"/>
        <v>29331229.849999998</v>
      </c>
      <c r="G66" s="47">
        <f>IF(ISBLANK(F66),"  ",IF(F79&gt;0,F66/F79,IF(F66&gt;0,1,0)))</f>
        <v>0.23737614914531308</v>
      </c>
      <c r="H66" s="206">
        <v>0</v>
      </c>
      <c r="I66" s="41">
        <f t="shared" si="3"/>
        <v>0</v>
      </c>
      <c r="J66" s="181">
        <v>26627730</v>
      </c>
      <c r="K66" s="42">
        <f t="shared" si="4"/>
        <v>1</v>
      </c>
      <c r="L66" s="191">
        <f t="shared" si="12"/>
        <v>26627730</v>
      </c>
      <c r="M66" s="47">
        <f>IF(ISBLANK(L66),"  ",IF(L79&gt;0,L66/L79,IF(L66&gt;0,1,0)))</f>
        <v>0.21301344897421801</v>
      </c>
      <c r="N66" s="24"/>
    </row>
    <row r="67" spans="1:14" ht="15" customHeight="1" x14ac:dyDescent="0.2">
      <c r="A67" s="77" t="s">
        <v>61</v>
      </c>
      <c r="B67" s="206">
        <v>0</v>
      </c>
      <c r="C67" s="41">
        <f t="shared" si="1"/>
        <v>0</v>
      </c>
      <c r="D67" s="181">
        <v>0</v>
      </c>
      <c r="E67" s="42">
        <f t="shared" si="2"/>
        <v>0</v>
      </c>
      <c r="F67" s="191">
        <f t="shared" si="13"/>
        <v>0</v>
      </c>
      <c r="G67" s="47">
        <f>IF(ISBLANK(F67),"  ",IF(F79&gt;0,F67/F79,IF(F67&gt;0,1,0)))</f>
        <v>0</v>
      </c>
      <c r="H67" s="206">
        <v>0</v>
      </c>
      <c r="I67" s="41">
        <f t="shared" si="3"/>
        <v>0</v>
      </c>
      <c r="J67" s="181">
        <v>0</v>
      </c>
      <c r="K67" s="42">
        <f t="shared" si="4"/>
        <v>0</v>
      </c>
      <c r="L67" s="191">
        <f t="shared" si="12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1">
        <f t="shared" si="1"/>
        <v>0</v>
      </c>
      <c r="D68" s="181">
        <v>203328.91</v>
      </c>
      <c r="E68" s="42">
        <f t="shared" si="2"/>
        <v>1</v>
      </c>
      <c r="F68" s="191">
        <f t="shared" si="13"/>
        <v>203328.91</v>
      </c>
      <c r="G68" s="47">
        <f>IF(ISBLANK(F68),"  ",IF(F79&gt;0,F68/F79,IF(F68&gt;0,1,0)))</f>
        <v>1.6455305117631794E-3</v>
      </c>
      <c r="H68" s="206">
        <v>0</v>
      </c>
      <c r="I68" s="41">
        <f t="shared" si="3"/>
        <v>0</v>
      </c>
      <c r="J68" s="181">
        <v>316032</v>
      </c>
      <c r="K68" s="42">
        <f t="shared" si="4"/>
        <v>1</v>
      </c>
      <c r="L68" s="191">
        <f t="shared" si="12"/>
        <v>316032</v>
      </c>
      <c r="M68" s="47">
        <f>IF(ISBLANK(L68),"  ",IF(L79&gt;0,L68/L79,IF(L68&gt;0,1,0)))</f>
        <v>2.5281564108626635E-3</v>
      </c>
      <c r="N68" s="24"/>
    </row>
    <row r="69" spans="1:14" ht="15" customHeight="1" x14ac:dyDescent="0.2">
      <c r="A69" s="67" t="s">
        <v>63</v>
      </c>
      <c r="B69" s="206">
        <v>410486.88</v>
      </c>
      <c r="C69" s="41">
        <f t="shared" si="1"/>
        <v>1</v>
      </c>
      <c r="D69" s="181">
        <v>0</v>
      </c>
      <c r="E69" s="42">
        <f t="shared" si="2"/>
        <v>0</v>
      </c>
      <c r="F69" s="191">
        <f t="shared" si="13"/>
        <v>410486.88</v>
      </c>
      <c r="G69" s="47">
        <f>IF(ISBLANK(F69),"  ",IF(F79&gt;0,F69/F79,IF(F69&gt;0,1,0)))</f>
        <v>3.3220494110673725E-3</v>
      </c>
      <c r="H69" s="206">
        <v>364532</v>
      </c>
      <c r="I69" s="41">
        <f t="shared" si="3"/>
        <v>1</v>
      </c>
      <c r="J69" s="181">
        <v>0</v>
      </c>
      <c r="K69" s="42">
        <f t="shared" si="4"/>
        <v>0</v>
      </c>
      <c r="L69" s="191">
        <f t="shared" si="12"/>
        <v>364532</v>
      </c>
      <c r="M69" s="47">
        <f>IF(ISBLANK(L69),"  ",IF(L79&gt;0,L69/L79,IF(L69&gt;0,1,0)))</f>
        <v>2.9161411273687108E-3</v>
      </c>
      <c r="N69" s="24"/>
    </row>
    <row r="70" spans="1:14" s="64" customFormat="1" ht="15" customHeight="1" x14ac:dyDescent="0.25">
      <c r="A70" s="78" t="s">
        <v>64</v>
      </c>
      <c r="B70" s="174">
        <v>33472443.57</v>
      </c>
      <c r="C70" s="164">
        <f t="shared" si="1"/>
        <v>0.44716090245271617</v>
      </c>
      <c r="D70" s="185">
        <v>41383035.489999995</v>
      </c>
      <c r="E70" s="60">
        <f t="shared" si="2"/>
        <v>0.55283909754728366</v>
      </c>
      <c r="F70" s="174">
        <f>F69+F68+F67+F66+F65+F64+F63+F62+F61+F60+F59</f>
        <v>74855479.060000002</v>
      </c>
      <c r="G70" s="61">
        <f>IF(ISBLANK(F70),"  ",IF(F79&gt;0,F70/F79,IF(F70&gt;0,1,0)))</f>
        <v>0.60580157915507327</v>
      </c>
      <c r="H70" s="174">
        <f>H69+H59</f>
        <v>35470043</v>
      </c>
      <c r="I70" s="164">
        <f t="shared" si="3"/>
        <v>0.47487037105538599</v>
      </c>
      <c r="J70" s="185">
        <v>39224116</v>
      </c>
      <c r="K70" s="60">
        <f t="shared" si="4"/>
        <v>0.52512962894461401</v>
      </c>
      <c r="L70" s="174">
        <f>L69+L68+L67+L66+L65+L64+L63+L62+L61+L60+L59</f>
        <v>74694159</v>
      </c>
      <c r="M70" s="61">
        <f>IF(ISBLANK(L70),"  ",IF(L79&gt;0,L70/L79,IF(L70&gt;0,1,0)))</f>
        <v>0.59752973410871402</v>
      </c>
      <c r="N70" s="63"/>
    </row>
    <row r="71" spans="1:14" ht="15" customHeight="1" x14ac:dyDescent="0.25">
      <c r="A71" s="13" t="s">
        <v>65</v>
      </c>
      <c r="B71" s="170"/>
      <c r="C71" s="162" t="str">
        <f t="shared" si="1"/>
        <v/>
      </c>
      <c r="D71" s="181"/>
      <c r="E71" s="49" t="str">
        <f t="shared" si="2"/>
        <v/>
      </c>
      <c r="F71" s="191"/>
      <c r="G71" s="58" t="s">
        <v>4</v>
      </c>
      <c r="H71" s="170"/>
      <c r="I71" s="48" t="str">
        <f t="shared" si="3"/>
        <v/>
      </c>
      <c r="J71" s="181"/>
      <c r="K71" s="49" t="str">
        <f t="shared" si="4"/>
        <v/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f t="shared" si="1"/>
        <v>0</v>
      </c>
      <c r="D72" s="184">
        <v>0</v>
      </c>
      <c r="E72" s="42">
        <f t="shared" si="2"/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f t="shared" si="3"/>
        <v>0</v>
      </c>
      <c r="J72" s="184">
        <v>0</v>
      </c>
      <c r="K72" s="42">
        <f t="shared" si="4"/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1">
        <f t="shared" si="1"/>
        <v>0</v>
      </c>
      <c r="D73" s="181">
        <v>0</v>
      </c>
      <c r="E73" s="42">
        <f t="shared" si="2"/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1">
        <f t="shared" si="3"/>
        <v>0</v>
      </c>
      <c r="J73" s="181">
        <v>0</v>
      </c>
      <c r="K73" s="42">
        <f t="shared" si="4"/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162" t="str">
        <f t="shared" si="1"/>
        <v/>
      </c>
      <c r="D74" s="181"/>
      <c r="E74" s="49" t="str">
        <f t="shared" si="2"/>
        <v/>
      </c>
      <c r="F74" s="191"/>
      <c r="G74" s="58" t="s">
        <v>4</v>
      </c>
      <c r="H74" s="170"/>
      <c r="I74" s="48" t="str">
        <f t="shared" si="3"/>
        <v/>
      </c>
      <c r="J74" s="181"/>
      <c r="K74" s="49" t="str">
        <f t="shared" si="4"/>
        <v/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f t="shared" si="1"/>
        <v>0</v>
      </c>
      <c r="D75" s="184">
        <v>17610018.800000001</v>
      </c>
      <c r="E75" s="42">
        <f t="shared" si="2"/>
        <v>1</v>
      </c>
      <c r="F75" s="190">
        <f>D75+B75</f>
        <v>17610018.800000001</v>
      </c>
      <c r="G75" s="43">
        <f>IF(ISBLANK(F75),"  ",IF(F79&gt;0,F75/F79,IF(F75&gt;0,1,0)))</f>
        <v>0.14251698515534861</v>
      </c>
      <c r="H75" s="205">
        <v>0</v>
      </c>
      <c r="I75" s="41">
        <f t="shared" si="3"/>
        <v>0</v>
      </c>
      <c r="J75" s="184">
        <v>17110000</v>
      </c>
      <c r="K75" s="42">
        <f t="shared" si="4"/>
        <v>1</v>
      </c>
      <c r="L75" s="190">
        <f>J75+H75</f>
        <v>17110000</v>
      </c>
      <c r="M75" s="43">
        <f>IF(ISBLANK(L75),"  ",IF(L79&gt;0,L75/L79,IF(L75&gt;0,1,0)))</f>
        <v>0.13687460823543238</v>
      </c>
    </row>
    <row r="76" spans="1:14" ht="15" customHeight="1" x14ac:dyDescent="0.2">
      <c r="A76" s="30" t="s">
        <v>70</v>
      </c>
      <c r="B76" s="206">
        <v>0</v>
      </c>
      <c r="C76" s="41">
        <f t="shared" si="1"/>
        <v>0</v>
      </c>
      <c r="D76" s="181">
        <v>13055265.33</v>
      </c>
      <c r="E76" s="42">
        <f t="shared" si="2"/>
        <v>1</v>
      </c>
      <c r="F76" s="191">
        <f>D76+B76</f>
        <v>13055265.33</v>
      </c>
      <c r="G76" s="47">
        <f>IF(ISBLANK(F76),"  ",IF(F79&gt;0,F76/F79,IF(F76&gt;0,1,0)))</f>
        <v>0.10565559732592376</v>
      </c>
      <c r="H76" s="206">
        <v>0</v>
      </c>
      <c r="I76" s="41">
        <f t="shared" si="3"/>
        <v>0</v>
      </c>
      <c r="J76" s="181">
        <v>18549209</v>
      </c>
      <c r="K76" s="42">
        <f t="shared" si="4"/>
        <v>1</v>
      </c>
      <c r="L76" s="191">
        <f>J76+H76</f>
        <v>18549209</v>
      </c>
      <c r="M76" s="47">
        <f>IF(ISBLANK(L76),"  ",IF(L79&gt;0,L76/L79,IF(L76&gt;0,1,0)))</f>
        <v>0.14838782670673037</v>
      </c>
    </row>
    <row r="77" spans="1:14" s="64" customFormat="1" ht="15" customHeight="1" x14ac:dyDescent="0.25">
      <c r="A77" s="65" t="s">
        <v>71</v>
      </c>
      <c r="B77" s="175">
        <v>0</v>
      </c>
      <c r="C77" s="164">
        <f t="shared" si="1"/>
        <v>0</v>
      </c>
      <c r="D77" s="186">
        <v>30665284.130000003</v>
      </c>
      <c r="E77" s="60">
        <f t="shared" si="2"/>
        <v>1</v>
      </c>
      <c r="F77" s="200">
        <f>F76+F75+F74+F73+F72</f>
        <v>30665284.130000003</v>
      </c>
      <c r="G77" s="61">
        <f>IF(ISBLANK(F77),"  ",IF(F79&gt;0,F77/F79,IF(F77&gt;0,1,0)))</f>
        <v>0.24817258248127239</v>
      </c>
      <c r="H77" s="175">
        <v>0</v>
      </c>
      <c r="I77" s="164">
        <f t="shared" si="3"/>
        <v>0</v>
      </c>
      <c r="J77" s="186">
        <v>35659209</v>
      </c>
      <c r="K77" s="60">
        <f t="shared" si="4"/>
        <v>1</v>
      </c>
      <c r="L77" s="200">
        <f>L76+L75+L74+L73+L72</f>
        <v>35659209</v>
      </c>
      <c r="M77" s="61">
        <f>IF(ISBLANK(L77),"  ",IF(L79&gt;0,L77/L79,IF(L77&gt;0,1,0)))</f>
        <v>0.28526243494216275</v>
      </c>
    </row>
    <row r="78" spans="1:14" s="64" customFormat="1" ht="15" customHeight="1" x14ac:dyDescent="0.25">
      <c r="A78" s="65" t="s">
        <v>72</v>
      </c>
      <c r="B78" s="175">
        <v>0</v>
      </c>
      <c r="C78" s="164">
        <f t="shared" ref="C78:C79" si="14">IF(ISBLANK(B78),"",IF(F78&gt;0,B78/F78,IF(B78&gt;0,1,0)))</f>
        <v>0</v>
      </c>
      <c r="D78" s="186">
        <v>0</v>
      </c>
      <c r="E78" s="60">
        <f t="shared" ref="E78:E79" si="15">IF(ISBLANK(D78),"",IF(F78&gt;0,D78/F78,IF(D78&gt;0,1,0)))</f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164">
        <f t="shared" ref="I78:I79" si="16">IF(ISBLANK(H78),"",IF(L78&gt;0,H78/L78,IF(H78&gt;0,1,0)))</f>
        <v>0</v>
      </c>
      <c r="J78" s="186">
        <v>0</v>
      </c>
      <c r="K78" s="60">
        <f t="shared" ref="K78:K79" si="17">IF(ISBLANK(J78),"",IF(L78&gt;0,J78/L78,IF(J78&gt;0,1,0)))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51516031.539999999</v>
      </c>
      <c r="C79" s="83">
        <f t="shared" si="14"/>
        <v>0.4169166192059176</v>
      </c>
      <c r="D79" s="176">
        <f>D77+D70+D49+D42+D51+D50+D78</f>
        <v>72048319.620000005</v>
      </c>
      <c r="E79" s="83">
        <f t="shared" si="15"/>
        <v>0.58308338079408251</v>
      </c>
      <c r="F79" s="176">
        <f>F77+F70+F49+F42+F51+F50+F78</f>
        <v>123564351.16</v>
      </c>
      <c r="G79" s="84">
        <f>IF(ISBLANK(F79),"  ",IF(F79&gt;0,F79/F79,IF(F79&gt;0,1,0)))</f>
        <v>1</v>
      </c>
      <c r="H79" s="176">
        <f>H70+H51+H50+H49+H42</f>
        <v>47006214</v>
      </c>
      <c r="I79" s="83">
        <f t="shared" si="16"/>
        <v>0.3760348992332494</v>
      </c>
      <c r="J79" s="176">
        <f>J77+J70+J49+J42+J51+J50+J78</f>
        <v>77998710</v>
      </c>
      <c r="K79" s="83">
        <f t="shared" si="17"/>
        <v>0.6239651007667506</v>
      </c>
      <c r="L79" s="176">
        <f>L77+L70+L49+L42+L51+L50+L78</f>
        <v>125004924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0D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113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27588200</v>
      </c>
      <c r="C13" s="41">
        <f>IF(ISBLANK(B13),"",IF(F13&gt;0,B13/F13,IF(B13&gt;0,1,0)))</f>
        <v>1</v>
      </c>
      <c r="D13" s="177">
        <v>0</v>
      </c>
      <c r="E13" s="42">
        <f>IF(ISBLANK(D13),"",IF(F13&gt;0,D13/F13,IF(D13&gt;0,1,0)))</f>
        <v>0</v>
      </c>
      <c r="F13" s="187">
        <f>D13+B13</f>
        <v>27588200</v>
      </c>
      <c r="G13" s="43">
        <f>IF(ISBLANK(F13),"  ",IF(F79&gt;0,F13/F79,IF(F13&gt;0,1,0)))</f>
        <v>0.11892044004696811</v>
      </c>
      <c r="H13" s="165">
        <v>20627264</v>
      </c>
      <c r="I13" s="41">
        <f>IF(ISBLANK(H13),"",IF(L13&gt;0,H13/L13,IF(H13&gt;0,1,0)))</f>
        <v>1</v>
      </c>
      <c r="J13" s="177">
        <v>0</v>
      </c>
      <c r="K13" s="42">
        <f>IF(ISBLANK(J13),"",IF(L13&gt;0,J13/L13,IF(J13&gt;0,1,0)))</f>
        <v>0</v>
      </c>
      <c r="L13" s="187">
        <f t="shared" ref="L13:L34" si="0">J13+H13</f>
        <v>20627264</v>
      </c>
      <c r="M13" s="44">
        <f>IF(ISBLANK(L13),"  ",IF(L79&gt;0,L13/L79,IF(L13&gt;0,1,0)))</f>
        <v>9.0476812533259468E-2</v>
      </c>
      <c r="N13" s="24"/>
    </row>
    <row r="14" spans="1:17" ht="15" customHeight="1" x14ac:dyDescent="0.2">
      <c r="A14" s="10" t="s">
        <v>13</v>
      </c>
      <c r="B14" s="205">
        <v>0</v>
      </c>
      <c r="C14" s="41">
        <f t="shared" ref="C14:C77" si="1">IF(ISBLANK(B14),"",IF(F14&gt;0,B14/F14,IF(B14&gt;0,1,0)))</f>
        <v>0</v>
      </c>
      <c r="D14" s="184">
        <v>0</v>
      </c>
      <c r="E14" s="42">
        <f t="shared" ref="E14:E77" si="2">IF(ISBLANK(D14),"",IF(F14&gt;0,D14/F14,IF(D14&gt;0,1,0)))</f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1">
        <f t="shared" ref="I14:I77" si="3">IF(ISBLANK(H14),"",IF(L14&gt;0,H14/L14,IF(H14&gt;0,1,0)))</f>
        <v>0</v>
      </c>
      <c r="J14" s="184">
        <v>0</v>
      </c>
      <c r="K14" s="42">
        <f t="shared" ref="K14:K77" si="4">IF(ISBLANK(J14),"",IF(L14&gt;0,J14/L14,IF(J14&gt;0,1,0)))</f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1657535</v>
      </c>
      <c r="C15" s="162">
        <f t="shared" si="1"/>
        <v>1</v>
      </c>
      <c r="D15" s="181">
        <v>0</v>
      </c>
      <c r="E15" s="42">
        <f t="shared" si="2"/>
        <v>0</v>
      </c>
      <c r="F15" s="189">
        <f>D15+B15</f>
        <v>1657535</v>
      </c>
      <c r="G15" s="50">
        <f>IF(ISBLANK(F15),"  ",IF(F79&gt;0,F15/F79,IF(F15&gt;0,1,0)))</f>
        <v>7.1448949765933007E-3</v>
      </c>
      <c r="H15" s="170">
        <v>1686957</v>
      </c>
      <c r="I15" s="41">
        <f t="shared" si="3"/>
        <v>1</v>
      </c>
      <c r="J15" s="206">
        <v>0</v>
      </c>
      <c r="K15" s="42">
        <f t="shared" si="4"/>
        <v>0</v>
      </c>
      <c r="L15" s="189">
        <f t="shared" si="0"/>
        <v>1686957</v>
      </c>
      <c r="M15" s="50">
        <f>IF(ISBLANK(L15),"  ",IF(L79&gt;0,L15/L79,IF(L15&gt;0,1,0)))</f>
        <v>7.3994540546273996E-3</v>
      </c>
      <c r="N15" s="24"/>
    </row>
    <row r="16" spans="1:17" ht="15" customHeight="1" x14ac:dyDescent="0.2">
      <c r="A16" s="51" t="s">
        <v>15</v>
      </c>
      <c r="B16" s="205">
        <v>0</v>
      </c>
      <c r="C16" s="41">
        <f t="shared" si="1"/>
        <v>0</v>
      </c>
      <c r="D16" s="184">
        <v>0</v>
      </c>
      <c r="E16" s="42">
        <f t="shared" si="2"/>
        <v>0</v>
      </c>
      <c r="F16" s="190">
        <f t="shared" ref="F16:F41" si="5">D16+B16</f>
        <v>0</v>
      </c>
      <c r="G16" s="43">
        <f>IF(ISBLANK(F16),"  ",IF(F79&gt;0,F16/F79,IF(F16&gt;0,1,0)))</f>
        <v>0</v>
      </c>
      <c r="H16" s="205">
        <v>0</v>
      </c>
      <c r="I16" s="41">
        <f t="shared" si="3"/>
        <v>0</v>
      </c>
      <c r="J16" s="184">
        <v>0</v>
      </c>
      <c r="K16" s="42">
        <f t="shared" si="4"/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1657535</v>
      </c>
      <c r="C17" s="41">
        <f t="shared" si="1"/>
        <v>1</v>
      </c>
      <c r="D17" s="181">
        <v>0</v>
      </c>
      <c r="E17" s="42">
        <f t="shared" si="2"/>
        <v>0</v>
      </c>
      <c r="F17" s="191">
        <f t="shared" si="5"/>
        <v>1657535</v>
      </c>
      <c r="G17" s="47">
        <f>IF(ISBLANK(F17),"  ",IF(F79&gt;0,F17/F79,IF(F17&gt;0,1,0)))</f>
        <v>7.1448949765933007E-3</v>
      </c>
      <c r="H17" s="206">
        <v>1686957</v>
      </c>
      <c r="I17" s="41">
        <f t="shared" si="3"/>
        <v>1</v>
      </c>
      <c r="J17" s="181">
        <v>0</v>
      </c>
      <c r="K17" s="42">
        <f t="shared" si="4"/>
        <v>0</v>
      </c>
      <c r="L17" s="191">
        <f t="shared" si="0"/>
        <v>1686957</v>
      </c>
      <c r="M17" s="47">
        <f>IF(ISBLANK(L17),"  ",IF(L79&gt;0,L17/L79,IF(L17&gt;0,1,0)))</f>
        <v>7.3994540546273996E-3</v>
      </c>
      <c r="N17" s="24"/>
    </row>
    <row r="18" spans="1:14" ht="15" customHeight="1" x14ac:dyDescent="0.2">
      <c r="A18" s="52" t="s">
        <v>17</v>
      </c>
      <c r="B18" s="206">
        <v>0</v>
      </c>
      <c r="C18" s="41">
        <f t="shared" si="1"/>
        <v>0</v>
      </c>
      <c r="D18" s="181">
        <v>0</v>
      </c>
      <c r="E18" s="42">
        <f t="shared" si="2"/>
        <v>0</v>
      </c>
      <c r="F18" s="191">
        <f t="shared" si="5"/>
        <v>0</v>
      </c>
      <c r="G18" s="47">
        <f>IF(ISBLANK(F18),"  ",IF(F79&gt;0,F18/F79,IF(F18&gt;0,1,0)))</f>
        <v>0</v>
      </c>
      <c r="H18" s="206">
        <v>0</v>
      </c>
      <c r="I18" s="41">
        <f t="shared" si="3"/>
        <v>0</v>
      </c>
      <c r="J18" s="181">
        <v>0</v>
      </c>
      <c r="K18" s="42">
        <f t="shared" si="4"/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1">
        <f t="shared" si="1"/>
        <v>0</v>
      </c>
      <c r="D19" s="181">
        <v>0</v>
      </c>
      <c r="E19" s="42">
        <f t="shared" si="2"/>
        <v>0</v>
      </c>
      <c r="F19" s="191">
        <f t="shared" si="5"/>
        <v>0</v>
      </c>
      <c r="G19" s="47">
        <f>IF(ISBLANK(F19),"  ",IF(F79&gt;0,F19/F79,IF(F19&gt;0,1,0)))</f>
        <v>0</v>
      </c>
      <c r="H19" s="206">
        <v>0</v>
      </c>
      <c r="I19" s="41">
        <f t="shared" si="3"/>
        <v>0</v>
      </c>
      <c r="J19" s="181">
        <v>0</v>
      </c>
      <c r="K19" s="42">
        <f t="shared" si="4"/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1">
        <f t="shared" si="1"/>
        <v>0</v>
      </c>
      <c r="D20" s="181">
        <v>0</v>
      </c>
      <c r="E20" s="42">
        <f t="shared" si="2"/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1">
        <f t="shared" si="3"/>
        <v>0</v>
      </c>
      <c r="J20" s="181">
        <v>0</v>
      </c>
      <c r="K20" s="42">
        <f t="shared" si="4"/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1">
        <f t="shared" si="1"/>
        <v>0</v>
      </c>
      <c r="D21" s="181">
        <v>0</v>
      </c>
      <c r="E21" s="42">
        <f t="shared" si="2"/>
        <v>0</v>
      </c>
      <c r="F21" s="191">
        <f t="shared" si="5"/>
        <v>0</v>
      </c>
      <c r="G21" s="47">
        <f>IF(ISBLANK(F21),"  ",IF(F79&gt;0,F21/F79,IF(F21&gt;0,1,0)))</f>
        <v>0</v>
      </c>
      <c r="H21" s="206">
        <v>0</v>
      </c>
      <c r="I21" s="41">
        <f t="shared" si="3"/>
        <v>0</v>
      </c>
      <c r="J21" s="181">
        <v>0</v>
      </c>
      <c r="K21" s="42">
        <f t="shared" si="4"/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1">
        <f t="shared" si="1"/>
        <v>0</v>
      </c>
      <c r="D22" s="181">
        <v>0</v>
      </c>
      <c r="E22" s="42">
        <f t="shared" si="2"/>
        <v>0</v>
      </c>
      <c r="F22" s="191">
        <f t="shared" si="5"/>
        <v>0</v>
      </c>
      <c r="G22" s="47">
        <f>IF(ISBLANK(F22),"  ",IF(F79&gt;0,F22/F79,IF(F22&gt;0,1,0)))</f>
        <v>0</v>
      </c>
      <c r="H22" s="206">
        <v>0</v>
      </c>
      <c r="I22" s="41">
        <f t="shared" si="3"/>
        <v>0</v>
      </c>
      <c r="J22" s="181">
        <v>0</v>
      </c>
      <c r="K22" s="42">
        <f t="shared" si="4"/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1">
        <f t="shared" si="1"/>
        <v>0</v>
      </c>
      <c r="D23" s="181">
        <v>0</v>
      </c>
      <c r="E23" s="42">
        <f t="shared" si="2"/>
        <v>0</v>
      </c>
      <c r="F23" s="191">
        <f t="shared" si="5"/>
        <v>0</v>
      </c>
      <c r="G23" s="47">
        <f>IF(ISBLANK(F23),"  ",IF(F79&gt;0,F23/F79,IF(F23&gt;0,1,0)))</f>
        <v>0</v>
      </c>
      <c r="H23" s="206">
        <v>0</v>
      </c>
      <c r="I23" s="41">
        <f t="shared" si="3"/>
        <v>0</v>
      </c>
      <c r="J23" s="181">
        <v>0</v>
      </c>
      <c r="K23" s="42">
        <f t="shared" si="4"/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1">
        <f t="shared" si="1"/>
        <v>0</v>
      </c>
      <c r="D24" s="181">
        <v>0</v>
      </c>
      <c r="E24" s="42">
        <f t="shared" si="2"/>
        <v>0</v>
      </c>
      <c r="F24" s="191">
        <f t="shared" si="5"/>
        <v>0</v>
      </c>
      <c r="G24" s="47">
        <f>IF(ISBLANK(F24),"  ",IF(F79&gt;0,F24/F79,IF(F24&gt;0,1,0)))</f>
        <v>0</v>
      </c>
      <c r="H24" s="206">
        <v>0</v>
      </c>
      <c r="I24" s="41">
        <f t="shared" si="3"/>
        <v>0</v>
      </c>
      <c r="J24" s="181">
        <v>0</v>
      </c>
      <c r="K24" s="42">
        <f t="shared" si="4"/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1">
        <f t="shared" si="1"/>
        <v>0</v>
      </c>
      <c r="D25" s="181">
        <v>0</v>
      </c>
      <c r="E25" s="42">
        <f t="shared" si="2"/>
        <v>0</v>
      </c>
      <c r="F25" s="191">
        <f t="shared" si="5"/>
        <v>0</v>
      </c>
      <c r="G25" s="47">
        <f>IF(ISBLANK(F25),"  ",IF(F79&gt;0,F25/F79,IF(F25&gt;0,1,0)))</f>
        <v>0</v>
      </c>
      <c r="H25" s="206">
        <v>0</v>
      </c>
      <c r="I25" s="41">
        <f t="shared" si="3"/>
        <v>0</v>
      </c>
      <c r="J25" s="181">
        <v>0</v>
      </c>
      <c r="K25" s="42">
        <f t="shared" si="4"/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1">
        <f t="shared" si="1"/>
        <v>0</v>
      </c>
      <c r="D26" s="181">
        <v>0</v>
      </c>
      <c r="E26" s="42">
        <f t="shared" si="2"/>
        <v>0</v>
      </c>
      <c r="F26" s="191">
        <f t="shared" si="5"/>
        <v>0</v>
      </c>
      <c r="G26" s="47">
        <f>IF(ISBLANK(F26),"  ",IF(F79&gt;0,F26/F79,IF(F26&gt;0,1,0)))</f>
        <v>0</v>
      </c>
      <c r="H26" s="206">
        <v>0</v>
      </c>
      <c r="I26" s="41">
        <f t="shared" si="3"/>
        <v>0</v>
      </c>
      <c r="J26" s="181">
        <v>0</v>
      </c>
      <c r="K26" s="42">
        <f t="shared" si="4"/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1">
        <f t="shared" si="1"/>
        <v>0</v>
      </c>
      <c r="D27" s="181">
        <v>0</v>
      </c>
      <c r="E27" s="42">
        <f t="shared" si="2"/>
        <v>0</v>
      </c>
      <c r="F27" s="191">
        <f t="shared" si="5"/>
        <v>0</v>
      </c>
      <c r="G27" s="47">
        <f>IF(ISBLANK(F27),"  ",IF(F79&gt;0,F27/F79,IF(F27&gt;0,1,0)))</f>
        <v>0</v>
      </c>
      <c r="H27" s="206">
        <v>0</v>
      </c>
      <c r="I27" s="41">
        <f t="shared" si="3"/>
        <v>0</v>
      </c>
      <c r="J27" s="181">
        <v>0</v>
      </c>
      <c r="K27" s="42">
        <f t="shared" si="4"/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1">
        <f t="shared" si="1"/>
        <v>0</v>
      </c>
      <c r="D28" s="181">
        <v>0</v>
      </c>
      <c r="E28" s="42">
        <f t="shared" si="2"/>
        <v>0</v>
      </c>
      <c r="F28" s="191">
        <f t="shared" si="5"/>
        <v>0</v>
      </c>
      <c r="G28" s="47">
        <f>IF(ISBLANK(F28),"  ",IF(F79&gt;0,F28/F79,IF(F28&gt;0,1,0)))</f>
        <v>0</v>
      </c>
      <c r="H28" s="206">
        <v>0</v>
      </c>
      <c r="I28" s="41">
        <f t="shared" si="3"/>
        <v>0</v>
      </c>
      <c r="J28" s="181">
        <v>0</v>
      </c>
      <c r="K28" s="42">
        <f t="shared" si="4"/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1">
        <f t="shared" si="1"/>
        <v>0</v>
      </c>
      <c r="D29" s="181">
        <v>0</v>
      </c>
      <c r="E29" s="42">
        <f t="shared" si="2"/>
        <v>0</v>
      </c>
      <c r="F29" s="191">
        <f t="shared" si="5"/>
        <v>0</v>
      </c>
      <c r="G29" s="47">
        <f>IF(ISBLANK(F29),"  ",IF(F79&gt;0,F29/F79,IF(F29&gt;0,1,0)))</f>
        <v>0</v>
      </c>
      <c r="H29" s="206">
        <v>0</v>
      </c>
      <c r="I29" s="41">
        <f t="shared" si="3"/>
        <v>0</v>
      </c>
      <c r="J29" s="181">
        <v>0</v>
      </c>
      <c r="K29" s="42">
        <f t="shared" si="4"/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1">
        <f t="shared" si="1"/>
        <v>0</v>
      </c>
      <c r="D30" s="181">
        <v>0</v>
      </c>
      <c r="E30" s="42">
        <f t="shared" si="2"/>
        <v>0</v>
      </c>
      <c r="F30" s="191">
        <f t="shared" si="5"/>
        <v>0</v>
      </c>
      <c r="G30" s="47">
        <f>IF(ISBLANK(F30),"  ",IF(F79&gt;0,F30/F79,IF(F30&gt;0,1,0)))</f>
        <v>0</v>
      </c>
      <c r="H30" s="206">
        <v>0</v>
      </c>
      <c r="I30" s="41">
        <f t="shared" si="3"/>
        <v>0</v>
      </c>
      <c r="J30" s="181">
        <v>0</v>
      </c>
      <c r="K30" s="42">
        <f t="shared" si="4"/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1">
        <f t="shared" si="1"/>
        <v>0</v>
      </c>
      <c r="D31" s="181">
        <v>0</v>
      </c>
      <c r="E31" s="42">
        <f t="shared" si="2"/>
        <v>0</v>
      </c>
      <c r="F31" s="191">
        <f t="shared" si="5"/>
        <v>0</v>
      </c>
      <c r="G31" s="47">
        <f>IF(ISBLANK(F31),"  ",IF(F79&gt;0,F31/F79,IF(F31&gt;0,1,0)))</f>
        <v>0</v>
      </c>
      <c r="H31" s="206">
        <v>0</v>
      </c>
      <c r="I31" s="41">
        <f t="shared" si="3"/>
        <v>0</v>
      </c>
      <c r="J31" s="181">
        <v>0</v>
      </c>
      <c r="K31" s="42">
        <f t="shared" si="4"/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1">
        <f t="shared" si="1"/>
        <v>0</v>
      </c>
      <c r="D32" s="181">
        <v>0</v>
      </c>
      <c r="E32" s="42">
        <f t="shared" si="2"/>
        <v>0</v>
      </c>
      <c r="F32" s="191">
        <f t="shared" si="5"/>
        <v>0</v>
      </c>
      <c r="G32" s="47">
        <f>IF(ISBLANK(F32),"  ",IF(F79&gt;0,F32/F79,IF(F32&gt;0,1,0)))</f>
        <v>0</v>
      </c>
      <c r="H32" s="206">
        <v>0</v>
      </c>
      <c r="I32" s="41">
        <f t="shared" si="3"/>
        <v>0</v>
      </c>
      <c r="J32" s="181">
        <v>0</v>
      </c>
      <c r="K32" s="42">
        <f t="shared" si="4"/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1">
        <f t="shared" si="1"/>
        <v>0</v>
      </c>
      <c r="D33" s="181">
        <v>0</v>
      </c>
      <c r="E33" s="42">
        <f t="shared" si="2"/>
        <v>0</v>
      </c>
      <c r="F33" s="191">
        <f t="shared" si="5"/>
        <v>0</v>
      </c>
      <c r="G33" s="47">
        <f>IF(ISBLANK(F33),"  ",IF(F79&gt;0,F33/F79,IF(F33&gt;0,1,0)))</f>
        <v>0</v>
      </c>
      <c r="H33" s="206">
        <v>0</v>
      </c>
      <c r="I33" s="41">
        <f t="shared" si="3"/>
        <v>0</v>
      </c>
      <c r="J33" s="181">
        <v>0</v>
      </c>
      <c r="K33" s="42">
        <f t="shared" si="4"/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1">
        <f t="shared" si="1"/>
        <v>0</v>
      </c>
      <c r="D34" s="181">
        <v>0</v>
      </c>
      <c r="E34" s="42">
        <f t="shared" si="2"/>
        <v>0</v>
      </c>
      <c r="F34" s="191">
        <f t="shared" si="5"/>
        <v>0</v>
      </c>
      <c r="G34" s="47">
        <f>IF(ISBLANK(F34),"  ",IF(F79&gt;0,F34/F79,IF(F34&gt;0,1,0)))</f>
        <v>0</v>
      </c>
      <c r="H34" s="206">
        <v>0</v>
      </c>
      <c r="I34" s="41">
        <f t="shared" si="3"/>
        <v>0</v>
      </c>
      <c r="J34" s="181">
        <v>0</v>
      </c>
      <c r="K34" s="42">
        <f t="shared" si="4"/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1">
        <f t="shared" si="1"/>
        <v>0</v>
      </c>
      <c r="D35" s="181">
        <v>0</v>
      </c>
      <c r="E35" s="42">
        <f t="shared" si="2"/>
        <v>0</v>
      </c>
      <c r="F35" s="191">
        <f t="shared" ref="F35" si="6">D35+B35</f>
        <v>0</v>
      </c>
      <c r="G35" s="47">
        <f>IF(ISBLANK(F35),"  ",IF(F80&gt;0,F35/F80,IF(F35&gt;0,1,0)))</f>
        <v>0</v>
      </c>
      <c r="H35" s="206">
        <v>0</v>
      </c>
      <c r="I35" s="41">
        <f t="shared" ref="I35:I36" si="7">IF(ISBLANK(H35),"",IF(L35&gt;0,H35/L35,IF(H35&gt;0,1,0)))</f>
        <v>0</v>
      </c>
      <c r="J35" s="181">
        <v>0</v>
      </c>
      <c r="K35" s="42">
        <f t="shared" si="4"/>
        <v>0</v>
      </c>
      <c r="L35" s="191">
        <f t="shared" ref="L35" si="8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1">
        <f t="shared" si="1"/>
        <v>0</v>
      </c>
      <c r="D36" s="181">
        <v>0</v>
      </c>
      <c r="E36" s="42">
        <f t="shared" si="2"/>
        <v>0</v>
      </c>
      <c r="F36" s="191">
        <f t="shared" ref="F36" si="9">D36+B36</f>
        <v>0</v>
      </c>
      <c r="G36" s="47">
        <f>IF(ISBLANK(F36),"  ",IF(F81&gt;0,F36/F81,IF(F36&gt;0,1,0)))</f>
        <v>0</v>
      </c>
      <c r="H36" s="206">
        <v>0</v>
      </c>
      <c r="I36" s="41">
        <f t="shared" si="7"/>
        <v>0</v>
      </c>
      <c r="J36" s="181">
        <v>0</v>
      </c>
      <c r="K36" s="42">
        <f t="shared" si="4"/>
        <v>0</v>
      </c>
      <c r="L36" s="191">
        <f t="shared" ref="L36" si="10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41" t="str">
        <f t="shared" si="1"/>
        <v/>
      </c>
      <c r="D37" s="181"/>
      <c r="E37" s="42" t="str">
        <f t="shared" si="2"/>
        <v/>
      </c>
      <c r="F37" s="191"/>
      <c r="G37" s="58" t="s">
        <v>4</v>
      </c>
      <c r="H37" s="207" t="s">
        <v>4</v>
      </c>
      <c r="I37" s="41"/>
      <c r="J37" s="181"/>
      <c r="K37" s="42" t="str">
        <f t="shared" si="4"/>
        <v/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1">
        <f t="shared" si="1"/>
        <v>0</v>
      </c>
      <c r="D38" s="181">
        <v>0</v>
      </c>
      <c r="E38" s="42">
        <f t="shared" si="2"/>
        <v>0</v>
      </c>
      <c r="F38" s="191">
        <f t="shared" si="5"/>
        <v>0</v>
      </c>
      <c r="G38" s="47">
        <f>IF(ISBLANK(F38),"  ",IF(F79&gt;0,F38/F79,IF(F38&gt;0,1,0)))</f>
        <v>0</v>
      </c>
      <c r="H38" s="206">
        <v>0</v>
      </c>
      <c r="I38" s="41">
        <f t="shared" si="3"/>
        <v>0</v>
      </c>
      <c r="J38" s="181">
        <v>0</v>
      </c>
      <c r="K38" s="42">
        <f t="shared" si="4"/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41" t="str">
        <f t="shared" si="1"/>
        <v/>
      </c>
      <c r="D39" s="181"/>
      <c r="E39" s="42" t="str">
        <f t="shared" si="2"/>
        <v/>
      </c>
      <c r="F39" s="191"/>
      <c r="G39" s="58" t="s">
        <v>4</v>
      </c>
      <c r="H39" s="207"/>
      <c r="I39" s="41" t="str">
        <f t="shared" si="3"/>
        <v/>
      </c>
      <c r="J39" s="181"/>
      <c r="K39" s="42" t="str">
        <f t="shared" si="4"/>
        <v/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1">
        <f t="shared" si="1"/>
        <v>0</v>
      </c>
      <c r="D40" s="180">
        <v>0</v>
      </c>
      <c r="E40" s="42">
        <f t="shared" si="2"/>
        <v>0</v>
      </c>
      <c r="F40" s="192">
        <f t="shared" si="5"/>
        <v>0</v>
      </c>
      <c r="G40" s="47">
        <f>IF(ISBLANK(F40),"  ",IF(F79&gt;0,F40/F79,IF(F40&gt;0,1,0)))</f>
        <v>0</v>
      </c>
      <c r="H40" s="168">
        <v>0</v>
      </c>
      <c r="I40" s="41">
        <f t="shared" si="3"/>
        <v>0</v>
      </c>
      <c r="J40" s="180">
        <v>0</v>
      </c>
      <c r="K40" s="42">
        <f t="shared" si="4"/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1" t="str">
        <f t="shared" si="1"/>
        <v/>
      </c>
      <c r="D41" s="180"/>
      <c r="E41" s="42" t="str">
        <f t="shared" si="2"/>
        <v/>
      </c>
      <c r="F41" s="191">
        <f t="shared" si="5"/>
        <v>0</v>
      </c>
      <c r="G41" s="47">
        <f>IF(ISBLANK(F41),"  ",IF(F79&gt;0,F41/F79,IF(F41&gt;0,1,0)))</f>
        <v>0</v>
      </c>
      <c r="H41" s="168"/>
      <c r="I41" s="41" t="str">
        <f t="shared" si="3"/>
        <v/>
      </c>
      <c r="J41" s="180"/>
      <c r="K41" s="42" t="str">
        <f t="shared" si="4"/>
        <v/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29245735</v>
      </c>
      <c r="C42" s="164">
        <f t="shared" si="1"/>
        <v>1</v>
      </c>
      <c r="D42" s="213">
        <v>0</v>
      </c>
      <c r="E42" s="60">
        <f t="shared" si="2"/>
        <v>0</v>
      </c>
      <c r="F42" s="169">
        <f>F41+F40+F38+F34+F29+F28+F26+F27+F25+F24+F23+F22+F21+F20+F19+F18+F17+F16+F14+F13+F30+F31+F32+F33</f>
        <v>29245735</v>
      </c>
      <c r="G42" s="61">
        <f>IF(ISBLANK(F42),"  ",IF(F79&gt;0,F42/F79,IF(F42&gt;0,1,0)))</f>
        <v>0.12606533502356143</v>
      </c>
      <c r="H42" s="169">
        <v>22314221</v>
      </c>
      <c r="I42" s="164">
        <f t="shared" si="3"/>
        <v>1</v>
      </c>
      <c r="J42" s="169">
        <v>0</v>
      </c>
      <c r="K42" s="60">
        <f t="shared" si="4"/>
        <v>0</v>
      </c>
      <c r="L42" s="169">
        <f>L41+L40+L38+L34+L29+L28+L26+L27+L25+L24+L23+L22+L21+L20+L19+L18+L17+L16+L14+L13+L30+L31+L32+L33</f>
        <v>22314221</v>
      </c>
      <c r="M42" s="61">
        <f>IF(ISBLANK(L42),"  ",IF(L79&gt;0,L42/L79,IF(L42&gt;0,1,0)))</f>
        <v>9.7876266587886868E-2</v>
      </c>
      <c r="N42" s="63"/>
    </row>
    <row r="43" spans="1:14" ht="15" customHeight="1" x14ac:dyDescent="0.25">
      <c r="A43" s="65" t="s">
        <v>38</v>
      </c>
      <c r="B43" s="170"/>
      <c r="C43" s="162" t="str">
        <f t="shared" si="1"/>
        <v/>
      </c>
      <c r="D43" s="181"/>
      <c r="E43" s="49" t="str">
        <f t="shared" si="2"/>
        <v/>
      </c>
      <c r="F43" s="191"/>
      <c r="G43" s="58" t="s">
        <v>4</v>
      </c>
      <c r="H43" s="170"/>
      <c r="I43" s="48" t="str">
        <f t="shared" si="3"/>
        <v/>
      </c>
      <c r="J43" s="181"/>
      <c r="K43" s="49" t="str">
        <f t="shared" si="4"/>
        <v/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f t="shared" si="1"/>
        <v>0</v>
      </c>
      <c r="D44" s="214">
        <v>0</v>
      </c>
      <c r="E44" s="42">
        <f t="shared" si="2"/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f t="shared" si="3"/>
        <v>0</v>
      </c>
      <c r="J44" s="214">
        <v>0</v>
      </c>
      <c r="K44" s="42">
        <f t="shared" si="4"/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1">
        <f t="shared" si="1"/>
        <v>0</v>
      </c>
      <c r="D45" s="181">
        <v>0</v>
      </c>
      <c r="E45" s="42">
        <f t="shared" si="2"/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1">
        <f t="shared" si="3"/>
        <v>0</v>
      </c>
      <c r="J45" s="181">
        <v>0</v>
      </c>
      <c r="K45" s="42">
        <f t="shared" si="4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1">
        <f t="shared" si="1"/>
        <v>0</v>
      </c>
      <c r="D46" s="181">
        <v>0</v>
      </c>
      <c r="E46" s="42">
        <f t="shared" si="2"/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1">
        <f t="shared" si="3"/>
        <v>0</v>
      </c>
      <c r="J46" s="181">
        <v>0</v>
      </c>
      <c r="K46" s="42">
        <f t="shared" si="4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1">
        <f t="shared" si="1"/>
        <v>0</v>
      </c>
      <c r="D47" s="181">
        <v>1526764</v>
      </c>
      <c r="E47" s="42">
        <f t="shared" si="2"/>
        <v>1</v>
      </c>
      <c r="F47" s="192">
        <f>D47+B47</f>
        <v>1526764</v>
      </c>
      <c r="G47" s="47">
        <f>IF(ISBLANK(F47),"  ",IF(D79&gt;0,F47/D79,IF(F47&gt;0,1,0)))</f>
        <v>1.5205110143165624E-2</v>
      </c>
      <c r="H47" s="206">
        <v>0</v>
      </c>
      <c r="I47" s="41">
        <f t="shared" si="3"/>
        <v>0</v>
      </c>
      <c r="J47" s="181">
        <v>1500852</v>
      </c>
      <c r="K47" s="42">
        <f t="shared" si="4"/>
        <v>1</v>
      </c>
      <c r="L47" s="192">
        <f>J47+H47</f>
        <v>1500852</v>
      </c>
      <c r="M47" s="47">
        <f>IF(ISBLANK(L47),"  ",IF(J79&gt;0,L47/J79,IF(L47&gt;0,1,0)))</f>
        <v>1.4669061344450106E-2</v>
      </c>
      <c r="N47" s="24"/>
    </row>
    <row r="48" spans="1:14" ht="15" customHeight="1" x14ac:dyDescent="0.2">
      <c r="A48" s="67" t="s">
        <v>43</v>
      </c>
      <c r="B48" s="206">
        <v>0</v>
      </c>
      <c r="C48" s="41">
        <f t="shared" si="1"/>
        <v>0</v>
      </c>
      <c r="D48" s="181">
        <v>0</v>
      </c>
      <c r="E48" s="42">
        <f t="shared" si="2"/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1">
        <f t="shared" si="3"/>
        <v>0</v>
      </c>
      <c r="J48" s="181">
        <v>0</v>
      </c>
      <c r="K48" s="42">
        <f t="shared" si="4"/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164">
        <f t="shared" si="1"/>
        <v>0</v>
      </c>
      <c r="D49" s="185">
        <v>1526764</v>
      </c>
      <c r="E49" s="60">
        <f t="shared" si="2"/>
        <v>1</v>
      </c>
      <c r="F49" s="193">
        <f>F48+F47+F46+F45+F44</f>
        <v>1526764</v>
      </c>
      <c r="G49" s="61">
        <f>IF(ISBLANK(F49),"  ",IF(F79&gt;0,F49/F79,IF(F49&gt;0,1,0)))</f>
        <v>6.5811994522248368E-3</v>
      </c>
      <c r="H49" s="174">
        <v>0</v>
      </c>
      <c r="I49" s="164">
        <f t="shared" si="3"/>
        <v>0</v>
      </c>
      <c r="J49" s="185">
        <v>1500852</v>
      </c>
      <c r="K49" s="60">
        <f t="shared" si="4"/>
        <v>1</v>
      </c>
      <c r="L49" s="193">
        <f>L48+L47+L46+L45+L44</f>
        <v>1500852</v>
      </c>
      <c r="M49" s="61">
        <f>IF(ISBLANK(L49),"  ",IF(L79&gt;0,L49/L79,IF(L49&gt;0,1,0)))</f>
        <v>6.5831467054558246E-3</v>
      </c>
      <c r="N49" s="63"/>
    </row>
    <row r="50" spans="1:14" s="64" customFormat="1" ht="15" customHeight="1" x14ac:dyDescent="0.25">
      <c r="A50" s="158" t="s">
        <v>183</v>
      </c>
      <c r="B50" s="209">
        <v>6396237</v>
      </c>
      <c r="C50" s="164">
        <f t="shared" si="1"/>
        <v>1</v>
      </c>
      <c r="D50" s="186">
        <v>0</v>
      </c>
      <c r="E50" s="60">
        <f t="shared" si="2"/>
        <v>0</v>
      </c>
      <c r="F50" s="194">
        <f>D50+B50</f>
        <v>6396237</v>
      </c>
      <c r="G50" s="61">
        <f>IF(ISBLANK(F50),"  ",IF(F78&gt;0,F50/F78,IF(F50&gt;0,1,0)))</f>
        <v>1</v>
      </c>
      <c r="H50" s="209">
        <v>0</v>
      </c>
      <c r="I50" s="164">
        <f t="shared" si="3"/>
        <v>0</v>
      </c>
      <c r="J50" s="209">
        <v>6396237</v>
      </c>
      <c r="K50" s="60">
        <f t="shared" si="4"/>
        <v>1</v>
      </c>
      <c r="L50" s="194">
        <f>J50+H50</f>
        <v>6396237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164">
        <f t="shared" si="1"/>
        <v>0</v>
      </c>
      <c r="D51" s="186">
        <v>0</v>
      </c>
      <c r="E51" s="60">
        <f t="shared" si="2"/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164">
        <f t="shared" si="3"/>
        <v>0</v>
      </c>
      <c r="J51" s="209">
        <v>0</v>
      </c>
      <c r="K51" s="60">
        <f t="shared" si="4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162" t="str">
        <f t="shared" si="1"/>
        <v/>
      </c>
      <c r="D52" s="184"/>
      <c r="E52" s="49" t="str">
        <f t="shared" si="2"/>
        <v/>
      </c>
      <c r="F52" s="189"/>
      <c r="G52" s="73" t="s">
        <v>4</v>
      </c>
      <c r="H52" s="173"/>
      <c r="I52" s="48" t="str">
        <f t="shared" si="3"/>
        <v/>
      </c>
      <c r="J52" s="184"/>
      <c r="K52" s="49" t="str">
        <f t="shared" si="4"/>
        <v/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76664456</v>
      </c>
      <c r="C53" s="41">
        <f t="shared" si="1"/>
        <v>1</v>
      </c>
      <c r="D53" s="184">
        <v>0</v>
      </c>
      <c r="E53" s="42">
        <f t="shared" si="2"/>
        <v>0</v>
      </c>
      <c r="F53" s="195">
        <f t="shared" ref="F53:F58" si="11">D53+B53</f>
        <v>76664456</v>
      </c>
      <c r="G53" s="43">
        <f>IF(ISBLANK(F53),"  ",IF(F79&gt;0,F53/F79,IF(F53&gt;0,1,0)))</f>
        <v>0.33046631688480671</v>
      </c>
      <c r="H53" s="173">
        <v>76538000</v>
      </c>
      <c r="I53" s="41">
        <f t="shared" si="3"/>
        <v>1</v>
      </c>
      <c r="J53" s="184">
        <v>0</v>
      </c>
      <c r="K53" s="42">
        <f t="shared" si="4"/>
        <v>0</v>
      </c>
      <c r="L53" s="195">
        <f t="shared" ref="L53:L69" si="12">J53+H53</f>
        <v>76538000</v>
      </c>
      <c r="M53" s="43">
        <f>IF(ISBLANK(L53),"  ",IF(L79&gt;0,L53/L79,IF(L53&gt;0,1,0)))</f>
        <v>0.33571656801748467</v>
      </c>
      <c r="N53" s="24"/>
    </row>
    <row r="54" spans="1:14" ht="15" customHeight="1" x14ac:dyDescent="0.2">
      <c r="A54" s="30" t="s">
        <v>48</v>
      </c>
      <c r="B54" s="170">
        <v>9248768</v>
      </c>
      <c r="C54" s="41">
        <f t="shared" si="1"/>
        <v>1</v>
      </c>
      <c r="D54" s="181">
        <v>0</v>
      </c>
      <c r="E54" s="42">
        <f t="shared" si="2"/>
        <v>0</v>
      </c>
      <c r="F54" s="196">
        <f t="shared" si="11"/>
        <v>9248768</v>
      </c>
      <c r="G54" s="47">
        <f>IF(ISBLANK(F54),"  ",IF(F79&gt;0,F54/F79,IF(F54&gt;0,1,0)))</f>
        <v>3.986731865262385E-2</v>
      </c>
      <c r="H54" s="170">
        <v>9250000</v>
      </c>
      <c r="I54" s="41">
        <f t="shared" si="3"/>
        <v>1</v>
      </c>
      <c r="J54" s="181">
        <v>0</v>
      </c>
      <c r="K54" s="42">
        <f t="shared" si="4"/>
        <v>0</v>
      </c>
      <c r="L54" s="196">
        <f t="shared" si="12"/>
        <v>9250000</v>
      </c>
      <c r="M54" s="47">
        <f>IF(ISBLANK(L54),"  ",IF(L79&gt;0,L54/L79,IF(L54&gt;0,1,0)))</f>
        <v>4.0573025871615841E-2</v>
      </c>
      <c r="N54" s="24"/>
    </row>
    <row r="55" spans="1:14" ht="15" customHeight="1" x14ac:dyDescent="0.2">
      <c r="A55" s="74" t="s">
        <v>49</v>
      </c>
      <c r="B55" s="210">
        <v>2072394</v>
      </c>
      <c r="C55" s="41">
        <f t="shared" si="1"/>
        <v>1</v>
      </c>
      <c r="D55" s="215">
        <v>0</v>
      </c>
      <c r="E55" s="42">
        <f t="shared" si="2"/>
        <v>0</v>
      </c>
      <c r="F55" s="197">
        <f t="shared" si="11"/>
        <v>2072394</v>
      </c>
      <c r="G55" s="47">
        <f>IF(ISBLANK(F55),"  ",IF(F79&gt;0,F55/F79,IF(F55&gt;0,1,0)))</f>
        <v>8.9331673117744696E-3</v>
      </c>
      <c r="H55" s="210">
        <v>2073000</v>
      </c>
      <c r="I55" s="41">
        <f t="shared" si="3"/>
        <v>1</v>
      </c>
      <c r="J55" s="215">
        <v>0</v>
      </c>
      <c r="K55" s="42">
        <f t="shared" si="4"/>
        <v>0</v>
      </c>
      <c r="L55" s="197">
        <f t="shared" si="12"/>
        <v>2073000</v>
      </c>
      <c r="M55" s="47">
        <f>IF(ISBLANK(L55),"  ",IF(L79&gt;0,L55/L79,IF(L55&gt;0,1,0)))</f>
        <v>9.0927440683091498E-3</v>
      </c>
      <c r="N55" s="24"/>
    </row>
    <row r="56" spans="1:14" ht="15" customHeight="1" x14ac:dyDescent="0.2">
      <c r="A56" s="74" t="s">
        <v>50</v>
      </c>
      <c r="B56" s="210">
        <v>1195458</v>
      </c>
      <c r="C56" s="41">
        <f t="shared" si="1"/>
        <v>1</v>
      </c>
      <c r="D56" s="215">
        <v>0</v>
      </c>
      <c r="E56" s="42">
        <f t="shared" si="2"/>
        <v>0</v>
      </c>
      <c r="F56" s="197">
        <f t="shared" si="11"/>
        <v>1195458</v>
      </c>
      <c r="G56" s="47">
        <f>IF(ISBLANK(F56),"  ",IF(F79&gt;0,F56/F79,IF(F56&gt;0,1,0)))</f>
        <v>5.1530868783635185E-3</v>
      </c>
      <c r="H56" s="210">
        <v>1196000</v>
      </c>
      <c r="I56" s="41">
        <f t="shared" si="3"/>
        <v>1</v>
      </c>
      <c r="J56" s="215">
        <v>0</v>
      </c>
      <c r="K56" s="42">
        <f t="shared" si="4"/>
        <v>0</v>
      </c>
      <c r="L56" s="197">
        <f t="shared" si="12"/>
        <v>1196000</v>
      </c>
      <c r="M56" s="47">
        <f>IF(ISBLANK(L56),"  ",IF(L79&gt;0,L56/L79,IF(L56&gt;0,1,0)))</f>
        <v>5.2459825883732483E-3</v>
      </c>
      <c r="N56" s="24"/>
    </row>
    <row r="57" spans="1:14" ht="15" customHeight="1" x14ac:dyDescent="0.2">
      <c r="A57" s="74" t="s">
        <v>51</v>
      </c>
      <c r="B57" s="210">
        <v>0</v>
      </c>
      <c r="C57" s="41">
        <f t="shared" si="1"/>
        <v>0</v>
      </c>
      <c r="D57" s="215">
        <v>0</v>
      </c>
      <c r="E57" s="42">
        <f t="shared" si="2"/>
        <v>0</v>
      </c>
      <c r="F57" s="197">
        <f t="shared" si="11"/>
        <v>0</v>
      </c>
      <c r="G57" s="47">
        <f>IF(ISBLANK(F57),"  ",IF(F79&gt;0,F57/F79,IF(F57&gt;0,1,0)))</f>
        <v>0</v>
      </c>
      <c r="H57" s="210">
        <v>0</v>
      </c>
      <c r="I57" s="41">
        <f t="shared" si="3"/>
        <v>0</v>
      </c>
      <c r="J57" s="215">
        <v>0</v>
      </c>
      <c r="K57" s="42">
        <f t="shared" si="4"/>
        <v>0</v>
      </c>
      <c r="L57" s="197">
        <f t="shared" si="12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2917935</v>
      </c>
      <c r="C58" s="41">
        <f t="shared" si="1"/>
        <v>0.22783112044109963</v>
      </c>
      <c r="D58" s="181">
        <v>9889512</v>
      </c>
      <c r="E58" s="42">
        <f t="shared" si="2"/>
        <v>0.77216887955890035</v>
      </c>
      <c r="F58" s="196">
        <f t="shared" si="11"/>
        <v>12807447</v>
      </c>
      <c r="G58" s="47">
        <f>IF(ISBLANK(F58),"  ",IF(F79&gt;0,F58/F79,IF(F58&gt;0,1,0)))</f>
        <v>5.5207198480445321E-2</v>
      </c>
      <c r="H58" s="170">
        <v>2997000</v>
      </c>
      <c r="I58" s="41">
        <f t="shared" si="3"/>
        <v>0.23255994412974315</v>
      </c>
      <c r="J58" s="181">
        <v>9890000</v>
      </c>
      <c r="K58" s="42">
        <f t="shared" si="4"/>
        <v>0.76744005587025688</v>
      </c>
      <c r="L58" s="196">
        <f t="shared" si="12"/>
        <v>12887000</v>
      </c>
      <c r="M58" s="47">
        <f>IF(ISBLANK(L58),"  ",IF(L79&gt;0,L58/L79,IF(L58&gt;0,1,0)))</f>
        <v>5.6525901017028465E-2</v>
      </c>
      <c r="N58" s="24"/>
    </row>
    <row r="59" spans="1:14" s="64" customFormat="1" ht="15" customHeight="1" x14ac:dyDescent="0.25">
      <c r="A59" s="70" t="s">
        <v>53</v>
      </c>
      <c r="B59" s="211">
        <v>92099011</v>
      </c>
      <c r="C59" s="164">
        <f t="shared" si="1"/>
        <v>0.90303308932123671</v>
      </c>
      <c r="D59" s="185">
        <v>9889512</v>
      </c>
      <c r="E59" s="60">
        <f t="shared" si="2"/>
        <v>9.6966910678763341E-2</v>
      </c>
      <c r="F59" s="198">
        <f>F58+F56+F55+F54+F53+F57</f>
        <v>101988523</v>
      </c>
      <c r="G59" s="61">
        <f>IF(ISBLANK(F59),"  ",IF(F79&gt;0,F59/F79,IF(F59&gt;0,1,0)))</f>
        <v>0.43962708820801388</v>
      </c>
      <c r="H59" s="211">
        <v>92054000</v>
      </c>
      <c r="I59" s="164">
        <f t="shared" si="3"/>
        <v>0.90298595307227503</v>
      </c>
      <c r="J59" s="185">
        <v>9890000</v>
      </c>
      <c r="K59" s="60">
        <f t="shared" si="4"/>
        <v>9.7014046927725028E-2</v>
      </c>
      <c r="L59" s="217">
        <f t="shared" si="12"/>
        <v>101944000</v>
      </c>
      <c r="M59" s="61">
        <f>IF(ISBLANK(L59),"  ",IF(L79&gt;0,L59/L79,IF(L59&gt;0,1,0)))</f>
        <v>0.44715422156281137</v>
      </c>
      <c r="N59" s="63"/>
    </row>
    <row r="60" spans="1:14" ht="15" customHeight="1" x14ac:dyDescent="0.2">
      <c r="A60" s="40" t="s">
        <v>54</v>
      </c>
      <c r="B60" s="212">
        <v>0</v>
      </c>
      <c r="C60" s="41">
        <f t="shared" si="1"/>
        <v>0</v>
      </c>
      <c r="D60" s="216">
        <v>0</v>
      </c>
      <c r="E60" s="42">
        <f t="shared" si="2"/>
        <v>0</v>
      </c>
      <c r="F60" s="199">
        <f t="shared" ref="F60:F69" si="13">D60+B60</f>
        <v>0</v>
      </c>
      <c r="G60" s="47">
        <f>IF(ISBLANK(F60),"  ",IF(F79&gt;0,F60/F79,IF(F60&gt;0,1,0)))</f>
        <v>0</v>
      </c>
      <c r="H60" s="212">
        <v>0</v>
      </c>
      <c r="I60" s="41">
        <f t="shared" si="3"/>
        <v>0</v>
      </c>
      <c r="J60" s="216">
        <v>0</v>
      </c>
      <c r="K60" s="42">
        <f t="shared" si="4"/>
        <v>0</v>
      </c>
      <c r="L60" s="199">
        <f t="shared" si="12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1">
        <f t="shared" si="1"/>
        <v>0</v>
      </c>
      <c r="D61" s="181">
        <v>0</v>
      </c>
      <c r="E61" s="42">
        <f t="shared" si="2"/>
        <v>0</v>
      </c>
      <c r="F61" s="191">
        <f t="shared" si="13"/>
        <v>0</v>
      </c>
      <c r="G61" s="47">
        <f>IF(ISBLANK(F61),"  ",IF(F79&gt;0,F61/F79,IF(F61&gt;0,1,0)))</f>
        <v>0</v>
      </c>
      <c r="H61" s="206">
        <v>0</v>
      </c>
      <c r="I61" s="41">
        <f t="shared" si="3"/>
        <v>0</v>
      </c>
      <c r="J61" s="181">
        <v>0</v>
      </c>
      <c r="K61" s="42">
        <f t="shared" si="4"/>
        <v>0</v>
      </c>
      <c r="L61" s="191">
        <f t="shared" si="12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1">
        <f t="shared" si="1"/>
        <v>0</v>
      </c>
      <c r="D62" s="181">
        <v>746797</v>
      </c>
      <c r="E62" s="42">
        <f t="shared" si="2"/>
        <v>1</v>
      </c>
      <c r="F62" s="191">
        <f t="shared" si="13"/>
        <v>746797</v>
      </c>
      <c r="G62" s="47">
        <f>IF(ISBLANK(F62),"  ",IF(F79&gt;0,F62/F79,IF(F62&gt;0,1,0)))</f>
        <v>3.2191091794954237E-3</v>
      </c>
      <c r="H62" s="206">
        <v>0</v>
      </c>
      <c r="I62" s="41">
        <f t="shared" si="3"/>
        <v>0</v>
      </c>
      <c r="J62" s="181">
        <v>747000</v>
      </c>
      <c r="K62" s="42">
        <f t="shared" si="4"/>
        <v>1</v>
      </c>
      <c r="L62" s="191">
        <f t="shared" si="12"/>
        <v>747000</v>
      </c>
      <c r="M62" s="47">
        <f>IF(ISBLANK(L62),"  ",IF(L79&gt;0,L62/L79,IF(L62&gt;0,1,0)))</f>
        <v>3.2765459811996793E-3</v>
      </c>
      <c r="N62" s="24"/>
    </row>
    <row r="63" spans="1:14" ht="15" customHeight="1" x14ac:dyDescent="0.2">
      <c r="A63" s="67" t="s">
        <v>57</v>
      </c>
      <c r="B63" s="168">
        <v>0</v>
      </c>
      <c r="C63" s="41">
        <f t="shared" si="1"/>
        <v>0</v>
      </c>
      <c r="D63" s="180">
        <v>2995758</v>
      </c>
      <c r="E63" s="42">
        <f t="shared" si="2"/>
        <v>1</v>
      </c>
      <c r="F63" s="192">
        <f t="shared" si="13"/>
        <v>2995758</v>
      </c>
      <c r="G63" s="47">
        <f>IF(ISBLANK(F63),"  ",IF(F79&gt;0,F63/F79,IF(F63&gt;0,1,0)))</f>
        <v>1.2913378170167866E-2</v>
      </c>
      <c r="H63" s="168">
        <v>0</v>
      </c>
      <c r="I63" s="41">
        <f t="shared" si="3"/>
        <v>0</v>
      </c>
      <c r="J63" s="180">
        <v>2996000</v>
      </c>
      <c r="K63" s="42">
        <f t="shared" si="4"/>
        <v>1</v>
      </c>
      <c r="L63" s="192">
        <f t="shared" si="12"/>
        <v>2996000</v>
      </c>
      <c r="M63" s="47">
        <f>IF(ISBLANK(L63),"  ",IF(L79&gt;0,L63/L79,IF(L63&gt;0,1,0)))</f>
        <v>1.3141274109336331E-2</v>
      </c>
      <c r="N63" s="24"/>
    </row>
    <row r="64" spans="1:14" ht="15" customHeight="1" x14ac:dyDescent="0.2">
      <c r="A64" s="76" t="s">
        <v>58</v>
      </c>
      <c r="B64" s="206">
        <v>151741</v>
      </c>
      <c r="C64" s="41">
        <f t="shared" si="1"/>
        <v>1</v>
      </c>
      <c r="D64" s="181">
        <v>0</v>
      </c>
      <c r="E64" s="42">
        <f t="shared" si="2"/>
        <v>0</v>
      </c>
      <c r="F64" s="191">
        <f t="shared" si="13"/>
        <v>151741</v>
      </c>
      <c r="G64" s="47">
        <f>IF(ISBLANK(F64),"  ",IF(F79&gt;0,F64/F79,IF(F64&gt;0,1,0)))</f>
        <v>6.5408785252995811E-4</v>
      </c>
      <c r="H64" s="206">
        <v>161000</v>
      </c>
      <c r="I64" s="41">
        <f t="shared" si="3"/>
        <v>1</v>
      </c>
      <c r="J64" s="181">
        <v>0</v>
      </c>
      <c r="K64" s="42">
        <f t="shared" si="4"/>
        <v>0</v>
      </c>
      <c r="L64" s="191">
        <f t="shared" si="12"/>
        <v>161000</v>
      </c>
      <c r="M64" s="47">
        <f>IF(ISBLANK(L64),"  ",IF(L79&gt;0,L64/L79,IF(L64&gt;0,1,0)))</f>
        <v>7.061899638194757E-4</v>
      </c>
      <c r="N64" s="24"/>
    </row>
    <row r="65" spans="1:14" ht="15" customHeight="1" x14ac:dyDescent="0.2">
      <c r="A65" s="76" t="s">
        <v>59</v>
      </c>
      <c r="B65" s="206">
        <v>0</v>
      </c>
      <c r="C65" s="41">
        <f t="shared" si="1"/>
        <v>0</v>
      </c>
      <c r="D65" s="181">
        <v>13255148.380000001</v>
      </c>
      <c r="E65" s="42">
        <f t="shared" si="2"/>
        <v>1</v>
      </c>
      <c r="F65" s="191">
        <f t="shared" si="13"/>
        <v>13255148.380000001</v>
      </c>
      <c r="G65" s="47">
        <f>IF(ISBLANK(F65),"  ",IF(F79&gt;0,F65/F79,IF(F65&gt;0,1,0)))</f>
        <v>5.7137039684990565E-2</v>
      </c>
      <c r="H65" s="206">
        <v>0</v>
      </c>
      <c r="I65" s="41">
        <f t="shared" si="3"/>
        <v>0</v>
      </c>
      <c r="J65" s="181">
        <v>13192667</v>
      </c>
      <c r="K65" s="42">
        <f t="shared" si="4"/>
        <v>1</v>
      </c>
      <c r="L65" s="191">
        <f t="shared" si="12"/>
        <v>13192667</v>
      </c>
      <c r="M65" s="47">
        <f>IF(ISBLANK(L65),"  ",IF(L79&gt;0,L65/L79,IF(L65&gt;0,1,0)))</f>
        <v>5.7866639946660817E-2</v>
      </c>
      <c r="N65" s="24"/>
    </row>
    <row r="66" spans="1:14" ht="15" customHeight="1" x14ac:dyDescent="0.2">
      <c r="A66" s="77" t="s">
        <v>60</v>
      </c>
      <c r="B66" s="206">
        <v>0</v>
      </c>
      <c r="C66" s="41">
        <f t="shared" si="1"/>
        <v>0</v>
      </c>
      <c r="D66" s="181">
        <v>37805548</v>
      </c>
      <c r="E66" s="42">
        <f t="shared" si="2"/>
        <v>1</v>
      </c>
      <c r="F66" s="191">
        <f t="shared" si="13"/>
        <v>37805548</v>
      </c>
      <c r="G66" s="47">
        <f>IF(ISBLANK(F66),"  ",IF(F79&gt;0,F66/F79,IF(F66&gt;0,1,0)))</f>
        <v>0.16296287559089667</v>
      </c>
      <c r="H66" s="206">
        <v>0</v>
      </c>
      <c r="I66" s="41">
        <f t="shared" si="3"/>
        <v>0</v>
      </c>
      <c r="J66" s="181">
        <v>39421357</v>
      </c>
      <c r="K66" s="42">
        <f t="shared" si="4"/>
        <v>1</v>
      </c>
      <c r="L66" s="191">
        <f t="shared" si="12"/>
        <v>39421357</v>
      </c>
      <c r="M66" s="47">
        <f>IF(ISBLANK(L66),"  ",IF(L79&gt;0,L66/L79,IF(L66&gt;0,1,0)))</f>
        <v>0.17291283648164368</v>
      </c>
      <c r="N66" s="24"/>
    </row>
    <row r="67" spans="1:14" ht="15" customHeight="1" x14ac:dyDescent="0.2">
      <c r="A67" s="77" t="s">
        <v>61</v>
      </c>
      <c r="B67" s="206">
        <v>0</v>
      </c>
      <c r="C67" s="41">
        <f t="shared" si="1"/>
        <v>0</v>
      </c>
      <c r="D67" s="181">
        <v>36368</v>
      </c>
      <c r="E67" s="42">
        <f t="shared" si="2"/>
        <v>1</v>
      </c>
      <c r="F67" s="191">
        <f t="shared" si="13"/>
        <v>36368</v>
      </c>
      <c r="G67" s="47">
        <f>IF(ISBLANK(F67),"  ",IF(F79&gt;0,F67/F79,IF(F67&gt;0,1,0)))</f>
        <v>1.5676624657020525E-4</v>
      </c>
      <c r="H67" s="206">
        <v>0</v>
      </c>
      <c r="I67" s="41">
        <f t="shared" si="3"/>
        <v>0</v>
      </c>
      <c r="J67" s="181">
        <v>36000</v>
      </c>
      <c r="K67" s="42">
        <f t="shared" si="4"/>
        <v>1</v>
      </c>
      <c r="L67" s="191">
        <f t="shared" si="12"/>
        <v>36000</v>
      </c>
      <c r="M67" s="47">
        <f>IF(ISBLANK(L67),"  ",IF(L79&gt;0,L67/L79,IF(L67&gt;0,1,0)))</f>
        <v>1.5790583041926163E-4</v>
      </c>
      <c r="N67" s="24"/>
    </row>
    <row r="68" spans="1:14" ht="15" customHeight="1" x14ac:dyDescent="0.2">
      <c r="A68" s="68" t="s">
        <v>62</v>
      </c>
      <c r="B68" s="206">
        <v>0</v>
      </c>
      <c r="C68" s="41">
        <f t="shared" si="1"/>
        <v>0</v>
      </c>
      <c r="D68" s="181">
        <v>7144900</v>
      </c>
      <c r="E68" s="42">
        <f t="shared" si="2"/>
        <v>1</v>
      </c>
      <c r="F68" s="191">
        <f t="shared" si="13"/>
        <v>7144900</v>
      </c>
      <c r="G68" s="47">
        <f>IF(ISBLANK(F68),"  ",IF(F79&gt;0,F68/F79,IF(F68&gt;0,1,0)))</f>
        <v>3.0798480948071368E-2</v>
      </c>
      <c r="H68" s="206">
        <v>0</v>
      </c>
      <c r="I68" s="41">
        <f t="shared" si="3"/>
        <v>0</v>
      </c>
      <c r="J68" s="181">
        <v>7145000</v>
      </c>
      <c r="K68" s="42">
        <f t="shared" si="4"/>
        <v>1</v>
      </c>
      <c r="L68" s="191">
        <f t="shared" si="12"/>
        <v>7145000</v>
      </c>
      <c r="M68" s="47">
        <f>IF(ISBLANK(L68),"  ",IF(L79&gt;0,L68/L79,IF(L68&gt;0,1,0)))</f>
        <v>3.1339921065156234E-2</v>
      </c>
      <c r="N68" s="24"/>
    </row>
    <row r="69" spans="1:14" ht="15" customHeight="1" x14ac:dyDescent="0.2">
      <c r="A69" s="67" t="s">
        <v>63</v>
      </c>
      <c r="B69" s="206">
        <v>3684748</v>
      </c>
      <c r="C69" s="41">
        <f t="shared" si="1"/>
        <v>0.84379380986250607</v>
      </c>
      <c r="D69" s="181">
        <v>682134</v>
      </c>
      <c r="E69" s="42">
        <f t="shared" si="2"/>
        <v>0.15620619013749398</v>
      </c>
      <c r="F69" s="191">
        <f t="shared" si="13"/>
        <v>4366882</v>
      </c>
      <c r="G69" s="47">
        <f>IF(ISBLANK(F69),"  ",IF(F79&gt;0,F69/F79,IF(F69&gt;0,1,0)))</f>
        <v>1.8823682917812116E-2</v>
      </c>
      <c r="H69" s="206">
        <v>11140648</v>
      </c>
      <c r="I69" s="41">
        <f t="shared" si="3"/>
        <v>0.94231410763477019</v>
      </c>
      <c r="J69" s="181">
        <v>682000</v>
      </c>
      <c r="K69" s="42">
        <f t="shared" si="4"/>
        <v>5.7685892365229856E-2</v>
      </c>
      <c r="L69" s="191">
        <f t="shared" si="12"/>
        <v>11822648</v>
      </c>
      <c r="M69" s="47">
        <f>IF(ISBLANK(L69),"  ",IF(L79&gt;0,L69/L79,IF(L69&gt;0,1,0)))</f>
        <v>5.1857362505406193E-2</v>
      </c>
      <c r="N69" s="24"/>
    </row>
    <row r="70" spans="1:14" s="64" customFormat="1" ht="15" customHeight="1" x14ac:dyDescent="0.25">
      <c r="A70" s="78" t="s">
        <v>64</v>
      </c>
      <c r="B70" s="174">
        <v>95935500</v>
      </c>
      <c r="C70" s="164">
        <f t="shared" si="1"/>
        <v>0.56937831188050902</v>
      </c>
      <c r="D70" s="185">
        <v>72556165.379999995</v>
      </c>
      <c r="E70" s="60">
        <f t="shared" si="2"/>
        <v>0.43062168811949098</v>
      </c>
      <c r="F70" s="174">
        <f>F69+F68+F67+F66+F65+F64+F63+F62+F61+F60+F59</f>
        <v>168491665.38</v>
      </c>
      <c r="G70" s="61">
        <f>IF(ISBLANK(F70),"  ",IF(F79&gt;0,F70/F79,IF(F70&gt;0,1,0)))</f>
        <v>0.72629250879854801</v>
      </c>
      <c r="H70" s="174">
        <v>103355648</v>
      </c>
      <c r="I70" s="164">
        <f t="shared" si="3"/>
        <v>0.58239797497287249</v>
      </c>
      <c r="J70" s="185">
        <v>74110024</v>
      </c>
      <c r="K70" s="60">
        <f t="shared" si="4"/>
        <v>0.41760202502712751</v>
      </c>
      <c r="L70" s="174">
        <f>L69+L68+L67+L66+L65+L64+L63+L62+L61+L60+L59</f>
        <v>177465672</v>
      </c>
      <c r="M70" s="61">
        <f>IF(ISBLANK(L70),"  ",IF(L79&gt;0,L70/L79,IF(L70&gt;0,1,0)))</f>
        <v>0.77841289744645303</v>
      </c>
      <c r="N70" s="63"/>
    </row>
    <row r="71" spans="1:14" ht="15" customHeight="1" x14ac:dyDescent="0.25">
      <c r="A71" s="13" t="s">
        <v>65</v>
      </c>
      <c r="B71" s="170"/>
      <c r="C71" s="162" t="str">
        <f t="shared" si="1"/>
        <v/>
      </c>
      <c r="D71" s="181"/>
      <c r="E71" s="49" t="str">
        <f t="shared" si="2"/>
        <v/>
      </c>
      <c r="F71" s="191"/>
      <c r="G71" s="58" t="s">
        <v>4</v>
      </c>
      <c r="H71" s="170"/>
      <c r="I71" s="48" t="str">
        <f t="shared" si="3"/>
        <v/>
      </c>
      <c r="J71" s="181"/>
      <c r="K71" s="49" t="str">
        <f t="shared" si="4"/>
        <v/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f t="shared" si="1"/>
        <v>0</v>
      </c>
      <c r="D72" s="184">
        <v>0</v>
      </c>
      <c r="E72" s="42">
        <f t="shared" si="2"/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f t="shared" si="3"/>
        <v>0</v>
      </c>
      <c r="J72" s="184">
        <v>0</v>
      </c>
      <c r="K72" s="42">
        <f t="shared" si="4"/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1">
        <f t="shared" si="1"/>
        <v>0</v>
      </c>
      <c r="D73" s="181">
        <v>0</v>
      </c>
      <c r="E73" s="42">
        <f t="shared" si="2"/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1">
        <f t="shared" si="3"/>
        <v>0</v>
      </c>
      <c r="J73" s="181">
        <v>0</v>
      </c>
      <c r="K73" s="42">
        <f t="shared" si="4"/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162" t="str">
        <f t="shared" si="1"/>
        <v/>
      </c>
      <c r="D74" s="181"/>
      <c r="E74" s="49" t="str">
        <f t="shared" si="2"/>
        <v/>
      </c>
      <c r="F74" s="191"/>
      <c r="G74" s="58" t="s">
        <v>4</v>
      </c>
      <c r="H74" s="170"/>
      <c r="I74" s="48" t="str">
        <f t="shared" si="3"/>
        <v/>
      </c>
      <c r="J74" s="181"/>
      <c r="K74" s="49" t="str">
        <f t="shared" si="4"/>
        <v/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f t="shared" si="1"/>
        <v>0</v>
      </c>
      <c r="D75" s="184">
        <v>11494626</v>
      </c>
      <c r="E75" s="42">
        <f t="shared" si="2"/>
        <v>1</v>
      </c>
      <c r="F75" s="190">
        <f>D75+B75</f>
        <v>11494626</v>
      </c>
      <c r="G75" s="43">
        <f>IF(ISBLANK(F75),"  ",IF(F79&gt;0,F75/F79,IF(F75&gt;0,1,0)))</f>
        <v>4.9548211992638917E-2</v>
      </c>
      <c r="H75" s="205">
        <v>0</v>
      </c>
      <c r="I75" s="41">
        <f t="shared" si="3"/>
        <v>0</v>
      </c>
      <c r="J75" s="184">
        <v>11495000</v>
      </c>
      <c r="K75" s="42">
        <f t="shared" si="4"/>
        <v>1</v>
      </c>
      <c r="L75" s="190">
        <f>J75+H75</f>
        <v>11495000</v>
      </c>
      <c r="M75" s="43">
        <f>IF(ISBLANK(L75),"  ",IF(L79&gt;0,L75/L79,IF(L75&gt;0,1,0)))</f>
        <v>5.0420208907483687E-2</v>
      </c>
    </row>
    <row r="76" spans="1:14" ht="15" customHeight="1" x14ac:dyDescent="0.2">
      <c r="A76" s="30" t="s">
        <v>70</v>
      </c>
      <c r="B76" s="206">
        <v>0</v>
      </c>
      <c r="C76" s="41">
        <f t="shared" si="1"/>
        <v>0</v>
      </c>
      <c r="D76" s="181">
        <v>14833687</v>
      </c>
      <c r="E76" s="42">
        <f t="shared" si="2"/>
        <v>1</v>
      </c>
      <c r="F76" s="191">
        <f>D76+B76</f>
        <v>14833687</v>
      </c>
      <c r="G76" s="47">
        <f>IF(ISBLANK(F76),"  ",IF(F79&gt;0,F76/F79,IF(F76&gt;0,1,0)))</f>
        <v>6.3941416459174227E-2</v>
      </c>
      <c r="H76" s="206">
        <v>0</v>
      </c>
      <c r="I76" s="41">
        <f t="shared" si="3"/>
        <v>0</v>
      </c>
      <c r="J76" s="181">
        <v>8812000</v>
      </c>
      <c r="K76" s="42">
        <f t="shared" si="4"/>
        <v>1</v>
      </c>
      <c r="L76" s="191">
        <f>J76+H76</f>
        <v>8812000</v>
      </c>
      <c r="M76" s="47">
        <f>IF(ISBLANK(L76),"  ",IF(L79&gt;0,L76/L79,IF(L76&gt;0,1,0)))</f>
        <v>3.8651838268181492E-2</v>
      </c>
    </row>
    <row r="77" spans="1:14" s="64" customFormat="1" ht="15" customHeight="1" x14ac:dyDescent="0.25">
      <c r="A77" s="65" t="s">
        <v>71</v>
      </c>
      <c r="B77" s="175">
        <v>0</v>
      </c>
      <c r="C77" s="164">
        <f t="shared" si="1"/>
        <v>0</v>
      </c>
      <c r="D77" s="186">
        <v>26328313</v>
      </c>
      <c r="E77" s="60">
        <f t="shared" si="2"/>
        <v>1</v>
      </c>
      <c r="F77" s="200">
        <f>F76+F75+F74+F73+F72</f>
        <v>26328313</v>
      </c>
      <c r="G77" s="61">
        <f>IF(ISBLANK(F77),"  ",IF(F79&gt;0,F77/F79,IF(F77&gt;0,1,0)))</f>
        <v>0.11348962845181314</v>
      </c>
      <c r="H77" s="175">
        <v>0</v>
      </c>
      <c r="I77" s="164">
        <f t="shared" si="3"/>
        <v>0</v>
      </c>
      <c r="J77" s="186">
        <v>20307000</v>
      </c>
      <c r="K77" s="60">
        <f t="shared" si="4"/>
        <v>1</v>
      </c>
      <c r="L77" s="200">
        <f>L76+L75+L74+L73+L72</f>
        <v>20307000</v>
      </c>
      <c r="M77" s="61">
        <f>IF(ISBLANK(L77),"  ",IF(L79&gt;0,L77/L79,IF(L77&gt;0,1,0)))</f>
        <v>8.9072047175665178E-2</v>
      </c>
    </row>
    <row r="78" spans="1:14" s="64" customFormat="1" ht="15" customHeight="1" x14ac:dyDescent="0.25">
      <c r="A78" s="65" t="s">
        <v>72</v>
      </c>
      <c r="B78" s="175">
        <v>0</v>
      </c>
      <c r="C78" s="164">
        <f t="shared" ref="C78:C79" si="14">IF(ISBLANK(B78),"",IF(F78&gt;0,B78/F78,IF(B78&gt;0,1,0)))</f>
        <v>0</v>
      </c>
      <c r="D78" s="186">
        <v>0</v>
      </c>
      <c r="E78" s="60">
        <f t="shared" ref="E78:E79" si="15">IF(ISBLANK(D78),"",IF(F78&gt;0,D78/F78,IF(D78&gt;0,1,0)))</f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164">
        <f t="shared" ref="I78:I79" si="16">IF(ISBLANK(H78),"",IF(L78&gt;0,H78/L78,IF(H78&gt;0,1,0)))</f>
        <v>0</v>
      </c>
      <c r="J78" s="209">
        <v>0</v>
      </c>
      <c r="K78" s="60">
        <f t="shared" ref="K78:K79" si="17">IF(ISBLANK(J78),"",IF(L78&gt;0,J78/L78,IF(J78&gt;0,1,0)))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131577472</v>
      </c>
      <c r="C79" s="83">
        <f t="shared" si="14"/>
        <v>0.56717186588859103</v>
      </c>
      <c r="D79" s="176">
        <f>D77+D70+D49+D42+D51+D50+D78</f>
        <v>100411242.38</v>
      </c>
      <c r="E79" s="83">
        <f t="shared" si="15"/>
        <v>0.43282813411140902</v>
      </c>
      <c r="F79" s="176">
        <f>F77+F70+F49+F42+F51+F50+F78</f>
        <v>231988714.38</v>
      </c>
      <c r="G79" s="84">
        <f>IF(ISBLANK(F79),"  ",IF(F79&gt;0,F79/F79,IF(F79&gt;0,1,0)))</f>
        <v>1</v>
      </c>
      <c r="H79" s="176">
        <f>H77+H70+H49+H42+H51+H50+H78</f>
        <v>125669869</v>
      </c>
      <c r="I79" s="83">
        <f t="shared" si="16"/>
        <v>0.55122236175346739</v>
      </c>
      <c r="J79" s="176">
        <f>J77+J70+J49+J42+J51+J50+J78</f>
        <v>102314113</v>
      </c>
      <c r="K79" s="83">
        <f t="shared" si="17"/>
        <v>0.44877763824653261</v>
      </c>
      <c r="L79" s="176">
        <f>L77+L70+L49+L42+L51+L50+L78</f>
        <v>227983982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0E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114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16605889</v>
      </c>
      <c r="C13" s="41">
        <f>IF(ISBLANK(B13),"",IF(F13&gt;0,B13/F13,IF(B13&gt;0,1,0)))</f>
        <v>1</v>
      </c>
      <c r="D13" s="177">
        <v>0</v>
      </c>
      <c r="E13" s="42">
        <f>IF(ISBLANK(D13),"",IF(F13&gt;0,D13/F13,IF(D13&gt;0,1,0)))</f>
        <v>0</v>
      </c>
      <c r="F13" s="187">
        <f>D13+B13</f>
        <v>16605889</v>
      </c>
      <c r="G13" s="43">
        <f>IF(ISBLANK(F13),"  ",IF(F79&gt;0,F13/F79,IF(F13&gt;0,1,0)))</f>
        <v>0.14511077787356655</v>
      </c>
      <c r="H13" s="165">
        <v>11684605</v>
      </c>
      <c r="I13" s="41">
        <f>IF(ISBLANK(H13),"",IF(L13&gt;0,H13/L13,IF(H13&gt;0,1,0)))</f>
        <v>1</v>
      </c>
      <c r="J13" s="177">
        <v>0</v>
      </c>
      <c r="K13" s="42">
        <f>IF(ISBLANK(J13),"",IF(L13&gt;0,J13/L13,IF(J13&gt;0,1,0)))</f>
        <v>0</v>
      </c>
      <c r="L13" s="187">
        <f t="shared" ref="L13:L34" si="0">J13+H13</f>
        <v>11684605</v>
      </c>
      <c r="M13" s="44">
        <f>IF(ISBLANK(L13),"  ",IF(L79&gt;0,L13/L79,IF(L13&gt;0,1,0)))</f>
        <v>0.1016059297016416</v>
      </c>
      <c r="N13" s="24"/>
    </row>
    <row r="14" spans="1:17" ht="15" customHeight="1" x14ac:dyDescent="0.2">
      <c r="A14" s="10" t="s">
        <v>13</v>
      </c>
      <c r="B14" s="205">
        <v>0</v>
      </c>
      <c r="C14" s="41">
        <f t="shared" ref="C14:C77" si="1">IF(ISBLANK(B14),"",IF(F14&gt;0,B14/F14,IF(B14&gt;0,1,0)))</f>
        <v>0</v>
      </c>
      <c r="D14" s="184">
        <v>0</v>
      </c>
      <c r="E14" s="42">
        <f t="shared" ref="E14:E77" si="2">IF(ISBLANK(D14),"",IF(F14&gt;0,D14/F14,IF(D14&gt;0,1,0)))</f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1">
        <f t="shared" ref="I14:I77" si="3">IF(ISBLANK(H14),"",IF(L14&gt;0,H14/L14,IF(H14&gt;0,1,0)))</f>
        <v>0</v>
      </c>
      <c r="J14" s="184">
        <v>0</v>
      </c>
      <c r="K14" s="42">
        <f t="shared" ref="K14:K77" si="4">IF(ISBLANK(J14),"",IF(L14&gt;0,J14/L14,IF(J14&gt;0,1,0)))</f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3089691.8</v>
      </c>
      <c r="C15" s="162">
        <f t="shared" si="1"/>
        <v>1</v>
      </c>
      <c r="D15" s="181">
        <v>0</v>
      </c>
      <c r="E15" s="42">
        <f t="shared" si="2"/>
        <v>0</v>
      </c>
      <c r="F15" s="189">
        <f>D15+B15</f>
        <v>3089691.8</v>
      </c>
      <c r="G15" s="50">
        <f>IF(ISBLANK(F15),"  ",IF(F79&gt;0,F15/F79,IF(F15&gt;0,1,0)))</f>
        <v>2.699931214086641E-2</v>
      </c>
      <c r="H15" s="170">
        <v>2958140</v>
      </c>
      <c r="I15" s="41">
        <f t="shared" si="3"/>
        <v>1</v>
      </c>
      <c r="J15" s="181">
        <v>0</v>
      </c>
      <c r="K15" s="42">
        <f t="shared" si="4"/>
        <v>0</v>
      </c>
      <c r="L15" s="189">
        <f t="shared" si="0"/>
        <v>2958140</v>
      </c>
      <c r="M15" s="50">
        <f>IF(ISBLANK(L15),"  ",IF(L79&gt;0,L15/L79,IF(L15&gt;0,1,0)))</f>
        <v>2.5723125847011009E-2</v>
      </c>
      <c r="N15" s="24"/>
    </row>
    <row r="16" spans="1:17" ht="15" customHeight="1" x14ac:dyDescent="0.2">
      <c r="A16" s="51" t="s">
        <v>15</v>
      </c>
      <c r="B16" s="205">
        <v>0</v>
      </c>
      <c r="C16" s="41">
        <f t="shared" si="1"/>
        <v>0</v>
      </c>
      <c r="D16" s="184">
        <v>0</v>
      </c>
      <c r="E16" s="42">
        <f t="shared" si="2"/>
        <v>0</v>
      </c>
      <c r="F16" s="190">
        <f t="shared" ref="F16:F41" si="5">D16+B16</f>
        <v>0</v>
      </c>
      <c r="G16" s="43">
        <f>IF(ISBLANK(F16),"  ",IF(F79&gt;0,F16/F79,IF(F16&gt;0,1,0)))</f>
        <v>0</v>
      </c>
      <c r="H16" s="205">
        <v>0</v>
      </c>
      <c r="I16" s="41">
        <f t="shared" si="3"/>
        <v>0</v>
      </c>
      <c r="J16" s="184">
        <v>0</v>
      </c>
      <c r="K16" s="42">
        <f t="shared" si="4"/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1068901.54</v>
      </c>
      <c r="C17" s="41">
        <f t="shared" si="1"/>
        <v>1</v>
      </c>
      <c r="D17" s="181">
        <v>0</v>
      </c>
      <c r="E17" s="42">
        <f t="shared" si="2"/>
        <v>0</v>
      </c>
      <c r="F17" s="191">
        <f t="shared" si="5"/>
        <v>1068901.54</v>
      </c>
      <c r="G17" s="47">
        <f>IF(ISBLANK(F17),"  ",IF(F79&gt;0,F17/F79,IF(F17&gt;0,1,0)))</f>
        <v>9.3406100654805785E-3</v>
      </c>
      <c r="H17" s="206">
        <v>1087875</v>
      </c>
      <c r="I17" s="41">
        <f t="shared" si="3"/>
        <v>1</v>
      </c>
      <c r="J17" s="181">
        <v>0</v>
      </c>
      <c r="K17" s="42">
        <f t="shared" si="4"/>
        <v>0</v>
      </c>
      <c r="L17" s="191">
        <f t="shared" si="0"/>
        <v>1087875</v>
      </c>
      <c r="M17" s="47">
        <f>IF(ISBLANK(L17),"  ",IF(L79&gt;0,L17/L79,IF(L17&gt;0,1,0)))</f>
        <v>9.4598448791528133E-3</v>
      </c>
      <c r="N17" s="24"/>
    </row>
    <row r="18" spans="1:14" ht="15" customHeight="1" x14ac:dyDescent="0.2">
      <c r="A18" s="52" t="s">
        <v>17</v>
      </c>
      <c r="B18" s="206">
        <v>0</v>
      </c>
      <c r="C18" s="41">
        <f t="shared" si="1"/>
        <v>0</v>
      </c>
      <c r="D18" s="181">
        <v>0</v>
      </c>
      <c r="E18" s="42">
        <f t="shared" si="2"/>
        <v>0</v>
      </c>
      <c r="F18" s="191">
        <f t="shared" si="5"/>
        <v>0</v>
      </c>
      <c r="G18" s="47">
        <f>IF(ISBLANK(F18),"  ",IF(F79&gt;0,F18/F79,IF(F18&gt;0,1,0)))</f>
        <v>0</v>
      </c>
      <c r="H18" s="206">
        <v>0</v>
      </c>
      <c r="I18" s="41">
        <f t="shared" si="3"/>
        <v>0</v>
      </c>
      <c r="J18" s="181">
        <v>0</v>
      </c>
      <c r="K18" s="42">
        <f t="shared" si="4"/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428916.25999999995</v>
      </c>
      <c r="C19" s="41">
        <f t="shared" si="1"/>
        <v>1</v>
      </c>
      <c r="D19" s="181">
        <v>0</v>
      </c>
      <c r="E19" s="42">
        <f t="shared" si="2"/>
        <v>0</v>
      </c>
      <c r="F19" s="191">
        <f t="shared" si="5"/>
        <v>428916.25999999995</v>
      </c>
      <c r="G19" s="47">
        <f>IF(ISBLANK(F19),"  ",IF(F79&gt;0,F19/F79,IF(F19&gt;0,1,0)))</f>
        <v>3.7480903389888317E-3</v>
      </c>
      <c r="H19" s="206">
        <v>236138</v>
      </c>
      <c r="I19" s="41">
        <f t="shared" si="3"/>
        <v>1</v>
      </c>
      <c r="J19" s="181">
        <v>0</v>
      </c>
      <c r="K19" s="42">
        <f t="shared" si="4"/>
        <v>0</v>
      </c>
      <c r="L19" s="191">
        <f t="shared" si="0"/>
        <v>236138</v>
      </c>
      <c r="M19" s="47">
        <f>IF(ISBLANK(L19),"  ",IF(L79&gt;0,L19/L79,IF(L19&gt;0,1,0)))</f>
        <v>2.0533874296894284E-3</v>
      </c>
      <c r="N19" s="24"/>
    </row>
    <row r="20" spans="1:14" ht="15" customHeight="1" x14ac:dyDescent="0.2">
      <c r="A20" s="52" t="s">
        <v>19</v>
      </c>
      <c r="B20" s="206">
        <v>1591874</v>
      </c>
      <c r="C20" s="41">
        <f t="shared" si="1"/>
        <v>1</v>
      </c>
      <c r="D20" s="181">
        <v>0</v>
      </c>
      <c r="E20" s="42">
        <f t="shared" si="2"/>
        <v>0</v>
      </c>
      <c r="F20" s="191">
        <f>D20+B20</f>
        <v>1591874</v>
      </c>
      <c r="G20" s="47">
        <f>IF(ISBLANK(F20),"  ",IF(F79&gt;0,F20/F79,IF(F20&gt;0,1,0)))</f>
        <v>1.3910611736397002E-2</v>
      </c>
      <c r="H20" s="206">
        <v>1634127</v>
      </c>
      <c r="I20" s="41">
        <f t="shared" si="3"/>
        <v>1</v>
      </c>
      <c r="J20" s="181">
        <v>0</v>
      </c>
      <c r="K20" s="42">
        <f t="shared" si="4"/>
        <v>0</v>
      </c>
      <c r="L20" s="191">
        <f t="shared" si="0"/>
        <v>1634127</v>
      </c>
      <c r="M20" s="47">
        <f>IF(ISBLANK(L20),"  ",IF(L79&gt;0,L20/L79,IF(L20&gt;0,1,0)))</f>
        <v>1.4209893538168769E-2</v>
      </c>
      <c r="N20" s="24"/>
    </row>
    <row r="21" spans="1:14" ht="15" customHeight="1" x14ac:dyDescent="0.2">
      <c r="A21" s="52" t="s">
        <v>20</v>
      </c>
      <c r="B21" s="206">
        <v>0</v>
      </c>
      <c r="C21" s="41">
        <f t="shared" si="1"/>
        <v>0</v>
      </c>
      <c r="D21" s="181">
        <v>0</v>
      </c>
      <c r="E21" s="42">
        <f t="shared" si="2"/>
        <v>0</v>
      </c>
      <c r="F21" s="191">
        <f t="shared" si="5"/>
        <v>0</v>
      </c>
      <c r="G21" s="47">
        <f>IF(ISBLANK(F21),"  ",IF(F79&gt;0,F21/F79,IF(F21&gt;0,1,0)))</f>
        <v>0</v>
      </c>
      <c r="H21" s="206">
        <v>0</v>
      </c>
      <c r="I21" s="41">
        <f t="shared" si="3"/>
        <v>0</v>
      </c>
      <c r="J21" s="181">
        <v>0</v>
      </c>
      <c r="K21" s="42">
        <f t="shared" si="4"/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1">
        <f t="shared" si="1"/>
        <v>0</v>
      </c>
      <c r="D22" s="181">
        <v>0</v>
      </c>
      <c r="E22" s="42">
        <f t="shared" si="2"/>
        <v>0</v>
      </c>
      <c r="F22" s="191">
        <f t="shared" si="5"/>
        <v>0</v>
      </c>
      <c r="G22" s="47">
        <f>IF(ISBLANK(F22),"  ",IF(F79&gt;0,F22/F79,IF(F22&gt;0,1,0)))</f>
        <v>0</v>
      </c>
      <c r="H22" s="206">
        <v>0</v>
      </c>
      <c r="I22" s="41">
        <f t="shared" si="3"/>
        <v>0</v>
      </c>
      <c r="J22" s="181">
        <v>0</v>
      </c>
      <c r="K22" s="42">
        <f t="shared" si="4"/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1">
        <f t="shared" si="1"/>
        <v>0</v>
      </c>
      <c r="D23" s="181">
        <v>0</v>
      </c>
      <c r="E23" s="42">
        <f t="shared" si="2"/>
        <v>0</v>
      </c>
      <c r="F23" s="191">
        <f t="shared" si="5"/>
        <v>0</v>
      </c>
      <c r="G23" s="47">
        <f>IF(ISBLANK(F23),"  ",IF(F79&gt;0,F23/F79,IF(F23&gt;0,1,0)))</f>
        <v>0</v>
      </c>
      <c r="H23" s="206">
        <v>0</v>
      </c>
      <c r="I23" s="41">
        <f t="shared" si="3"/>
        <v>0</v>
      </c>
      <c r="J23" s="181">
        <v>0</v>
      </c>
      <c r="K23" s="42">
        <f t="shared" si="4"/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1">
        <f t="shared" si="1"/>
        <v>0</v>
      </c>
      <c r="D24" s="181">
        <v>0</v>
      </c>
      <c r="E24" s="42">
        <f t="shared" si="2"/>
        <v>0</v>
      </c>
      <c r="F24" s="191">
        <f t="shared" si="5"/>
        <v>0</v>
      </c>
      <c r="G24" s="47">
        <f>IF(ISBLANK(F24),"  ",IF(F79&gt;0,F24/F79,IF(F24&gt;0,1,0)))</f>
        <v>0</v>
      </c>
      <c r="H24" s="206">
        <v>0</v>
      </c>
      <c r="I24" s="41">
        <f t="shared" si="3"/>
        <v>0</v>
      </c>
      <c r="J24" s="181">
        <v>0</v>
      </c>
      <c r="K24" s="42">
        <f t="shared" si="4"/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1">
        <f t="shared" si="1"/>
        <v>0</v>
      </c>
      <c r="D25" s="181">
        <v>0</v>
      </c>
      <c r="E25" s="42">
        <f t="shared" si="2"/>
        <v>0</v>
      </c>
      <c r="F25" s="191">
        <f t="shared" si="5"/>
        <v>0</v>
      </c>
      <c r="G25" s="47">
        <f>IF(ISBLANK(F25),"  ",IF(F79&gt;0,F25/F79,IF(F25&gt;0,1,0)))</f>
        <v>0</v>
      </c>
      <c r="H25" s="206">
        <v>0</v>
      </c>
      <c r="I25" s="41">
        <f t="shared" si="3"/>
        <v>0</v>
      </c>
      <c r="J25" s="181">
        <v>0</v>
      </c>
      <c r="K25" s="42">
        <f t="shared" si="4"/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1">
        <f t="shared" si="1"/>
        <v>0</v>
      </c>
      <c r="D26" s="181">
        <v>0</v>
      </c>
      <c r="E26" s="42">
        <f t="shared" si="2"/>
        <v>0</v>
      </c>
      <c r="F26" s="191">
        <f t="shared" si="5"/>
        <v>0</v>
      </c>
      <c r="G26" s="47">
        <f>IF(ISBLANK(F26),"  ",IF(F79&gt;0,F26/F79,IF(F26&gt;0,1,0)))</f>
        <v>0</v>
      </c>
      <c r="H26" s="206">
        <v>0</v>
      </c>
      <c r="I26" s="41">
        <f t="shared" si="3"/>
        <v>0</v>
      </c>
      <c r="J26" s="181">
        <v>0</v>
      </c>
      <c r="K26" s="42">
        <f t="shared" si="4"/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1">
        <f t="shared" si="1"/>
        <v>0</v>
      </c>
      <c r="D27" s="181">
        <v>0</v>
      </c>
      <c r="E27" s="42">
        <f t="shared" si="2"/>
        <v>0</v>
      </c>
      <c r="F27" s="191">
        <f t="shared" si="5"/>
        <v>0</v>
      </c>
      <c r="G27" s="47">
        <f>IF(ISBLANK(F27),"  ",IF(F79&gt;0,F27/F79,IF(F27&gt;0,1,0)))</f>
        <v>0</v>
      </c>
      <c r="H27" s="206">
        <v>0</v>
      </c>
      <c r="I27" s="41">
        <f t="shared" si="3"/>
        <v>0</v>
      </c>
      <c r="J27" s="181">
        <v>0</v>
      </c>
      <c r="K27" s="42">
        <f t="shared" si="4"/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1">
        <f t="shared" si="1"/>
        <v>0</v>
      </c>
      <c r="D28" s="181">
        <v>0</v>
      </c>
      <c r="E28" s="42">
        <f t="shared" si="2"/>
        <v>0</v>
      </c>
      <c r="F28" s="191">
        <f t="shared" si="5"/>
        <v>0</v>
      </c>
      <c r="G28" s="47">
        <f>IF(ISBLANK(F28),"  ",IF(F79&gt;0,F28/F79,IF(F28&gt;0,1,0)))</f>
        <v>0</v>
      </c>
      <c r="H28" s="206">
        <v>0</v>
      </c>
      <c r="I28" s="41">
        <f t="shared" si="3"/>
        <v>0</v>
      </c>
      <c r="J28" s="181">
        <v>0</v>
      </c>
      <c r="K28" s="42">
        <f t="shared" si="4"/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1">
        <f t="shared" si="1"/>
        <v>0</v>
      </c>
      <c r="D29" s="181">
        <v>0</v>
      </c>
      <c r="E29" s="42">
        <f t="shared" si="2"/>
        <v>0</v>
      </c>
      <c r="F29" s="191">
        <f t="shared" si="5"/>
        <v>0</v>
      </c>
      <c r="G29" s="47">
        <f>IF(ISBLANK(F29),"  ",IF(F79&gt;0,F29/F79,IF(F29&gt;0,1,0)))</f>
        <v>0</v>
      </c>
      <c r="H29" s="206">
        <v>0</v>
      </c>
      <c r="I29" s="41">
        <f t="shared" si="3"/>
        <v>0</v>
      </c>
      <c r="J29" s="181">
        <v>0</v>
      </c>
      <c r="K29" s="42">
        <f t="shared" si="4"/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1">
        <f t="shared" si="1"/>
        <v>0</v>
      </c>
      <c r="D30" s="181">
        <v>0</v>
      </c>
      <c r="E30" s="42">
        <f t="shared" si="2"/>
        <v>0</v>
      </c>
      <c r="F30" s="191">
        <f t="shared" si="5"/>
        <v>0</v>
      </c>
      <c r="G30" s="47">
        <f>IF(ISBLANK(F30),"  ",IF(F79&gt;0,F30/F79,IF(F30&gt;0,1,0)))</f>
        <v>0</v>
      </c>
      <c r="H30" s="206">
        <v>0</v>
      </c>
      <c r="I30" s="41">
        <f t="shared" si="3"/>
        <v>0</v>
      </c>
      <c r="J30" s="181">
        <v>0</v>
      </c>
      <c r="K30" s="42">
        <f t="shared" si="4"/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1">
        <f t="shared" si="1"/>
        <v>0</v>
      </c>
      <c r="D31" s="181">
        <v>0</v>
      </c>
      <c r="E31" s="42">
        <f t="shared" si="2"/>
        <v>0</v>
      </c>
      <c r="F31" s="191">
        <f t="shared" si="5"/>
        <v>0</v>
      </c>
      <c r="G31" s="47">
        <f>IF(ISBLANK(F31),"  ",IF(F79&gt;0,F31/F79,IF(F31&gt;0,1,0)))</f>
        <v>0</v>
      </c>
      <c r="H31" s="206">
        <v>0</v>
      </c>
      <c r="I31" s="41">
        <f t="shared" si="3"/>
        <v>0</v>
      </c>
      <c r="J31" s="181">
        <v>0</v>
      </c>
      <c r="K31" s="42">
        <f t="shared" si="4"/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1">
        <f t="shared" si="1"/>
        <v>0</v>
      </c>
      <c r="D32" s="181">
        <v>0</v>
      </c>
      <c r="E32" s="42">
        <f t="shared" si="2"/>
        <v>0</v>
      </c>
      <c r="F32" s="191">
        <f t="shared" si="5"/>
        <v>0</v>
      </c>
      <c r="G32" s="47">
        <f>IF(ISBLANK(F32),"  ",IF(F79&gt;0,F32/F79,IF(F32&gt;0,1,0)))</f>
        <v>0</v>
      </c>
      <c r="H32" s="206">
        <v>0</v>
      </c>
      <c r="I32" s="41">
        <f t="shared" si="3"/>
        <v>0</v>
      </c>
      <c r="J32" s="181">
        <v>0</v>
      </c>
      <c r="K32" s="42">
        <f t="shared" si="4"/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1">
        <f t="shared" si="1"/>
        <v>0</v>
      </c>
      <c r="D33" s="181">
        <v>0</v>
      </c>
      <c r="E33" s="42">
        <f t="shared" si="2"/>
        <v>0</v>
      </c>
      <c r="F33" s="191">
        <f t="shared" si="5"/>
        <v>0</v>
      </c>
      <c r="G33" s="47">
        <f>IF(ISBLANK(F33),"  ",IF(F79&gt;0,F33/F79,IF(F33&gt;0,1,0)))</f>
        <v>0</v>
      </c>
      <c r="H33" s="206">
        <v>0</v>
      </c>
      <c r="I33" s="41">
        <f t="shared" si="3"/>
        <v>0</v>
      </c>
      <c r="J33" s="181">
        <v>0</v>
      </c>
      <c r="K33" s="42">
        <f t="shared" si="4"/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1">
        <f t="shared" si="1"/>
        <v>0</v>
      </c>
      <c r="D34" s="181">
        <v>0</v>
      </c>
      <c r="E34" s="42">
        <f t="shared" si="2"/>
        <v>0</v>
      </c>
      <c r="F34" s="191">
        <f t="shared" si="5"/>
        <v>0</v>
      </c>
      <c r="G34" s="47">
        <f>IF(ISBLANK(F34),"  ",IF(F79&gt;0,F34/F79,IF(F34&gt;0,1,0)))</f>
        <v>0</v>
      </c>
      <c r="H34" s="206">
        <v>0</v>
      </c>
      <c r="I34" s="41">
        <f t="shared" si="3"/>
        <v>0</v>
      </c>
      <c r="J34" s="181">
        <v>0</v>
      </c>
      <c r="K34" s="42">
        <f t="shared" si="4"/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1">
        <f t="shared" si="1"/>
        <v>0</v>
      </c>
      <c r="D35" s="181">
        <v>0</v>
      </c>
      <c r="E35" s="42">
        <f t="shared" si="2"/>
        <v>0</v>
      </c>
      <c r="F35" s="191">
        <f t="shared" ref="F35" si="6">D35+B35</f>
        <v>0</v>
      </c>
      <c r="G35" s="47">
        <f>IF(ISBLANK(F35),"  ",IF(F80&gt;0,F35/F80,IF(F35&gt;0,1,0)))</f>
        <v>0</v>
      </c>
      <c r="H35" s="206">
        <v>0</v>
      </c>
      <c r="I35" s="41">
        <f t="shared" ref="I35:I36" si="7">IF(ISBLANK(H35),"",IF(L35&gt;0,H35/L35,IF(H35&gt;0,1,0)))</f>
        <v>0</v>
      </c>
      <c r="J35" s="181">
        <v>0</v>
      </c>
      <c r="K35" s="42">
        <f t="shared" si="4"/>
        <v>0</v>
      </c>
      <c r="L35" s="191">
        <f t="shared" ref="L35" si="8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1">
        <f t="shared" si="1"/>
        <v>0</v>
      </c>
      <c r="D36" s="181">
        <v>0</v>
      </c>
      <c r="E36" s="42">
        <f t="shared" si="2"/>
        <v>0</v>
      </c>
      <c r="F36" s="191">
        <f t="shared" ref="F36" si="9">D36+B36</f>
        <v>0</v>
      </c>
      <c r="G36" s="47">
        <f>IF(ISBLANK(F36),"  ",IF(F81&gt;0,F36/F81,IF(F36&gt;0,1,0)))</f>
        <v>0</v>
      </c>
      <c r="H36" s="206">
        <v>0</v>
      </c>
      <c r="I36" s="41">
        <f t="shared" si="7"/>
        <v>0</v>
      </c>
      <c r="J36" s="181">
        <v>0</v>
      </c>
      <c r="K36" s="42">
        <f t="shared" si="4"/>
        <v>0</v>
      </c>
      <c r="L36" s="191">
        <f t="shared" ref="L36" si="10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41" t="str">
        <f t="shared" si="1"/>
        <v/>
      </c>
      <c r="D37" s="181"/>
      <c r="E37" s="42" t="str">
        <f t="shared" si="2"/>
        <v/>
      </c>
      <c r="F37" s="191"/>
      <c r="G37" s="58" t="s">
        <v>4</v>
      </c>
      <c r="H37" s="207" t="s">
        <v>4</v>
      </c>
      <c r="I37" s="41"/>
      <c r="J37" s="181"/>
      <c r="K37" s="42" t="str">
        <f t="shared" si="4"/>
        <v/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1">
        <f t="shared" si="1"/>
        <v>0</v>
      </c>
      <c r="D38" s="181">
        <v>0</v>
      </c>
      <c r="E38" s="42">
        <f t="shared" si="2"/>
        <v>0</v>
      </c>
      <c r="F38" s="191">
        <f t="shared" si="5"/>
        <v>0</v>
      </c>
      <c r="G38" s="47">
        <f>IF(ISBLANK(F38),"  ",IF(F79&gt;0,F38/F79,IF(F38&gt;0,1,0)))</f>
        <v>0</v>
      </c>
      <c r="H38" s="206">
        <v>0</v>
      </c>
      <c r="I38" s="41">
        <f t="shared" si="3"/>
        <v>0</v>
      </c>
      <c r="J38" s="181">
        <v>0</v>
      </c>
      <c r="K38" s="42">
        <f t="shared" si="4"/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41" t="str">
        <f t="shared" si="1"/>
        <v/>
      </c>
      <c r="D39" s="181"/>
      <c r="E39" s="42" t="str">
        <f t="shared" si="2"/>
        <v/>
      </c>
      <c r="F39" s="191"/>
      <c r="G39" s="58" t="s">
        <v>4</v>
      </c>
      <c r="H39" s="207"/>
      <c r="I39" s="41" t="str">
        <f t="shared" si="3"/>
        <v/>
      </c>
      <c r="J39" s="181"/>
      <c r="K39" s="42" t="str">
        <f t="shared" si="4"/>
        <v/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1">
        <f t="shared" si="1"/>
        <v>0</v>
      </c>
      <c r="D40" s="180">
        <v>0</v>
      </c>
      <c r="E40" s="42">
        <f t="shared" si="2"/>
        <v>0</v>
      </c>
      <c r="F40" s="192">
        <f t="shared" si="5"/>
        <v>0</v>
      </c>
      <c r="G40" s="47">
        <f>IF(ISBLANK(F40),"  ",IF(F79&gt;0,F40/F79,IF(F40&gt;0,1,0)))</f>
        <v>0</v>
      </c>
      <c r="H40" s="168">
        <v>0</v>
      </c>
      <c r="I40" s="41">
        <f t="shared" si="3"/>
        <v>0</v>
      </c>
      <c r="J40" s="180">
        <v>0</v>
      </c>
      <c r="K40" s="42">
        <f t="shared" si="4"/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36</v>
      </c>
      <c r="B41" s="168"/>
      <c r="C41" s="41" t="str">
        <f t="shared" si="1"/>
        <v/>
      </c>
      <c r="D41" s="180"/>
      <c r="E41" s="42" t="str">
        <f t="shared" si="2"/>
        <v/>
      </c>
      <c r="F41" s="191">
        <f t="shared" si="5"/>
        <v>0</v>
      </c>
      <c r="G41" s="47">
        <f>IF(ISBLANK(F41),"  ",IF(F79&gt;0,F41/F79,IF(F41&gt;0,1,0)))</f>
        <v>0</v>
      </c>
      <c r="H41" s="168"/>
      <c r="I41" s="41" t="str">
        <f t="shared" si="3"/>
        <v/>
      </c>
      <c r="J41" s="180"/>
      <c r="K41" s="42" t="str">
        <f t="shared" si="4"/>
        <v/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19695580.800000001</v>
      </c>
      <c r="C42" s="164">
        <f t="shared" si="1"/>
        <v>1</v>
      </c>
      <c r="D42" s="213">
        <v>0</v>
      </c>
      <c r="E42" s="60">
        <f t="shared" si="2"/>
        <v>0</v>
      </c>
      <c r="F42" s="169">
        <f>F41+F40+F38+F34+F29+F28+F26+F27+F25+F24+F23+F22+F21+F20+F19+F18+F17+F16+F14+F13+F30+F31+F32+F33</f>
        <v>19695580.800000001</v>
      </c>
      <c r="G42" s="61">
        <f>IF(ISBLANK(F42),"  ",IF(F79&gt;0,F42/F79,IF(F42&gt;0,1,0)))</f>
        <v>0.17211009001443298</v>
      </c>
      <c r="H42" s="169">
        <v>14642745</v>
      </c>
      <c r="I42" s="164">
        <f t="shared" si="3"/>
        <v>1</v>
      </c>
      <c r="J42" s="213">
        <v>0</v>
      </c>
      <c r="K42" s="60">
        <f t="shared" si="4"/>
        <v>0</v>
      </c>
      <c r="L42" s="169">
        <f>L41+L40+L38+L34+L29+L28+L26+L27+L25+L24+L23+L22+L21+L20+L19+L18+L17+L16+L14+L13+L30+L31+L32+L33</f>
        <v>14642745</v>
      </c>
      <c r="M42" s="61">
        <f>IF(ISBLANK(L42),"  ",IF(L79&gt;0,L42/L79,IF(L42&gt;0,1,0)))</f>
        <v>0.12732905554865262</v>
      </c>
      <c r="N42" s="63"/>
    </row>
    <row r="43" spans="1:14" ht="15" customHeight="1" x14ac:dyDescent="0.25">
      <c r="A43" s="65" t="s">
        <v>38</v>
      </c>
      <c r="B43" s="170"/>
      <c r="C43" s="162" t="str">
        <f t="shared" si="1"/>
        <v/>
      </c>
      <c r="D43" s="181"/>
      <c r="E43" s="49" t="str">
        <f t="shared" si="2"/>
        <v/>
      </c>
      <c r="F43" s="191"/>
      <c r="G43" s="58" t="s">
        <v>4</v>
      </c>
      <c r="H43" s="170"/>
      <c r="I43" s="48" t="str">
        <f t="shared" si="3"/>
        <v/>
      </c>
      <c r="J43" s="181"/>
      <c r="K43" s="49" t="str">
        <f t="shared" si="4"/>
        <v/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f t="shared" si="1"/>
        <v>0</v>
      </c>
      <c r="D44" s="214">
        <v>0</v>
      </c>
      <c r="E44" s="42">
        <f t="shared" si="2"/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f t="shared" si="3"/>
        <v>0</v>
      </c>
      <c r="J44" s="214">
        <v>0</v>
      </c>
      <c r="K44" s="42">
        <f t="shared" si="4"/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1">
        <f t="shared" si="1"/>
        <v>0</v>
      </c>
      <c r="D45" s="181">
        <v>0</v>
      </c>
      <c r="E45" s="42">
        <f t="shared" si="2"/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1">
        <f t="shared" si="3"/>
        <v>0</v>
      </c>
      <c r="J45" s="181">
        <v>0</v>
      </c>
      <c r="K45" s="42">
        <f t="shared" si="4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1">
        <f t="shared" si="1"/>
        <v>0</v>
      </c>
      <c r="D46" s="181">
        <v>0</v>
      </c>
      <c r="E46" s="42">
        <f t="shared" si="2"/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1">
        <f t="shared" si="3"/>
        <v>0</v>
      </c>
      <c r="J46" s="181">
        <v>0</v>
      </c>
      <c r="K46" s="42">
        <f t="shared" si="4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1">
        <f t="shared" si="1"/>
        <v>0</v>
      </c>
      <c r="D47" s="181">
        <v>0</v>
      </c>
      <c r="E47" s="42">
        <f t="shared" si="2"/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1">
        <f t="shared" si="3"/>
        <v>0</v>
      </c>
      <c r="J47" s="181">
        <v>0</v>
      </c>
      <c r="K47" s="42">
        <f t="shared" si="4"/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1">
        <f t="shared" si="1"/>
        <v>0</v>
      </c>
      <c r="D48" s="181">
        <v>0</v>
      </c>
      <c r="E48" s="42">
        <f t="shared" si="2"/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1">
        <f t="shared" si="3"/>
        <v>0</v>
      </c>
      <c r="J48" s="181">
        <v>0</v>
      </c>
      <c r="K48" s="42">
        <f t="shared" si="4"/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164">
        <f t="shared" si="1"/>
        <v>0</v>
      </c>
      <c r="D49" s="185">
        <v>0</v>
      </c>
      <c r="E49" s="60">
        <f t="shared" si="2"/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164">
        <f t="shared" si="3"/>
        <v>0</v>
      </c>
      <c r="J49" s="185">
        <v>0</v>
      </c>
      <c r="K49" s="60">
        <f t="shared" si="4"/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4760441</v>
      </c>
      <c r="C50" s="164">
        <f t="shared" si="1"/>
        <v>1</v>
      </c>
      <c r="D50" s="186">
        <v>0</v>
      </c>
      <c r="E50" s="60">
        <f t="shared" si="2"/>
        <v>0</v>
      </c>
      <c r="F50" s="194">
        <f>D50+B50</f>
        <v>4760441</v>
      </c>
      <c r="G50" s="61">
        <f>IF(ISBLANK(F50),"  ",IF(F78&gt;0,F50/F78,IF(F50&gt;0,1,0)))</f>
        <v>1</v>
      </c>
      <c r="H50" s="209">
        <v>0</v>
      </c>
      <c r="I50" s="164">
        <f t="shared" si="3"/>
        <v>0</v>
      </c>
      <c r="J50" s="186">
        <v>4760441</v>
      </c>
      <c r="K50" s="60">
        <f t="shared" si="4"/>
        <v>1</v>
      </c>
      <c r="L50" s="194">
        <f>J50+H50</f>
        <v>4760441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45</v>
      </c>
      <c r="B51" s="209">
        <v>0</v>
      </c>
      <c r="C51" s="164">
        <f t="shared" si="1"/>
        <v>0</v>
      </c>
      <c r="D51" s="186">
        <v>0</v>
      </c>
      <c r="E51" s="60">
        <f t="shared" si="2"/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164">
        <f t="shared" si="3"/>
        <v>0</v>
      </c>
      <c r="J51" s="186">
        <v>0</v>
      </c>
      <c r="K51" s="60">
        <f t="shared" si="4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162" t="str">
        <f t="shared" si="1"/>
        <v/>
      </c>
      <c r="D52" s="184"/>
      <c r="E52" s="49" t="str">
        <f t="shared" si="2"/>
        <v/>
      </c>
      <c r="F52" s="189"/>
      <c r="G52" s="73" t="s">
        <v>4</v>
      </c>
      <c r="H52" s="173"/>
      <c r="I52" s="48" t="str">
        <f t="shared" si="3"/>
        <v/>
      </c>
      <c r="J52" s="184"/>
      <c r="K52" s="49" t="str">
        <f t="shared" si="4"/>
        <v/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42550863.82</v>
      </c>
      <c r="C53" s="41">
        <f t="shared" si="1"/>
        <v>1</v>
      </c>
      <c r="D53" s="184">
        <v>0</v>
      </c>
      <c r="E53" s="42">
        <f t="shared" si="2"/>
        <v>0</v>
      </c>
      <c r="F53" s="195">
        <f t="shared" ref="F53:F58" si="11">D53+B53</f>
        <v>42550863.82</v>
      </c>
      <c r="G53" s="43">
        <f>IF(ISBLANK(F53),"  ",IF(F79&gt;0,F53/F79,IF(F53&gt;0,1,0)))</f>
        <v>0.37183127913912944</v>
      </c>
      <c r="H53" s="173">
        <v>47660991</v>
      </c>
      <c r="I53" s="41">
        <f t="shared" si="3"/>
        <v>1</v>
      </c>
      <c r="J53" s="184">
        <v>0</v>
      </c>
      <c r="K53" s="42">
        <f t="shared" si="4"/>
        <v>0</v>
      </c>
      <c r="L53" s="195">
        <f t="shared" ref="L53:L69" si="12">J53+H53</f>
        <v>47660991</v>
      </c>
      <c r="M53" s="43">
        <f>IF(ISBLANK(L53),"  ",IF(L79&gt;0,L53/L79,IF(L53&gt;0,1,0)))</f>
        <v>0.41444612813668696</v>
      </c>
      <c r="N53" s="24"/>
    </row>
    <row r="54" spans="1:14" ht="15" customHeight="1" x14ac:dyDescent="0.2">
      <c r="A54" s="30" t="s">
        <v>48</v>
      </c>
      <c r="B54" s="170">
        <v>1274331.5</v>
      </c>
      <c r="C54" s="41">
        <f t="shared" si="1"/>
        <v>0.9388229383039205</v>
      </c>
      <c r="D54" s="181">
        <v>83040</v>
      </c>
      <c r="E54" s="42">
        <f t="shared" si="2"/>
        <v>6.1177061696079518E-2</v>
      </c>
      <c r="F54" s="196">
        <f t="shared" si="11"/>
        <v>1357371.5</v>
      </c>
      <c r="G54" s="47">
        <f>IF(ISBLANK(F54),"  ",IF(F79&gt;0,F54/F79,IF(F54&gt;0,1,0)))</f>
        <v>1.1861408577909309E-2</v>
      </c>
      <c r="H54" s="170">
        <v>1282635</v>
      </c>
      <c r="I54" s="41">
        <f t="shared" si="3"/>
        <v>0.96518912329416551</v>
      </c>
      <c r="J54" s="181">
        <v>46260</v>
      </c>
      <c r="K54" s="42">
        <f t="shared" si="4"/>
        <v>3.4810876705834548E-2</v>
      </c>
      <c r="L54" s="196">
        <f t="shared" si="12"/>
        <v>1328895</v>
      </c>
      <c r="M54" s="47">
        <f>IF(ISBLANK(L54),"  ",IF(L79&gt;0,L54/L79,IF(L54&gt;0,1,0)))</f>
        <v>1.1555684762203174E-2</v>
      </c>
      <c r="N54" s="24"/>
    </row>
    <row r="55" spans="1:14" ht="15" customHeight="1" x14ac:dyDescent="0.2">
      <c r="A55" s="74" t="s">
        <v>49</v>
      </c>
      <c r="B55" s="210">
        <v>1533685.53</v>
      </c>
      <c r="C55" s="41">
        <f t="shared" si="1"/>
        <v>0.97652518156013735</v>
      </c>
      <c r="D55" s="215">
        <v>36868.47</v>
      </c>
      <c r="E55" s="42">
        <f t="shared" si="2"/>
        <v>2.3474818439862623E-2</v>
      </c>
      <c r="F55" s="197">
        <f t="shared" si="11"/>
        <v>1570554</v>
      </c>
      <c r="G55" s="47">
        <f>IF(ISBLANK(F55),"  ",IF(F79&gt;0,F55/F79,IF(F55&gt;0,1,0)))</f>
        <v>1.3724306637990983E-2</v>
      </c>
      <c r="H55" s="210">
        <v>1560534</v>
      </c>
      <c r="I55" s="41">
        <f t="shared" si="3"/>
        <v>1</v>
      </c>
      <c r="J55" s="215">
        <v>0</v>
      </c>
      <c r="K55" s="42">
        <f t="shared" si="4"/>
        <v>0</v>
      </c>
      <c r="L55" s="197">
        <f t="shared" si="12"/>
        <v>1560534</v>
      </c>
      <c r="M55" s="47">
        <f>IF(ISBLANK(L55),"  ",IF(L79&gt;0,L55/L79,IF(L55&gt;0,1,0)))</f>
        <v>1.3569950195237372E-2</v>
      </c>
      <c r="N55" s="24"/>
    </row>
    <row r="56" spans="1:14" ht="15" customHeight="1" x14ac:dyDescent="0.2">
      <c r="A56" s="74" t="s">
        <v>50</v>
      </c>
      <c r="B56" s="210">
        <v>796311.14</v>
      </c>
      <c r="C56" s="41">
        <f t="shared" si="1"/>
        <v>1</v>
      </c>
      <c r="D56" s="215">
        <v>0</v>
      </c>
      <c r="E56" s="42">
        <f t="shared" si="2"/>
        <v>0</v>
      </c>
      <c r="F56" s="197">
        <f t="shared" si="11"/>
        <v>796311.14</v>
      </c>
      <c r="G56" s="47">
        <f>IF(ISBLANK(F56),"  ",IF(F79&gt;0,F56/F79,IF(F56&gt;0,1,0)))</f>
        <v>6.9585752954741875E-3</v>
      </c>
      <c r="H56" s="210">
        <v>791263</v>
      </c>
      <c r="I56" s="41">
        <f t="shared" si="3"/>
        <v>1</v>
      </c>
      <c r="J56" s="215">
        <v>0</v>
      </c>
      <c r="K56" s="42">
        <f t="shared" si="4"/>
        <v>0</v>
      </c>
      <c r="L56" s="197">
        <f t="shared" si="12"/>
        <v>791263</v>
      </c>
      <c r="M56" s="47">
        <f>IF(ISBLANK(L56),"  ",IF(L79&gt;0,L56/L79,IF(L56&gt;0,1,0)))</f>
        <v>6.8805931183390486E-3</v>
      </c>
      <c r="N56" s="24"/>
    </row>
    <row r="57" spans="1:14" ht="15" customHeight="1" x14ac:dyDescent="0.2">
      <c r="A57" s="74" t="s">
        <v>51</v>
      </c>
      <c r="B57" s="210">
        <v>0</v>
      </c>
      <c r="C57" s="41">
        <f t="shared" si="1"/>
        <v>0</v>
      </c>
      <c r="D57" s="215">
        <v>694773</v>
      </c>
      <c r="E57" s="42">
        <f t="shared" si="2"/>
        <v>1</v>
      </c>
      <c r="F57" s="197">
        <f t="shared" si="11"/>
        <v>694773</v>
      </c>
      <c r="G57" s="47">
        <f>IF(ISBLANK(F57),"  ",IF(F79&gt;0,F57/F79,IF(F57&gt;0,1,0)))</f>
        <v>6.0712829331541025E-3</v>
      </c>
      <c r="H57" s="210">
        <v>0</v>
      </c>
      <c r="I57" s="41">
        <f t="shared" si="3"/>
        <v>0</v>
      </c>
      <c r="J57" s="215">
        <v>725000</v>
      </c>
      <c r="K57" s="42">
        <f t="shared" si="4"/>
        <v>1</v>
      </c>
      <c r="L57" s="197">
        <f t="shared" si="12"/>
        <v>725000</v>
      </c>
      <c r="M57" s="47">
        <f>IF(ISBLANK(L57),"  ",IF(L79&gt;0,L57/L79,IF(L57&gt;0,1,0)))</f>
        <v>6.3043893254149507E-3</v>
      </c>
      <c r="N57" s="24"/>
    </row>
    <row r="58" spans="1:14" ht="15" customHeight="1" x14ac:dyDescent="0.2">
      <c r="A58" s="30" t="s">
        <v>52</v>
      </c>
      <c r="B58" s="170">
        <v>739874.54</v>
      </c>
      <c r="C58" s="41">
        <f t="shared" si="1"/>
        <v>6.9757363566891342E-2</v>
      </c>
      <c r="D58" s="181">
        <v>9866526.0200000014</v>
      </c>
      <c r="E58" s="42">
        <f t="shared" si="2"/>
        <v>0.93024263643310856</v>
      </c>
      <c r="F58" s="196">
        <f t="shared" si="11"/>
        <v>10606400.560000002</v>
      </c>
      <c r="G58" s="47">
        <f>IF(ISBLANK(F58),"  ",IF(F79&gt;0,F58/F79,IF(F58&gt;0,1,0)))</f>
        <v>9.2684169796644567E-2</v>
      </c>
      <c r="H58" s="170">
        <v>908283</v>
      </c>
      <c r="I58" s="41">
        <f t="shared" si="3"/>
        <v>9.8633718789928507E-2</v>
      </c>
      <c r="J58" s="181">
        <v>8300363</v>
      </c>
      <c r="K58" s="42">
        <f t="shared" si="4"/>
        <v>0.90136628121007145</v>
      </c>
      <c r="L58" s="196">
        <f t="shared" si="12"/>
        <v>9208646</v>
      </c>
      <c r="M58" s="47">
        <f>IF(ISBLANK(L58),"  ",IF(L79&gt;0,L58/L79,IF(L58&gt;0,1,0)))</f>
        <v>8.0075709715758739E-2</v>
      </c>
      <c r="N58" s="24"/>
    </row>
    <row r="59" spans="1:14" s="64" customFormat="1" ht="15" customHeight="1" x14ac:dyDescent="0.25">
      <c r="A59" s="70" t="s">
        <v>53</v>
      </c>
      <c r="B59" s="211">
        <v>46895066.530000001</v>
      </c>
      <c r="C59" s="164">
        <f t="shared" si="1"/>
        <v>0.81448595499094434</v>
      </c>
      <c r="D59" s="185">
        <v>10681207.490000002</v>
      </c>
      <c r="E59" s="60">
        <f t="shared" si="2"/>
        <v>0.18551404500905566</v>
      </c>
      <c r="F59" s="198">
        <f>F58+F56+F55+F54+F53+F57</f>
        <v>57576274.020000003</v>
      </c>
      <c r="G59" s="61">
        <f>IF(ISBLANK(F59),"  ",IF(F79&gt;0,F59/F79,IF(F59&gt;0,1,0)))</f>
        <v>0.50313102238030261</v>
      </c>
      <c r="H59" s="211">
        <v>52203706</v>
      </c>
      <c r="I59" s="164">
        <f t="shared" si="3"/>
        <v>0.85195309192056723</v>
      </c>
      <c r="J59" s="185">
        <v>9071623</v>
      </c>
      <c r="K59" s="60">
        <f t="shared" si="4"/>
        <v>0.14804690807943274</v>
      </c>
      <c r="L59" s="217">
        <f t="shared" si="12"/>
        <v>61275329</v>
      </c>
      <c r="M59" s="61">
        <f>IF(ISBLANK(L59),"  ",IF(L79&gt;0,L59/L79,IF(L59&gt;0,1,0)))</f>
        <v>0.5328324552536402</v>
      </c>
      <c r="N59" s="63"/>
    </row>
    <row r="60" spans="1:14" ht="15" customHeight="1" x14ac:dyDescent="0.2">
      <c r="A60" s="40" t="s">
        <v>54</v>
      </c>
      <c r="B60" s="212">
        <v>0</v>
      </c>
      <c r="C60" s="41">
        <f t="shared" si="1"/>
        <v>0</v>
      </c>
      <c r="D60" s="216">
        <v>0</v>
      </c>
      <c r="E60" s="42">
        <f t="shared" si="2"/>
        <v>0</v>
      </c>
      <c r="F60" s="199">
        <f t="shared" ref="F60:F69" si="13">D60+B60</f>
        <v>0</v>
      </c>
      <c r="G60" s="47">
        <f>IF(ISBLANK(F60),"  ",IF(F79&gt;0,F60/F79,IF(F60&gt;0,1,0)))</f>
        <v>0</v>
      </c>
      <c r="H60" s="212">
        <v>0</v>
      </c>
      <c r="I60" s="41">
        <f t="shared" si="3"/>
        <v>0</v>
      </c>
      <c r="J60" s="216">
        <v>0</v>
      </c>
      <c r="K60" s="42">
        <f t="shared" si="4"/>
        <v>0</v>
      </c>
      <c r="L60" s="199">
        <f t="shared" si="12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1">
        <f t="shared" si="1"/>
        <v>0</v>
      </c>
      <c r="D61" s="181">
        <v>0</v>
      </c>
      <c r="E61" s="42">
        <f t="shared" si="2"/>
        <v>0</v>
      </c>
      <c r="F61" s="191">
        <f t="shared" si="13"/>
        <v>0</v>
      </c>
      <c r="G61" s="47">
        <f>IF(ISBLANK(F61),"  ",IF(F79&gt;0,F61/F79,IF(F61&gt;0,1,0)))</f>
        <v>0</v>
      </c>
      <c r="H61" s="206">
        <v>0</v>
      </c>
      <c r="I61" s="41">
        <f t="shared" si="3"/>
        <v>0</v>
      </c>
      <c r="J61" s="181">
        <v>0</v>
      </c>
      <c r="K61" s="42">
        <f t="shared" si="4"/>
        <v>0</v>
      </c>
      <c r="L61" s="191">
        <f t="shared" si="12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1">
        <f t="shared" si="1"/>
        <v>0</v>
      </c>
      <c r="D62" s="181">
        <v>486628.06</v>
      </c>
      <c r="E62" s="42">
        <f t="shared" si="2"/>
        <v>1</v>
      </c>
      <c r="F62" s="191">
        <f t="shared" si="13"/>
        <v>486628.06</v>
      </c>
      <c r="G62" s="47">
        <f>IF(ISBLANK(F62),"  ",IF(F79&gt;0,F62/F79,IF(F62&gt;0,1,0)))</f>
        <v>4.2524056569151229E-3</v>
      </c>
      <c r="H62" s="206">
        <v>0</v>
      </c>
      <c r="I62" s="41">
        <f t="shared" si="3"/>
        <v>0</v>
      </c>
      <c r="J62" s="181">
        <v>499564</v>
      </c>
      <c r="K62" s="42">
        <f t="shared" si="4"/>
        <v>1</v>
      </c>
      <c r="L62" s="191">
        <f t="shared" si="12"/>
        <v>499564</v>
      </c>
      <c r="M62" s="47">
        <f>IF(ISBLANK(L62),"  ",IF(L79&gt;0,L62/L79,IF(L62&gt;0,1,0)))</f>
        <v>4.3440633778780617E-3</v>
      </c>
      <c r="N62" s="24"/>
    </row>
    <row r="63" spans="1:14" ht="15" customHeight="1" x14ac:dyDescent="0.2">
      <c r="A63" s="67" t="s">
        <v>57</v>
      </c>
      <c r="B63" s="168">
        <v>0</v>
      </c>
      <c r="C63" s="41">
        <f t="shared" si="1"/>
        <v>0</v>
      </c>
      <c r="D63" s="180">
        <v>2066555.36</v>
      </c>
      <c r="E63" s="42">
        <f t="shared" si="2"/>
        <v>1</v>
      </c>
      <c r="F63" s="192">
        <f t="shared" si="13"/>
        <v>2066555.36</v>
      </c>
      <c r="G63" s="47">
        <f>IF(ISBLANK(F63),"  ",IF(F79&gt;0,F63/F79,IF(F63&gt;0,1,0)))</f>
        <v>1.8058620999356817E-2</v>
      </c>
      <c r="H63" s="168">
        <v>0</v>
      </c>
      <c r="I63" s="41">
        <f t="shared" si="3"/>
        <v>0</v>
      </c>
      <c r="J63" s="180">
        <v>2480807</v>
      </c>
      <c r="K63" s="42">
        <f t="shared" si="4"/>
        <v>1</v>
      </c>
      <c r="L63" s="192">
        <f t="shared" si="12"/>
        <v>2480807</v>
      </c>
      <c r="M63" s="47">
        <f>IF(ISBLANK(L63),"  ",IF(L79&gt;0,L63/L79,IF(L63&gt;0,1,0)))</f>
        <v>2.1572376785123706E-2</v>
      </c>
      <c r="N63" s="24"/>
    </row>
    <row r="64" spans="1:14" ht="15" customHeight="1" x14ac:dyDescent="0.2">
      <c r="A64" s="76" t="s">
        <v>58</v>
      </c>
      <c r="B64" s="206">
        <v>0</v>
      </c>
      <c r="C64" s="41">
        <f t="shared" si="1"/>
        <v>0</v>
      </c>
      <c r="D64" s="181">
        <v>0</v>
      </c>
      <c r="E64" s="42">
        <f t="shared" si="2"/>
        <v>0</v>
      </c>
      <c r="F64" s="191">
        <f t="shared" si="13"/>
        <v>0</v>
      </c>
      <c r="G64" s="47">
        <f>IF(ISBLANK(F64),"  ",IF(F79&gt;0,F64/F79,IF(F64&gt;0,1,0)))</f>
        <v>0</v>
      </c>
      <c r="H64" s="206">
        <v>0</v>
      </c>
      <c r="I64" s="41">
        <f t="shared" si="3"/>
        <v>0</v>
      </c>
      <c r="J64" s="181">
        <v>0</v>
      </c>
      <c r="K64" s="42">
        <f t="shared" si="4"/>
        <v>0</v>
      </c>
      <c r="L64" s="191">
        <f t="shared" si="12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1">
        <f t="shared" si="1"/>
        <v>0</v>
      </c>
      <c r="D65" s="181">
        <v>5466702.4900000002</v>
      </c>
      <c r="E65" s="42">
        <f t="shared" si="2"/>
        <v>1</v>
      </c>
      <c r="F65" s="191">
        <f t="shared" si="13"/>
        <v>5466702.4900000002</v>
      </c>
      <c r="G65" s="47">
        <f>IF(ISBLANK(F65),"  ",IF(F79&gt;0,F65/F79,IF(F65&gt;0,1,0)))</f>
        <v>4.777085109549168E-2</v>
      </c>
      <c r="H65" s="206">
        <v>0</v>
      </c>
      <c r="I65" s="41">
        <f t="shared" si="3"/>
        <v>0</v>
      </c>
      <c r="J65" s="181">
        <v>5803781</v>
      </c>
      <c r="K65" s="42">
        <f t="shared" si="4"/>
        <v>1</v>
      </c>
      <c r="L65" s="191">
        <f t="shared" si="12"/>
        <v>5803781</v>
      </c>
      <c r="M65" s="47">
        <f>IF(ISBLANK(L65),"  ",IF(L79&gt;0,L65/L79,IF(L65&gt;0,1,0)))</f>
        <v>5.0467993080615323E-2</v>
      </c>
      <c r="N65" s="24"/>
    </row>
    <row r="66" spans="1:14" ht="15" customHeight="1" x14ac:dyDescent="0.2">
      <c r="A66" s="77" t="s">
        <v>60</v>
      </c>
      <c r="B66" s="206">
        <v>0</v>
      </c>
      <c r="C66" s="41">
        <f t="shared" si="1"/>
        <v>0</v>
      </c>
      <c r="D66" s="181">
        <v>4658433</v>
      </c>
      <c r="E66" s="42">
        <f t="shared" si="2"/>
        <v>1</v>
      </c>
      <c r="F66" s="191">
        <f t="shared" si="13"/>
        <v>4658433</v>
      </c>
      <c r="G66" s="47">
        <f>IF(ISBLANK(F66),"  ",IF(F79&gt;0,F66/F79,IF(F66&gt;0,1,0)))</f>
        <v>4.0707777602385045E-2</v>
      </c>
      <c r="H66" s="206">
        <v>0</v>
      </c>
      <c r="I66" s="41">
        <f t="shared" si="3"/>
        <v>0</v>
      </c>
      <c r="J66" s="181">
        <v>4642748</v>
      </c>
      <c r="K66" s="42">
        <f t="shared" si="4"/>
        <v>1</v>
      </c>
      <c r="L66" s="191">
        <f t="shared" si="12"/>
        <v>4642748</v>
      </c>
      <c r="M66" s="47">
        <f>IF(ISBLANK(L66),"  ",IF(L79&gt;0,L66/L79,IF(L66&gt;0,1,0)))</f>
        <v>4.0371987492126359E-2</v>
      </c>
      <c r="N66" s="24"/>
    </row>
    <row r="67" spans="1:14" ht="15" customHeight="1" x14ac:dyDescent="0.2">
      <c r="A67" s="77" t="s">
        <v>61</v>
      </c>
      <c r="B67" s="206">
        <v>0</v>
      </c>
      <c r="C67" s="41">
        <f t="shared" si="1"/>
        <v>0</v>
      </c>
      <c r="D67" s="181">
        <v>1875125</v>
      </c>
      <c r="E67" s="42">
        <f t="shared" si="2"/>
        <v>1</v>
      </c>
      <c r="F67" s="191">
        <f t="shared" si="13"/>
        <v>1875125</v>
      </c>
      <c r="G67" s="47">
        <f>IF(ISBLANK(F67),"  ",IF(F79&gt;0,F67/F79,IF(F67&gt;0,1,0)))</f>
        <v>1.6385804298714238E-2</v>
      </c>
      <c r="H67" s="206">
        <v>0</v>
      </c>
      <c r="I67" s="41">
        <f t="shared" si="3"/>
        <v>0</v>
      </c>
      <c r="J67" s="181">
        <v>1875125</v>
      </c>
      <c r="K67" s="42">
        <f t="shared" si="4"/>
        <v>1</v>
      </c>
      <c r="L67" s="191">
        <f t="shared" si="12"/>
        <v>1875125</v>
      </c>
      <c r="M67" s="47">
        <f>IF(ISBLANK(L67),"  ",IF(L79&gt;0,L67/L79,IF(L67&gt;0,1,0)))</f>
        <v>1.6305542115612012E-2</v>
      </c>
      <c r="N67" s="24"/>
    </row>
    <row r="68" spans="1:14" ht="15" customHeight="1" x14ac:dyDescent="0.2">
      <c r="A68" s="68" t="s">
        <v>62</v>
      </c>
      <c r="B68" s="206">
        <v>0</v>
      </c>
      <c r="C68" s="41">
        <f t="shared" si="1"/>
        <v>0</v>
      </c>
      <c r="D68" s="181">
        <v>1661994.11</v>
      </c>
      <c r="E68" s="42">
        <f t="shared" si="2"/>
        <v>1</v>
      </c>
      <c r="F68" s="191">
        <f t="shared" si="13"/>
        <v>1661994.11</v>
      </c>
      <c r="G68" s="47">
        <f>IF(ISBLANK(F68),"  ",IF(F79&gt;0,F68/F79,IF(F68&gt;0,1,0)))</f>
        <v>1.4523357233291512E-2</v>
      </c>
      <c r="H68" s="206">
        <v>0</v>
      </c>
      <c r="I68" s="41">
        <f t="shared" si="3"/>
        <v>0</v>
      </c>
      <c r="J68" s="181">
        <v>3332656</v>
      </c>
      <c r="K68" s="42">
        <f t="shared" si="4"/>
        <v>1</v>
      </c>
      <c r="L68" s="191">
        <f t="shared" si="12"/>
        <v>3332656</v>
      </c>
      <c r="M68" s="47">
        <f>IF(ISBLANK(L68),"  ",IF(L79&gt;0,L68/L79,IF(L68&gt;0,1,0)))</f>
        <v>2.8979808154041501E-2</v>
      </c>
      <c r="N68" s="24"/>
    </row>
    <row r="69" spans="1:14" ht="15" customHeight="1" x14ac:dyDescent="0.2">
      <c r="A69" s="67" t="s">
        <v>63</v>
      </c>
      <c r="B69" s="206">
        <v>851573.79</v>
      </c>
      <c r="C69" s="41">
        <f t="shared" si="1"/>
        <v>0.27091653260297049</v>
      </c>
      <c r="D69" s="181">
        <v>2291733.0499999998</v>
      </c>
      <c r="E69" s="42">
        <f t="shared" si="2"/>
        <v>0.72908346739702956</v>
      </c>
      <c r="F69" s="191">
        <f t="shared" si="13"/>
        <v>3143306.84</v>
      </c>
      <c r="G69" s="47">
        <f>IF(ISBLANK(F69),"  ",IF(F79&gt;0,F69/F79,IF(F69&gt;0,1,0)))</f>
        <v>2.7467827868035394E-2</v>
      </c>
      <c r="H69" s="206">
        <v>1185414</v>
      </c>
      <c r="I69" s="41">
        <f t="shared" si="3"/>
        <v>0.34425383992124131</v>
      </c>
      <c r="J69" s="181">
        <v>2258016</v>
      </c>
      <c r="K69" s="42">
        <f t="shared" si="4"/>
        <v>0.65574616007875863</v>
      </c>
      <c r="L69" s="191">
        <f t="shared" si="12"/>
        <v>3443430</v>
      </c>
      <c r="M69" s="47">
        <f>IF(ISBLANK(L69),"  ",IF(L79&gt;0,L69/L79,IF(L69&gt;0,1,0)))</f>
        <v>2.9943066668708419E-2</v>
      </c>
      <c r="N69" s="24"/>
    </row>
    <row r="70" spans="1:14" s="64" customFormat="1" ht="15" customHeight="1" x14ac:dyDescent="0.25">
      <c r="A70" s="78" t="s">
        <v>64</v>
      </c>
      <c r="B70" s="174">
        <v>47746640.32</v>
      </c>
      <c r="C70" s="164">
        <f t="shared" si="1"/>
        <v>0.62060997729100709</v>
      </c>
      <c r="D70" s="185">
        <v>29188378.560000002</v>
      </c>
      <c r="E70" s="60">
        <f t="shared" si="2"/>
        <v>0.37939002270899297</v>
      </c>
      <c r="F70" s="174">
        <f>F69+F68+F67+F66+F65+F64+F63+F62+F61+F60+F59</f>
        <v>76935018.879999995</v>
      </c>
      <c r="G70" s="61">
        <f>IF(ISBLANK(F70),"  ",IF(F79&gt;0,F70/F79,IF(F70&gt;0,1,0)))</f>
        <v>0.67229766713449235</v>
      </c>
      <c r="H70" s="174">
        <v>53389120</v>
      </c>
      <c r="I70" s="164">
        <f t="shared" si="3"/>
        <v>0.64051489656575666</v>
      </c>
      <c r="J70" s="185">
        <v>29964320</v>
      </c>
      <c r="K70" s="60">
        <f t="shared" si="4"/>
        <v>0.35948510343424339</v>
      </c>
      <c r="L70" s="174">
        <f>L69+L68+L67+L66+L65+L64+L63+L62+L61+L60+L59</f>
        <v>83353440</v>
      </c>
      <c r="M70" s="61">
        <f>IF(ISBLANK(L70),"  ",IF(L79&gt;0,L70/L79,IF(L70&gt;0,1,0)))</f>
        <v>0.72481729292774566</v>
      </c>
      <c r="N70" s="63"/>
    </row>
    <row r="71" spans="1:14" ht="15" customHeight="1" x14ac:dyDescent="0.25">
      <c r="A71" s="13" t="s">
        <v>65</v>
      </c>
      <c r="B71" s="170"/>
      <c r="C71" s="162" t="str">
        <f t="shared" si="1"/>
        <v/>
      </c>
      <c r="D71" s="181"/>
      <c r="E71" s="49" t="str">
        <f t="shared" si="2"/>
        <v/>
      </c>
      <c r="F71" s="191"/>
      <c r="G71" s="58" t="s">
        <v>4</v>
      </c>
      <c r="H71" s="170"/>
      <c r="I71" s="48" t="str">
        <f t="shared" si="3"/>
        <v/>
      </c>
      <c r="J71" s="181"/>
      <c r="K71" s="49" t="str">
        <f t="shared" si="4"/>
        <v/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f t="shared" si="1"/>
        <v>0</v>
      </c>
      <c r="D72" s="184">
        <v>209822.22</v>
      </c>
      <c r="E72" s="42">
        <f t="shared" si="2"/>
        <v>1</v>
      </c>
      <c r="F72" s="190">
        <f>D72+B72</f>
        <v>209822.22</v>
      </c>
      <c r="G72" s="43">
        <f>IF(ISBLANK(F72),"  ",IF(F79&gt;0,F72/F79,IF(F72&gt;0,1,0)))</f>
        <v>1.8335342094216464E-3</v>
      </c>
      <c r="H72" s="205">
        <v>0</v>
      </c>
      <c r="I72" s="41">
        <f t="shared" si="3"/>
        <v>0</v>
      </c>
      <c r="J72" s="184">
        <v>554921</v>
      </c>
      <c r="K72" s="42">
        <f t="shared" si="4"/>
        <v>1</v>
      </c>
      <c r="L72" s="190">
        <f>J72+H72</f>
        <v>554921</v>
      </c>
      <c r="M72" s="43">
        <f>IF(ISBLANK(L72),"  ",IF(L79&gt;0,L72/L79,IF(L72&gt;0,1,0)))</f>
        <v>4.8254317639290899E-3</v>
      </c>
    </row>
    <row r="73" spans="1:14" ht="15" customHeight="1" x14ac:dyDescent="0.2">
      <c r="A73" s="30" t="s">
        <v>67</v>
      </c>
      <c r="B73" s="206">
        <v>0</v>
      </c>
      <c r="C73" s="41">
        <f t="shared" si="1"/>
        <v>0</v>
      </c>
      <c r="D73" s="181">
        <v>0</v>
      </c>
      <c r="E73" s="42">
        <f t="shared" si="2"/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1">
        <f t="shared" si="3"/>
        <v>0</v>
      </c>
      <c r="J73" s="181">
        <v>0</v>
      </c>
      <c r="K73" s="42">
        <f t="shared" si="4"/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162" t="str">
        <f t="shared" si="1"/>
        <v/>
      </c>
      <c r="D74" s="181"/>
      <c r="E74" s="49" t="str">
        <f t="shared" si="2"/>
        <v/>
      </c>
      <c r="F74" s="191"/>
      <c r="G74" s="58" t="s">
        <v>4</v>
      </c>
      <c r="H74" s="170"/>
      <c r="I74" s="48" t="str">
        <f t="shared" si="3"/>
        <v/>
      </c>
      <c r="J74" s="181"/>
      <c r="K74" s="49" t="str">
        <f t="shared" si="4"/>
        <v/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f t="shared" si="1"/>
        <v>0</v>
      </c>
      <c r="D75" s="184">
        <v>10204608.92</v>
      </c>
      <c r="E75" s="42">
        <f t="shared" si="2"/>
        <v>1</v>
      </c>
      <c r="F75" s="190">
        <f>D75+B75</f>
        <v>10204608.92</v>
      </c>
      <c r="G75" s="43">
        <f>IF(ISBLANK(F75),"  ",IF(F79&gt;0,F75/F79,IF(F75&gt;0,1,0)))</f>
        <v>8.9173108303731027E-2</v>
      </c>
      <c r="H75" s="205">
        <v>0</v>
      </c>
      <c r="I75" s="41">
        <f t="shared" si="3"/>
        <v>0</v>
      </c>
      <c r="J75" s="184">
        <v>10809173</v>
      </c>
      <c r="K75" s="42">
        <f t="shared" si="4"/>
        <v>1</v>
      </c>
      <c r="L75" s="190">
        <f>J75+H75</f>
        <v>10809173</v>
      </c>
      <c r="M75" s="43">
        <f>IF(ISBLANK(L75),"  ",IF(L79&gt;0,L75/L79,IF(L75&gt;0,1,0)))</f>
        <v>9.399342741760483E-2</v>
      </c>
    </row>
    <row r="76" spans="1:14" ht="15" customHeight="1" x14ac:dyDescent="0.2">
      <c r="A76" s="30" t="s">
        <v>70</v>
      </c>
      <c r="B76" s="206">
        <v>0</v>
      </c>
      <c r="C76" s="41">
        <f t="shared" si="1"/>
        <v>0</v>
      </c>
      <c r="D76" s="181">
        <v>2630473.21</v>
      </c>
      <c r="E76" s="42">
        <f t="shared" si="2"/>
        <v>1</v>
      </c>
      <c r="F76" s="191">
        <f>D76+B76</f>
        <v>2630473.21</v>
      </c>
      <c r="G76" s="47">
        <f>IF(ISBLANK(F76),"  ",IF(F79&gt;0,F76/F79,IF(F76&gt;0,1,0)))</f>
        <v>2.2986424495471308E-2</v>
      </c>
      <c r="H76" s="206">
        <v>0</v>
      </c>
      <c r="I76" s="41">
        <f t="shared" si="3"/>
        <v>0</v>
      </c>
      <c r="J76" s="181">
        <v>878523</v>
      </c>
      <c r="K76" s="42">
        <f t="shared" si="4"/>
        <v>1</v>
      </c>
      <c r="L76" s="191">
        <f>J76+H76</f>
        <v>878523</v>
      </c>
      <c r="M76" s="47">
        <f>IF(ISBLANK(L76),"  ",IF(L79&gt;0,L76/L79,IF(L76&gt;0,1,0)))</f>
        <v>7.6393807218365778E-3</v>
      </c>
    </row>
    <row r="77" spans="1:14" s="64" customFormat="1" ht="15" customHeight="1" x14ac:dyDescent="0.25">
      <c r="A77" s="65" t="s">
        <v>71</v>
      </c>
      <c r="B77" s="175">
        <v>0</v>
      </c>
      <c r="C77" s="164">
        <f t="shared" si="1"/>
        <v>0</v>
      </c>
      <c r="D77" s="186">
        <v>13044904.35</v>
      </c>
      <c r="E77" s="60">
        <f t="shared" si="2"/>
        <v>1</v>
      </c>
      <c r="F77" s="200">
        <f>F76+F75+F74+F73+F72</f>
        <v>13044904.35</v>
      </c>
      <c r="G77" s="61">
        <f>IF(ISBLANK(F77),"  ",IF(F79&gt;0,F77/F79,IF(F77&gt;0,1,0)))</f>
        <v>0.11399306700862399</v>
      </c>
      <c r="H77" s="175">
        <v>0</v>
      </c>
      <c r="I77" s="164">
        <f t="shared" si="3"/>
        <v>0</v>
      </c>
      <c r="J77" s="186">
        <v>12242617</v>
      </c>
      <c r="K77" s="60">
        <f t="shared" si="4"/>
        <v>1</v>
      </c>
      <c r="L77" s="200">
        <f>L76+L75+L74+L73+L72</f>
        <v>12242617</v>
      </c>
      <c r="M77" s="61">
        <f>IF(ISBLANK(L77),"  ",IF(L79&gt;0,L77/L79,IF(L77&gt;0,1,0)))</f>
        <v>0.1064582399033705</v>
      </c>
    </row>
    <row r="78" spans="1:14" s="64" customFormat="1" ht="15" customHeight="1" x14ac:dyDescent="0.25">
      <c r="A78" s="65" t="s">
        <v>72</v>
      </c>
      <c r="B78" s="175">
        <v>0</v>
      </c>
      <c r="C78" s="164">
        <f t="shared" ref="C78:C79" si="14">IF(ISBLANK(B78),"",IF(F78&gt;0,B78/F78,IF(B78&gt;0,1,0)))</f>
        <v>0</v>
      </c>
      <c r="D78" s="186">
        <v>0</v>
      </c>
      <c r="E78" s="60">
        <f t="shared" ref="E78:E79" si="15">IF(ISBLANK(D78),"",IF(F78&gt;0,D78/F78,IF(D78&gt;0,1,0)))</f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164">
        <f t="shared" ref="I78:I79" si="16">IF(ISBLANK(H78),"",IF(L78&gt;0,H78/L78,IF(H78&gt;0,1,0)))</f>
        <v>0</v>
      </c>
      <c r="J78" s="186">
        <v>0</v>
      </c>
      <c r="K78" s="60">
        <f t="shared" ref="K78:K79" si="17">IF(ISBLANK(J78),"",IF(L78&gt;0,J78/L78,IF(J78&gt;0,1,0)))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72202662.120000005</v>
      </c>
      <c r="C79" s="83">
        <f t="shared" si="14"/>
        <v>0.63094390579001813</v>
      </c>
      <c r="D79" s="176">
        <f>D77+D70+D49+D42+D51+D50+D78</f>
        <v>42233282.910000004</v>
      </c>
      <c r="E79" s="83">
        <f t="shared" si="15"/>
        <v>0.36905609420998209</v>
      </c>
      <c r="F79" s="176">
        <f>F77+F70+F49+F42+F51+F50+F78</f>
        <v>114435945.02999999</v>
      </c>
      <c r="G79" s="84">
        <f>IF(ISBLANK(F79),"  ",IF(F79&gt;0,F79/F79,IF(F79&gt;0,1,0)))</f>
        <v>1</v>
      </c>
      <c r="H79" s="176">
        <f>H77+H70+H49+H42+H51+H50+H78</f>
        <v>68031865</v>
      </c>
      <c r="I79" s="83">
        <f t="shared" si="16"/>
        <v>0.59158532895733928</v>
      </c>
      <c r="J79" s="176">
        <f>J77+J70+J49+J42+J51+J50+J78</f>
        <v>46967378</v>
      </c>
      <c r="K79" s="83">
        <f t="shared" si="17"/>
        <v>0.40841467104266072</v>
      </c>
      <c r="L79" s="176">
        <f>L77+L70+L49+L42+L51+L50+L78</f>
        <v>114999243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0F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tr">
        <f>[1]Revenue!B2</f>
        <v>Nicholls State University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14240819</v>
      </c>
      <c r="C13" s="41">
        <f>IF(ISBLANK(B13),"",IF(F13&gt;0,B13/F13,IF(B13&gt;0,1,0)))</f>
        <v>1</v>
      </c>
      <c r="D13" s="177">
        <v>0</v>
      </c>
      <c r="E13" s="42">
        <f>IF(ISBLANK(D13),"",IF(F13&gt;0,D13/F13,IF(D13&gt;0,1,0)))</f>
        <v>0</v>
      </c>
      <c r="F13" s="187">
        <f>D13+B13</f>
        <v>14240819</v>
      </c>
      <c r="G13" s="43">
        <f>IF(ISBLANK(F13),"  ",IF(F79&gt;0,F13/F79,IF(F13&gt;0,1,0)))</f>
        <v>0.13019612305374961</v>
      </c>
      <c r="H13" s="165">
        <v>10945436</v>
      </c>
      <c r="I13" s="41">
        <f>IF(ISBLANK(H13),"",IF(L13&gt;0,H13/L13,IF(H13&gt;0,1,0)))</f>
        <v>1</v>
      </c>
      <c r="J13" s="177">
        <v>0</v>
      </c>
      <c r="K13" s="42">
        <f>IF(ISBLANK(J13),"",IF(L13&gt;0,J13/L13,IF(J13&gt;0,1,0)))</f>
        <v>0</v>
      </c>
      <c r="L13" s="187">
        <f t="shared" ref="L13:L34" si="0">J13+H13</f>
        <v>10945436</v>
      </c>
      <c r="M13" s="44">
        <f>IF(ISBLANK(L13),"  ",IF(L79&gt;0,L13/L79,IF(L13&gt;0,1,0)))</f>
        <v>0.10675930358564417</v>
      </c>
      <c r="N13" s="24"/>
    </row>
    <row r="14" spans="1:17" ht="15" customHeight="1" x14ac:dyDescent="0.2">
      <c r="A14" s="10" t="s">
        <v>13</v>
      </c>
      <c r="B14" s="205">
        <v>0</v>
      </c>
      <c r="C14" s="41">
        <f t="shared" ref="C14:C77" si="1">IF(ISBLANK(B14),"",IF(F14&gt;0,B14/F14,IF(B14&gt;0,1,0)))</f>
        <v>0</v>
      </c>
      <c r="D14" s="184">
        <v>0</v>
      </c>
      <c r="E14" s="42">
        <f t="shared" ref="E14:E77" si="2">IF(ISBLANK(D14),"",IF(F14&gt;0,D14/F14,IF(D14&gt;0,1,0)))</f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1">
        <f t="shared" ref="I14:I77" si="3">IF(ISBLANK(H14),"",IF(L14&gt;0,H14/L14,IF(H14&gt;0,1,0)))</f>
        <v>0</v>
      </c>
      <c r="J14" s="184">
        <v>0</v>
      </c>
      <c r="K14" s="42">
        <f t="shared" ref="K14:K77" si="4">IF(ISBLANK(J14),"",IF(L14&gt;0,J14/L14,IF(J14&gt;0,1,0)))</f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938525</v>
      </c>
      <c r="C15" s="162">
        <f t="shared" si="1"/>
        <v>1</v>
      </c>
      <c r="D15" s="181">
        <v>0</v>
      </c>
      <c r="E15" s="42">
        <f t="shared" si="2"/>
        <v>0</v>
      </c>
      <c r="F15" s="189">
        <f>D15+B15</f>
        <v>938525</v>
      </c>
      <c r="G15" s="50">
        <f>IF(ISBLANK(F15),"  ",IF(F79&gt;0,F15/F79,IF(F15&gt;0,1,0)))</f>
        <v>8.5804275996359727E-3</v>
      </c>
      <c r="H15" s="170">
        <v>955184</v>
      </c>
      <c r="I15" s="41">
        <f t="shared" si="3"/>
        <v>1</v>
      </c>
      <c r="J15" s="181">
        <v>0</v>
      </c>
      <c r="K15" s="42">
        <f t="shared" si="4"/>
        <v>0</v>
      </c>
      <c r="L15" s="189">
        <f t="shared" si="0"/>
        <v>955184</v>
      </c>
      <c r="M15" s="50">
        <f>IF(ISBLANK(L15),"  ",IF(L79&gt;0,L15/L79,IF(L15&gt;0,1,0)))</f>
        <v>9.3166483853315621E-3</v>
      </c>
      <c r="N15" s="24"/>
    </row>
    <row r="16" spans="1:17" ht="15" customHeight="1" x14ac:dyDescent="0.2">
      <c r="A16" s="51" t="s">
        <v>15</v>
      </c>
      <c r="B16" s="205">
        <v>0</v>
      </c>
      <c r="C16" s="41">
        <f t="shared" si="1"/>
        <v>0</v>
      </c>
      <c r="D16" s="184">
        <v>0</v>
      </c>
      <c r="E16" s="42">
        <f t="shared" si="2"/>
        <v>0</v>
      </c>
      <c r="F16" s="190">
        <f t="shared" ref="F16:F41" si="5">D16+B16</f>
        <v>0</v>
      </c>
      <c r="G16" s="43">
        <f>IF(ISBLANK(F16),"  ",IF(F79&gt;0,F16/F79,IF(F16&gt;0,1,0)))</f>
        <v>0</v>
      </c>
      <c r="H16" s="205">
        <v>0</v>
      </c>
      <c r="I16" s="41">
        <f t="shared" si="3"/>
        <v>0</v>
      </c>
      <c r="J16" s="184">
        <v>0</v>
      </c>
      <c r="K16" s="42">
        <f t="shared" si="4"/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938525</v>
      </c>
      <c r="C17" s="41">
        <f t="shared" si="1"/>
        <v>1</v>
      </c>
      <c r="D17" s="181">
        <v>0</v>
      </c>
      <c r="E17" s="42">
        <f t="shared" si="2"/>
        <v>0</v>
      </c>
      <c r="F17" s="191">
        <f t="shared" si="5"/>
        <v>938525</v>
      </c>
      <c r="G17" s="47">
        <f>IF(ISBLANK(F17),"  ",IF(F79&gt;0,F17/F79,IF(F17&gt;0,1,0)))</f>
        <v>8.5804275996359727E-3</v>
      </c>
      <c r="H17" s="206">
        <v>955184</v>
      </c>
      <c r="I17" s="41">
        <f t="shared" si="3"/>
        <v>1</v>
      </c>
      <c r="J17" s="181">
        <v>0</v>
      </c>
      <c r="K17" s="42">
        <f t="shared" si="4"/>
        <v>0</v>
      </c>
      <c r="L17" s="191">
        <f t="shared" si="0"/>
        <v>955184</v>
      </c>
      <c r="M17" s="47">
        <f>IF(ISBLANK(L17),"  ",IF(L79&gt;0,L17/L79,IF(L17&gt;0,1,0)))</f>
        <v>9.3166483853315621E-3</v>
      </c>
      <c r="N17" s="24"/>
    </row>
    <row r="18" spans="1:14" ht="15" customHeight="1" x14ac:dyDescent="0.2">
      <c r="A18" s="52" t="s">
        <v>17</v>
      </c>
      <c r="B18" s="206">
        <v>0</v>
      </c>
      <c r="C18" s="41">
        <f t="shared" si="1"/>
        <v>0</v>
      </c>
      <c r="D18" s="181">
        <v>0</v>
      </c>
      <c r="E18" s="42">
        <f t="shared" si="2"/>
        <v>0</v>
      </c>
      <c r="F18" s="191">
        <f t="shared" si="5"/>
        <v>0</v>
      </c>
      <c r="G18" s="47">
        <f>IF(ISBLANK(F18),"  ",IF(F79&gt;0,F18/F79,IF(F18&gt;0,1,0)))</f>
        <v>0</v>
      </c>
      <c r="H18" s="206">
        <v>0</v>
      </c>
      <c r="I18" s="41">
        <f t="shared" si="3"/>
        <v>0</v>
      </c>
      <c r="J18" s="181">
        <v>0</v>
      </c>
      <c r="K18" s="42">
        <f t="shared" si="4"/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1">
        <f t="shared" si="1"/>
        <v>0</v>
      </c>
      <c r="D19" s="181">
        <v>0</v>
      </c>
      <c r="E19" s="42">
        <f t="shared" si="2"/>
        <v>0</v>
      </c>
      <c r="F19" s="191">
        <f t="shared" si="5"/>
        <v>0</v>
      </c>
      <c r="G19" s="47">
        <f>IF(ISBLANK(F19),"  ",IF(F79&gt;0,F19/F79,IF(F19&gt;0,1,0)))</f>
        <v>0</v>
      </c>
      <c r="H19" s="206">
        <v>0</v>
      </c>
      <c r="I19" s="41">
        <f t="shared" si="3"/>
        <v>0</v>
      </c>
      <c r="J19" s="181">
        <v>0</v>
      </c>
      <c r="K19" s="42">
        <f t="shared" si="4"/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1">
        <f t="shared" si="1"/>
        <v>0</v>
      </c>
      <c r="D20" s="181">
        <v>0</v>
      </c>
      <c r="E20" s="42">
        <f t="shared" si="2"/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1">
        <f t="shared" si="3"/>
        <v>0</v>
      </c>
      <c r="J20" s="181">
        <v>0</v>
      </c>
      <c r="K20" s="42">
        <f t="shared" si="4"/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1">
        <f t="shared" si="1"/>
        <v>0</v>
      </c>
      <c r="D21" s="181">
        <v>0</v>
      </c>
      <c r="E21" s="42">
        <f t="shared" si="2"/>
        <v>0</v>
      </c>
      <c r="F21" s="191">
        <f t="shared" si="5"/>
        <v>0</v>
      </c>
      <c r="G21" s="47">
        <f>IF(ISBLANK(F21),"  ",IF(F79&gt;0,F21/F79,IF(F21&gt;0,1,0)))</f>
        <v>0</v>
      </c>
      <c r="H21" s="206">
        <v>0</v>
      </c>
      <c r="I21" s="41">
        <f t="shared" si="3"/>
        <v>0</v>
      </c>
      <c r="J21" s="181">
        <v>0</v>
      </c>
      <c r="K21" s="42">
        <f t="shared" si="4"/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82</v>
      </c>
      <c r="B22" s="206">
        <v>0</v>
      </c>
      <c r="C22" s="41">
        <f t="shared" si="1"/>
        <v>0</v>
      </c>
      <c r="D22" s="181">
        <v>0</v>
      </c>
      <c r="E22" s="42">
        <f t="shared" si="2"/>
        <v>0</v>
      </c>
      <c r="F22" s="191">
        <f t="shared" si="5"/>
        <v>0</v>
      </c>
      <c r="G22" s="47">
        <f>IF(ISBLANK(F22),"  ",IF(F79&gt;0,F22/F79,IF(F22&gt;0,1,0)))</f>
        <v>0</v>
      </c>
      <c r="H22" s="206">
        <v>0</v>
      </c>
      <c r="I22" s="41">
        <f t="shared" si="3"/>
        <v>0</v>
      </c>
      <c r="J22" s="181">
        <v>0</v>
      </c>
      <c r="K22" s="42">
        <f t="shared" si="4"/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1">
        <f t="shared" si="1"/>
        <v>0</v>
      </c>
      <c r="D23" s="181">
        <v>0</v>
      </c>
      <c r="E23" s="42">
        <f t="shared" si="2"/>
        <v>0</v>
      </c>
      <c r="F23" s="191">
        <f t="shared" si="5"/>
        <v>0</v>
      </c>
      <c r="G23" s="47">
        <f>IF(ISBLANK(F23),"  ",IF(F79&gt;0,F23/F79,IF(F23&gt;0,1,0)))</f>
        <v>0</v>
      </c>
      <c r="H23" s="206">
        <v>0</v>
      </c>
      <c r="I23" s="41">
        <f t="shared" si="3"/>
        <v>0</v>
      </c>
      <c r="J23" s="181">
        <v>0</v>
      </c>
      <c r="K23" s="42">
        <f t="shared" si="4"/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1">
        <f t="shared" si="1"/>
        <v>0</v>
      </c>
      <c r="D24" s="181">
        <v>0</v>
      </c>
      <c r="E24" s="42">
        <f t="shared" si="2"/>
        <v>0</v>
      </c>
      <c r="F24" s="191">
        <f t="shared" si="5"/>
        <v>0</v>
      </c>
      <c r="G24" s="47">
        <f>IF(ISBLANK(F24),"  ",IF(F79&gt;0,F24/F79,IF(F24&gt;0,1,0)))</f>
        <v>0</v>
      </c>
      <c r="H24" s="206">
        <v>0</v>
      </c>
      <c r="I24" s="41">
        <f t="shared" si="3"/>
        <v>0</v>
      </c>
      <c r="J24" s="181">
        <v>0</v>
      </c>
      <c r="K24" s="42">
        <f t="shared" si="4"/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1">
        <f t="shared" si="1"/>
        <v>0</v>
      </c>
      <c r="D25" s="181">
        <v>0</v>
      </c>
      <c r="E25" s="42">
        <f t="shared" si="2"/>
        <v>0</v>
      </c>
      <c r="F25" s="191">
        <f t="shared" si="5"/>
        <v>0</v>
      </c>
      <c r="G25" s="47">
        <f>IF(ISBLANK(F25),"  ",IF(F79&gt;0,F25/F79,IF(F25&gt;0,1,0)))</f>
        <v>0</v>
      </c>
      <c r="H25" s="206">
        <v>0</v>
      </c>
      <c r="I25" s="41">
        <f t="shared" si="3"/>
        <v>0</v>
      </c>
      <c r="J25" s="181">
        <v>0</v>
      </c>
      <c r="K25" s="42">
        <f t="shared" si="4"/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1">
        <f t="shared" si="1"/>
        <v>0</v>
      </c>
      <c r="D26" s="181">
        <v>0</v>
      </c>
      <c r="E26" s="42">
        <f t="shared" si="2"/>
        <v>0</v>
      </c>
      <c r="F26" s="191">
        <f t="shared" si="5"/>
        <v>0</v>
      </c>
      <c r="G26" s="47">
        <f>IF(ISBLANK(F26),"  ",IF(F79&gt;0,F26/F79,IF(F26&gt;0,1,0)))</f>
        <v>0</v>
      </c>
      <c r="H26" s="206">
        <v>0</v>
      </c>
      <c r="I26" s="41">
        <f t="shared" si="3"/>
        <v>0</v>
      </c>
      <c r="J26" s="181">
        <v>0</v>
      </c>
      <c r="K26" s="42">
        <f t="shared" si="4"/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1">
        <f t="shared" si="1"/>
        <v>0</v>
      </c>
      <c r="D27" s="181">
        <v>0</v>
      </c>
      <c r="E27" s="42">
        <f t="shared" si="2"/>
        <v>0</v>
      </c>
      <c r="F27" s="191">
        <f t="shared" si="5"/>
        <v>0</v>
      </c>
      <c r="G27" s="47">
        <f>IF(ISBLANK(F27),"  ",IF(F79&gt;0,F27/F79,IF(F27&gt;0,1,0)))</f>
        <v>0</v>
      </c>
      <c r="H27" s="206">
        <v>0</v>
      </c>
      <c r="I27" s="41">
        <f t="shared" si="3"/>
        <v>0</v>
      </c>
      <c r="J27" s="181">
        <v>0</v>
      </c>
      <c r="K27" s="42">
        <f t="shared" si="4"/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1">
        <f t="shared" si="1"/>
        <v>0</v>
      </c>
      <c r="D28" s="181">
        <v>0</v>
      </c>
      <c r="E28" s="42">
        <f t="shared" si="2"/>
        <v>0</v>
      </c>
      <c r="F28" s="191">
        <f t="shared" si="5"/>
        <v>0</v>
      </c>
      <c r="G28" s="47">
        <f>IF(ISBLANK(F28),"  ",IF(F79&gt;0,F28/F79,IF(F28&gt;0,1,0)))</f>
        <v>0</v>
      </c>
      <c r="H28" s="206">
        <v>0</v>
      </c>
      <c r="I28" s="41">
        <f t="shared" si="3"/>
        <v>0</v>
      </c>
      <c r="J28" s="181">
        <v>0</v>
      </c>
      <c r="K28" s="42">
        <f t="shared" si="4"/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1">
        <f t="shared" si="1"/>
        <v>0</v>
      </c>
      <c r="D29" s="181">
        <v>0</v>
      </c>
      <c r="E29" s="42">
        <f t="shared" si="2"/>
        <v>0</v>
      </c>
      <c r="F29" s="191">
        <f t="shared" si="5"/>
        <v>0</v>
      </c>
      <c r="G29" s="47">
        <f>IF(ISBLANK(F29),"  ",IF(F79&gt;0,F29/F79,IF(F29&gt;0,1,0)))</f>
        <v>0</v>
      </c>
      <c r="H29" s="206">
        <v>0</v>
      </c>
      <c r="I29" s="41">
        <f t="shared" si="3"/>
        <v>0</v>
      </c>
      <c r="J29" s="181">
        <v>0</v>
      </c>
      <c r="K29" s="42">
        <f t="shared" si="4"/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1">
        <f t="shared" si="1"/>
        <v>0</v>
      </c>
      <c r="D30" s="181">
        <v>0</v>
      </c>
      <c r="E30" s="42">
        <f t="shared" si="2"/>
        <v>0</v>
      </c>
      <c r="F30" s="191">
        <f t="shared" si="5"/>
        <v>0</v>
      </c>
      <c r="G30" s="47">
        <f>IF(ISBLANK(F30),"  ",IF(F79&gt;0,F30/F79,IF(F30&gt;0,1,0)))</f>
        <v>0</v>
      </c>
      <c r="H30" s="206">
        <v>0</v>
      </c>
      <c r="I30" s="41">
        <f t="shared" si="3"/>
        <v>0</v>
      </c>
      <c r="J30" s="181">
        <v>0</v>
      </c>
      <c r="K30" s="42">
        <f t="shared" si="4"/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1">
        <f t="shared" si="1"/>
        <v>0</v>
      </c>
      <c r="D31" s="181">
        <v>0</v>
      </c>
      <c r="E31" s="42">
        <f t="shared" si="2"/>
        <v>0</v>
      </c>
      <c r="F31" s="191">
        <f t="shared" si="5"/>
        <v>0</v>
      </c>
      <c r="G31" s="47">
        <f>IF(ISBLANK(F31),"  ",IF(F79&gt;0,F31/F79,IF(F31&gt;0,1,0)))</f>
        <v>0</v>
      </c>
      <c r="H31" s="206">
        <v>0</v>
      </c>
      <c r="I31" s="41">
        <f t="shared" si="3"/>
        <v>0</v>
      </c>
      <c r="J31" s="181">
        <v>0</v>
      </c>
      <c r="K31" s="42">
        <f t="shared" si="4"/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1">
        <f t="shared" si="1"/>
        <v>0</v>
      </c>
      <c r="D32" s="181">
        <v>0</v>
      </c>
      <c r="E32" s="42">
        <f t="shared" si="2"/>
        <v>0</v>
      </c>
      <c r="F32" s="191">
        <f t="shared" si="5"/>
        <v>0</v>
      </c>
      <c r="G32" s="47">
        <f>IF(ISBLANK(F32),"  ",IF(F79&gt;0,F32/F79,IF(F32&gt;0,1,0)))</f>
        <v>0</v>
      </c>
      <c r="H32" s="206">
        <v>0</v>
      </c>
      <c r="I32" s="41">
        <f t="shared" si="3"/>
        <v>0</v>
      </c>
      <c r="J32" s="181">
        <v>0</v>
      </c>
      <c r="K32" s="42">
        <f t="shared" si="4"/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1">
        <f t="shared" si="1"/>
        <v>0</v>
      </c>
      <c r="D33" s="181">
        <v>0</v>
      </c>
      <c r="E33" s="42">
        <f t="shared" si="2"/>
        <v>0</v>
      </c>
      <c r="F33" s="191">
        <f t="shared" si="5"/>
        <v>0</v>
      </c>
      <c r="G33" s="47">
        <f>IF(ISBLANK(F33),"  ",IF(F79&gt;0,F33/F79,IF(F33&gt;0,1,0)))</f>
        <v>0</v>
      </c>
      <c r="H33" s="206">
        <v>0</v>
      </c>
      <c r="I33" s="41">
        <f t="shared" si="3"/>
        <v>0</v>
      </c>
      <c r="J33" s="181">
        <v>0</v>
      </c>
      <c r="K33" s="42">
        <f t="shared" si="4"/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1">
        <f t="shared" si="1"/>
        <v>0</v>
      </c>
      <c r="D34" s="181">
        <v>0</v>
      </c>
      <c r="E34" s="42">
        <f t="shared" si="2"/>
        <v>0</v>
      </c>
      <c r="F34" s="191">
        <f t="shared" si="5"/>
        <v>0</v>
      </c>
      <c r="G34" s="47">
        <f>IF(ISBLANK(F34),"  ",IF(F79&gt;0,F34/F79,IF(F34&gt;0,1,0)))</f>
        <v>0</v>
      </c>
      <c r="H34" s="206">
        <v>0</v>
      </c>
      <c r="I34" s="41">
        <f t="shared" si="3"/>
        <v>0</v>
      </c>
      <c r="J34" s="181">
        <v>0</v>
      </c>
      <c r="K34" s="42">
        <f t="shared" si="4"/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1">
        <f t="shared" si="1"/>
        <v>0</v>
      </c>
      <c r="D35" s="181">
        <v>0</v>
      </c>
      <c r="E35" s="42">
        <f t="shared" si="2"/>
        <v>0</v>
      </c>
      <c r="F35" s="191">
        <f t="shared" ref="F35" si="6">D35+B35</f>
        <v>0</v>
      </c>
      <c r="G35" s="47">
        <f>IF(ISBLANK(F35),"  ",IF(F80&gt;0,F35/F80,IF(F35&gt;0,1,0)))</f>
        <v>0</v>
      </c>
      <c r="H35" s="206">
        <v>0</v>
      </c>
      <c r="I35" s="41">
        <f t="shared" ref="I35:I36" si="7">IF(ISBLANK(H35),"",IF(L35&gt;0,H35/L35,IF(H35&gt;0,1,0)))</f>
        <v>0</v>
      </c>
      <c r="J35" s="181">
        <v>0</v>
      </c>
      <c r="K35" s="42">
        <f t="shared" si="4"/>
        <v>0</v>
      </c>
      <c r="L35" s="191">
        <f t="shared" ref="L35" si="8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1">
        <f t="shared" si="1"/>
        <v>0</v>
      </c>
      <c r="D36" s="181">
        <v>0</v>
      </c>
      <c r="E36" s="42">
        <f t="shared" si="2"/>
        <v>0</v>
      </c>
      <c r="F36" s="191">
        <f t="shared" ref="F36" si="9">D36+B36</f>
        <v>0</v>
      </c>
      <c r="G36" s="47">
        <f>IF(ISBLANK(F36),"  ",IF(F81&gt;0,F36/F81,IF(F36&gt;0,1,0)))</f>
        <v>0</v>
      </c>
      <c r="H36" s="206">
        <v>0</v>
      </c>
      <c r="I36" s="41">
        <f t="shared" si="7"/>
        <v>0</v>
      </c>
      <c r="J36" s="181">
        <v>0</v>
      </c>
      <c r="K36" s="42">
        <f t="shared" si="4"/>
        <v>0</v>
      </c>
      <c r="L36" s="191">
        <f t="shared" ref="L36" si="10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41" t="str">
        <f t="shared" si="1"/>
        <v/>
      </c>
      <c r="D37" s="181"/>
      <c r="E37" s="42" t="str">
        <f t="shared" si="2"/>
        <v/>
      </c>
      <c r="F37" s="191"/>
      <c r="G37" s="58" t="s">
        <v>4</v>
      </c>
      <c r="H37" s="207" t="s">
        <v>4</v>
      </c>
      <c r="I37" s="41"/>
      <c r="J37" s="181"/>
      <c r="K37" s="42" t="str">
        <f t="shared" si="4"/>
        <v/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1">
        <f t="shared" si="1"/>
        <v>0</v>
      </c>
      <c r="D38" s="181">
        <v>0</v>
      </c>
      <c r="E38" s="42">
        <f t="shared" si="2"/>
        <v>0</v>
      </c>
      <c r="F38" s="191">
        <f t="shared" si="5"/>
        <v>0</v>
      </c>
      <c r="G38" s="47">
        <f>IF(ISBLANK(F38),"  ",IF(F79&gt;0,F38/F79,IF(F38&gt;0,1,0)))</f>
        <v>0</v>
      </c>
      <c r="H38" s="206">
        <v>0</v>
      </c>
      <c r="I38" s="41">
        <f t="shared" si="3"/>
        <v>0</v>
      </c>
      <c r="J38" s="181">
        <v>0</v>
      </c>
      <c r="K38" s="42">
        <f t="shared" si="4"/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41" t="str">
        <f t="shared" si="1"/>
        <v/>
      </c>
      <c r="D39" s="181"/>
      <c r="E39" s="42" t="str">
        <f t="shared" si="2"/>
        <v/>
      </c>
      <c r="F39" s="191"/>
      <c r="G39" s="58" t="s">
        <v>4</v>
      </c>
      <c r="H39" s="207"/>
      <c r="I39" s="41" t="str">
        <f t="shared" si="3"/>
        <v/>
      </c>
      <c r="J39" s="181"/>
      <c r="K39" s="42" t="str">
        <f t="shared" si="4"/>
        <v/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1">
        <f t="shared" si="1"/>
        <v>0</v>
      </c>
      <c r="D40" s="180">
        <v>0</v>
      </c>
      <c r="E40" s="42">
        <f t="shared" si="2"/>
        <v>0</v>
      </c>
      <c r="F40" s="192">
        <f t="shared" si="5"/>
        <v>0</v>
      </c>
      <c r="G40" s="47">
        <f>IF(ISBLANK(F40),"  ",IF(F79&gt;0,F40/F79,IF(F40&gt;0,1,0)))</f>
        <v>0</v>
      </c>
      <c r="H40" s="168">
        <v>0</v>
      </c>
      <c r="I40" s="41">
        <f t="shared" si="3"/>
        <v>0</v>
      </c>
      <c r="J40" s="180">
        <v>0</v>
      </c>
      <c r="K40" s="42">
        <f t="shared" si="4"/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1" t="str">
        <f t="shared" si="1"/>
        <v/>
      </c>
      <c r="D41" s="180"/>
      <c r="E41" s="42" t="str">
        <f t="shared" si="2"/>
        <v/>
      </c>
      <c r="F41" s="191">
        <f t="shared" si="5"/>
        <v>0</v>
      </c>
      <c r="G41" s="47">
        <f>IF(ISBLANK(F41),"  ",IF(F79&gt;0,F41/F79,IF(F41&gt;0,1,0)))</f>
        <v>0</v>
      </c>
      <c r="H41" s="168"/>
      <c r="I41" s="41" t="str">
        <f t="shared" si="3"/>
        <v/>
      </c>
      <c r="J41" s="180"/>
      <c r="K41" s="42" t="str">
        <f t="shared" si="4"/>
        <v/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15179344</v>
      </c>
      <c r="C42" s="164">
        <f t="shared" si="1"/>
        <v>1</v>
      </c>
      <c r="D42" s="213">
        <v>0</v>
      </c>
      <c r="E42" s="60">
        <f t="shared" si="2"/>
        <v>0</v>
      </c>
      <c r="F42" s="169">
        <f>F41+F40+F38+F34+F29+F28+F26+F27+F25+F24+F23+F22+F21+F20+F19+F18+F17+F16+F14+F13+F30+F31+F32+F33</f>
        <v>15179344</v>
      </c>
      <c r="G42" s="61">
        <f>IF(ISBLANK(F42),"  ",IF(F79&gt;0,F42/F79,IF(F42&gt;0,1,0)))</f>
        <v>0.13877655065338559</v>
      </c>
      <c r="H42" s="169">
        <v>11900620</v>
      </c>
      <c r="I42" s="164">
        <f t="shared" si="3"/>
        <v>1</v>
      </c>
      <c r="J42" s="213">
        <v>0</v>
      </c>
      <c r="K42" s="60">
        <f t="shared" si="4"/>
        <v>0</v>
      </c>
      <c r="L42" s="169">
        <f>L41+L40+L38+L34+L29+L28+L26+L27+L25+L24+L23+L22+L21+L20+L19+L18+L17+L16+L14+L13+L30+L31+L32+L33</f>
        <v>11900620</v>
      </c>
      <c r="M42" s="61">
        <f>IF(ISBLANK(L42),"  ",IF(L79&gt;0,L42/L79,IF(L42&gt;0,1,0)))</f>
        <v>0.11607595197097574</v>
      </c>
      <c r="N42" s="63"/>
    </row>
    <row r="43" spans="1:14" ht="15" customHeight="1" x14ac:dyDescent="0.25">
      <c r="A43" s="65" t="s">
        <v>38</v>
      </c>
      <c r="B43" s="170"/>
      <c r="C43" s="162" t="str">
        <f t="shared" si="1"/>
        <v/>
      </c>
      <c r="D43" s="181"/>
      <c r="E43" s="49" t="str">
        <f t="shared" si="2"/>
        <v/>
      </c>
      <c r="F43" s="191"/>
      <c r="G43" s="58" t="s">
        <v>4</v>
      </c>
      <c r="H43" s="170"/>
      <c r="I43" s="48" t="str">
        <f t="shared" si="3"/>
        <v/>
      </c>
      <c r="J43" s="181"/>
      <c r="K43" s="49" t="str">
        <f t="shared" si="4"/>
        <v/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f t="shared" si="1"/>
        <v>0</v>
      </c>
      <c r="D44" s="214">
        <v>0</v>
      </c>
      <c r="E44" s="42">
        <f t="shared" si="2"/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f t="shared" si="3"/>
        <v>0</v>
      </c>
      <c r="J44" s="214">
        <v>0</v>
      </c>
      <c r="K44" s="42">
        <f t="shared" si="4"/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1">
        <f t="shared" si="1"/>
        <v>0</v>
      </c>
      <c r="D45" s="181">
        <v>0</v>
      </c>
      <c r="E45" s="42">
        <f t="shared" si="2"/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1">
        <f t="shared" si="3"/>
        <v>0</v>
      </c>
      <c r="J45" s="181">
        <v>0</v>
      </c>
      <c r="K45" s="42">
        <f t="shared" si="4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1">
        <f t="shared" si="1"/>
        <v>0</v>
      </c>
      <c r="D46" s="181">
        <v>0</v>
      </c>
      <c r="E46" s="42">
        <f t="shared" si="2"/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1">
        <f t="shared" si="3"/>
        <v>0</v>
      </c>
      <c r="J46" s="181">
        <v>0</v>
      </c>
      <c r="K46" s="42">
        <f t="shared" si="4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1">
        <f t="shared" si="1"/>
        <v>0</v>
      </c>
      <c r="D47" s="181">
        <v>0</v>
      </c>
      <c r="E47" s="42">
        <f t="shared" si="2"/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1">
        <f t="shared" si="3"/>
        <v>0</v>
      </c>
      <c r="J47" s="181">
        <v>0</v>
      </c>
      <c r="K47" s="42">
        <f t="shared" si="4"/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1">
        <f t="shared" si="1"/>
        <v>0</v>
      </c>
      <c r="D48" s="181">
        <v>0</v>
      </c>
      <c r="E48" s="42">
        <f t="shared" si="2"/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1">
        <f t="shared" si="3"/>
        <v>0</v>
      </c>
      <c r="J48" s="181">
        <v>0</v>
      </c>
      <c r="K48" s="42">
        <f t="shared" si="4"/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164">
        <f t="shared" si="1"/>
        <v>0</v>
      </c>
      <c r="D49" s="185">
        <v>0</v>
      </c>
      <c r="E49" s="60">
        <f t="shared" si="2"/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164">
        <f t="shared" si="3"/>
        <v>0</v>
      </c>
      <c r="J49" s="185">
        <v>0</v>
      </c>
      <c r="K49" s="60">
        <f t="shared" si="4"/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2994071</v>
      </c>
      <c r="C50" s="164">
        <f t="shared" si="1"/>
        <v>1</v>
      </c>
      <c r="D50" s="186">
        <v>0</v>
      </c>
      <c r="E50" s="60">
        <f t="shared" si="2"/>
        <v>0</v>
      </c>
      <c r="F50" s="194">
        <f>D50+B50</f>
        <v>2994071</v>
      </c>
      <c r="G50" s="61">
        <f>IF(ISBLANK(F50),"  ",IF(F78&gt;0,F50/F78,IF(F50&gt;0,1,0)))</f>
        <v>1</v>
      </c>
      <c r="H50" s="209">
        <v>0</v>
      </c>
      <c r="I50" s="164">
        <f t="shared" si="3"/>
        <v>0</v>
      </c>
      <c r="J50" s="186">
        <v>2994071</v>
      </c>
      <c r="K50" s="60">
        <f t="shared" si="4"/>
        <v>1</v>
      </c>
      <c r="L50" s="194">
        <f>J50+H50</f>
        <v>2994071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164">
        <f t="shared" si="1"/>
        <v>0</v>
      </c>
      <c r="D51" s="186">
        <v>0</v>
      </c>
      <c r="E51" s="60">
        <f t="shared" si="2"/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164">
        <f t="shared" si="3"/>
        <v>0</v>
      </c>
      <c r="J51" s="186">
        <v>0</v>
      </c>
      <c r="K51" s="60">
        <f t="shared" si="4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162" t="str">
        <f t="shared" si="1"/>
        <v/>
      </c>
      <c r="D52" s="184"/>
      <c r="E52" s="49" t="str">
        <f t="shared" si="2"/>
        <v/>
      </c>
      <c r="F52" s="189"/>
      <c r="G52" s="73" t="s">
        <v>4</v>
      </c>
      <c r="H52" s="173"/>
      <c r="I52" s="48" t="str">
        <f t="shared" si="3"/>
        <v/>
      </c>
      <c r="J52" s="184"/>
      <c r="K52" s="49" t="str">
        <f t="shared" si="4"/>
        <v/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32133738</v>
      </c>
      <c r="C53" s="41">
        <f t="shared" si="1"/>
        <v>1</v>
      </c>
      <c r="D53" s="184">
        <v>0</v>
      </c>
      <c r="E53" s="42">
        <f t="shared" si="2"/>
        <v>0</v>
      </c>
      <c r="F53" s="195">
        <f t="shared" ref="F53:F58" si="11">D53+B53</f>
        <v>32133738</v>
      </c>
      <c r="G53" s="43">
        <f>IF(ISBLANK(F53),"  ",IF(F79&gt;0,F53/F79,IF(F53&gt;0,1,0)))</f>
        <v>0.29378142555038089</v>
      </c>
      <c r="H53" s="173">
        <v>32458977</v>
      </c>
      <c r="I53" s="41">
        <f t="shared" si="3"/>
        <v>1</v>
      </c>
      <c r="J53" s="184">
        <v>0</v>
      </c>
      <c r="K53" s="42">
        <f t="shared" si="4"/>
        <v>0</v>
      </c>
      <c r="L53" s="195">
        <f t="shared" ref="L53:L69" si="12">J53+H53</f>
        <v>32458977</v>
      </c>
      <c r="M53" s="43">
        <f>IF(ISBLANK(L53),"  ",IF(L79&gt;0,L53/L79,IF(L53&gt;0,1,0)))</f>
        <v>0.31659750964899358</v>
      </c>
      <c r="N53" s="24"/>
    </row>
    <row r="54" spans="1:14" ht="15" customHeight="1" x14ac:dyDescent="0.2">
      <c r="A54" s="30" t="s">
        <v>48</v>
      </c>
      <c r="B54" s="170">
        <v>176096</v>
      </c>
      <c r="C54" s="41">
        <f t="shared" si="1"/>
        <v>1</v>
      </c>
      <c r="D54" s="181">
        <v>0</v>
      </c>
      <c r="E54" s="42">
        <f t="shared" si="2"/>
        <v>0</v>
      </c>
      <c r="F54" s="196">
        <f t="shared" si="11"/>
        <v>176096</v>
      </c>
      <c r="G54" s="47">
        <f>IF(ISBLANK(F54),"  ",IF(F79&gt;0,F54/F79,IF(F54&gt;0,1,0)))</f>
        <v>1.6099506977283464E-3</v>
      </c>
      <c r="H54" s="170">
        <v>171565</v>
      </c>
      <c r="I54" s="41">
        <f t="shared" si="3"/>
        <v>1</v>
      </c>
      <c r="J54" s="181">
        <v>0</v>
      </c>
      <c r="K54" s="42">
        <f t="shared" si="4"/>
        <v>0</v>
      </c>
      <c r="L54" s="196">
        <f t="shared" si="12"/>
        <v>171565</v>
      </c>
      <c r="M54" s="47">
        <f>IF(ISBLANK(L54),"  ",IF(L79&gt;0,L54/L79,IF(L54&gt;0,1,0)))</f>
        <v>1.6734061502594363E-3</v>
      </c>
      <c r="N54" s="24"/>
    </row>
    <row r="55" spans="1:14" ht="15" customHeight="1" x14ac:dyDescent="0.2">
      <c r="A55" s="74" t="s">
        <v>49</v>
      </c>
      <c r="B55" s="210">
        <v>1439750</v>
      </c>
      <c r="C55" s="41">
        <f t="shared" si="1"/>
        <v>1</v>
      </c>
      <c r="D55" s="215">
        <v>0</v>
      </c>
      <c r="E55" s="42">
        <f t="shared" si="2"/>
        <v>0</v>
      </c>
      <c r="F55" s="197">
        <f t="shared" si="11"/>
        <v>1439750</v>
      </c>
      <c r="G55" s="47">
        <f>IF(ISBLANK(F55),"  ",IF(F79&gt;0,F55/F79,IF(F55&gt;0,1,0)))</f>
        <v>1.3162857288378991E-2</v>
      </c>
      <c r="H55" s="210">
        <v>1441080</v>
      </c>
      <c r="I55" s="41">
        <f t="shared" si="3"/>
        <v>1</v>
      </c>
      <c r="J55" s="215">
        <v>0</v>
      </c>
      <c r="K55" s="42">
        <f t="shared" si="4"/>
        <v>0</v>
      </c>
      <c r="L55" s="197">
        <f t="shared" si="12"/>
        <v>1441080</v>
      </c>
      <c r="M55" s="47">
        <f>IF(ISBLANK(L55),"  ",IF(L79&gt;0,L55/L79,IF(L55&gt;0,1,0)))</f>
        <v>1.4055967913128367E-2</v>
      </c>
      <c r="N55" s="24"/>
    </row>
    <row r="56" spans="1:14" ht="15" customHeight="1" x14ac:dyDescent="0.2">
      <c r="A56" s="74" t="s">
        <v>50</v>
      </c>
      <c r="B56" s="210">
        <v>722405</v>
      </c>
      <c r="C56" s="41">
        <f t="shared" si="1"/>
        <v>1</v>
      </c>
      <c r="D56" s="215">
        <v>0</v>
      </c>
      <c r="E56" s="42">
        <f t="shared" si="2"/>
        <v>0</v>
      </c>
      <c r="F56" s="197">
        <f t="shared" si="11"/>
        <v>722405</v>
      </c>
      <c r="G56" s="47">
        <f>IF(ISBLANK(F56),"  ",IF(F79&gt;0,F56/F79,IF(F56&gt;0,1,0)))</f>
        <v>6.6045590688740578E-3</v>
      </c>
      <c r="H56" s="210">
        <v>720630</v>
      </c>
      <c r="I56" s="41">
        <f t="shared" si="3"/>
        <v>1</v>
      </c>
      <c r="J56" s="215">
        <v>0</v>
      </c>
      <c r="K56" s="42">
        <f t="shared" si="4"/>
        <v>0</v>
      </c>
      <c r="L56" s="197">
        <f t="shared" si="12"/>
        <v>720630</v>
      </c>
      <c r="M56" s="47">
        <f>IF(ISBLANK(L56),"  ",IF(L79&gt;0,L56/L79,IF(L56&gt;0,1,0)))</f>
        <v>7.0288617961790428E-3</v>
      </c>
      <c r="N56" s="24"/>
    </row>
    <row r="57" spans="1:14" ht="15" customHeight="1" x14ac:dyDescent="0.2">
      <c r="A57" s="74" t="s">
        <v>51</v>
      </c>
      <c r="B57" s="210">
        <v>0</v>
      </c>
      <c r="C57" s="41">
        <f t="shared" si="1"/>
        <v>0</v>
      </c>
      <c r="D57" s="215">
        <v>2786740</v>
      </c>
      <c r="E57" s="42">
        <f t="shared" si="2"/>
        <v>1</v>
      </c>
      <c r="F57" s="197">
        <f t="shared" si="11"/>
        <v>2786740</v>
      </c>
      <c r="G57" s="47">
        <f>IF(ISBLANK(F57),"  ",IF(F79&gt;0,F57/F79,IF(F57&gt;0,1,0)))</f>
        <v>2.5477659954726353E-2</v>
      </c>
      <c r="H57" s="210">
        <v>0</v>
      </c>
      <c r="I57" s="41">
        <f t="shared" si="3"/>
        <v>0</v>
      </c>
      <c r="J57" s="215">
        <v>2745986</v>
      </c>
      <c r="K57" s="42">
        <f t="shared" si="4"/>
        <v>1</v>
      </c>
      <c r="L57" s="197">
        <f t="shared" si="12"/>
        <v>2745986</v>
      </c>
      <c r="M57" s="47">
        <f>IF(ISBLANK(L57),"  ",IF(L79&gt;0,L57/L79,IF(L57&gt;0,1,0)))</f>
        <v>2.6783725473880502E-2</v>
      </c>
      <c r="N57" s="24"/>
    </row>
    <row r="58" spans="1:14" ht="15" customHeight="1" x14ac:dyDescent="0.2">
      <c r="A58" s="30" t="s">
        <v>52</v>
      </c>
      <c r="B58" s="170">
        <v>6798429</v>
      </c>
      <c r="C58" s="41">
        <f t="shared" si="1"/>
        <v>0.55826404469377966</v>
      </c>
      <c r="D58" s="181">
        <v>5379373</v>
      </c>
      <c r="E58" s="42">
        <f t="shared" si="2"/>
        <v>0.44173595530622028</v>
      </c>
      <c r="F58" s="196">
        <f t="shared" si="11"/>
        <v>12177802</v>
      </c>
      <c r="G58" s="47">
        <f>IF(ISBLANK(F58),"  ",IF(F79&gt;0,F58/F79,IF(F58&gt;0,1,0)))</f>
        <v>0.11133507193063813</v>
      </c>
      <c r="H58" s="170">
        <v>6737509</v>
      </c>
      <c r="I58" s="41">
        <f t="shared" si="3"/>
        <v>0.54790278139883319</v>
      </c>
      <c r="J58" s="181">
        <v>5559397</v>
      </c>
      <c r="K58" s="42">
        <f t="shared" si="4"/>
        <v>0.45209721860116681</v>
      </c>
      <c r="L58" s="196">
        <f t="shared" si="12"/>
        <v>12296906</v>
      </c>
      <c r="M58" s="47">
        <f>IF(ISBLANK(L58),"  ",IF(L79&gt;0,L58/L79,IF(L58&gt;0,1,0)))</f>
        <v>0.11994123585557756</v>
      </c>
      <c r="N58" s="24"/>
    </row>
    <row r="59" spans="1:14" s="64" customFormat="1" ht="15" customHeight="1" x14ac:dyDescent="0.25">
      <c r="A59" s="70" t="s">
        <v>53</v>
      </c>
      <c r="B59" s="211">
        <v>41270418</v>
      </c>
      <c r="C59" s="164">
        <f t="shared" si="1"/>
        <v>0.83481622122717303</v>
      </c>
      <c r="D59" s="185">
        <v>8166113</v>
      </c>
      <c r="E59" s="60">
        <f t="shared" si="2"/>
        <v>0.16518377877282692</v>
      </c>
      <c r="F59" s="198">
        <f>F58+F56+F55+F54+F53+F57</f>
        <v>49436531</v>
      </c>
      <c r="G59" s="61">
        <f>IF(ISBLANK(F59),"  ",IF(F79&gt;0,F59/F79,IF(F59&gt;0,1,0)))</f>
        <v>0.45197152449072681</v>
      </c>
      <c r="H59" s="211">
        <v>41529761</v>
      </c>
      <c r="I59" s="164">
        <f t="shared" si="3"/>
        <v>0.83334285138214914</v>
      </c>
      <c r="J59" s="185">
        <v>8305383</v>
      </c>
      <c r="K59" s="60">
        <f t="shared" si="4"/>
        <v>0.16665714861785089</v>
      </c>
      <c r="L59" s="217">
        <f t="shared" si="12"/>
        <v>49835144</v>
      </c>
      <c r="M59" s="61">
        <f>IF(ISBLANK(L59),"  ",IF(L79&gt;0,L59/L79,IF(L59&gt;0,1,0)))</f>
        <v>0.48608070683801846</v>
      </c>
      <c r="N59" s="63"/>
    </row>
    <row r="60" spans="1:14" ht="15" customHeight="1" x14ac:dyDescent="0.2">
      <c r="A60" s="40" t="s">
        <v>54</v>
      </c>
      <c r="B60" s="212">
        <v>0</v>
      </c>
      <c r="C60" s="41">
        <f t="shared" si="1"/>
        <v>0</v>
      </c>
      <c r="D60" s="216">
        <v>0</v>
      </c>
      <c r="E60" s="42">
        <f t="shared" si="2"/>
        <v>0</v>
      </c>
      <c r="F60" s="199">
        <f t="shared" ref="F60:F69" si="13">D60+B60</f>
        <v>0</v>
      </c>
      <c r="G60" s="47">
        <f>IF(ISBLANK(F60),"  ",IF(F79&gt;0,F60/F79,IF(F60&gt;0,1,0)))</f>
        <v>0</v>
      </c>
      <c r="H60" s="212">
        <v>0</v>
      </c>
      <c r="I60" s="41">
        <f t="shared" si="3"/>
        <v>0</v>
      </c>
      <c r="J60" s="216">
        <v>0</v>
      </c>
      <c r="K60" s="42">
        <f t="shared" si="4"/>
        <v>0</v>
      </c>
      <c r="L60" s="199">
        <f t="shared" si="12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1">
        <f t="shared" si="1"/>
        <v>0</v>
      </c>
      <c r="D61" s="181">
        <v>0</v>
      </c>
      <c r="E61" s="42">
        <f t="shared" si="2"/>
        <v>0</v>
      </c>
      <c r="F61" s="191">
        <f t="shared" si="13"/>
        <v>0</v>
      </c>
      <c r="G61" s="47">
        <f>IF(ISBLANK(F61),"  ",IF(F79&gt;0,F61/F79,IF(F61&gt;0,1,0)))</f>
        <v>0</v>
      </c>
      <c r="H61" s="206">
        <v>0</v>
      </c>
      <c r="I61" s="41">
        <f t="shared" si="3"/>
        <v>0</v>
      </c>
      <c r="J61" s="181">
        <v>0</v>
      </c>
      <c r="K61" s="42">
        <f t="shared" si="4"/>
        <v>0</v>
      </c>
      <c r="L61" s="191">
        <f t="shared" si="12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38380</v>
      </c>
      <c r="C62" s="41">
        <f t="shared" si="1"/>
        <v>1</v>
      </c>
      <c r="D62" s="181">
        <v>0</v>
      </c>
      <c r="E62" s="42">
        <f t="shared" si="2"/>
        <v>0</v>
      </c>
      <c r="F62" s="191">
        <f t="shared" si="13"/>
        <v>38380</v>
      </c>
      <c r="G62" s="47">
        <f>IF(ISBLANK(F62),"  ",IF(F79&gt;0,F62/F79,IF(F62&gt;0,1,0)))</f>
        <v>3.5088762821877803E-4</v>
      </c>
      <c r="H62" s="206">
        <v>0</v>
      </c>
      <c r="I62" s="41">
        <f t="shared" si="3"/>
        <v>0</v>
      </c>
      <c r="J62" s="181">
        <v>0</v>
      </c>
      <c r="K62" s="42">
        <f t="shared" si="4"/>
        <v>0</v>
      </c>
      <c r="L62" s="191">
        <f t="shared" si="12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162615</v>
      </c>
      <c r="C63" s="41">
        <f t="shared" si="1"/>
        <v>0.43563929393295631</v>
      </c>
      <c r="D63" s="180">
        <v>210664</v>
      </c>
      <c r="E63" s="42">
        <f t="shared" si="2"/>
        <v>0.56436070606704369</v>
      </c>
      <c r="F63" s="192">
        <f t="shared" si="13"/>
        <v>373279</v>
      </c>
      <c r="G63" s="47">
        <f>IF(ISBLANK(F63),"  ",IF(F79&gt;0,F63/F79,IF(F63&gt;0,1,0)))</f>
        <v>3.4126884568493289E-3</v>
      </c>
      <c r="H63" s="168">
        <v>145000</v>
      </c>
      <c r="I63" s="41">
        <f t="shared" si="3"/>
        <v>0.40768815511269063</v>
      </c>
      <c r="J63" s="180">
        <v>210664</v>
      </c>
      <c r="K63" s="42">
        <f t="shared" si="4"/>
        <v>0.59231184488730937</v>
      </c>
      <c r="L63" s="192">
        <f t="shared" si="12"/>
        <v>355664</v>
      </c>
      <c r="M63" s="47">
        <f>IF(ISBLANK(L63),"  ",IF(L79&gt;0,L63/L79,IF(L63&gt;0,1,0)))</f>
        <v>3.4690660975482887E-3</v>
      </c>
      <c r="N63" s="24"/>
    </row>
    <row r="64" spans="1:14" ht="15" customHeight="1" x14ac:dyDescent="0.2">
      <c r="A64" s="76" t="s">
        <v>58</v>
      </c>
      <c r="B64" s="206">
        <v>0</v>
      </c>
      <c r="C64" s="41">
        <f t="shared" si="1"/>
        <v>0</v>
      </c>
      <c r="D64" s="181">
        <v>0</v>
      </c>
      <c r="E64" s="42">
        <f t="shared" si="2"/>
        <v>0</v>
      </c>
      <c r="F64" s="191">
        <f t="shared" si="13"/>
        <v>0</v>
      </c>
      <c r="G64" s="47">
        <f>IF(ISBLANK(F64),"  ",IF(F79&gt;0,F64/F79,IF(F64&gt;0,1,0)))</f>
        <v>0</v>
      </c>
      <c r="H64" s="206">
        <v>0</v>
      </c>
      <c r="I64" s="41">
        <f t="shared" si="3"/>
        <v>0</v>
      </c>
      <c r="J64" s="181">
        <v>0</v>
      </c>
      <c r="K64" s="42">
        <f t="shared" si="4"/>
        <v>0</v>
      </c>
      <c r="L64" s="191">
        <f t="shared" si="12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1">
        <f t="shared" si="1"/>
        <v>0</v>
      </c>
      <c r="D65" s="181">
        <v>4300268</v>
      </c>
      <c r="E65" s="42">
        <f t="shared" si="2"/>
        <v>1</v>
      </c>
      <c r="F65" s="191">
        <f t="shared" si="13"/>
        <v>4300268</v>
      </c>
      <c r="G65" s="47">
        <f>IF(ISBLANK(F65),"  ",IF(F79&gt;0,F65/F79,IF(F65&gt;0,1,0)))</f>
        <v>3.9315029682780306E-2</v>
      </c>
      <c r="H65" s="206">
        <v>0</v>
      </c>
      <c r="I65" s="41">
        <f t="shared" si="3"/>
        <v>0</v>
      </c>
      <c r="J65" s="181">
        <v>5104717</v>
      </c>
      <c r="K65" s="42">
        <f t="shared" si="4"/>
        <v>1</v>
      </c>
      <c r="L65" s="191">
        <f t="shared" si="12"/>
        <v>5104717</v>
      </c>
      <c r="M65" s="47">
        <f>IF(ISBLANK(L65),"  ",IF(L79&gt;0,L65/L79,IF(L65&gt;0,1,0)))</f>
        <v>4.9790253391623573E-2</v>
      </c>
      <c r="N65" s="24"/>
    </row>
    <row r="66" spans="1:14" ht="15" customHeight="1" x14ac:dyDescent="0.2">
      <c r="A66" s="77" t="s">
        <v>60</v>
      </c>
      <c r="B66" s="206">
        <v>0</v>
      </c>
      <c r="C66" s="41">
        <f t="shared" si="1"/>
        <v>0</v>
      </c>
      <c r="D66" s="181">
        <v>16002542</v>
      </c>
      <c r="E66" s="42">
        <f t="shared" si="2"/>
        <v>1</v>
      </c>
      <c r="F66" s="191">
        <f t="shared" si="13"/>
        <v>16002542</v>
      </c>
      <c r="G66" s="47">
        <f>IF(ISBLANK(F66),"  ",IF(F79&gt;0,F66/F79,IF(F66&gt;0,1,0)))</f>
        <v>0.14630260572827986</v>
      </c>
      <c r="H66" s="206">
        <v>0</v>
      </c>
      <c r="I66" s="41">
        <f t="shared" si="3"/>
        <v>0</v>
      </c>
      <c r="J66" s="181">
        <v>15256546</v>
      </c>
      <c r="K66" s="42">
        <f t="shared" si="4"/>
        <v>1</v>
      </c>
      <c r="L66" s="191">
        <f t="shared" si="12"/>
        <v>15256546</v>
      </c>
      <c r="M66" s="47">
        <f>IF(ISBLANK(L66),"  ",IF(L79&gt;0,L66/L79,IF(L66&gt;0,1,0)))</f>
        <v>0.14880889405249323</v>
      </c>
      <c r="N66" s="24"/>
    </row>
    <row r="67" spans="1:14" ht="15" customHeight="1" x14ac:dyDescent="0.2">
      <c r="A67" s="77" t="s">
        <v>61</v>
      </c>
      <c r="B67" s="206">
        <v>0</v>
      </c>
      <c r="C67" s="41">
        <f t="shared" si="1"/>
        <v>0</v>
      </c>
      <c r="D67" s="181">
        <v>358886</v>
      </c>
      <c r="E67" s="42">
        <f t="shared" si="2"/>
        <v>1</v>
      </c>
      <c r="F67" s="191">
        <f t="shared" si="13"/>
        <v>358886</v>
      </c>
      <c r="G67" s="47">
        <f>IF(ISBLANK(F67),"  ",IF(F79&gt;0,F67/F79,IF(F67&gt;0,1,0)))</f>
        <v>3.2811010250371124E-3</v>
      </c>
      <c r="H67" s="206">
        <v>0</v>
      </c>
      <c r="I67" s="41">
        <f t="shared" si="3"/>
        <v>0</v>
      </c>
      <c r="J67" s="181">
        <v>358886</v>
      </c>
      <c r="K67" s="42">
        <f t="shared" si="4"/>
        <v>1</v>
      </c>
      <c r="L67" s="191">
        <f t="shared" si="12"/>
        <v>358886</v>
      </c>
      <c r="M67" s="47">
        <f>IF(ISBLANK(L67),"  ",IF(L79&gt;0,L67/L79,IF(L67&gt;0,1,0)))</f>
        <v>3.5004927557602543E-3</v>
      </c>
      <c r="N67" s="24"/>
    </row>
    <row r="68" spans="1:14" ht="15" customHeight="1" x14ac:dyDescent="0.2">
      <c r="A68" s="68" t="s">
        <v>62</v>
      </c>
      <c r="B68" s="206">
        <v>0</v>
      </c>
      <c r="C68" s="41">
        <f t="shared" si="1"/>
        <v>0</v>
      </c>
      <c r="D68" s="181">
        <v>1948695</v>
      </c>
      <c r="E68" s="42">
        <f t="shared" si="2"/>
        <v>1</v>
      </c>
      <c r="F68" s="191">
        <f t="shared" si="13"/>
        <v>1948695</v>
      </c>
      <c r="G68" s="47">
        <f>IF(ISBLANK(F68),"  ",IF(F79&gt;0,F68/F79,IF(F68&gt;0,1,0)))</f>
        <v>1.7815866771021146E-2</v>
      </c>
      <c r="H68" s="206">
        <v>0</v>
      </c>
      <c r="I68" s="41">
        <f t="shared" si="3"/>
        <v>0</v>
      </c>
      <c r="J68" s="181">
        <v>1508695</v>
      </c>
      <c r="K68" s="42">
        <f t="shared" si="4"/>
        <v>1</v>
      </c>
      <c r="L68" s="191">
        <f t="shared" si="12"/>
        <v>1508695</v>
      </c>
      <c r="M68" s="47">
        <f>IF(ISBLANK(L68),"  ",IF(L79&gt;0,L68/L79,IF(L68&gt;0,1,0)))</f>
        <v>1.4715469308225222E-2</v>
      </c>
      <c r="N68" s="24"/>
    </row>
    <row r="69" spans="1:14" ht="15" customHeight="1" x14ac:dyDescent="0.2">
      <c r="A69" s="67" t="s">
        <v>63</v>
      </c>
      <c r="B69" s="206">
        <v>2244164</v>
      </c>
      <c r="C69" s="41">
        <f t="shared" si="1"/>
        <v>0.68544163008343517</v>
      </c>
      <c r="D69" s="181">
        <v>1029877</v>
      </c>
      <c r="E69" s="42">
        <f t="shared" si="2"/>
        <v>0.31455836991656488</v>
      </c>
      <c r="F69" s="191">
        <f t="shared" si="13"/>
        <v>3274041</v>
      </c>
      <c r="G69" s="47">
        <f>IF(ISBLANK(F69),"  ",IF(F79&gt;0,F69/F79,IF(F69&gt;0,1,0)))</f>
        <v>2.993279002556113E-2</v>
      </c>
      <c r="H69" s="206">
        <v>2642970</v>
      </c>
      <c r="I69" s="41">
        <f t="shared" si="3"/>
        <v>0.7413078355697168</v>
      </c>
      <c r="J69" s="181">
        <v>922310</v>
      </c>
      <c r="K69" s="42">
        <f t="shared" si="4"/>
        <v>0.2586921644302832</v>
      </c>
      <c r="L69" s="191">
        <f t="shared" si="12"/>
        <v>3565280</v>
      </c>
      <c r="M69" s="47">
        <f>IF(ISBLANK(L69),"  ",IF(L79&gt;0,L69/L79,IF(L69&gt;0,1,0)))</f>
        <v>3.4774933578509387E-2</v>
      </c>
      <c r="N69" s="24"/>
    </row>
    <row r="70" spans="1:14" s="64" customFormat="1" ht="15" customHeight="1" x14ac:dyDescent="0.25">
      <c r="A70" s="78" t="s">
        <v>64</v>
      </c>
      <c r="B70" s="174">
        <v>43715577</v>
      </c>
      <c r="C70" s="164">
        <f t="shared" si="1"/>
        <v>0.5772357518534087</v>
      </c>
      <c r="D70" s="185">
        <v>32017045</v>
      </c>
      <c r="E70" s="60">
        <f t="shared" si="2"/>
        <v>0.4227642481465913</v>
      </c>
      <c r="F70" s="174">
        <f>F69+F68+F67+F66+F65+F64+F63+F62+F61+F60+F59</f>
        <v>75732622</v>
      </c>
      <c r="G70" s="61">
        <f>IF(ISBLANK(F70),"  ",IF(F79&gt;0,F70/F79,IF(F70&gt;0,1,0)))</f>
        <v>0.69238249380847439</v>
      </c>
      <c r="H70" s="174">
        <v>44317731</v>
      </c>
      <c r="I70" s="164">
        <f t="shared" si="3"/>
        <v>0.58324367520655285</v>
      </c>
      <c r="J70" s="185">
        <v>31667201</v>
      </c>
      <c r="K70" s="60">
        <f t="shared" si="4"/>
        <v>0.41675632479344721</v>
      </c>
      <c r="L70" s="174">
        <f>L69+L68+L67+L66+L65+L64+L63+L62+L61+L60+L59</f>
        <v>75984932</v>
      </c>
      <c r="M70" s="61">
        <f>IF(ISBLANK(L70),"  ",IF(L79&gt;0,L70/L79,IF(L70&gt;0,1,0)))</f>
        <v>0.74113981602217849</v>
      </c>
      <c r="N70" s="63"/>
    </row>
    <row r="71" spans="1:14" ht="15" customHeight="1" x14ac:dyDescent="0.25">
      <c r="A71" s="13" t="s">
        <v>65</v>
      </c>
      <c r="B71" s="170"/>
      <c r="C71" s="162" t="str">
        <f t="shared" si="1"/>
        <v/>
      </c>
      <c r="D71" s="181"/>
      <c r="E71" s="49" t="str">
        <f t="shared" si="2"/>
        <v/>
      </c>
      <c r="F71" s="191"/>
      <c r="G71" s="58" t="s">
        <v>4</v>
      </c>
      <c r="H71" s="170"/>
      <c r="I71" s="48" t="str">
        <f t="shared" si="3"/>
        <v/>
      </c>
      <c r="J71" s="181"/>
      <c r="K71" s="49" t="str">
        <f t="shared" si="4"/>
        <v/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f t="shared" si="1"/>
        <v>0</v>
      </c>
      <c r="D72" s="184">
        <v>0</v>
      </c>
      <c r="E72" s="42">
        <f t="shared" si="2"/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f t="shared" si="3"/>
        <v>0</v>
      </c>
      <c r="J72" s="184">
        <v>0</v>
      </c>
      <c r="K72" s="42">
        <f t="shared" si="4"/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1">
        <f t="shared" si="1"/>
        <v>0</v>
      </c>
      <c r="D73" s="181">
        <v>0</v>
      </c>
      <c r="E73" s="42">
        <f t="shared" si="2"/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1">
        <f t="shared" si="3"/>
        <v>0</v>
      </c>
      <c r="J73" s="181">
        <v>0</v>
      </c>
      <c r="K73" s="42">
        <f t="shared" si="4"/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162" t="str">
        <f t="shared" si="1"/>
        <v/>
      </c>
      <c r="D74" s="181"/>
      <c r="E74" s="49" t="str">
        <f t="shared" si="2"/>
        <v/>
      </c>
      <c r="F74" s="191"/>
      <c r="G74" s="58" t="s">
        <v>4</v>
      </c>
      <c r="H74" s="170"/>
      <c r="I74" s="48" t="str">
        <f t="shared" si="3"/>
        <v/>
      </c>
      <c r="J74" s="181"/>
      <c r="K74" s="49" t="str">
        <f t="shared" si="4"/>
        <v/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f t="shared" si="1"/>
        <v>0</v>
      </c>
      <c r="D75" s="184">
        <v>10981664</v>
      </c>
      <c r="E75" s="42">
        <f t="shared" si="2"/>
        <v>1</v>
      </c>
      <c r="F75" s="190">
        <f>D75+B75</f>
        <v>10981664</v>
      </c>
      <c r="G75" s="43">
        <f>IF(ISBLANK(F75),"  ",IF(F79&gt;0,F75/F79,IF(F75&gt;0,1,0)))</f>
        <v>0.10039942769295307</v>
      </c>
      <c r="H75" s="205">
        <v>0</v>
      </c>
      <c r="I75" s="41">
        <f t="shared" si="3"/>
        <v>0</v>
      </c>
      <c r="J75" s="184">
        <v>10981664</v>
      </c>
      <c r="K75" s="42">
        <f t="shared" si="4"/>
        <v>1</v>
      </c>
      <c r="L75" s="190">
        <f>J75+H75</f>
        <v>10981664</v>
      </c>
      <c r="M75" s="43">
        <f>IF(ISBLANK(L75),"  ",IF(L79&gt;0,L75/L79,IF(L75&gt;0,1,0)))</f>
        <v>0.10711266329194558</v>
      </c>
    </row>
    <row r="76" spans="1:14" ht="15" customHeight="1" x14ac:dyDescent="0.2">
      <c r="A76" s="30" t="s">
        <v>70</v>
      </c>
      <c r="B76" s="206">
        <v>0</v>
      </c>
      <c r="C76" s="41">
        <f t="shared" si="1"/>
        <v>0</v>
      </c>
      <c r="D76" s="181">
        <v>4492046</v>
      </c>
      <c r="E76" s="42">
        <f t="shared" si="2"/>
        <v>1</v>
      </c>
      <c r="F76" s="191">
        <f>D76+B76</f>
        <v>4492046</v>
      </c>
      <c r="G76" s="47">
        <f>IF(ISBLANK(F76),"  ",IF(F79&gt;0,F76/F79,IF(F76&gt;0,1,0)))</f>
        <v>4.1068352443711542E-2</v>
      </c>
      <c r="H76" s="206">
        <v>0</v>
      </c>
      <c r="I76" s="41">
        <f t="shared" si="3"/>
        <v>0</v>
      </c>
      <c r="J76" s="181">
        <v>663136</v>
      </c>
      <c r="K76" s="42">
        <f t="shared" si="4"/>
        <v>1</v>
      </c>
      <c r="L76" s="191">
        <f>J76+H76</f>
        <v>663136</v>
      </c>
      <c r="M76" s="47">
        <f>IF(ISBLANK(L76),"  ",IF(L79&gt;0,L76/L79,IF(L76&gt;0,1,0)))</f>
        <v>6.4680783426598757E-3</v>
      </c>
    </row>
    <row r="77" spans="1:14" s="64" customFormat="1" ht="15" customHeight="1" x14ac:dyDescent="0.25">
      <c r="A77" s="65" t="s">
        <v>71</v>
      </c>
      <c r="B77" s="175">
        <v>0</v>
      </c>
      <c r="C77" s="164">
        <f t="shared" si="1"/>
        <v>0</v>
      </c>
      <c r="D77" s="186">
        <v>15473710</v>
      </c>
      <c r="E77" s="60">
        <f t="shared" si="2"/>
        <v>1</v>
      </c>
      <c r="F77" s="200">
        <f>F76+F75+F74+F73+F72</f>
        <v>15473710</v>
      </c>
      <c r="G77" s="61">
        <f>IF(ISBLANK(F77),"  ",IF(F79&gt;0,F77/F79,IF(F77&gt;0,1,0)))</f>
        <v>0.14146778013666461</v>
      </c>
      <c r="H77" s="175">
        <v>0</v>
      </c>
      <c r="I77" s="164">
        <f t="shared" si="3"/>
        <v>0</v>
      </c>
      <c r="J77" s="186">
        <v>11644800</v>
      </c>
      <c r="K77" s="60">
        <f t="shared" si="4"/>
        <v>1</v>
      </c>
      <c r="L77" s="200">
        <f>L76+L75+L74+L73+L72</f>
        <v>11644800</v>
      </c>
      <c r="M77" s="61">
        <f>IF(ISBLANK(L77),"  ",IF(L79&gt;0,L77/L79,IF(L77&gt;0,1,0)))</f>
        <v>0.11358074163460545</v>
      </c>
    </row>
    <row r="78" spans="1:14" s="64" customFormat="1" ht="15" customHeight="1" x14ac:dyDescent="0.25">
      <c r="A78" s="65" t="s">
        <v>72</v>
      </c>
      <c r="B78" s="175">
        <v>0</v>
      </c>
      <c r="C78" s="164">
        <f t="shared" ref="C78:C79" si="14">IF(ISBLANK(B78),"",IF(F78&gt;0,B78/F78,IF(B78&gt;0,1,0)))</f>
        <v>0</v>
      </c>
      <c r="D78" s="186">
        <v>0</v>
      </c>
      <c r="E78" s="60">
        <f t="shared" ref="E78:E79" si="15">IF(ISBLANK(D78),"",IF(F78&gt;0,D78/F78,IF(D78&gt;0,1,0)))</f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164">
        <f t="shared" ref="I78:I79" si="16">IF(ISBLANK(H78),"",IF(L78&gt;0,H78/L78,IF(H78&gt;0,1,0)))</f>
        <v>0</v>
      </c>
      <c r="J78" s="186">
        <v>0</v>
      </c>
      <c r="K78" s="60">
        <f t="shared" ref="K78:K79" si="17">IF(ISBLANK(J78),"",IF(L78&gt;0,J78/L78,IF(J78&gt;0,1,0)))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61888992</v>
      </c>
      <c r="C79" s="83">
        <f t="shared" si="14"/>
        <v>0.5658176554385338</v>
      </c>
      <c r="D79" s="176">
        <f>D77+D70+D49+D42+D51+D50+D78</f>
        <v>47490755</v>
      </c>
      <c r="E79" s="83">
        <f t="shared" si="15"/>
        <v>0.4341823445614662</v>
      </c>
      <c r="F79" s="176">
        <f>F77+F70+F49+F42+F51+F50+F78</f>
        <v>109379747</v>
      </c>
      <c r="G79" s="84">
        <f>IF(ISBLANK(F79),"  ",IF(F79&gt;0,F79/F79,IF(F79&gt;0,1,0)))</f>
        <v>1</v>
      </c>
      <c r="H79" s="176">
        <f>H77+H70+H49+H42+H51+H50+H78</f>
        <v>56218351</v>
      </c>
      <c r="I79" s="83">
        <f t="shared" si="16"/>
        <v>0.54834106210965949</v>
      </c>
      <c r="J79" s="176">
        <f>J77+J70+J49+J42+J51+J50+J78</f>
        <v>46306072</v>
      </c>
      <c r="K79" s="83">
        <f t="shared" si="17"/>
        <v>0.45165893789034051</v>
      </c>
      <c r="L79" s="176">
        <f>L77+L70+L49+L42+L51+L50+L78</f>
        <v>102524423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10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118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20591028</v>
      </c>
      <c r="C13" s="41">
        <f>IF(ISBLANK(B13),"",IF(F13&gt;0,B13/F13,IF(B13&gt;0,1,0)))</f>
        <v>1</v>
      </c>
      <c r="D13" s="177">
        <v>0</v>
      </c>
      <c r="E13" s="42">
        <f>IF(ISBLANK(D13),"",IF(F13&gt;0,D13/F13,IF(D13&gt;0,1,0)))</f>
        <v>0</v>
      </c>
      <c r="F13" s="187">
        <f>D13+B13</f>
        <v>20591028</v>
      </c>
      <c r="G13" s="43">
        <f>IF(ISBLANK(F13),"  ",IF(F79&gt;0,F13/F79,IF(F13&gt;0,1,0)))</f>
        <v>0.13886990266933272</v>
      </c>
      <c r="H13" s="230">
        <v>16481211</v>
      </c>
      <c r="I13" s="41">
        <f>IF(ISBLANK(H13),"",IF(L13&gt;0,H13/L13,IF(H13&gt;0,1,0)))</f>
        <v>1</v>
      </c>
      <c r="J13" s="177">
        <v>0</v>
      </c>
      <c r="K13" s="42">
        <f>IF(ISBLANK(J13),"",IF(L13&gt;0,J13/L13,IF(J13&gt;0,1,0)))</f>
        <v>0</v>
      </c>
      <c r="L13" s="187">
        <f t="shared" ref="L13:L34" si="0">J13+H13</f>
        <v>16481211</v>
      </c>
      <c r="M13" s="44">
        <f>IF(ISBLANK(L13),"  ",IF(L79&gt;0,L13/L79,IF(L13&gt;0,1,0)))</f>
        <v>0.11786016029892175</v>
      </c>
      <c r="N13" s="24"/>
    </row>
    <row r="14" spans="1:17" ht="15" customHeight="1" x14ac:dyDescent="0.2">
      <c r="A14" s="10" t="s">
        <v>13</v>
      </c>
      <c r="B14" s="205">
        <v>0</v>
      </c>
      <c r="C14" s="41">
        <f t="shared" ref="C14:C77" si="1">IF(ISBLANK(B14),"",IF(F14&gt;0,B14/F14,IF(B14&gt;0,1,0)))</f>
        <v>0</v>
      </c>
      <c r="D14" s="184">
        <v>0</v>
      </c>
      <c r="E14" s="42">
        <f t="shared" ref="E14:E77" si="2">IF(ISBLANK(D14),"",IF(F14&gt;0,D14/F14,IF(D14&gt;0,1,0)))</f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1">
        <f t="shared" ref="I14:I77" si="3">IF(ISBLANK(H14),"",IF(L14&gt;0,H14/L14,IF(H14&gt;0,1,0)))</f>
        <v>0</v>
      </c>
      <c r="J14" s="184">
        <v>0</v>
      </c>
      <c r="K14" s="42">
        <f t="shared" ref="K14:K77" si="4">IF(ISBLANK(J14),"",IF(L14&gt;0,J14/L14,IF(J14&gt;0,1,0)))</f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1094885</v>
      </c>
      <c r="C15" s="162">
        <f t="shared" si="1"/>
        <v>1</v>
      </c>
      <c r="D15" s="181">
        <v>0</v>
      </c>
      <c r="E15" s="42">
        <f t="shared" si="2"/>
        <v>0</v>
      </c>
      <c r="F15" s="189">
        <f>D15+B15</f>
        <v>1094885</v>
      </c>
      <c r="G15" s="50">
        <f>IF(ISBLANK(F15),"  ",IF(F79&gt;0,F15/F79,IF(F15&gt;0,1,0)))</f>
        <v>7.3841176547432387E-3</v>
      </c>
      <c r="H15" s="170">
        <v>1114319</v>
      </c>
      <c r="I15" s="41">
        <f t="shared" si="3"/>
        <v>1</v>
      </c>
      <c r="J15" s="181">
        <v>0</v>
      </c>
      <c r="K15" s="42">
        <f t="shared" si="4"/>
        <v>0</v>
      </c>
      <c r="L15" s="189">
        <f t="shared" si="0"/>
        <v>1114319</v>
      </c>
      <c r="M15" s="50">
        <f>IF(ISBLANK(L15),"  ",IF(L79&gt;0,L15/L79,IF(L15&gt;0,1,0)))</f>
        <v>7.9686993852656936E-3</v>
      </c>
      <c r="N15" s="24"/>
    </row>
    <row r="16" spans="1:17" ht="15" customHeight="1" x14ac:dyDescent="0.2">
      <c r="A16" s="51" t="s">
        <v>15</v>
      </c>
      <c r="B16" s="205">
        <v>0</v>
      </c>
      <c r="C16" s="41">
        <f t="shared" si="1"/>
        <v>0</v>
      </c>
      <c r="D16" s="184">
        <v>0</v>
      </c>
      <c r="E16" s="42">
        <f t="shared" si="2"/>
        <v>0</v>
      </c>
      <c r="F16" s="190">
        <f t="shared" ref="F16:F41" si="5">D16+B16</f>
        <v>0</v>
      </c>
      <c r="G16" s="43">
        <f>IF(ISBLANK(F16),"  ",IF(F79&gt;0,F16/F79,IF(F16&gt;0,1,0)))</f>
        <v>0</v>
      </c>
      <c r="H16" s="205">
        <v>0</v>
      </c>
      <c r="I16" s="41">
        <f t="shared" si="3"/>
        <v>0</v>
      </c>
      <c r="J16" s="184">
        <v>0</v>
      </c>
      <c r="K16" s="42">
        <f t="shared" si="4"/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1094885</v>
      </c>
      <c r="C17" s="41">
        <f t="shared" si="1"/>
        <v>1</v>
      </c>
      <c r="D17" s="181">
        <v>0</v>
      </c>
      <c r="E17" s="42">
        <f t="shared" si="2"/>
        <v>0</v>
      </c>
      <c r="F17" s="191">
        <f t="shared" si="5"/>
        <v>1094885</v>
      </c>
      <c r="G17" s="47">
        <f>IF(ISBLANK(F17),"  ",IF(F79&gt;0,F17/F79,IF(F17&gt;0,1,0)))</f>
        <v>7.3841176547432387E-3</v>
      </c>
      <c r="H17" s="206">
        <v>1114319</v>
      </c>
      <c r="I17" s="41">
        <f t="shared" si="3"/>
        <v>1</v>
      </c>
      <c r="J17" s="181">
        <v>0</v>
      </c>
      <c r="K17" s="42">
        <f t="shared" si="4"/>
        <v>0</v>
      </c>
      <c r="L17" s="191">
        <f t="shared" si="0"/>
        <v>1114319</v>
      </c>
      <c r="M17" s="47">
        <f>IF(ISBLANK(L17),"  ",IF(L79&gt;0,L17/L79,IF(L17&gt;0,1,0)))</f>
        <v>7.9686993852656936E-3</v>
      </c>
      <c r="N17" s="24"/>
    </row>
    <row r="18" spans="1:14" ht="15" customHeight="1" x14ac:dyDescent="0.2">
      <c r="A18" s="52" t="s">
        <v>17</v>
      </c>
      <c r="B18" s="206">
        <v>0</v>
      </c>
      <c r="C18" s="41">
        <f t="shared" si="1"/>
        <v>0</v>
      </c>
      <c r="D18" s="181">
        <v>0</v>
      </c>
      <c r="E18" s="42">
        <f t="shared" si="2"/>
        <v>0</v>
      </c>
      <c r="F18" s="191">
        <f t="shared" si="5"/>
        <v>0</v>
      </c>
      <c r="G18" s="47">
        <f>IF(ISBLANK(F18),"  ",IF(F79&gt;0,F18/F79,IF(F18&gt;0,1,0)))</f>
        <v>0</v>
      </c>
      <c r="H18" s="206">
        <v>0</v>
      </c>
      <c r="I18" s="41">
        <f t="shared" si="3"/>
        <v>0</v>
      </c>
      <c r="J18" s="181">
        <v>0</v>
      </c>
      <c r="K18" s="42">
        <f t="shared" si="4"/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1">
        <f t="shared" si="1"/>
        <v>0</v>
      </c>
      <c r="D19" s="181">
        <v>0</v>
      </c>
      <c r="E19" s="42">
        <f t="shared" si="2"/>
        <v>0</v>
      </c>
      <c r="F19" s="191">
        <f t="shared" si="5"/>
        <v>0</v>
      </c>
      <c r="G19" s="47">
        <f>IF(ISBLANK(F19),"  ",IF(F79&gt;0,F19/F79,IF(F19&gt;0,1,0)))</f>
        <v>0</v>
      </c>
      <c r="H19" s="206">
        <v>0</v>
      </c>
      <c r="I19" s="41">
        <f t="shared" si="3"/>
        <v>0</v>
      </c>
      <c r="J19" s="181">
        <v>0</v>
      </c>
      <c r="K19" s="42">
        <f t="shared" si="4"/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1">
        <f t="shared" si="1"/>
        <v>0</v>
      </c>
      <c r="D20" s="181">
        <v>0</v>
      </c>
      <c r="E20" s="42">
        <f t="shared" si="2"/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1">
        <f t="shared" si="3"/>
        <v>0</v>
      </c>
      <c r="J20" s="181">
        <v>0</v>
      </c>
      <c r="K20" s="42">
        <f t="shared" si="4"/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1">
        <f t="shared" si="1"/>
        <v>0</v>
      </c>
      <c r="D21" s="181">
        <v>0</v>
      </c>
      <c r="E21" s="42">
        <f t="shared" si="2"/>
        <v>0</v>
      </c>
      <c r="F21" s="191">
        <f t="shared" si="5"/>
        <v>0</v>
      </c>
      <c r="G21" s="47">
        <f>IF(ISBLANK(F21),"  ",IF(F79&gt;0,F21/F79,IF(F21&gt;0,1,0)))</f>
        <v>0</v>
      </c>
      <c r="H21" s="206">
        <v>0</v>
      </c>
      <c r="I21" s="41">
        <f t="shared" si="3"/>
        <v>0</v>
      </c>
      <c r="J21" s="181">
        <v>0</v>
      </c>
      <c r="K21" s="42">
        <f t="shared" si="4"/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1">
        <f t="shared" si="1"/>
        <v>0</v>
      </c>
      <c r="D22" s="181">
        <v>0</v>
      </c>
      <c r="E22" s="42">
        <f t="shared" si="2"/>
        <v>0</v>
      </c>
      <c r="F22" s="191">
        <f t="shared" si="5"/>
        <v>0</v>
      </c>
      <c r="G22" s="47">
        <f>IF(ISBLANK(F22),"  ",IF(F79&gt;0,F22/F79,IF(F22&gt;0,1,0)))</f>
        <v>0</v>
      </c>
      <c r="H22" s="206">
        <v>0</v>
      </c>
      <c r="I22" s="41">
        <f t="shared" si="3"/>
        <v>0</v>
      </c>
      <c r="J22" s="181">
        <v>0</v>
      </c>
      <c r="K22" s="42">
        <f t="shared" si="4"/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1">
        <f t="shared" si="1"/>
        <v>0</v>
      </c>
      <c r="D23" s="181">
        <v>0</v>
      </c>
      <c r="E23" s="42">
        <f t="shared" si="2"/>
        <v>0</v>
      </c>
      <c r="F23" s="191">
        <f t="shared" si="5"/>
        <v>0</v>
      </c>
      <c r="G23" s="47">
        <f>IF(ISBLANK(F23),"  ",IF(F79&gt;0,F23/F79,IF(F23&gt;0,1,0)))</f>
        <v>0</v>
      </c>
      <c r="H23" s="206">
        <v>0</v>
      </c>
      <c r="I23" s="41">
        <f t="shared" si="3"/>
        <v>0</v>
      </c>
      <c r="J23" s="181">
        <v>0</v>
      </c>
      <c r="K23" s="42">
        <f t="shared" si="4"/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1">
        <f t="shared" si="1"/>
        <v>0</v>
      </c>
      <c r="D24" s="181">
        <v>0</v>
      </c>
      <c r="E24" s="42">
        <f t="shared" si="2"/>
        <v>0</v>
      </c>
      <c r="F24" s="191">
        <f t="shared" si="5"/>
        <v>0</v>
      </c>
      <c r="G24" s="47">
        <f>IF(ISBLANK(F24),"  ",IF(F79&gt;0,F24/F79,IF(F24&gt;0,1,0)))</f>
        <v>0</v>
      </c>
      <c r="H24" s="206">
        <v>0</v>
      </c>
      <c r="I24" s="41">
        <f t="shared" si="3"/>
        <v>0</v>
      </c>
      <c r="J24" s="181">
        <v>0</v>
      </c>
      <c r="K24" s="42">
        <f t="shared" si="4"/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1">
        <f t="shared" si="1"/>
        <v>0</v>
      </c>
      <c r="D25" s="181">
        <v>0</v>
      </c>
      <c r="E25" s="42">
        <f t="shared" si="2"/>
        <v>0</v>
      </c>
      <c r="F25" s="191">
        <f t="shared" si="5"/>
        <v>0</v>
      </c>
      <c r="G25" s="47">
        <f>IF(ISBLANK(F25),"  ",IF(F79&gt;0,F25/F79,IF(F25&gt;0,1,0)))</f>
        <v>0</v>
      </c>
      <c r="H25" s="206">
        <v>0</v>
      </c>
      <c r="I25" s="41">
        <f t="shared" si="3"/>
        <v>0</v>
      </c>
      <c r="J25" s="181">
        <v>0</v>
      </c>
      <c r="K25" s="42">
        <f t="shared" si="4"/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1">
        <f t="shared" si="1"/>
        <v>0</v>
      </c>
      <c r="D26" s="181">
        <v>0</v>
      </c>
      <c r="E26" s="42">
        <f t="shared" si="2"/>
        <v>0</v>
      </c>
      <c r="F26" s="191">
        <f t="shared" si="5"/>
        <v>0</v>
      </c>
      <c r="G26" s="47">
        <f>IF(ISBLANK(F26),"  ",IF(F79&gt;0,F26/F79,IF(F26&gt;0,1,0)))</f>
        <v>0</v>
      </c>
      <c r="H26" s="206">
        <v>0</v>
      </c>
      <c r="I26" s="41">
        <f t="shared" si="3"/>
        <v>0</v>
      </c>
      <c r="J26" s="181">
        <v>0</v>
      </c>
      <c r="K26" s="42">
        <f t="shared" si="4"/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1">
        <f t="shared" si="1"/>
        <v>0</v>
      </c>
      <c r="D27" s="181">
        <v>0</v>
      </c>
      <c r="E27" s="42">
        <f t="shared" si="2"/>
        <v>0</v>
      </c>
      <c r="F27" s="191">
        <f t="shared" si="5"/>
        <v>0</v>
      </c>
      <c r="G27" s="47">
        <f>IF(ISBLANK(F27),"  ",IF(F79&gt;0,F27/F79,IF(F27&gt;0,1,0)))</f>
        <v>0</v>
      </c>
      <c r="H27" s="206">
        <v>0</v>
      </c>
      <c r="I27" s="41">
        <f t="shared" si="3"/>
        <v>0</v>
      </c>
      <c r="J27" s="181">
        <v>0</v>
      </c>
      <c r="K27" s="42">
        <f t="shared" si="4"/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1">
        <f t="shared" si="1"/>
        <v>0</v>
      </c>
      <c r="D28" s="181">
        <v>0</v>
      </c>
      <c r="E28" s="42">
        <f t="shared" si="2"/>
        <v>0</v>
      </c>
      <c r="F28" s="191">
        <f t="shared" si="5"/>
        <v>0</v>
      </c>
      <c r="G28" s="47">
        <f>IF(ISBLANK(F28),"  ",IF(F79&gt;0,F28/F79,IF(F28&gt;0,1,0)))</f>
        <v>0</v>
      </c>
      <c r="H28" s="206">
        <v>0</v>
      </c>
      <c r="I28" s="41">
        <f t="shared" si="3"/>
        <v>0</v>
      </c>
      <c r="J28" s="181">
        <v>0</v>
      </c>
      <c r="K28" s="42">
        <f t="shared" si="4"/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1">
        <f t="shared" si="1"/>
        <v>0</v>
      </c>
      <c r="D29" s="181">
        <v>0</v>
      </c>
      <c r="E29" s="42">
        <f t="shared" si="2"/>
        <v>0</v>
      </c>
      <c r="F29" s="191">
        <f t="shared" si="5"/>
        <v>0</v>
      </c>
      <c r="G29" s="47">
        <f>IF(ISBLANK(F29),"  ",IF(F79&gt;0,F29/F79,IF(F29&gt;0,1,0)))</f>
        <v>0</v>
      </c>
      <c r="H29" s="206">
        <v>0</v>
      </c>
      <c r="I29" s="41">
        <f t="shared" si="3"/>
        <v>0</v>
      </c>
      <c r="J29" s="181">
        <v>0</v>
      </c>
      <c r="K29" s="42">
        <f t="shared" si="4"/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1">
        <f t="shared" si="1"/>
        <v>0</v>
      </c>
      <c r="D30" s="181">
        <v>0</v>
      </c>
      <c r="E30" s="42">
        <f t="shared" si="2"/>
        <v>0</v>
      </c>
      <c r="F30" s="191">
        <f t="shared" si="5"/>
        <v>0</v>
      </c>
      <c r="G30" s="47">
        <f>IF(ISBLANK(F30),"  ",IF(F79&gt;0,F30/F79,IF(F30&gt;0,1,0)))</f>
        <v>0</v>
      </c>
      <c r="H30" s="206">
        <v>0</v>
      </c>
      <c r="I30" s="41">
        <f t="shared" si="3"/>
        <v>0</v>
      </c>
      <c r="J30" s="181">
        <v>0</v>
      </c>
      <c r="K30" s="42">
        <f t="shared" si="4"/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1">
        <f t="shared" si="1"/>
        <v>0</v>
      </c>
      <c r="D31" s="181">
        <v>0</v>
      </c>
      <c r="E31" s="42">
        <f t="shared" si="2"/>
        <v>0</v>
      </c>
      <c r="F31" s="191">
        <f t="shared" si="5"/>
        <v>0</v>
      </c>
      <c r="G31" s="47">
        <f>IF(ISBLANK(F31),"  ",IF(F79&gt;0,F31/F79,IF(F31&gt;0,1,0)))</f>
        <v>0</v>
      </c>
      <c r="H31" s="206">
        <v>0</v>
      </c>
      <c r="I31" s="41">
        <f t="shared" si="3"/>
        <v>0</v>
      </c>
      <c r="J31" s="181">
        <v>0</v>
      </c>
      <c r="K31" s="42">
        <f t="shared" si="4"/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1">
        <f t="shared" si="1"/>
        <v>0</v>
      </c>
      <c r="D32" s="181">
        <v>0</v>
      </c>
      <c r="E32" s="42">
        <f t="shared" si="2"/>
        <v>0</v>
      </c>
      <c r="F32" s="191">
        <f t="shared" si="5"/>
        <v>0</v>
      </c>
      <c r="G32" s="47">
        <f>IF(ISBLANK(F32),"  ",IF(F79&gt;0,F32/F79,IF(F32&gt;0,1,0)))</f>
        <v>0</v>
      </c>
      <c r="H32" s="206">
        <v>0</v>
      </c>
      <c r="I32" s="41">
        <f t="shared" si="3"/>
        <v>0</v>
      </c>
      <c r="J32" s="181">
        <v>0</v>
      </c>
      <c r="K32" s="42">
        <f t="shared" si="4"/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1">
        <f t="shared" si="1"/>
        <v>0</v>
      </c>
      <c r="D33" s="181">
        <v>0</v>
      </c>
      <c r="E33" s="42">
        <f t="shared" si="2"/>
        <v>0</v>
      </c>
      <c r="F33" s="191">
        <f t="shared" si="5"/>
        <v>0</v>
      </c>
      <c r="G33" s="47">
        <f>IF(ISBLANK(F33),"  ",IF(F79&gt;0,F33/F79,IF(F33&gt;0,1,0)))</f>
        <v>0</v>
      </c>
      <c r="H33" s="206">
        <v>0</v>
      </c>
      <c r="I33" s="41">
        <f t="shared" si="3"/>
        <v>0</v>
      </c>
      <c r="J33" s="181">
        <v>0</v>
      </c>
      <c r="K33" s="42">
        <f t="shared" si="4"/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1">
        <f t="shared" si="1"/>
        <v>0</v>
      </c>
      <c r="D34" s="181">
        <v>0</v>
      </c>
      <c r="E34" s="42">
        <f t="shared" si="2"/>
        <v>0</v>
      </c>
      <c r="F34" s="191">
        <f t="shared" si="5"/>
        <v>0</v>
      </c>
      <c r="G34" s="47">
        <f>IF(ISBLANK(F34),"  ",IF(F79&gt;0,F34/F79,IF(F34&gt;0,1,0)))</f>
        <v>0</v>
      </c>
      <c r="H34" s="206">
        <v>0</v>
      </c>
      <c r="I34" s="41">
        <f t="shared" si="3"/>
        <v>0</v>
      </c>
      <c r="J34" s="181">
        <v>0</v>
      </c>
      <c r="K34" s="42">
        <f t="shared" si="4"/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/>
      <c r="C35" s="41" t="str">
        <f t="shared" si="1"/>
        <v/>
      </c>
      <c r="D35" s="181"/>
      <c r="E35" s="42" t="str">
        <f t="shared" si="2"/>
        <v/>
      </c>
      <c r="F35" s="191">
        <f t="shared" ref="F35" si="6">D35+B35</f>
        <v>0</v>
      </c>
      <c r="G35" s="47">
        <f>IF(ISBLANK(F35),"  ",IF(F80&gt;0,F35/F80,IF(F35&gt;0,1,0)))</f>
        <v>0</v>
      </c>
      <c r="H35" s="206">
        <v>0</v>
      </c>
      <c r="I35" s="41">
        <f t="shared" ref="I35:I36" si="7">IF(ISBLANK(H35),"",IF(L35&gt;0,H35/L35,IF(H35&gt;0,1,0)))</f>
        <v>0</v>
      </c>
      <c r="J35" s="181">
        <v>0</v>
      </c>
      <c r="K35" s="42">
        <f t="shared" si="4"/>
        <v>0</v>
      </c>
      <c r="L35" s="191">
        <f t="shared" ref="L35" si="8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/>
      <c r="C36" s="41" t="str">
        <f t="shared" si="1"/>
        <v/>
      </c>
      <c r="D36" s="181"/>
      <c r="E36" s="42" t="str">
        <f t="shared" si="2"/>
        <v/>
      </c>
      <c r="F36" s="191">
        <f t="shared" ref="F36" si="9">D36+B36</f>
        <v>0</v>
      </c>
      <c r="G36" s="47">
        <f>IF(ISBLANK(F36),"  ",IF(F81&gt;0,F36/F81,IF(F36&gt;0,1,0)))</f>
        <v>0</v>
      </c>
      <c r="H36" s="206">
        <v>0</v>
      </c>
      <c r="I36" s="41">
        <f t="shared" si="7"/>
        <v>0</v>
      </c>
      <c r="J36" s="181">
        <v>0</v>
      </c>
      <c r="K36" s="42">
        <f t="shared" si="4"/>
        <v>0</v>
      </c>
      <c r="L36" s="191">
        <f t="shared" ref="L36" si="10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41" t="str">
        <f t="shared" si="1"/>
        <v/>
      </c>
      <c r="D37" s="181"/>
      <c r="E37" s="42" t="str">
        <f t="shared" si="2"/>
        <v/>
      </c>
      <c r="F37" s="191"/>
      <c r="G37" s="58" t="s">
        <v>4</v>
      </c>
      <c r="H37" s="207" t="s">
        <v>4</v>
      </c>
      <c r="I37" s="41"/>
      <c r="J37" s="181"/>
      <c r="K37" s="42" t="str">
        <f t="shared" si="4"/>
        <v/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1">
        <f t="shared" si="1"/>
        <v>0</v>
      </c>
      <c r="D38" s="181">
        <v>0</v>
      </c>
      <c r="E38" s="42">
        <f t="shared" si="2"/>
        <v>0</v>
      </c>
      <c r="F38" s="191">
        <f t="shared" si="5"/>
        <v>0</v>
      </c>
      <c r="G38" s="47">
        <f>IF(ISBLANK(F38),"  ",IF(F79&gt;0,F38/F79,IF(F38&gt;0,1,0)))</f>
        <v>0</v>
      </c>
      <c r="H38" s="206">
        <v>0</v>
      </c>
      <c r="I38" s="41">
        <f t="shared" si="3"/>
        <v>0</v>
      </c>
      <c r="J38" s="181">
        <v>0</v>
      </c>
      <c r="K38" s="42">
        <f t="shared" si="4"/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41" t="str">
        <f t="shared" si="1"/>
        <v/>
      </c>
      <c r="D39" s="181"/>
      <c r="E39" s="42" t="str">
        <f t="shared" si="2"/>
        <v/>
      </c>
      <c r="F39" s="191"/>
      <c r="G39" s="58" t="s">
        <v>4</v>
      </c>
      <c r="H39" s="207"/>
      <c r="I39" s="41" t="str">
        <f t="shared" si="3"/>
        <v/>
      </c>
      <c r="J39" s="181"/>
      <c r="K39" s="42" t="str">
        <f t="shared" si="4"/>
        <v/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1">
        <f t="shared" si="1"/>
        <v>0</v>
      </c>
      <c r="D40" s="180">
        <v>0</v>
      </c>
      <c r="E40" s="42">
        <f t="shared" si="2"/>
        <v>0</v>
      </c>
      <c r="F40" s="192">
        <f t="shared" si="5"/>
        <v>0</v>
      </c>
      <c r="G40" s="47">
        <f>IF(ISBLANK(F40),"  ",IF(F79&gt;0,F40/F79,IF(F40&gt;0,1,0)))</f>
        <v>0</v>
      </c>
      <c r="H40" s="168">
        <v>0</v>
      </c>
      <c r="I40" s="41">
        <f t="shared" si="3"/>
        <v>0</v>
      </c>
      <c r="J40" s="180">
        <v>0</v>
      </c>
      <c r="K40" s="42">
        <f t="shared" si="4"/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36</v>
      </c>
      <c r="B41" s="168"/>
      <c r="C41" s="41" t="str">
        <f t="shared" si="1"/>
        <v/>
      </c>
      <c r="D41" s="180"/>
      <c r="E41" s="42" t="str">
        <f t="shared" si="2"/>
        <v/>
      </c>
      <c r="F41" s="191">
        <f t="shared" si="5"/>
        <v>0</v>
      </c>
      <c r="G41" s="47">
        <f>IF(ISBLANK(F41),"  ",IF(F79&gt;0,F41/F79,IF(F41&gt;0,1,0)))</f>
        <v>0</v>
      </c>
      <c r="H41" s="168"/>
      <c r="I41" s="41" t="str">
        <f t="shared" si="3"/>
        <v/>
      </c>
      <c r="J41" s="180"/>
      <c r="K41" s="42" t="str">
        <f t="shared" si="4"/>
        <v/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21685913</v>
      </c>
      <c r="C42" s="164">
        <f t="shared" si="1"/>
        <v>1</v>
      </c>
      <c r="D42" s="213">
        <v>0</v>
      </c>
      <c r="E42" s="60">
        <f t="shared" si="2"/>
        <v>0</v>
      </c>
      <c r="F42" s="169">
        <f>F41+F40+F38+F34+F29+F28+F26+F27+F25+F24+F23+F22+F21+F20+F19+F18+F17+F16+F14+F13+F30+F31+F32+F33</f>
        <v>21685913</v>
      </c>
      <c r="G42" s="61">
        <f>IF(ISBLANK(F42),"  ",IF(F79&gt;0,F42/F79,IF(F42&gt;0,1,0)))</f>
        <v>0.14625402032407595</v>
      </c>
      <c r="H42" s="169">
        <v>17595530</v>
      </c>
      <c r="I42" s="164">
        <f t="shared" si="3"/>
        <v>1</v>
      </c>
      <c r="J42" s="213">
        <v>0</v>
      </c>
      <c r="K42" s="60">
        <f t="shared" si="4"/>
        <v>0</v>
      </c>
      <c r="L42" s="169">
        <f>L41+L40+L38+L34+L29+L28+L26+L27+L25+L24+L23+L22+L21+L20+L19+L18+L17+L16+L14+L13+L30+L31+L32+L33</f>
        <v>17595530</v>
      </c>
      <c r="M42" s="61">
        <f>IF(ISBLANK(L42),"  ",IF(L79&gt;0,L42/L79,IF(L42&gt;0,1,0)))</f>
        <v>0.12582885968418744</v>
      </c>
      <c r="N42" s="63"/>
    </row>
    <row r="43" spans="1:14" ht="15" customHeight="1" x14ac:dyDescent="0.25">
      <c r="A43" s="65" t="s">
        <v>38</v>
      </c>
      <c r="B43" s="170"/>
      <c r="C43" s="162" t="str">
        <f t="shared" si="1"/>
        <v/>
      </c>
      <c r="D43" s="181"/>
      <c r="E43" s="49" t="str">
        <f t="shared" si="2"/>
        <v/>
      </c>
      <c r="F43" s="191"/>
      <c r="G43" s="58" t="s">
        <v>4</v>
      </c>
      <c r="H43" s="170"/>
      <c r="I43" s="48" t="str">
        <f t="shared" si="3"/>
        <v/>
      </c>
      <c r="J43" s="181"/>
      <c r="K43" s="49" t="str">
        <f t="shared" si="4"/>
        <v/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f t="shared" si="1"/>
        <v>0</v>
      </c>
      <c r="D44" s="214">
        <v>0</v>
      </c>
      <c r="E44" s="42">
        <f t="shared" si="2"/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f t="shared" si="3"/>
        <v>0</v>
      </c>
      <c r="J44" s="214">
        <v>0</v>
      </c>
      <c r="K44" s="42">
        <f t="shared" si="4"/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1">
        <f t="shared" si="1"/>
        <v>0</v>
      </c>
      <c r="D45" s="181">
        <v>0</v>
      </c>
      <c r="E45" s="42">
        <f t="shared" si="2"/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1">
        <f t="shared" si="3"/>
        <v>0</v>
      </c>
      <c r="J45" s="181">
        <v>0</v>
      </c>
      <c r="K45" s="42">
        <f t="shared" si="4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1">
        <f t="shared" si="1"/>
        <v>0</v>
      </c>
      <c r="D46" s="181">
        <v>0</v>
      </c>
      <c r="E46" s="42">
        <f t="shared" si="2"/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1">
        <f t="shared" si="3"/>
        <v>0</v>
      </c>
      <c r="J46" s="181">
        <v>0</v>
      </c>
      <c r="K46" s="42">
        <f t="shared" si="4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1">
        <f t="shared" si="1"/>
        <v>0</v>
      </c>
      <c r="D47" s="181">
        <v>0</v>
      </c>
      <c r="E47" s="42">
        <f t="shared" si="2"/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1">
        <f t="shared" si="3"/>
        <v>0</v>
      </c>
      <c r="J47" s="181">
        <v>0</v>
      </c>
      <c r="K47" s="42">
        <f t="shared" si="4"/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74923</v>
      </c>
      <c r="C48" s="41">
        <f t="shared" si="1"/>
        <v>1</v>
      </c>
      <c r="D48" s="181">
        <v>0</v>
      </c>
      <c r="E48" s="42">
        <f t="shared" si="2"/>
        <v>0</v>
      </c>
      <c r="F48" s="192">
        <f>D48+B48</f>
        <v>74923</v>
      </c>
      <c r="G48" s="47">
        <f>IF(ISBLANK(F48),"  ",IF(F79&gt;0,F48/F79,IF(F48&gt;0,1,0)))</f>
        <v>5.0529530228866741E-4</v>
      </c>
      <c r="H48" s="206">
        <v>74923</v>
      </c>
      <c r="I48" s="41">
        <f t="shared" si="3"/>
        <v>1</v>
      </c>
      <c r="J48" s="181">
        <v>0</v>
      </c>
      <c r="K48" s="42">
        <f t="shared" si="4"/>
        <v>0</v>
      </c>
      <c r="L48" s="192">
        <f>J48+H48</f>
        <v>74923</v>
      </c>
      <c r="M48" s="47">
        <f>IF(ISBLANK(L48),"  ",IF(L79&gt;0,L48/L79,IF(L48&gt;0,1,0)))</f>
        <v>5.3578810380354414E-4</v>
      </c>
      <c r="N48" s="24"/>
    </row>
    <row r="49" spans="1:14" s="64" customFormat="1" ht="15" customHeight="1" x14ac:dyDescent="0.25">
      <c r="A49" s="65" t="s">
        <v>44</v>
      </c>
      <c r="B49" s="174">
        <v>74923</v>
      </c>
      <c r="C49" s="164">
        <f t="shared" si="1"/>
        <v>1</v>
      </c>
      <c r="D49" s="185">
        <v>0</v>
      </c>
      <c r="E49" s="60">
        <f t="shared" si="2"/>
        <v>0</v>
      </c>
      <c r="F49" s="193">
        <f>F48+F47+F46+F45+F44</f>
        <v>74923</v>
      </c>
      <c r="G49" s="61">
        <f>IF(ISBLANK(F49),"  ",IF(F79&gt;0,F49/F79,IF(F49&gt;0,1,0)))</f>
        <v>5.0529530228866741E-4</v>
      </c>
      <c r="H49" s="174">
        <v>74923</v>
      </c>
      <c r="I49" s="164">
        <f t="shared" si="3"/>
        <v>1</v>
      </c>
      <c r="J49" s="185">
        <v>0</v>
      </c>
      <c r="K49" s="60">
        <f t="shared" si="4"/>
        <v>0</v>
      </c>
      <c r="L49" s="193">
        <f>L48+L47+L46+L45+L44</f>
        <v>74923</v>
      </c>
      <c r="M49" s="61">
        <f>IF(ISBLANK(L49),"  ",IF(L79&gt;0,L49/L79,IF(L49&gt;0,1,0)))</f>
        <v>5.3578810380354414E-4</v>
      </c>
      <c r="N49" s="63"/>
    </row>
    <row r="50" spans="1:14" s="64" customFormat="1" ht="15" customHeight="1" x14ac:dyDescent="0.25">
      <c r="A50" s="158" t="s">
        <v>183</v>
      </c>
      <c r="B50" s="209">
        <v>3652546</v>
      </c>
      <c r="C50" s="164">
        <f t="shared" si="1"/>
        <v>1</v>
      </c>
      <c r="D50" s="186">
        <v>0</v>
      </c>
      <c r="E50" s="60">
        <f t="shared" si="2"/>
        <v>0</v>
      </c>
      <c r="F50" s="194">
        <f>D50+B50</f>
        <v>3652546</v>
      </c>
      <c r="G50" s="61">
        <f>IF(ISBLANK(F50),"  ",IF(F78&gt;0,F50/F78,IF(F50&gt;0,1,0)))</f>
        <v>1</v>
      </c>
      <c r="H50" s="209">
        <v>0</v>
      </c>
      <c r="I50" s="164">
        <f t="shared" si="3"/>
        <v>0</v>
      </c>
      <c r="J50" s="186">
        <v>3652546</v>
      </c>
      <c r="K50" s="60">
        <f t="shared" si="4"/>
        <v>1</v>
      </c>
      <c r="L50" s="194">
        <f>J50+H50</f>
        <v>3652546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45</v>
      </c>
      <c r="B51" s="209">
        <v>0</v>
      </c>
      <c r="C51" s="164">
        <f t="shared" si="1"/>
        <v>0</v>
      </c>
      <c r="D51" s="186">
        <v>0</v>
      </c>
      <c r="E51" s="60">
        <f t="shared" si="2"/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164">
        <f t="shared" si="3"/>
        <v>0</v>
      </c>
      <c r="J51" s="186">
        <v>0</v>
      </c>
      <c r="K51" s="60">
        <f t="shared" si="4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162" t="str">
        <f t="shared" si="1"/>
        <v/>
      </c>
      <c r="D52" s="184"/>
      <c r="E52" s="49" t="str">
        <f t="shared" si="2"/>
        <v/>
      </c>
      <c r="F52" s="189"/>
      <c r="G52" s="73" t="s">
        <v>4</v>
      </c>
      <c r="H52" s="173"/>
      <c r="I52" s="48" t="str">
        <f t="shared" si="3"/>
        <v/>
      </c>
      <c r="J52" s="184"/>
      <c r="K52" s="49" t="str">
        <f t="shared" si="4"/>
        <v/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55823491</v>
      </c>
      <c r="C53" s="41">
        <f t="shared" si="1"/>
        <v>1</v>
      </c>
      <c r="D53" s="184">
        <v>0</v>
      </c>
      <c r="E53" s="42">
        <f t="shared" si="2"/>
        <v>0</v>
      </c>
      <c r="F53" s="195">
        <f t="shared" ref="F53:F58" si="11">D53+B53</f>
        <v>55823491</v>
      </c>
      <c r="G53" s="43">
        <f>IF(ISBLANK(F53),"  ",IF(F79&gt;0,F53/F79,IF(F53&gt;0,1,0)))</f>
        <v>0.37648449420943775</v>
      </c>
      <c r="H53" s="173">
        <v>56398893</v>
      </c>
      <c r="I53" s="41">
        <f t="shared" si="3"/>
        <v>1</v>
      </c>
      <c r="J53" s="184">
        <v>0</v>
      </c>
      <c r="K53" s="42">
        <f t="shared" si="4"/>
        <v>0</v>
      </c>
      <c r="L53" s="195">
        <f t="shared" ref="L53:L69" si="12">J53+H53</f>
        <v>56398893</v>
      </c>
      <c r="M53" s="43">
        <f>IF(ISBLANK(L53),"  ",IF(L79&gt;0,L53/L79,IF(L53&gt;0,1,0)))</f>
        <v>0.40331881981619772</v>
      </c>
      <c r="N53" s="24"/>
    </row>
    <row r="54" spans="1:14" ht="15" customHeight="1" x14ac:dyDescent="0.2">
      <c r="A54" s="30" t="s">
        <v>48</v>
      </c>
      <c r="B54" s="170">
        <v>641934</v>
      </c>
      <c r="C54" s="41">
        <f t="shared" si="1"/>
        <v>1</v>
      </c>
      <c r="D54" s="181">
        <v>0</v>
      </c>
      <c r="E54" s="42">
        <f t="shared" si="2"/>
        <v>0</v>
      </c>
      <c r="F54" s="196">
        <f t="shared" si="11"/>
        <v>641934</v>
      </c>
      <c r="G54" s="47">
        <f>IF(ISBLANK(F54),"  ",IF(F79&gt;0,F54/F79,IF(F54&gt;0,1,0)))</f>
        <v>4.3293279043734693E-3</v>
      </c>
      <c r="H54" s="170">
        <v>640500</v>
      </c>
      <c r="I54" s="41">
        <f t="shared" si="3"/>
        <v>1</v>
      </c>
      <c r="J54" s="181">
        <v>0</v>
      </c>
      <c r="K54" s="42">
        <f t="shared" si="4"/>
        <v>0</v>
      </c>
      <c r="L54" s="196">
        <f t="shared" si="12"/>
        <v>640500</v>
      </c>
      <c r="M54" s="47">
        <f>IF(ISBLANK(L54),"  ",IF(L79&gt;0,L54/L79,IF(L54&gt;0,1,0)))</f>
        <v>4.5803328815740164E-3</v>
      </c>
      <c r="N54" s="24"/>
    </row>
    <row r="55" spans="1:14" ht="15" customHeight="1" x14ac:dyDescent="0.2">
      <c r="A55" s="74" t="s">
        <v>49</v>
      </c>
      <c r="B55" s="210">
        <v>2184651</v>
      </c>
      <c r="C55" s="41">
        <f t="shared" si="1"/>
        <v>1</v>
      </c>
      <c r="D55" s="215">
        <v>0</v>
      </c>
      <c r="E55" s="42">
        <f t="shared" si="2"/>
        <v>0</v>
      </c>
      <c r="F55" s="197">
        <f t="shared" si="11"/>
        <v>2184651</v>
      </c>
      <c r="G55" s="47">
        <f>IF(ISBLANK(F55),"  ",IF(F79&gt;0,F55/F79,IF(F55&gt;0,1,0)))</f>
        <v>1.4733711776627198E-2</v>
      </c>
      <c r="H55" s="210">
        <v>2178000</v>
      </c>
      <c r="I55" s="41">
        <f t="shared" si="3"/>
        <v>1</v>
      </c>
      <c r="J55" s="215">
        <v>0</v>
      </c>
      <c r="K55" s="42">
        <f t="shared" si="4"/>
        <v>0</v>
      </c>
      <c r="L55" s="197">
        <f t="shared" si="12"/>
        <v>2178000</v>
      </c>
      <c r="M55" s="47">
        <f>IF(ISBLANK(L55),"  ",IF(L79&gt;0,L55/L79,IF(L55&gt;0,1,0)))</f>
        <v>1.5575277152331316E-2</v>
      </c>
      <c r="N55" s="24"/>
    </row>
    <row r="56" spans="1:14" ht="15" customHeight="1" x14ac:dyDescent="0.2">
      <c r="A56" s="74" t="s">
        <v>50</v>
      </c>
      <c r="B56" s="210">
        <v>1130162</v>
      </c>
      <c r="C56" s="41">
        <f t="shared" si="1"/>
        <v>1</v>
      </c>
      <c r="D56" s="215">
        <v>0</v>
      </c>
      <c r="E56" s="42">
        <f t="shared" si="2"/>
        <v>0</v>
      </c>
      <c r="F56" s="197">
        <f t="shared" si="11"/>
        <v>1130162</v>
      </c>
      <c r="G56" s="47">
        <f>IF(ISBLANK(F56),"  ",IF(F79&gt;0,F56/F79,IF(F56&gt;0,1,0)))</f>
        <v>7.6220326124843505E-3</v>
      </c>
      <c r="H56" s="210">
        <v>1123000</v>
      </c>
      <c r="I56" s="41">
        <f t="shared" si="3"/>
        <v>1</v>
      </c>
      <c r="J56" s="215">
        <v>0</v>
      </c>
      <c r="K56" s="42">
        <f t="shared" si="4"/>
        <v>0</v>
      </c>
      <c r="L56" s="197">
        <f t="shared" si="12"/>
        <v>1123000</v>
      </c>
      <c r="M56" s="47">
        <f>IF(ISBLANK(L56),"  ",IF(L79&gt;0,L56/L79,IF(L56&gt;0,1,0)))</f>
        <v>8.0307788071937863E-3</v>
      </c>
      <c r="N56" s="24"/>
    </row>
    <row r="57" spans="1:14" ht="15" customHeight="1" x14ac:dyDescent="0.2">
      <c r="A57" s="74" t="s">
        <v>51</v>
      </c>
      <c r="B57" s="210">
        <v>0</v>
      </c>
      <c r="C57" s="41">
        <f t="shared" si="1"/>
        <v>0</v>
      </c>
      <c r="D57" s="215">
        <v>2184425</v>
      </c>
      <c r="E57" s="42">
        <f t="shared" si="2"/>
        <v>1</v>
      </c>
      <c r="F57" s="197">
        <f t="shared" si="11"/>
        <v>2184425</v>
      </c>
      <c r="G57" s="47">
        <f>IF(ISBLANK(F57),"  ",IF(F79&gt;0,F57/F79,IF(F57&gt;0,1,0)))</f>
        <v>1.4732187588616611E-2</v>
      </c>
      <c r="H57" s="210">
        <v>0</v>
      </c>
      <c r="I57" s="41">
        <f t="shared" si="3"/>
        <v>0</v>
      </c>
      <c r="J57" s="215">
        <v>2190882</v>
      </c>
      <c r="K57" s="42">
        <f t="shared" si="4"/>
        <v>1</v>
      </c>
      <c r="L57" s="197">
        <f t="shared" si="12"/>
        <v>2190882</v>
      </c>
      <c r="M57" s="47">
        <f>IF(ISBLANK(L57),"  ",IF(L79&gt;0,L57/L79,IF(L57&gt;0,1,0)))</f>
        <v>1.5667398695157916E-2</v>
      </c>
      <c r="N57" s="24"/>
    </row>
    <row r="58" spans="1:14" ht="15" customHeight="1" x14ac:dyDescent="0.2">
      <c r="A58" s="30" t="s">
        <v>52</v>
      </c>
      <c r="B58" s="170">
        <v>673099</v>
      </c>
      <c r="C58" s="41">
        <f t="shared" si="1"/>
        <v>6.6223894356448598E-2</v>
      </c>
      <c r="D58" s="181">
        <v>9490891</v>
      </c>
      <c r="E58" s="42">
        <f t="shared" si="2"/>
        <v>0.9337761056435514</v>
      </c>
      <c r="F58" s="196">
        <f t="shared" si="11"/>
        <v>10163990</v>
      </c>
      <c r="G58" s="47">
        <f>IF(ISBLANK(F58),"  ",IF(F79&gt;0,F58/F79,IF(F58&gt;0,1,0)))</f>
        <v>6.8547927866062397E-2</v>
      </c>
      <c r="H58" s="170">
        <v>667420</v>
      </c>
      <c r="I58" s="41">
        <f t="shared" si="3"/>
        <v>7.1974836953409602E-2</v>
      </c>
      <c r="J58" s="181">
        <v>8605543</v>
      </c>
      <c r="K58" s="42">
        <f t="shared" si="4"/>
        <v>0.92802516304659044</v>
      </c>
      <c r="L58" s="196">
        <f t="shared" si="12"/>
        <v>9272963</v>
      </c>
      <c r="M58" s="47">
        <f>IF(ISBLANK(L58),"  ",IF(L79&gt;0,L58/L79,IF(L58&gt;0,1,0)))</f>
        <v>6.6312657827508573E-2</v>
      </c>
      <c r="N58" s="24"/>
    </row>
    <row r="59" spans="1:14" s="64" customFormat="1" ht="15" customHeight="1" x14ac:dyDescent="0.25">
      <c r="A59" s="70" t="s">
        <v>53</v>
      </c>
      <c r="B59" s="211">
        <v>60453337</v>
      </c>
      <c r="C59" s="164">
        <f t="shared" si="1"/>
        <v>0.83813206660049511</v>
      </c>
      <c r="D59" s="185">
        <v>11675316</v>
      </c>
      <c r="E59" s="60">
        <f t="shared" si="2"/>
        <v>0.16186793339950492</v>
      </c>
      <c r="F59" s="198">
        <f>F58+F56+F55+F54+F53+F57</f>
        <v>72128653</v>
      </c>
      <c r="G59" s="61">
        <f>IF(ISBLANK(F59),"  ",IF(F79&gt;0,F59/F79,IF(F59&gt;0,1,0)))</f>
        <v>0.4864496819576018</v>
      </c>
      <c r="H59" s="211">
        <v>61007813</v>
      </c>
      <c r="I59" s="164">
        <f t="shared" si="3"/>
        <v>0.84964083874826446</v>
      </c>
      <c r="J59" s="185">
        <v>10796425</v>
      </c>
      <c r="K59" s="60">
        <f t="shared" si="4"/>
        <v>0.1503591612517356</v>
      </c>
      <c r="L59" s="217">
        <f t="shared" si="12"/>
        <v>71804238</v>
      </c>
      <c r="M59" s="61">
        <f>IF(ISBLANK(L59),"  ",IF(L79&gt;0,L59/L79,IF(L59&gt;0,1,0)))</f>
        <v>0.51348526517996329</v>
      </c>
      <c r="N59" s="63"/>
    </row>
    <row r="60" spans="1:14" ht="15" customHeight="1" x14ac:dyDescent="0.2">
      <c r="A60" s="40" t="s">
        <v>54</v>
      </c>
      <c r="B60" s="212">
        <v>0</v>
      </c>
      <c r="C60" s="41">
        <f t="shared" si="1"/>
        <v>0</v>
      </c>
      <c r="D60" s="216">
        <v>0</v>
      </c>
      <c r="E60" s="42">
        <f t="shared" si="2"/>
        <v>0</v>
      </c>
      <c r="F60" s="199">
        <f t="shared" ref="F60:F69" si="13">D60+B60</f>
        <v>0</v>
      </c>
      <c r="G60" s="47">
        <f>IF(ISBLANK(F60),"  ",IF(F79&gt;0,F60/F79,IF(F60&gt;0,1,0)))</f>
        <v>0</v>
      </c>
      <c r="H60" s="212">
        <v>0</v>
      </c>
      <c r="I60" s="41">
        <f t="shared" si="3"/>
        <v>0</v>
      </c>
      <c r="J60" s="216">
        <v>0</v>
      </c>
      <c r="K60" s="42">
        <f t="shared" si="4"/>
        <v>0</v>
      </c>
      <c r="L60" s="199">
        <f t="shared" si="12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1">
        <f t="shared" si="1"/>
        <v>0</v>
      </c>
      <c r="D61" s="181">
        <v>0</v>
      </c>
      <c r="E61" s="42">
        <f t="shared" si="2"/>
        <v>0</v>
      </c>
      <c r="F61" s="191">
        <f t="shared" si="13"/>
        <v>0</v>
      </c>
      <c r="G61" s="47">
        <f>IF(ISBLANK(F61),"  ",IF(F79&gt;0,F61/F79,IF(F61&gt;0,1,0)))</f>
        <v>0</v>
      </c>
      <c r="H61" s="206">
        <v>0</v>
      </c>
      <c r="I61" s="41">
        <f t="shared" si="3"/>
        <v>0</v>
      </c>
      <c r="J61" s="181">
        <v>0</v>
      </c>
      <c r="K61" s="42">
        <f t="shared" si="4"/>
        <v>0</v>
      </c>
      <c r="L61" s="191">
        <f t="shared" si="12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12495</v>
      </c>
      <c r="C62" s="41">
        <f t="shared" si="1"/>
        <v>1</v>
      </c>
      <c r="D62" s="181">
        <v>0</v>
      </c>
      <c r="E62" s="42">
        <f t="shared" si="2"/>
        <v>0</v>
      </c>
      <c r="F62" s="191">
        <f t="shared" si="13"/>
        <v>12495</v>
      </c>
      <c r="G62" s="47">
        <f>IF(ISBLANK(F62),"  ",IF(F79&gt;0,F62/F79,IF(F62&gt;0,1,0)))</f>
        <v>8.4268713240218622E-5</v>
      </c>
      <c r="H62" s="206">
        <v>16801</v>
      </c>
      <c r="I62" s="41">
        <f t="shared" si="3"/>
        <v>1</v>
      </c>
      <c r="J62" s="181">
        <v>0</v>
      </c>
      <c r="K62" s="42">
        <f t="shared" si="4"/>
        <v>0</v>
      </c>
      <c r="L62" s="191">
        <f t="shared" si="12"/>
        <v>16801</v>
      </c>
      <c r="M62" s="47">
        <f>IF(ISBLANK(L62),"  ",IF(L79&gt;0,L62/L79,IF(L62&gt;0,1,0)))</f>
        <v>1.2014703004422335E-4</v>
      </c>
      <c r="N62" s="24"/>
    </row>
    <row r="63" spans="1:14" ht="15" customHeight="1" x14ac:dyDescent="0.2">
      <c r="A63" s="67" t="s">
        <v>57</v>
      </c>
      <c r="B63" s="168">
        <v>0</v>
      </c>
      <c r="C63" s="41">
        <f t="shared" si="1"/>
        <v>0</v>
      </c>
      <c r="D63" s="180">
        <v>5692426</v>
      </c>
      <c r="E63" s="42">
        <f t="shared" si="2"/>
        <v>1</v>
      </c>
      <c r="F63" s="192">
        <f t="shared" si="13"/>
        <v>5692426</v>
      </c>
      <c r="G63" s="47">
        <f>IF(ISBLANK(F63),"  ",IF(F79&gt;0,F63/F79,IF(F63&gt;0,1,0)))</f>
        <v>3.839082947060142E-2</v>
      </c>
      <c r="H63" s="168">
        <v>0</v>
      </c>
      <c r="I63" s="41">
        <f t="shared" si="3"/>
        <v>0</v>
      </c>
      <c r="J63" s="180">
        <v>6644093</v>
      </c>
      <c r="K63" s="42">
        <f t="shared" si="4"/>
        <v>1</v>
      </c>
      <c r="L63" s="192">
        <f t="shared" si="12"/>
        <v>6644093</v>
      </c>
      <c r="M63" s="47">
        <f>IF(ISBLANK(L63),"  ",IF(L79&gt;0,L63/L79,IF(L63&gt;0,1,0)))</f>
        <v>4.7513126676246298E-2</v>
      </c>
      <c r="N63" s="24"/>
    </row>
    <row r="64" spans="1:14" ht="15" customHeight="1" x14ac:dyDescent="0.2">
      <c r="A64" s="76" t="s">
        <v>58</v>
      </c>
      <c r="B64" s="206">
        <v>0</v>
      </c>
      <c r="C64" s="41">
        <f t="shared" si="1"/>
        <v>0</v>
      </c>
      <c r="D64" s="181">
        <v>0</v>
      </c>
      <c r="E64" s="42">
        <f t="shared" si="2"/>
        <v>0</v>
      </c>
      <c r="F64" s="191">
        <f t="shared" si="13"/>
        <v>0</v>
      </c>
      <c r="G64" s="47">
        <f>IF(ISBLANK(F64),"  ",IF(F79&gt;0,F64/F79,IF(F64&gt;0,1,0)))</f>
        <v>0</v>
      </c>
      <c r="H64" s="206">
        <v>0</v>
      </c>
      <c r="I64" s="41">
        <f t="shared" si="3"/>
        <v>0</v>
      </c>
      <c r="J64" s="181">
        <v>0</v>
      </c>
      <c r="K64" s="42">
        <f t="shared" si="4"/>
        <v>0</v>
      </c>
      <c r="L64" s="191">
        <f t="shared" si="12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1">
        <f t="shared" si="1"/>
        <v>0</v>
      </c>
      <c r="D65" s="181">
        <v>2421688</v>
      </c>
      <c r="E65" s="42">
        <f t="shared" si="2"/>
        <v>1</v>
      </c>
      <c r="F65" s="191">
        <f t="shared" si="13"/>
        <v>2421688</v>
      </c>
      <c r="G65" s="47">
        <f>IF(ISBLANK(F65),"  ",IF(F79&gt;0,F65/F79,IF(F65&gt;0,1,0)))</f>
        <v>1.6332335464528096E-2</v>
      </c>
      <c r="H65" s="206">
        <v>0</v>
      </c>
      <c r="I65" s="41">
        <f t="shared" si="3"/>
        <v>0</v>
      </c>
      <c r="J65" s="181">
        <v>6416972</v>
      </c>
      <c r="K65" s="42">
        <f t="shared" si="4"/>
        <v>1</v>
      </c>
      <c r="L65" s="191">
        <f t="shared" si="12"/>
        <v>6416972</v>
      </c>
      <c r="M65" s="47">
        <f>IF(ISBLANK(L65),"  ",IF(L79&gt;0,L65/L79,IF(L65&gt;0,1,0)))</f>
        <v>4.5888942781795131E-2</v>
      </c>
      <c r="N65" s="24"/>
    </row>
    <row r="66" spans="1:14" ht="15" customHeight="1" x14ac:dyDescent="0.2">
      <c r="A66" s="77" t="s">
        <v>60</v>
      </c>
      <c r="B66" s="206">
        <v>0</v>
      </c>
      <c r="C66" s="41">
        <f t="shared" si="1"/>
        <v>0</v>
      </c>
      <c r="D66" s="181">
        <v>7000854</v>
      </c>
      <c r="E66" s="42">
        <f t="shared" si="2"/>
        <v>1</v>
      </c>
      <c r="F66" s="191">
        <f t="shared" si="13"/>
        <v>7000854</v>
      </c>
      <c r="G66" s="47">
        <f>IF(ISBLANK(F66),"  ",IF(F79&gt;0,F66/F79,IF(F66&gt;0,1,0)))</f>
        <v>4.7215122702091834E-2</v>
      </c>
      <c r="H66" s="206">
        <v>0</v>
      </c>
      <c r="I66" s="41">
        <f t="shared" si="3"/>
        <v>0</v>
      </c>
      <c r="J66" s="181">
        <v>6857191</v>
      </c>
      <c r="K66" s="42">
        <f t="shared" si="4"/>
        <v>1</v>
      </c>
      <c r="L66" s="191">
        <f t="shared" si="12"/>
        <v>6857191</v>
      </c>
      <c r="M66" s="47">
        <f>IF(ISBLANK(L66),"  ",IF(L79&gt;0,L66/L79,IF(L66&gt;0,1,0)))</f>
        <v>4.903702952776489E-2</v>
      </c>
      <c r="N66" s="24"/>
    </row>
    <row r="67" spans="1:14" ht="15" customHeight="1" x14ac:dyDescent="0.2">
      <c r="A67" s="77" t="s">
        <v>61</v>
      </c>
      <c r="B67" s="206">
        <v>0</v>
      </c>
      <c r="C67" s="41">
        <f t="shared" si="1"/>
        <v>0</v>
      </c>
      <c r="D67" s="181">
        <v>1300000</v>
      </c>
      <c r="E67" s="42">
        <f t="shared" si="2"/>
        <v>1</v>
      </c>
      <c r="F67" s="191">
        <f t="shared" si="13"/>
        <v>1300000</v>
      </c>
      <c r="G67" s="47">
        <f>IF(ISBLANK(F67),"  ",IF(F79&gt;0,F67/F79,IF(F67&gt;0,1,0)))</f>
        <v>8.767453158246034E-3</v>
      </c>
      <c r="H67" s="206">
        <v>0</v>
      </c>
      <c r="I67" s="41">
        <f t="shared" si="3"/>
        <v>0</v>
      </c>
      <c r="J67" s="181">
        <v>0</v>
      </c>
      <c r="K67" s="42">
        <f t="shared" si="4"/>
        <v>0</v>
      </c>
      <c r="L67" s="191">
        <f t="shared" si="12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1">
        <f t="shared" si="1"/>
        <v>0</v>
      </c>
      <c r="D68" s="181">
        <v>1098778</v>
      </c>
      <c r="E68" s="42">
        <f t="shared" si="2"/>
        <v>1</v>
      </c>
      <c r="F68" s="191">
        <f t="shared" si="13"/>
        <v>1098778</v>
      </c>
      <c r="G68" s="47">
        <f>IF(ISBLANK(F68),"  ",IF(F79&gt;0,F68/F79,IF(F68&gt;0,1,0)))</f>
        <v>7.4103728048548166E-3</v>
      </c>
      <c r="H68" s="206">
        <v>0</v>
      </c>
      <c r="I68" s="41">
        <f t="shared" si="3"/>
        <v>0</v>
      </c>
      <c r="J68" s="181">
        <v>1437324</v>
      </c>
      <c r="K68" s="42">
        <f t="shared" si="4"/>
        <v>1</v>
      </c>
      <c r="L68" s="191">
        <f t="shared" si="12"/>
        <v>1437324</v>
      </c>
      <c r="M68" s="47">
        <f>IF(ISBLANK(L68),"  ",IF(L79&gt;0,L68/L79,IF(L68&gt;0,1,0)))</f>
        <v>1.0278567335949246E-2</v>
      </c>
      <c r="N68" s="24"/>
    </row>
    <row r="69" spans="1:14" ht="15" customHeight="1" x14ac:dyDescent="0.2">
      <c r="A69" s="67" t="s">
        <v>63</v>
      </c>
      <c r="B69" s="206">
        <v>702501</v>
      </c>
      <c r="C69" s="41">
        <f t="shared" si="1"/>
        <v>0.12266082644818578</v>
      </c>
      <c r="D69" s="181">
        <v>5024682</v>
      </c>
      <c r="E69" s="42">
        <f t="shared" si="2"/>
        <v>0.87733917355181423</v>
      </c>
      <c r="F69" s="191">
        <f t="shared" si="13"/>
        <v>5727183</v>
      </c>
      <c r="G69" s="47">
        <f>IF(ISBLANK(F69),"  ",IF(F79&gt;0,F69/F79,IF(F69&gt;0,1,0)))</f>
        <v>3.8625237447079235E-2</v>
      </c>
      <c r="H69" s="206">
        <v>626513</v>
      </c>
      <c r="I69" s="41">
        <f t="shared" si="3"/>
        <v>0.13444620578791244</v>
      </c>
      <c r="J69" s="181">
        <v>4033440</v>
      </c>
      <c r="K69" s="42">
        <f t="shared" si="4"/>
        <v>0.86555379421208756</v>
      </c>
      <c r="L69" s="191">
        <f t="shared" si="12"/>
        <v>4659953</v>
      </c>
      <c r="M69" s="47">
        <f>IF(ISBLANK(L69),"  ",IF(L79&gt;0,L69/L79,IF(L69&gt;0,1,0)))</f>
        <v>3.3324177911771245E-2</v>
      </c>
      <c r="N69" s="24"/>
    </row>
    <row r="70" spans="1:14" s="64" customFormat="1" ht="15" customHeight="1" x14ac:dyDescent="0.25">
      <c r="A70" s="78" t="s">
        <v>64</v>
      </c>
      <c r="B70" s="174">
        <v>61168333</v>
      </c>
      <c r="C70" s="164">
        <f t="shared" si="1"/>
        <v>0.64129797676768985</v>
      </c>
      <c r="D70" s="185">
        <v>34213744</v>
      </c>
      <c r="E70" s="60">
        <f t="shared" si="2"/>
        <v>0.35870202323231021</v>
      </c>
      <c r="F70" s="174">
        <f>F69+F68+F67+F66+F65+F64+F63+F62+F61+F60+F59</f>
        <v>95382077</v>
      </c>
      <c r="G70" s="61">
        <f>IF(ISBLANK(F70),"  ",IF(F79&gt;0,F70/F79,IF(F70&gt;0,1,0)))</f>
        <v>0.64327530171824343</v>
      </c>
      <c r="H70" s="174">
        <v>61651127</v>
      </c>
      <c r="I70" s="164">
        <f t="shared" si="3"/>
        <v>0.63014398133246119</v>
      </c>
      <c r="J70" s="185">
        <v>36185445</v>
      </c>
      <c r="K70" s="60">
        <f t="shared" si="4"/>
        <v>0.36985601866753876</v>
      </c>
      <c r="L70" s="174">
        <f>L69+L68+L67+L66+L65+L64+L63+L62+L61+L60+L59</f>
        <v>97836572</v>
      </c>
      <c r="M70" s="61">
        <f>IF(ISBLANK(L70),"  ",IF(L79&gt;0,L70/L79,IF(L70&gt;0,1,0)))</f>
        <v>0.69964725644353432</v>
      </c>
      <c r="N70" s="63"/>
    </row>
    <row r="71" spans="1:14" ht="15" customHeight="1" x14ac:dyDescent="0.25">
      <c r="A71" s="13" t="s">
        <v>65</v>
      </c>
      <c r="B71" s="170"/>
      <c r="C71" s="162" t="str">
        <f t="shared" si="1"/>
        <v/>
      </c>
      <c r="D71" s="181"/>
      <c r="E71" s="49" t="str">
        <f t="shared" si="2"/>
        <v/>
      </c>
      <c r="F71" s="191"/>
      <c r="G71" s="58" t="s">
        <v>4</v>
      </c>
      <c r="H71" s="170"/>
      <c r="I71" s="48" t="str">
        <f t="shared" si="3"/>
        <v/>
      </c>
      <c r="J71" s="181"/>
      <c r="K71" s="49" t="str">
        <f t="shared" si="4"/>
        <v/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f t="shared" si="1"/>
        <v>0</v>
      </c>
      <c r="D72" s="184">
        <v>0</v>
      </c>
      <c r="E72" s="42">
        <f t="shared" si="2"/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f t="shared" si="3"/>
        <v>0</v>
      </c>
      <c r="J72" s="184">
        <v>0</v>
      </c>
      <c r="K72" s="42">
        <f t="shared" si="4"/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1">
        <f t="shared" si="1"/>
        <v>0</v>
      </c>
      <c r="D73" s="181">
        <v>0</v>
      </c>
      <c r="E73" s="42">
        <f t="shared" si="2"/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1">
        <f t="shared" si="3"/>
        <v>0</v>
      </c>
      <c r="J73" s="181">
        <v>0</v>
      </c>
      <c r="K73" s="42">
        <f t="shared" si="4"/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162" t="str">
        <f t="shared" si="1"/>
        <v/>
      </c>
      <c r="D74" s="181"/>
      <c r="E74" s="49" t="str">
        <f t="shared" si="2"/>
        <v/>
      </c>
      <c r="F74" s="191"/>
      <c r="G74" s="58" t="s">
        <v>4</v>
      </c>
      <c r="H74" s="170"/>
      <c r="I74" s="48" t="str">
        <f t="shared" si="3"/>
        <v/>
      </c>
      <c r="J74" s="181"/>
      <c r="K74" s="49" t="str">
        <f t="shared" si="4"/>
        <v/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f t="shared" si="1"/>
        <v>0</v>
      </c>
      <c r="D75" s="184">
        <v>19951064</v>
      </c>
      <c r="E75" s="42">
        <f t="shared" si="2"/>
        <v>1</v>
      </c>
      <c r="F75" s="190">
        <f>D75+B75</f>
        <v>19951064</v>
      </c>
      <c r="G75" s="43">
        <f>IF(ISBLANK(F75),"  ",IF(F79&gt;0,F75/F79,IF(F75&gt;0,1,0)))</f>
        <v>0.13455386082859136</v>
      </c>
      <c r="H75" s="205">
        <v>0</v>
      </c>
      <c r="I75" s="41">
        <f t="shared" si="3"/>
        <v>0</v>
      </c>
      <c r="J75" s="184">
        <v>19000000</v>
      </c>
      <c r="K75" s="42">
        <f t="shared" si="4"/>
        <v>1</v>
      </c>
      <c r="L75" s="190">
        <f>J75+H75</f>
        <v>19000000</v>
      </c>
      <c r="M75" s="43">
        <f>IF(ISBLANK(L75),"  ",IF(L79&gt;0,L75/L79,IF(L75&gt;0,1,0)))</f>
        <v>0.13587248204513086</v>
      </c>
    </row>
    <row r="76" spans="1:14" ht="15" customHeight="1" x14ac:dyDescent="0.2">
      <c r="A76" s="30" t="s">
        <v>70</v>
      </c>
      <c r="B76" s="206">
        <v>0</v>
      </c>
      <c r="C76" s="41">
        <f t="shared" si="1"/>
        <v>0</v>
      </c>
      <c r="D76" s="181">
        <v>7529148</v>
      </c>
      <c r="E76" s="42">
        <f t="shared" si="2"/>
        <v>1</v>
      </c>
      <c r="F76" s="191">
        <f>D76+B76</f>
        <v>7529148</v>
      </c>
      <c r="G76" s="47">
        <f>IF(ISBLANK(F76),"  ",IF(F79&gt;0,F76/F79,IF(F76&gt;0,1,0)))</f>
        <v>5.077804031653986E-2</v>
      </c>
      <c r="H76" s="206">
        <v>0</v>
      </c>
      <c r="I76" s="41">
        <f t="shared" si="3"/>
        <v>0</v>
      </c>
      <c r="J76" s="181">
        <v>1677427</v>
      </c>
      <c r="K76" s="42">
        <f t="shared" si="4"/>
        <v>1</v>
      </c>
      <c r="L76" s="191">
        <f>J76+H76</f>
        <v>1677427</v>
      </c>
      <c r="M76" s="47">
        <f>IF(ISBLANK(L76),"  ",IF(L79&gt;0,L76/L79,IF(L76&gt;0,1,0)))</f>
        <v>1.1995587891553564E-2</v>
      </c>
    </row>
    <row r="77" spans="1:14" s="64" customFormat="1" ht="15" customHeight="1" x14ac:dyDescent="0.25">
      <c r="A77" s="65" t="s">
        <v>71</v>
      </c>
      <c r="B77" s="175">
        <v>0</v>
      </c>
      <c r="C77" s="164">
        <f t="shared" si="1"/>
        <v>0</v>
      </c>
      <c r="D77" s="186">
        <v>27480212</v>
      </c>
      <c r="E77" s="60">
        <f t="shared" si="2"/>
        <v>1</v>
      </c>
      <c r="F77" s="200">
        <f>F76+F75+F74+F73+F72</f>
        <v>27480212</v>
      </c>
      <c r="G77" s="61">
        <f>IF(ISBLANK(F77),"  ",IF(F79&gt;0,F77/F79,IF(F77&gt;0,1,0)))</f>
        <v>0.18533190114513121</v>
      </c>
      <c r="H77" s="175">
        <v>0</v>
      </c>
      <c r="I77" s="164">
        <f t="shared" si="3"/>
        <v>0</v>
      </c>
      <c r="J77" s="186">
        <v>20677427</v>
      </c>
      <c r="K77" s="60">
        <f t="shared" si="4"/>
        <v>1</v>
      </c>
      <c r="L77" s="200">
        <f>L76+L75+L74+L73+L72</f>
        <v>20677427</v>
      </c>
      <c r="M77" s="61">
        <f>IF(ISBLANK(L77),"  ",IF(L79&gt;0,L77/L79,IF(L77&gt;0,1,0)))</f>
        <v>0.14786806993668442</v>
      </c>
    </row>
    <row r="78" spans="1:14" s="64" customFormat="1" ht="15" customHeight="1" x14ac:dyDescent="0.25">
      <c r="A78" s="65" t="s">
        <v>72</v>
      </c>
      <c r="B78" s="175">
        <v>0</v>
      </c>
      <c r="C78" s="164">
        <f t="shared" ref="C78:C79" si="14">IF(ISBLANK(B78),"",IF(F78&gt;0,B78/F78,IF(B78&gt;0,1,0)))</f>
        <v>0</v>
      </c>
      <c r="D78" s="186">
        <v>0</v>
      </c>
      <c r="E78" s="60">
        <f t="shared" ref="E78:E79" si="15">IF(ISBLANK(D78),"",IF(F78&gt;0,D78/F78,IF(D78&gt;0,1,0)))</f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164">
        <f t="shared" ref="I78:I79" si="16">IF(ISBLANK(H78),"",IF(L78&gt;0,H78/L78,IF(H78&gt;0,1,0)))</f>
        <v>0</v>
      </c>
      <c r="J78" s="186">
        <v>0</v>
      </c>
      <c r="K78" s="60">
        <f t="shared" ref="K78:K79" si="17">IF(ISBLANK(J78),"",IF(L78&gt;0,J78/L78,IF(J78&gt;0,1,0)))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86581715</v>
      </c>
      <c r="C79" s="83">
        <f t="shared" si="14"/>
        <v>0.58392394663316005</v>
      </c>
      <c r="D79" s="176">
        <f>D77+D70+D49+D42+D51+D50+D78</f>
        <v>61693956</v>
      </c>
      <c r="E79" s="83">
        <f t="shared" si="15"/>
        <v>0.41607605336683995</v>
      </c>
      <c r="F79" s="176">
        <f>F77+F70+F49+F42+F51+F50+F78</f>
        <v>148275671</v>
      </c>
      <c r="G79" s="84">
        <f>IF(ISBLANK(F79),"  ",IF(F79&gt;0,F79/F79,IF(F79&gt;0,1,0)))</f>
        <v>1</v>
      </c>
      <c r="H79" s="176">
        <f>H77+H70+H49+H42+H51+H50+H78</f>
        <v>79321580</v>
      </c>
      <c r="I79" s="83">
        <f t="shared" si="16"/>
        <v>0.56724315549165327</v>
      </c>
      <c r="J79" s="176">
        <f>J77+J70+J49+J42+J51+J50+J78</f>
        <v>60515418</v>
      </c>
      <c r="K79" s="83">
        <f t="shared" si="17"/>
        <v>0.43275684450834678</v>
      </c>
      <c r="L79" s="176">
        <f>L77+L70+L49+L42+L51+L50+L78</f>
        <v>139836998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11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tr">
        <f>[2]Revenue!B2</f>
        <v>Southeastern Louisiana University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27750156</v>
      </c>
      <c r="C13" s="41">
        <f>IF(ISBLANK(B13),"",IF(F13&gt;0,B13/F13,IF(B13&gt;0,1,0)))</f>
        <v>1</v>
      </c>
      <c r="D13" s="177">
        <v>0</v>
      </c>
      <c r="E13" s="42">
        <f>IF(ISBLANK(D13),"",IF(F13&gt;0,D13/F13,IF(D13&gt;0,1,0)))</f>
        <v>0</v>
      </c>
      <c r="F13" s="187">
        <f>D13+B13</f>
        <v>27750156</v>
      </c>
      <c r="G13" s="43">
        <f>IF(ISBLANK(F13),"  ",IF(F79&gt;0,F13/F79,IF(F13&gt;0,1,0)))</f>
        <v>0.12583674387336261</v>
      </c>
      <c r="H13" s="165">
        <v>22060896</v>
      </c>
      <c r="I13" s="41">
        <f>IF(ISBLANK(H13),"",IF(L13&gt;0,H13/L13,IF(H13&gt;0,1,0)))</f>
        <v>1</v>
      </c>
      <c r="J13" s="177">
        <v>0</v>
      </c>
      <c r="K13" s="42">
        <f>IF(ISBLANK(J13),"",IF(L13&gt;0,J13/L13,IF(J13&gt;0,1,0)))</f>
        <v>0</v>
      </c>
      <c r="L13" s="187">
        <f t="shared" ref="L13:L34" si="0">J13+H13</f>
        <v>22060896</v>
      </c>
      <c r="M13" s="44">
        <f>IF(ISBLANK(L13),"  ",IF(L79&gt;0,L13/L79,IF(L13&gt;0,1,0)))</f>
        <v>0.10725686154830971</v>
      </c>
      <c r="N13" s="24"/>
    </row>
    <row r="14" spans="1:17" ht="15" customHeight="1" x14ac:dyDescent="0.2">
      <c r="A14" s="10" t="s">
        <v>13</v>
      </c>
      <c r="B14" s="205">
        <v>0</v>
      </c>
      <c r="C14" s="41">
        <f t="shared" ref="C14:C77" si="1">IF(ISBLANK(B14),"",IF(F14&gt;0,B14/F14,IF(B14&gt;0,1,0)))</f>
        <v>0</v>
      </c>
      <c r="D14" s="184">
        <v>0</v>
      </c>
      <c r="E14" s="42">
        <f t="shared" ref="E14:E77" si="2">IF(ISBLANK(D14),"",IF(F14&gt;0,D14/F14,IF(D14&gt;0,1,0)))</f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1">
        <f t="shared" ref="I14:I77" si="3">IF(ISBLANK(H14),"",IF(L14&gt;0,H14/L14,IF(H14&gt;0,1,0)))</f>
        <v>0</v>
      </c>
      <c r="J14" s="184">
        <v>0</v>
      </c>
      <c r="K14" s="42">
        <f t="shared" ref="K14:K77" si="4">IF(ISBLANK(J14),"",IF(L14&gt;0,J14/L14,IF(J14&gt;0,1,0)))</f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1734983.12</v>
      </c>
      <c r="C15" s="162">
        <f t="shared" si="1"/>
        <v>1</v>
      </c>
      <c r="D15" s="181">
        <v>0</v>
      </c>
      <c r="E15" s="42">
        <f t="shared" si="2"/>
        <v>0</v>
      </c>
      <c r="F15" s="189">
        <f>D15+B15</f>
        <v>1734983.12</v>
      </c>
      <c r="G15" s="50">
        <f>IF(ISBLANK(F15),"  ",IF(F79&gt;0,F15/F79,IF(F15&gt;0,1,0)))</f>
        <v>7.8675098798020298E-3</v>
      </c>
      <c r="H15" s="170">
        <v>1765779</v>
      </c>
      <c r="I15" s="41">
        <f t="shared" si="3"/>
        <v>1</v>
      </c>
      <c r="J15" s="181">
        <v>0</v>
      </c>
      <c r="K15" s="42">
        <f t="shared" si="4"/>
        <v>0</v>
      </c>
      <c r="L15" s="189">
        <f t="shared" si="0"/>
        <v>1765779</v>
      </c>
      <c r="M15" s="50">
        <f>IF(ISBLANK(L15),"  ",IF(L79&gt;0,L15/L79,IF(L15&gt;0,1,0)))</f>
        <v>8.5849601814864084E-3</v>
      </c>
      <c r="N15" s="24"/>
    </row>
    <row r="16" spans="1:17" ht="15" customHeight="1" x14ac:dyDescent="0.2">
      <c r="A16" s="51" t="s">
        <v>15</v>
      </c>
      <c r="B16" s="205">
        <v>0</v>
      </c>
      <c r="C16" s="41">
        <f t="shared" si="1"/>
        <v>0</v>
      </c>
      <c r="D16" s="184">
        <v>0</v>
      </c>
      <c r="E16" s="42">
        <f t="shared" si="2"/>
        <v>0</v>
      </c>
      <c r="F16" s="190">
        <f t="shared" ref="F16:F41" si="5">D16+B16</f>
        <v>0</v>
      </c>
      <c r="G16" s="43">
        <f>IF(ISBLANK(F16),"  ",IF(F79&gt;0,F16/F79,IF(F16&gt;0,1,0)))</f>
        <v>0</v>
      </c>
      <c r="H16" s="205">
        <v>0</v>
      </c>
      <c r="I16" s="41">
        <f t="shared" si="3"/>
        <v>0</v>
      </c>
      <c r="J16" s="184">
        <v>0</v>
      </c>
      <c r="K16" s="42">
        <f t="shared" si="4"/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1734983.12</v>
      </c>
      <c r="C17" s="41">
        <f t="shared" si="1"/>
        <v>1</v>
      </c>
      <c r="D17" s="181">
        <v>0</v>
      </c>
      <c r="E17" s="42">
        <f t="shared" si="2"/>
        <v>0</v>
      </c>
      <c r="F17" s="191">
        <f t="shared" si="5"/>
        <v>1734983.12</v>
      </c>
      <c r="G17" s="47">
        <f>IF(ISBLANK(F17),"  ",IF(F79&gt;0,F17/F79,IF(F17&gt;0,1,0)))</f>
        <v>7.8675098798020298E-3</v>
      </c>
      <c r="H17" s="206">
        <v>1765779</v>
      </c>
      <c r="I17" s="41">
        <f t="shared" si="3"/>
        <v>1</v>
      </c>
      <c r="J17" s="181">
        <v>0</v>
      </c>
      <c r="K17" s="42">
        <f t="shared" si="4"/>
        <v>0</v>
      </c>
      <c r="L17" s="191">
        <f t="shared" si="0"/>
        <v>1765779</v>
      </c>
      <c r="M17" s="47">
        <f>IF(ISBLANK(L17),"  ",IF(L79&gt;0,L17/L79,IF(L17&gt;0,1,0)))</f>
        <v>8.5849601814864084E-3</v>
      </c>
      <c r="N17" s="24"/>
    </row>
    <row r="18" spans="1:14" ht="15" customHeight="1" x14ac:dyDescent="0.2">
      <c r="A18" s="52" t="s">
        <v>17</v>
      </c>
      <c r="B18" s="206">
        <v>0</v>
      </c>
      <c r="C18" s="41">
        <f t="shared" si="1"/>
        <v>0</v>
      </c>
      <c r="D18" s="181">
        <v>0</v>
      </c>
      <c r="E18" s="42">
        <f t="shared" si="2"/>
        <v>0</v>
      </c>
      <c r="F18" s="191">
        <f t="shared" si="5"/>
        <v>0</v>
      </c>
      <c r="G18" s="47">
        <f>IF(ISBLANK(F18),"  ",IF(F79&gt;0,F18/F79,IF(F18&gt;0,1,0)))</f>
        <v>0</v>
      </c>
      <c r="H18" s="206">
        <v>0</v>
      </c>
      <c r="I18" s="41">
        <f t="shared" si="3"/>
        <v>0</v>
      </c>
      <c r="J18" s="181">
        <v>0</v>
      </c>
      <c r="K18" s="42">
        <f t="shared" si="4"/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1">
        <f t="shared" si="1"/>
        <v>0</v>
      </c>
      <c r="D19" s="181">
        <v>0</v>
      </c>
      <c r="E19" s="42">
        <f t="shared" si="2"/>
        <v>0</v>
      </c>
      <c r="F19" s="191">
        <f t="shared" si="5"/>
        <v>0</v>
      </c>
      <c r="G19" s="47">
        <f>IF(ISBLANK(F19),"  ",IF(F79&gt;0,F19/F79,IF(F19&gt;0,1,0)))</f>
        <v>0</v>
      </c>
      <c r="H19" s="206">
        <v>0</v>
      </c>
      <c r="I19" s="41">
        <f t="shared" si="3"/>
        <v>0</v>
      </c>
      <c r="J19" s="181">
        <v>0</v>
      </c>
      <c r="K19" s="42">
        <f t="shared" si="4"/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1">
        <f t="shared" si="1"/>
        <v>0</v>
      </c>
      <c r="D20" s="181">
        <v>0</v>
      </c>
      <c r="E20" s="42">
        <f t="shared" si="2"/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1">
        <f t="shared" si="3"/>
        <v>0</v>
      </c>
      <c r="J20" s="181">
        <v>0</v>
      </c>
      <c r="K20" s="42">
        <f t="shared" si="4"/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1">
        <f t="shared" si="1"/>
        <v>0</v>
      </c>
      <c r="D21" s="181">
        <v>0</v>
      </c>
      <c r="E21" s="42">
        <f t="shared" si="2"/>
        <v>0</v>
      </c>
      <c r="F21" s="191">
        <f t="shared" si="5"/>
        <v>0</v>
      </c>
      <c r="G21" s="47">
        <f>IF(ISBLANK(F21),"  ",IF(F79&gt;0,F21/F79,IF(F21&gt;0,1,0)))</f>
        <v>0</v>
      </c>
      <c r="H21" s="206">
        <v>0</v>
      </c>
      <c r="I21" s="41">
        <f t="shared" si="3"/>
        <v>0</v>
      </c>
      <c r="J21" s="181">
        <v>0</v>
      </c>
      <c r="K21" s="42">
        <f t="shared" si="4"/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1">
        <f t="shared" si="1"/>
        <v>0</v>
      </c>
      <c r="D22" s="181">
        <v>0</v>
      </c>
      <c r="E22" s="42">
        <f t="shared" si="2"/>
        <v>0</v>
      </c>
      <c r="F22" s="191">
        <f t="shared" si="5"/>
        <v>0</v>
      </c>
      <c r="G22" s="47">
        <f>IF(ISBLANK(F22),"  ",IF(F79&gt;0,F22/F79,IF(F22&gt;0,1,0)))</f>
        <v>0</v>
      </c>
      <c r="H22" s="206">
        <v>0</v>
      </c>
      <c r="I22" s="41">
        <f t="shared" si="3"/>
        <v>0</v>
      </c>
      <c r="J22" s="181">
        <v>0</v>
      </c>
      <c r="K22" s="42">
        <f t="shared" si="4"/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1">
        <f t="shared" si="1"/>
        <v>0</v>
      </c>
      <c r="D23" s="181">
        <v>0</v>
      </c>
      <c r="E23" s="42">
        <f t="shared" si="2"/>
        <v>0</v>
      </c>
      <c r="F23" s="191">
        <f t="shared" si="5"/>
        <v>0</v>
      </c>
      <c r="G23" s="47">
        <f>IF(ISBLANK(F23),"  ",IF(F79&gt;0,F23/F79,IF(F23&gt;0,1,0)))</f>
        <v>0</v>
      </c>
      <c r="H23" s="206">
        <v>0</v>
      </c>
      <c r="I23" s="41">
        <f t="shared" si="3"/>
        <v>0</v>
      </c>
      <c r="J23" s="181">
        <v>0</v>
      </c>
      <c r="K23" s="42">
        <f t="shared" si="4"/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1">
        <f t="shared" si="1"/>
        <v>0</v>
      </c>
      <c r="D24" s="181">
        <v>0</v>
      </c>
      <c r="E24" s="42">
        <f t="shared" si="2"/>
        <v>0</v>
      </c>
      <c r="F24" s="191">
        <f t="shared" si="5"/>
        <v>0</v>
      </c>
      <c r="G24" s="47">
        <f>IF(ISBLANK(F24),"  ",IF(F79&gt;0,F24/F79,IF(F24&gt;0,1,0)))</f>
        <v>0</v>
      </c>
      <c r="H24" s="206">
        <v>0</v>
      </c>
      <c r="I24" s="41">
        <f t="shared" si="3"/>
        <v>0</v>
      </c>
      <c r="J24" s="181">
        <v>0</v>
      </c>
      <c r="K24" s="42">
        <f t="shared" si="4"/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1">
        <f t="shared" si="1"/>
        <v>0</v>
      </c>
      <c r="D25" s="181">
        <v>0</v>
      </c>
      <c r="E25" s="42">
        <f t="shared" si="2"/>
        <v>0</v>
      </c>
      <c r="F25" s="191">
        <f t="shared" si="5"/>
        <v>0</v>
      </c>
      <c r="G25" s="47">
        <f>IF(ISBLANK(F25),"  ",IF(F79&gt;0,F25/F79,IF(F25&gt;0,1,0)))</f>
        <v>0</v>
      </c>
      <c r="H25" s="206">
        <v>0</v>
      </c>
      <c r="I25" s="41">
        <f t="shared" si="3"/>
        <v>0</v>
      </c>
      <c r="J25" s="181">
        <v>0</v>
      </c>
      <c r="K25" s="42">
        <f t="shared" si="4"/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1">
        <f t="shared" si="1"/>
        <v>0</v>
      </c>
      <c r="D26" s="181">
        <v>0</v>
      </c>
      <c r="E26" s="42">
        <f t="shared" si="2"/>
        <v>0</v>
      </c>
      <c r="F26" s="191">
        <f t="shared" si="5"/>
        <v>0</v>
      </c>
      <c r="G26" s="47">
        <f>IF(ISBLANK(F26),"  ",IF(F79&gt;0,F26/F79,IF(F26&gt;0,1,0)))</f>
        <v>0</v>
      </c>
      <c r="H26" s="206">
        <v>0</v>
      </c>
      <c r="I26" s="41">
        <f t="shared" si="3"/>
        <v>0</v>
      </c>
      <c r="J26" s="181">
        <v>0</v>
      </c>
      <c r="K26" s="42">
        <f t="shared" si="4"/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1">
        <f t="shared" si="1"/>
        <v>0</v>
      </c>
      <c r="D27" s="181">
        <v>0</v>
      </c>
      <c r="E27" s="42">
        <f t="shared" si="2"/>
        <v>0</v>
      </c>
      <c r="F27" s="191">
        <f t="shared" si="5"/>
        <v>0</v>
      </c>
      <c r="G27" s="47">
        <f>IF(ISBLANK(F27),"  ",IF(F79&gt;0,F27/F79,IF(F27&gt;0,1,0)))</f>
        <v>0</v>
      </c>
      <c r="H27" s="206">
        <v>0</v>
      </c>
      <c r="I27" s="41">
        <f t="shared" si="3"/>
        <v>0</v>
      </c>
      <c r="J27" s="181">
        <v>0</v>
      </c>
      <c r="K27" s="42">
        <f t="shared" si="4"/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1">
        <f t="shared" si="1"/>
        <v>0</v>
      </c>
      <c r="D28" s="181">
        <v>0</v>
      </c>
      <c r="E28" s="42">
        <f t="shared" si="2"/>
        <v>0</v>
      </c>
      <c r="F28" s="191">
        <f t="shared" si="5"/>
        <v>0</v>
      </c>
      <c r="G28" s="47">
        <f>IF(ISBLANK(F28),"  ",IF(F79&gt;0,F28/F79,IF(F28&gt;0,1,0)))</f>
        <v>0</v>
      </c>
      <c r="H28" s="206">
        <v>0</v>
      </c>
      <c r="I28" s="41">
        <f t="shared" si="3"/>
        <v>0</v>
      </c>
      <c r="J28" s="181">
        <v>0</v>
      </c>
      <c r="K28" s="42">
        <f t="shared" si="4"/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1">
        <f t="shared" si="1"/>
        <v>0</v>
      </c>
      <c r="D29" s="181">
        <v>0</v>
      </c>
      <c r="E29" s="42">
        <f t="shared" si="2"/>
        <v>0</v>
      </c>
      <c r="F29" s="191">
        <f t="shared" si="5"/>
        <v>0</v>
      </c>
      <c r="G29" s="47">
        <f>IF(ISBLANK(F29),"  ",IF(F79&gt;0,F29/F79,IF(F29&gt;0,1,0)))</f>
        <v>0</v>
      </c>
      <c r="H29" s="206">
        <v>0</v>
      </c>
      <c r="I29" s="41">
        <f t="shared" si="3"/>
        <v>0</v>
      </c>
      <c r="J29" s="181">
        <v>0</v>
      </c>
      <c r="K29" s="42">
        <f t="shared" si="4"/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1">
        <f t="shared" si="1"/>
        <v>0</v>
      </c>
      <c r="D30" s="181">
        <v>0</v>
      </c>
      <c r="E30" s="42">
        <f t="shared" si="2"/>
        <v>0</v>
      </c>
      <c r="F30" s="191">
        <f t="shared" si="5"/>
        <v>0</v>
      </c>
      <c r="G30" s="47">
        <f>IF(ISBLANK(F30),"  ",IF(F79&gt;0,F30/F79,IF(F30&gt;0,1,0)))</f>
        <v>0</v>
      </c>
      <c r="H30" s="206">
        <v>0</v>
      </c>
      <c r="I30" s="41">
        <f t="shared" si="3"/>
        <v>0</v>
      </c>
      <c r="J30" s="181">
        <v>0</v>
      </c>
      <c r="K30" s="42">
        <f t="shared" si="4"/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1">
        <f t="shared" si="1"/>
        <v>0</v>
      </c>
      <c r="D31" s="181">
        <v>0</v>
      </c>
      <c r="E31" s="42">
        <f t="shared" si="2"/>
        <v>0</v>
      </c>
      <c r="F31" s="191">
        <f t="shared" si="5"/>
        <v>0</v>
      </c>
      <c r="G31" s="47">
        <f>IF(ISBLANK(F31),"  ",IF(F79&gt;0,F31/F79,IF(F31&gt;0,1,0)))</f>
        <v>0</v>
      </c>
      <c r="H31" s="206">
        <v>0</v>
      </c>
      <c r="I31" s="41">
        <f t="shared" si="3"/>
        <v>0</v>
      </c>
      <c r="J31" s="181">
        <v>0</v>
      </c>
      <c r="K31" s="42">
        <f t="shared" si="4"/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1">
        <f t="shared" si="1"/>
        <v>0</v>
      </c>
      <c r="D32" s="181">
        <v>0</v>
      </c>
      <c r="E32" s="42">
        <f t="shared" si="2"/>
        <v>0</v>
      </c>
      <c r="F32" s="191">
        <f t="shared" si="5"/>
        <v>0</v>
      </c>
      <c r="G32" s="47">
        <f>IF(ISBLANK(F32),"  ",IF(F79&gt;0,F32/F79,IF(F32&gt;0,1,0)))</f>
        <v>0</v>
      </c>
      <c r="H32" s="206">
        <v>0</v>
      </c>
      <c r="I32" s="41">
        <f t="shared" si="3"/>
        <v>0</v>
      </c>
      <c r="J32" s="181">
        <v>0</v>
      </c>
      <c r="K32" s="42">
        <f t="shared" si="4"/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1">
        <f t="shared" si="1"/>
        <v>0</v>
      </c>
      <c r="D33" s="181">
        <v>0</v>
      </c>
      <c r="E33" s="42">
        <f t="shared" si="2"/>
        <v>0</v>
      </c>
      <c r="F33" s="191">
        <f t="shared" si="5"/>
        <v>0</v>
      </c>
      <c r="G33" s="47">
        <f>IF(ISBLANK(F33),"  ",IF(F79&gt;0,F33/F79,IF(F33&gt;0,1,0)))</f>
        <v>0</v>
      </c>
      <c r="H33" s="206">
        <v>0</v>
      </c>
      <c r="I33" s="41">
        <f t="shared" si="3"/>
        <v>0</v>
      </c>
      <c r="J33" s="181">
        <v>0</v>
      </c>
      <c r="K33" s="42">
        <f t="shared" si="4"/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1">
        <f t="shared" si="1"/>
        <v>0</v>
      </c>
      <c r="D34" s="181">
        <v>0</v>
      </c>
      <c r="E34" s="42">
        <f t="shared" si="2"/>
        <v>0</v>
      </c>
      <c r="F34" s="191">
        <f t="shared" si="5"/>
        <v>0</v>
      </c>
      <c r="G34" s="47">
        <f>IF(ISBLANK(F34),"  ",IF(F79&gt;0,F34/F79,IF(F34&gt;0,1,0)))</f>
        <v>0</v>
      </c>
      <c r="H34" s="206">
        <v>0</v>
      </c>
      <c r="I34" s="41">
        <f t="shared" si="3"/>
        <v>0</v>
      </c>
      <c r="J34" s="181">
        <v>0</v>
      </c>
      <c r="K34" s="42">
        <f t="shared" si="4"/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1">
        <f t="shared" si="1"/>
        <v>0</v>
      </c>
      <c r="D35" s="181">
        <v>0</v>
      </c>
      <c r="E35" s="42">
        <f t="shared" si="2"/>
        <v>0</v>
      </c>
      <c r="F35" s="191">
        <f t="shared" ref="F35" si="6">D35+B35</f>
        <v>0</v>
      </c>
      <c r="G35" s="47">
        <f>IF(ISBLANK(F35),"  ",IF(F80&gt;0,F35/F80,IF(F35&gt;0,1,0)))</f>
        <v>0</v>
      </c>
      <c r="H35" s="206">
        <v>0</v>
      </c>
      <c r="I35" s="41">
        <f t="shared" ref="I35:I36" si="7">IF(ISBLANK(H35),"",IF(L35&gt;0,H35/L35,IF(H35&gt;0,1,0)))</f>
        <v>0</v>
      </c>
      <c r="J35" s="181">
        <v>0</v>
      </c>
      <c r="K35" s="42">
        <f t="shared" si="4"/>
        <v>0</v>
      </c>
      <c r="L35" s="191">
        <f t="shared" ref="L35" si="8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1">
        <f t="shared" si="1"/>
        <v>0</v>
      </c>
      <c r="D36" s="181">
        <v>0</v>
      </c>
      <c r="E36" s="42">
        <f t="shared" si="2"/>
        <v>0</v>
      </c>
      <c r="F36" s="191">
        <f t="shared" ref="F36" si="9">D36+B36</f>
        <v>0</v>
      </c>
      <c r="G36" s="47">
        <f>IF(ISBLANK(F36),"  ",IF(F81&gt;0,F36/F81,IF(F36&gt;0,1,0)))</f>
        <v>0</v>
      </c>
      <c r="H36" s="206">
        <v>0</v>
      </c>
      <c r="I36" s="41">
        <f t="shared" si="7"/>
        <v>0</v>
      </c>
      <c r="J36" s="181">
        <v>0</v>
      </c>
      <c r="K36" s="42">
        <f t="shared" si="4"/>
        <v>0</v>
      </c>
      <c r="L36" s="191">
        <f t="shared" ref="L36" si="10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41" t="str">
        <f t="shared" si="1"/>
        <v/>
      </c>
      <c r="D37" s="181"/>
      <c r="E37" s="42" t="str">
        <f t="shared" si="2"/>
        <v/>
      </c>
      <c r="F37" s="191"/>
      <c r="G37" s="58" t="s">
        <v>4</v>
      </c>
      <c r="H37" s="207" t="s">
        <v>4</v>
      </c>
      <c r="I37" s="41"/>
      <c r="J37" s="181"/>
      <c r="K37" s="42" t="str">
        <f t="shared" si="4"/>
        <v/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1">
        <f t="shared" si="1"/>
        <v>0</v>
      </c>
      <c r="D38" s="181">
        <v>0</v>
      </c>
      <c r="E38" s="42">
        <f t="shared" si="2"/>
        <v>0</v>
      </c>
      <c r="F38" s="191">
        <f t="shared" si="5"/>
        <v>0</v>
      </c>
      <c r="G38" s="47">
        <f>IF(ISBLANK(F38),"  ",IF(F79&gt;0,F38/F79,IF(F38&gt;0,1,0)))</f>
        <v>0</v>
      </c>
      <c r="H38" s="206">
        <v>0</v>
      </c>
      <c r="I38" s="41">
        <f t="shared" si="3"/>
        <v>0</v>
      </c>
      <c r="J38" s="181">
        <v>0</v>
      </c>
      <c r="K38" s="42">
        <f t="shared" si="4"/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41" t="str">
        <f t="shared" si="1"/>
        <v/>
      </c>
      <c r="D39" s="181"/>
      <c r="E39" s="42" t="str">
        <f t="shared" si="2"/>
        <v/>
      </c>
      <c r="F39" s="191"/>
      <c r="G39" s="58" t="s">
        <v>4</v>
      </c>
      <c r="H39" s="207"/>
      <c r="I39" s="41" t="str">
        <f t="shared" si="3"/>
        <v/>
      </c>
      <c r="J39" s="181"/>
      <c r="K39" s="42" t="str">
        <f t="shared" si="4"/>
        <v/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1">
        <f t="shared" si="1"/>
        <v>0</v>
      </c>
      <c r="D40" s="180">
        <v>0</v>
      </c>
      <c r="E40" s="42">
        <f t="shared" si="2"/>
        <v>0</v>
      </c>
      <c r="F40" s="192">
        <f t="shared" si="5"/>
        <v>0</v>
      </c>
      <c r="G40" s="47">
        <f>IF(ISBLANK(F40),"  ",IF(F79&gt;0,F40/F79,IF(F40&gt;0,1,0)))</f>
        <v>0</v>
      </c>
      <c r="H40" s="168">
        <v>0</v>
      </c>
      <c r="I40" s="41">
        <f t="shared" si="3"/>
        <v>0</v>
      </c>
      <c r="J40" s="180">
        <v>0</v>
      </c>
      <c r="K40" s="42">
        <f t="shared" si="4"/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1" t="str">
        <f t="shared" si="1"/>
        <v/>
      </c>
      <c r="D41" s="180"/>
      <c r="E41" s="42" t="str">
        <f t="shared" si="2"/>
        <v/>
      </c>
      <c r="F41" s="191">
        <f t="shared" si="5"/>
        <v>0</v>
      </c>
      <c r="G41" s="47">
        <f>IF(ISBLANK(F41),"  ",IF(F79&gt;0,F41/F79,IF(F41&gt;0,1,0)))</f>
        <v>0</v>
      </c>
      <c r="H41" s="168"/>
      <c r="I41" s="41" t="str">
        <f t="shared" si="3"/>
        <v/>
      </c>
      <c r="J41" s="180"/>
      <c r="K41" s="42" t="str">
        <f t="shared" si="4"/>
        <v/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29485139.120000001</v>
      </c>
      <c r="C42" s="164">
        <f t="shared" si="1"/>
        <v>1</v>
      </c>
      <c r="D42" s="213">
        <v>0</v>
      </c>
      <c r="E42" s="60">
        <f t="shared" si="2"/>
        <v>0</v>
      </c>
      <c r="F42" s="169">
        <f>F41+F40+F38+F34+F29+F28+F26+F27+F25+F24+F23+F22+F21+F20+F19+F18+F17+F16+F14+F13+F30+F31+F32+F33</f>
        <v>29485139.120000001</v>
      </c>
      <c r="G42" s="61">
        <f>IF(ISBLANK(F42),"  ",IF(F79&gt;0,F42/F79,IF(F42&gt;0,1,0)))</f>
        <v>0.13370425375316464</v>
      </c>
      <c r="H42" s="169">
        <v>23826675</v>
      </c>
      <c r="I42" s="164">
        <f t="shared" si="3"/>
        <v>1</v>
      </c>
      <c r="J42" s="213">
        <v>0</v>
      </c>
      <c r="K42" s="60">
        <f t="shared" si="4"/>
        <v>0</v>
      </c>
      <c r="L42" s="169">
        <f>L41+L40+L38+L34+L29+L28+L26+L27+L25+L24+L23+L22+L21+L20+L19+L18+L17+L16+L14+L13+L30+L31+L32+L33</f>
        <v>23826675</v>
      </c>
      <c r="M42" s="61">
        <f>IF(ISBLANK(L42),"  ",IF(L79&gt;0,L42/L79,IF(L42&gt;0,1,0)))</f>
        <v>0.11584182172979612</v>
      </c>
      <c r="N42" s="63"/>
    </row>
    <row r="43" spans="1:14" ht="15" customHeight="1" x14ac:dyDescent="0.25">
      <c r="A43" s="65" t="s">
        <v>38</v>
      </c>
      <c r="B43" s="170"/>
      <c r="C43" s="162" t="str">
        <f t="shared" si="1"/>
        <v/>
      </c>
      <c r="D43" s="181"/>
      <c r="E43" s="49" t="str">
        <f t="shared" si="2"/>
        <v/>
      </c>
      <c r="F43" s="191"/>
      <c r="G43" s="58" t="s">
        <v>4</v>
      </c>
      <c r="H43" s="170"/>
      <c r="I43" s="48" t="str">
        <f t="shared" si="3"/>
        <v/>
      </c>
      <c r="J43" s="181"/>
      <c r="K43" s="49" t="str">
        <f t="shared" si="4"/>
        <v/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f t="shared" si="1"/>
        <v>0</v>
      </c>
      <c r="D44" s="214">
        <v>0</v>
      </c>
      <c r="E44" s="42">
        <f t="shared" si="2"/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f t="shared" si="3"/>
        <v>0</v>
      </c>
      <c r="J44" s="214">
        <v>0</v>
      </c>
      <c r="K44" s="42">
        <f t="shared" si="4"/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1">
        <f t="shared" si="1"/>
        <v>0</v>
      </c>
      <c r="D45" s="181">
        <v>0</v>
      </c>
      <c r="E45" s="42">
        <f t="shared" si="2"/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1">
        <f t="shared" si="3"/>
        <v>0</v>
      </c>
      <c r="J45" s="181">
        <v>0</v>
      </c>
      <c r="K45" s="42">
        <f t="shared" si="4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1">
        <f t="shared" si="1"/>
        <v>0</v>
      </c>
      <c r="D46" s="181">
        <v>0</v>
      </c>
      <c r="E46" s="42">
        <f t="shared" si="2"/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1">
        <f t="shared" si="3"/>
        <v>0</v>
      </c>
      <c r="J46" s="181">
        <v>0</v>
      </c>
      <c r="K46" s="42">
        <f t="shared" si="4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1">
        <f t="shared" si="1"/>
        <v>0</v>
      </c>
      <c r="D47" s="181">
        <v>0</v>
      </c>
      <c r="E47" s="42">
        <f t="shared" si="2"/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1">
        <f t="shared" si="3"/>
        <v>0</v>
      </c>
      <c r="J47" s="181">
        <v>0</v>
      </c>
      <c r="K47" s="42">
        <f t="shared" si="4"/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1">
        <f t="shared" si="1"/>
        <v>0</v>
      </c>
      <c r="D48" s="181">
        <v>0</v>
      </c>
      <c r="E48" s="42">
        <f t="shared" si="2"/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1">
        <f t="shared" si="3"/>
        <v>0</v>
      </c>
      <c r="J48" s="181">
        <v>0</v>
      </c>
      <c r="K48" s="42">
        <f t="shared" si="4"/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164">
        <f t="shared" si="1"/>
        <v>0</v>
      </c>
      <c r="D49" s="185">
        <v>0</v>
      </c>
      <c r="E49" s="60">
        <f t="shared" si="2"/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164">
        <f t="shared" si="3"/>
        <v>0</v>
      </c>
      <c r="J49" s="185">
        <v>0</v>
      </c>
      <c r="K49" s="60">
        <f t="shared" si="4"/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5077968</v>
      </c>
      <c r="C50" s="164">
        <f t="shared" si="1"/>
        <v>1</v>
      </c>
      <c r="D50" s="186">
        <v>0</v>
      </c>
      <c r="E50" s="60">
        <f t="shared" si="2"/>
        <v>0</v>
      </c>
      <c r="F50" s="194">
        <f>D50+B50</f>
        <v>5077968</v>
      </c>
      <c r="G50" s="61">
        <f>IF(ISBLANK(F50),"  ",IF(F78&gt;0,F50/F78,IF(F50&gt;0,1,0)))</f>
        <v>1</v>
      </c>
      <c r="H50" s="209">
        <v>0</v>
      </c>
      <c r="I50" s="164">
        <f t="shared" si="3"/>
        <v>0</v>
      </c>
      <c r="J50" s="186">
        <v>5077968</v>
      </c>
      <c r="K50" s="60">
        <f t="shared" si="4"/>
        <v>1</v>
      </c>
      <c r="L50" s="194">
        <f>J50+H50</f>
        <v>5077968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164">
        <f t="shared" si="1"/>
        <v>0</v>
      </c>
      <c r="D51" s="186">
        <v>0</v>
      </c>
      <c r="E51" s="60">
        <f t="shared" si="2"/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164">
        <f t="shared" si="3"/>
        <v>0</v>
      </c>
      <c r="J51" s="186">
        <v>0</v>
      </c>
      <c r="K51" s="60">
        <f t="shared" si="4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162" t="str">
        <f t="shared" si="1"/>
        <v/>
      </c>
      <c r="D52" s="184"/>
      <c r="E52" s="49" t="str">
        <f t="shared" si="2"/>
        <v/>
      </c>
      <c r="F52" s="189"/>
      <c r="G52" s="73" t="s">
        <v>4</v>
      </c>
      <c r="H52" s="173"/>
      <c r="I52" s="48" t="str">
        <f t="shared" si="3"/>
        <v/>
      </c>
      <c r="J52" s="184"/>
      <c r="K52" s="49" t="str">
        <f t="shared" si="4"/>
        <v/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69434187.620000005</v>
      </c>
      <c r="C53" s="41">
        <f t="shared" si="1"/>
        <v>1</v>
      </c>
      <c r="D53" s="184">
        <v>0</v>
      </c>
      <c r="E53" s="42">
        <f t="shared" si="2"/>
        <v>0</v>
      </c>
      <c r="F53" s="195">
        <f t="shared" ref="F53:F58" si="11">D53+B53</f>
        <v>69434187.620000005</v>
      </c>
      <c r="G53" s="43">
        <f>IF(ISBLANK(F53),"  ",IF(F79&gt;0,F53/F79,IF(F53&gt;0,1,0)))</f>
        <v>0.31485848524934223</v>
      </c>
      <c r="H53" s="173">
        <v>70275903</v>
      </c>
      <c r="I53" s="41">
        <f t="shared" si="3"/>
        <v>1</v>
      </c>
      <c r="J53" s="184">
        <v>0</v>
      </c>
      <c r="K53" s="42">
        <f t="shared" si="4"/>
        <v>0</v>
      </c>
      <c r="L53" s="195">
        <f t="shared" ref="L53:L69" si="12">J53+H53</f>
        <v>70275903</v>
      </c>
      <c r="M53" s="43">
        <f>IF(ISBLANK(L53),"  ",IF(L79&gt;0,L53/L79,IF(L53&gt;0,1,0)))</f>
        <v>0.34167119949495445</v>
      </c>
      <c r="N53" s="24"/>
    </row>
    <row r="54" spans="1:14" ht="15" customHeight="1" x14ac:dyDescent="0.2">
      <c r="A54" s="30" t="s">
        <v>48</v>
      </c>
      <c r="B54" s="170">
        <v>4032122</v>
      </c>
      <c r="C54" s="41">
        <f t="shared" si="1"/>
        <v>1</v>
      </c>
      <c r="D54" s="181">
        <v>0</v>
      </c>
      <c r="E54" s="42">
        <f t="shared" si="2"/>
        <v>0</v>
      </c>
      <c r="F54" s="196">
        <f t="shared" si="11"/>
        <v>4032122</v>
      </c>
      <c r="G54" s="47">
        <f>IF(ISBLANK(F54),"  ",IF(F79&gt;0,F54/F79,IF(F54&gt;0,1,0)))</f>
        <v>1.8284189226905629E-2</v>
      </c>
      <c r="H54" s="170">
        <v>4141570</v>
      </c>
      <c r="I54" s="41">
        <f t="shared" si="3"/>
        <v>1</v>
      </c>
      <c r="J54" s="181">
        <v>0</v>
      </c>
      <c r="K54" s="42">
        <f t="shared" si="4"/>
        <v>0</v>
      </c>
      <c r="L54" s="196">
        <f t="shared" si="12"/>
        <v>4141570</v>
      </c>
      <c r="M54" s="47">
        <f>IF(ISBLANK(L54),"  ",IF(L79&gt;0,L54/L79,IF(L54&gt;0,1,0)))</f>
        <v>2.0135709813537631E-2</v>
      </c>
      <c r="N54" s="24"/>
    </row>
    <row r="55" spans="1:14" ht="15" customHeight="1" x14ac:dyDescent="0.2">
      <c r="A55" s="74" t="s">
        <v>49</v>
      </c>
      <c r="B55" s="210">
        <v>2729815</v>
      </c>
      <c r="C55" s="41">
        <f t="shared" si="1"/>
        <v>1</v>
      </c>
      <c r="D55" s="215">
        <v>0</v>
      </c>
      <c r="E55" s="42">
        <f t="shared" si="2"/>
        <v>0</v>
      </c>
      <c r="F55" s="197">
        <f t="shared" si="11"/>
        <v>2729815</v>
      </c>
      <c r="G55" s="47">
        <f>IF(ISBLANK(F55),"  ",IF(F79&gt;0,F55/F79,IF(F55&gt;0,1,0)))</f>
        <v>1.2378706302647932E-2</v>
      </c>
      <c r="H55" s="210">
        <v>2762880</v>
      </c>
      <c r="I55" s="41">
        <f t="shared" si="3"/>
        <v>1</v>
      </c>
      <c r="J55" s="215">
        <v>0</v>
      </c>
      <c r="K55" s="42">
        <f t="shared" si="4"/>
        <v>0</v>
      </c>
      <c r="L55" s="197">
        <f t="shared" si="12"/>
        <v>2762880</v>
      </c>
      <c r="M55" s="47">
        <f>IF(ISBLANK(L55),"  ",IF(L79&gt;0,L55/L79,IF(L55&gt;0,1,0)))</f>
        <v>1.343271994186428E-2</v>
      </c>
      <c r="N55" s="24"/>
    </row>
    <row r="56" spans="1:14" ht="15" customHeight="1" x14ac:dyDescent="0.2">
      <c r="A56" s="74" t="s">
        <v>50</v>
      </c>
      <c r="B56" s="210">
        <v>1317931.2</v>
      </c>
      <c r="C56" s="41">
        <f t="shared" si="1"/>
        <v>1</v>
      </c>
      <c r="D56" s="215">
        <v>0</v>
      </c>
      <c r="E56" s="42">
        <f t="shared" si="2"/>
        <v>0</v>
      </c>
      <c r="F56" s="197">
        <f t="shared" si="11"/>
        <v>1317931.2</v>
      </c>
      <c r="G56" s="47">
        <f>IF(ISBLANK(F56),"  ",IF(F79&gt;0,F56/F79,IF(F56&gt;0,1,0)))</f>
        <v>5.9763329206910919E-3</v>
      </c>
      <c r="H56" s="210">
        <v>1333930</v>
      </c>
      <c r="I56" s="41">
        <f t="shared" si="3"/>
        <v>1</v>
      </c>
      <c r="J56" s="215">
        <v>0</v>
      </c>
      <c r="K56" s="42">
        <f t="shared" si="4"/>
        <v>0</v>
      </c>
      <c r="L56" s="197">
        <f t="shared" si="12"/>
        <v>1333930</v>
      </c>
      <c r="M56" s="47">
        <f>IF(ISBLANK(L56),"  ",IF(L79&gt;0,L56/L79,IF(L56&gt;0,1,0)))</f>
        <v>6.4853732742830017E-3</v>
      </c>
      <c r="N56" s="24"/>
    </row>
    <row r="57" spans="1:14" ht="15" customHeight="1" x14ac:dyDescent="0.2">
      <c r="A57" s="74" t="s">
        <v>51</v>
      </c>
      <c r="B57" s="210">
        <v>0</v>
      </c>
      <c r="C57" s="41">
        <f t="shared" si="1"/>
        <v>0</v>
      </c>
      <c r="D57" s="215">
        <v>2484493.7800000003</v>
      </c>
      <c r="E57" s="42">
        <f t="shared" si="2"/>
        <v>1</v>
      </c>
      <c r="F57" s="197">
        <f t="shared" si="11"/>
        <v>2484493.7800000003</v>
      </c>
      <c r="G57" s="47">
        <f>IF(ISBLANK(F57),"  ",IF(F79&gt;0,F57/F79,IF(F57&gt;0,1,0)))</f>
        <v>1.1266264861675824E-2</v>
      </c>
      <c r="H57" s="210">
        <v>0</v>
      </c>
      <c r="I57" s="41">
        <f t="shared" si="3"/>
        <v>0</v>
      </c>
      <c r="J57" s="215">
        <v>2495134</v>
      </c>
      <c r="K57" s="42">
        <f t="shared" si="4"/>
        <v>1</v>
      </c>
      <c r="L57" s="197">
        <f t="shared" si="12"/>
        <v>2495134</v>
      </c>
      <c r="M57" s="47">
        <f>IF(ISBLANK(L57),"  ",IF(L79&gt;0,L57/L79,IF(L57&gt;0,1,0)))</f>
        <v>1.2130977906902794E-2</v>
      </c>
      <c r="N57" s="24"/>
    </row>
    <row r="58" spans="1:14" ht="15" customHeight="1" x14ac:dyDescent="0.2">
      <c r="A58" s="30" t="s">
        <v>52</v>
      </c>
      <c r="B58" s="170">
        <v>13269936.5</v>
      </c>
      <c r="C58" s="41">
        <f t="shared" si="1"/>
        <v>0.57075895853311465</v>
      </c>
      <c r="D58" s="181">
        <v>9979696.8200000003</v>
      </c>
      <c r="E58" s="42">
        <f t="shared" si="2"/>
        <v>0.42924104146688541</v>
      </c>
      <c r="F58" s="196">
        <f t="shared" si="11"/>
        <v>23249633.32</v>
      </c>
      <c r="G58" s="47">
        <f>IF(ISBLANK(F58),"  ",IF(F79&gt;0,F58/F79,IF(F58&gt;0,1,0)))</f>
        <v>0.1054285299599194</v>
      </c>
      <c r="H58" s="170">
        <v>14080505</v>
      </c>
      <c r="I58" s="41">
        <f t="shared" si="3"/>
        <v>0.59291057658527679</v>
      </c>
      <c r="J58" s="181">
        <v>9667604</v>
      </c>
      <c r="K58" s="42">
        <f t="shared" si="4"/>
        <v>0.40708942341472326</v>
      </c>
      <c r="L58" s="196">
        <f t="shared" si="12"/>
        <v>23748109</v>
      </c>
      <c r="M58" s="47">
        <f>IF(ISBLANK(L58),"  ",IF(L79&gt;0,L58/L79,IF(L58&gt;0,1,0)))</f>
        <v>0.11545984528675389</v>
      </c>
      <c r="N58" s="24"/>
    </row>
    <row r="59" spans="1:14" s="64" customFormat="1" ht="15" customHeight="1" x14ac:dyDescent="0.25">
      <c r="A59" s="70" t="s">
        <v>53</v>
      </c>
      <c r="B59" s="211">
        <v>90783992.320000008</v>
      </c>
      <c r="C59" s="164">
        <f t="shared" si="1"/>
        <v>0.87927932242974538</v>
      </c>
      <c r="D59" s="185">
        <v>12464190.600000001</v>
      </c>
      <c r="E59" s="60">
        <f t="shared" si="2"/>
        <v>0.12072067757025473</v>
      </c>
      <c r="F59" s="198">
        <f>F58+F56+F55+F54+F53+F57</f>
        <v>103248182.92</v>
      </c>
      <c r="G59" s="61">
        <f>IF(ISBLANK(F59),"  ",IF(F79&gt;0,F59/F79,IF(F59&gt;0,1,0)))</f>
        <v>0.4681925085211821</v>
      </c>
      <c r="H59" s="211">
        <v>92594788</v>
      </c>
      <c r="I59" s="164">
        <f t="shared" si="3"/>
        <v>0.88389628445406399</v>
      </c>
      <c r="J59" s="185">
        <v>12162738</v>
      </c>
      <c r="K59" s="60">
        <f t="shared" si="4"/>
        <v>0.11610371554593606</v>
      </c>
      <c r="L59" s="217">
        <f t="shared" si="12"/>
        <v>104757526</v>
      </c>
      <c r="M59" s="61">
        <f>IF(ISBLANK(L59),"  ",IF(L79&gt;0,L59/L79,IF(L59&gt;0,1,0)))</f>
        <v>0.50931582571829603</v>
      </c>
      <c r="N59" s="63"/>
    </row>
    <row r="60" spans="1:14" ht="15" customHeight="1" x14ac:dyDescent="0.2">
      <c r="A60" s="40" t="s">
        <v>54</v>
      </c>
      <c r="B60" s="212">
        <v>0</v>
      </c>
      <c r="C60" s="41">
        <f t="shared" si="1"/>
        <v>0</v>
      </c>
      <c r="D60" s="216">
        <v>0</v>
      </c>
      <c r="E60" s="42">
        <f t="shared" si="2"/>
        <v>0</v>
      </c>
      <c r="F60" s="199">
        <f t="shared" ref="F60:F69" si="13">D60+B60</f>
        <v>0</v>
      </c>
      <c r="G60" s="47">
        <f>IF(ISBLANK(F60),"  ",IF(F79&gt;0,F60/F79,IF(F60&gt;0,1,0)))</f>
        <v>0</v>
      </c>
      <c r="H60" s="212">
        <v>0</v>
      </c>
      <c r="I60" s="41">
        <f t="shared" si="3"/>
        <v>0</v>
      </c>
      <c r="J60" s="216">
        <v>0</v>
      </c>
      <c r="K60" s="42">
        <f t="shared" si="4"/>
        <v>0</v>
      </c>
      <c r="L60" s="199">
        <f t="shared" si="12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1">
        <f t="shared" si="1"/>
        <v>0</v>
      </c>
      <c r="D61" s="181">
        <v>0</v>
      </c>
      <c r="E61" s="42">
        <f t="shared" si="2"/>
        <v>0</v>
      </c>
      <c r="F61" s="191">
        <f t="shared" si="13"/>
        <v>0</v>
      </c>
      <c r="G61" s="47">
        <f>IF(ISBLANK(F61),"  ",IF(F79&gt;0,F61/F79,IF(F61&gt;0,1,0)))</f>
        <v>0</v>
      </c>
      <c r="H61" s="206">
        <v>0</v>
      </c>
      <c r="I61" s="41">
        <f t="shared" si="3"/>
        <v>0</v>
      </c>
      <c r="J61" s="181">
        <v>0</v>
      </c>
      <c r="K61" s="42">
        <f t="shared" si="4"/>
        <v>0</v>
      </c>
      <c r="L61" s="191">
        <f t="shared" si="12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666950</v>
      </c>
      <c r="C62" s="41">
        <f t="shared" si="1"/>
        <v>1</v>
      </c>
      <c r="D62" s="181">
        <v>0</v>
      </c>
      <c r="E62" s="42">
        <f t="shared" si="2"/>
        <v>0</v>
      </c>
      <c r="F62" s="191">
        <f t="shared" si="13"/>
        <v>666950</v>
      </c>
      <c r="G62" s="47">
        <f>IF(ISBLANK(F62),"  ",IF(F79&gt;0,F62/F79,IF(F62&gt;0,1,0)))</f>
        <v>3.0243727756463492E-3</v>
      </c>
      <c r="H62" s="206">
        <v>652637</v>
      </c>
      <c r="I62" s="41">
        <f t="shared" si="3"/>
        <v>1</v>
      </c>
      <c r="J62" s="181">
        <v>0</v>
      </c>
      <c r="K62" s="42">
        <f t="shared" si="4"/>
        <v>0</v>
      </c>
      <c r="L62" s="191">
        <f t="shared" si="12"/>
        <v>652637</v>
      </c>
      <c r="M62" s="47">
        <f>IF(ISBLANK(L62),"  ",IF(L79&gt;0,L62/L79,IF(L62&gt;0,1,0)))</f>
        <v>3.1730259890760649E-3</v>
      </c>
      <c r="N62" s="24"/>
    </row>
    <row r="63" spans="1:14" ht="15" customHeight="1" x14ac:dyDescent="0.2">
      <c r="A63" s="67" t="s">
        <v>57</v>
      </c>
      <c r="B63" s="168">
        <v>0</v>
      </c>
      <c r="C63" s="41">
        <f t="shared" si="1"/>
        <v>0</v>
      </c>
      <c r="D63" s="180">
        <v>332411.08</v>
      </c>
      <c r="E63" s="42">
        <f t="shared" si="2"/>
        <v>1</v>
      </c>
      <c r="F63" s="192">
        <f t="shared" si="13"/>
        <v>332411.08</v>
      </c>
      <c r="G63" s="47">
        <f>IF(ISBLANK(F63),"  ",IF(F79&gt;0,F63/F79,IF(F63&gt;0,1,0)))</f>
        <v>1.5073619022043642E-3</v>
      </c>
      <c r="H63" s="168">
        <v>0</v>
      </c>
      <c r="I63" s="41">
        <f t="shared" si="3"/>
        <v>0</v>
      </c>
      <c r="J63" s="180">
        <v>270163</v>
      </c>
      <c r="K63" s="42">
        <f t="shared" si="4"/>
        <v>1</v>
      </c>
      <c r="L63" s="192">
        <f t="shared" si="12"/>
        <v>270163</v>
      </c>
      <c r="M63" s="47">
        <f>IF(ISBLANK(L63),"  ",IF(L79&gt;0,L63/L79,IF(L63&gt;0,1,0)))</f>
        <v>1.3134931367463948E-3</v>
      </c>
      <c r="N63" s="24"/>
    </row>
    <row r="64" spans="1:14" ht="15" customHeight="1" x14ac:dyDescent="0.2">
      <c r="A64" s="76" t="s">
        <v>58</v>
      </c>
      <c r="B64" s="206">
        <v>0</v>
      </c>
      <c r="C64" s="41">
        <f t="shared" si="1"/>
        <v>0</v>
      </c>
      <c r="D64" s="181">
        <v>0</v>
      </c>
      <c r="E64" s="42">
        <f t="shared" si="2"/>
        <v>0</v>
      </c>
      <c r="F64" s="191">
        <f t="shared" si="13"/>
        <v>0</v>
      </c>
      <c r="G64" s="47">
        <f>IF(ISBLANK(F64),"  ",IF(F79&gt;0,F64/F79,IF(F64&gt;0,1,0)))</f>
        <v>0</v>
      </c>
      <c r="H64" s="206">
        <v>0</v>
      </c>
      <c r="I64" s="41">
        <f t="shared" si="3"/>
        <v>0</v>
      </c>
      <c r="J64" s="181">
        <v>0</v>
      </c>
      <c r="K64" s="42">
        <f t="shared" si="4"/>
        <v>0</v>
      </c>
      <c r="L64" s="191">
        <f t="shared" si="12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1">
        <f t="shared" si="1"/>
        <v>0</v>
      </c>
      <c r="D65" s="181">
        <v>4697965.330000001</v>
      </c>
      <c r="E65" s="42">
        <f t="shared" si="2"/>
        <v>1</v>
      </c>
      <c r="F65" s="191">
        <f t="shared" si="13"/>
        <v>4697965.330000001</v>
      </c>
      <c r="G65" s="47">
        <f>IF(ISBLANK(F65),"  ",IF(F79&gt;0,F65/F79,IF(F65&gt;0,1,0)))</f>
        <v>2.130354366141753E-2</v>
      </c>
      <c r="H65" s="206">
        <v>0</v>
      </c>
      <c r="I65" s="41">
        <f t="shared" si="3"/>
        <v>0</v>
      </c>
      <c r="J65" s="181">
        <v>4085594</v>
      </c>
      <c r="K65" s="42">
        <f t="shared" si="4"/>
        <v>1</v>
      </c>
      <c r="L65" s="191">
        <f t="shared" si="12"/>
        <v>4085594</v>
      </c>
      <c r="M65" s="47">
        <f>IF(ISBLANK(L65),"  ",IF(L79&gt;0,L65/L79,IF(L65&gt;0,1,0)))</f>
        <v>1.9863562658588522E-2</v>
      </c>
      <c r="N65" s="24"/>
    </row>
    <row r="66" spans="1:14" ht="15" customHeight="1" x14ac:dyDescent="0.2">
      <c r="A66" s="77" t="s">
        <v>60</v>
      </c>
      <c r="B66" s="206">
        <v>0</v>
      </c>
      <c r="C66" s="41">
        <f t="shared" si="1"/>
        <v>0</v>
      </c>
      <c r="D66" s="181">
        <v>22650884.249999996</v>
      </c>
      <c r="E66" s="42">
        <f t="shared" si="2"/>
        <v>1</v>
      </c>
      <c r="F66" s="191">
        <f t="shared" si="13"/>
        <v>22650884.249999996</v>
      </c>
      <c r="G66" s="47">
        <f>IF(ISBLANK(F66),"  ",IF(F79&gt;0,F66/F79,IF(F66&gt;0,1,0)))</f>
        <v>0.10271342330012244</v>
      </c>
      <c r="H66" s="206">
        <v>0</v>
      </c>
      <c r="I66" s="41">
        <f t="shared" si="3"/>
        <v>0</v>
      </c>
      <c r="J66" s="181">
        <v>21390066</v>
      </c>
      <c r="K66" s="42">
        <f t="shared" si="4"/>
        <v>1</v>
      </c>
      <c r="L66" s="191">
        <f t="shared" si="12"/>
        <v>21390066</v>
      </c>
      <c r="M66" s="47">
        <f>IF(ISBLANK(L66),"  ",IF(L79&gt;0,L66/L79,IF(L66&gt;0,1,0)))</f>
        <v>0.10399538384439176</v>
      </c>
      <c r="N66" s="24"/>
    </row>
    <row r="67" spans="1:14" ht="15" customHeight="1" x14ac:dyDescent="0.2">
      <c r="A67" s="77" t="s">
        <v>61</v>
      </c>
      <c r="B67" s="206">
        <v>0</v>
      </c>
      <c r="C67" s="41">
        <f t="shared" si="1"/>
        <v>0</v>
      </c>
      <c r="D67" s="181">
        <v>659500</v>
      </c>
      <c r="E67" s="42">
        <f t="shared" si="2"/>
        <v>1</v>
      </c>
      <c r="F67" s="191">
        <f t="shared" si="13"/>
        <v>659500</v>
      </c>
      <c r="G67" s="47">
        <f>IF(ISBLANK(F67),"  ",IF(F79&gt;0,F67/F79,IF(F67&gt;0,1,0)))</f>
        <v>2.9905897676568969E-3</v>
      </c>
      <c r="H67" s="206">
        <v>0</v>
      </c>
      <c r="I67" s="41">
        <f t="shared" si="3"/>
        <v>0</v>
      </c>
      <c r="J67" s="181">
        <v>502500</v>
      </c>
      <c r="K67" s="42">
        <f t="shared" si="4"/>
        <v>1</v>
      </c>
      <c r="L67" s="191">
        <f t="shared" si="12"/>
        <v>502500</v>
      </c>
      <c r="M67" s="47">
        <f>IF(ISBLANK(L67),"  ",IF(L79&gt;0,L67/L79,IF(L67&gt;0,1,0)))</f>
        <v>2.4430817736516971E-3</v>
      </c>
      <c r="N67" s="24"/>
    </row>
    <row r="68" spans="1:14" ht="15" customHeight="1" x14ac:dyDescent="0.2">
      <c r="A68" s="68" t="s">
        <v>62</v>
      </c>
      <c r="B68" s="206">
        <v>0</v>
      </c>
      <c r="C68" s="41">
        <f t="shared" si="1"/>
        <v>0</v>
      </c>
      <c r="D68" s="181">
        <v>4819485.6400000006</v>
      </c>
      <c r="E68" s="42">
        <f t="shared" si="2"/>
        <v>1</v>
      </c>
      <c r="F68" s="191">
        <f t="shared" si="13"/>
        <v>4819485.6400000006</v>
      </c>
      <c r="G68" s="47">
        <f>IF(ISBLANK(F68),"  ",IF(F79&gt;0,F68/F79,IF(F68&gt;0,1,0)))</f>
        <v>2.1854593541096819E-2</v>
      </c>
      <c r="H68" s="206">
        <v>0</v>
      </c>
      <c r="I68" s="41">
        <f t="shared" si="3"/>
        <v>0</v>
      </c>
      <c r="J68" s="181">
        <v>145831</v>
      </c>
      <c r="K68" s="42">
        <f t="shared" si="4"/>
        <v>1</v>
      </c>
      <c r="L68" s="191">
        <f t="shared" si="12"/>
        <v>145831</v>
      </c>
      <c r="M68" s="47">
        <f>IF(ISBLANK(L68),"  ",IF(L79&gt;0,L68/L79,IF(L68&gt;0,1,0)))</f>
        <v>7.0900907091224008E-4</v>
      </c>
      <c r="N68" s="24"/>
    </row>
    <row r="69" spans="1:14" ht="15" customHeight="1" x14ac:dyDescent="0.2">
      <c r="A69" s="67" t="s">
        <v>63</v>
      </c>
      <c r="B69" s="206">
        <v>3633654.38</v>
      </c>
      <c r="C69" s="41">
        <f t="shared" si="1"/>
        <v>0.9165547343219228</v>
      </c>
      <c r="D69" s="181">
        <v>330816.31</v>
      </c>
      <c r="E69" s="42">
        <f t="shared" si="2"/>
        <v>8.3445265678077196E-2</v>
      </c>
      <c r="F69" s="191">
        <f t="shared" si="13"/>
        <v>3964470.69</v>
      </c>
      <c r="G69" s="47">
        <f>IF(ISBLANK(F69),"  ",IF(F79&gt;0,F69/F79,IF(F69&gt;0,1,0)))</f>
        <v>1.7977415435465775E-2</v>
      </c>
      <c r="H69" s="206">
        <v>3624674</v>
      </c>
      <c r="I69" s="41">
        <f t="shared" si="3"/>
        <v>0.90650708039452732</v>
      </c>
      <c r="J69" s="181">
        <v>373832</v>
      </c>
      <c r="K69" s="42">
        <f t="shared" si="4"/>
        <v>9.3492919605472638E-2</v>
      </c>
      <c r="L69" s="191">
        <f t="shared" si="12"/>
        <v>3998506</v>
      </c>
      <c r="M69" s="47">
        <f>IF(ISBLANK(L69),"  ",IF(L79&gt;0,L69/L79,IF(L69&gt;0,1,0)))</f>
        <v>1.9440153493406873E-2</v>
      </c>
      <c r="N69" s="24"/>
    </row>
    <row r="70" spans="1:14" s="64" customFormat="1" ht="15" customHeight="1" x14ac:dyDescent="0.25">
      <c r="A70" s="78" t="s">
        <v>64</v>
      </c>
      <c r="B70" s="174">
        <v>95084596.700000003</v>
      </c>
      <c r="C70" s="164">
        <f t="shared" si="1"/>
        <v>0.67416830605446021</v>
      </c>
      <c r="D70" s="185">
        <v>45955253.209999993</v>
      </c>
      <c r="E70" s="60">
        <f t="shared" si="2"/>
        <v>0.32583169394553985</v>
      </c>
      <c r="F70" s="174">
        <f>F69+F68+F67+F66+F65+F64+F63+F62+F61+F60+F59</f>
        <v>141039849.91</v>
      </c>
      <c r="G70" s="61">
        <f>IF(ISBLANK(F70),"  ",IF(F79&gt;0,F70/F79,IF(F70&gt;0,1,0)))</f>
        <v>0.63956380890479225</v>
      </c>
      <c r="H70" s="174">
        <v>96872099</v>
      </c>
      <c r="I70" s="164">
        <f t="shared" si="3"/>
        <v>0.71332905207721642</v>
      </c>
      <c r="J70" s="185">
        <v>38930724</v>
      </c>
      <c r="K70" s="60">
        <f t="shared" si="4"/>
        <v>0.28667094792278358</v>
      </c>
      <c r="L70" s="174">
        <f>L69+L68+L67+L66+L65+L64+L63+L62+L61+L60+L59</f>
        <v>135802823</v>
      </c>
      <c r="M70" s="61">
        <f>IF(ISBLANK(L70),"  ",IF(L79&gt;0,L70/L79,IF(L70&gt;0,1,0)))</f>
        <v>0.66025353568506961</v>
      </c>
      <c r="N70" s="63"/>
    </row>
    <row r="71" spans="1:14" ht="15" customHeight="1" x14ac:dyDescent="0.25">
      <c r="A71" s="13" t="s">
        <v>65</v>
      </c>
      <c r="B71" s="170"/>
      <c r="C71" s="162" t="str">
        <f t="shared" si="1"/>
        <v/>
      </c>
      <c r="D71" s="181"/>
      <c r="E71" s="49" t="str">
        <f t="shared" si="2"/>
        <v/>
      </c>
      <c r="F71" s="191"/>
      <c r="G71" s="58" t="s">
        <v>4</v>
      </c>
      <c r="H71" s="170"/>
      <c r="I71" s="48" t="str">
        <f t="shared" si="3"/>
        <v/>
      </c>
      <c r="J71" s="181"/>
      <c r="K71" s="49" t="str">
        <f t="shared" si="4"/>
        <v/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f t="shared" si="1"/>
        <v>0</v>
      </c>
      <c r="D72" s="184">
        <v>0</v>
      </c>
      <c r="E72" s="42">
        <f t="shared" si="2"/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f t="shared" si="3"/>
        <v>0</v>
      </c>
      <c r="J72" s="184">
        <v>0</v>
      </c>
      <c r="K72" s="42">
        <f t="shared" si="4"/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1">
        <f t="shared" si="1"/>
        <v>0</v>
      </c>
      <c r="D73" s="181">
        <v>0</v>
      </c>
      <c r="E73" s="42">
        <f t="shared" si="2"/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1">
        <f t="shared" si="3"/>
        <v>0</v>
      </c>
      <c r="J73" s="181">
        <v>0</v>
      </c>
      <c r="K73" s="42">
        <f t="shared" si="4"/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162" t="str">
        <f t="shared" si="1"/>
        <v/>
      </c>
      <c r="D74" s="181"/>
      <c r="E74" s="49" t="str">
        <f t="shared" si="2"/>
        <v/>
      </c>
      <c r="F74" s="191"/>
      <c r="G74" s="58" t="s">
        <v>4</v>
      </c>
      <c r="H74" s="170"/>
      <c r="I74" s="48" t="str">
        <f t="shared" si="3"/>
        <v/>
      </c>
      <c r="J74" s="181"/>
      <c r="K74" s="49" t="str">
        <f t="shared" si="4"/>
        <v/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f t="shared" si="1"/>
        <v>0</v>
      </c>
      <c r="D75" s="184">
        <v>24865686</v>
      </c>
      <c r="E75" s="42">
        <f t="shared" si="2"/>
        <v>1</v>
      </c>
      <c r="F75" s="190">
        <f>D75+B75</f>
        <v>24865686</v>
      </c>
      <c r="G75" s="43">
        <f>IF(ISBLANK(F75),"  ",IF(F79&gt;0,F75/F79,IF(F75&gt;0,1,0)))</f>
        <v>0.11275673406727726</v>
      </c>
      <c r="H75" s="205">
        <v>0</v>
      </c>
      <c r="I75" s="41">
        <f t="shared" si="3"/>
        <v>0</v>
      </c>
      <c r="J75" s="184">
        <v>25059000</v>
      </c>
      <c r="K75" s="42">
        <f t="shared" si="4"/>
        <v>1</v>
      </c>
      <c r="L75" s="190">
        <f>J75+H75</f>
        <v>25059000</v>
      </c>
      <c r="M75" s="43">
        <f>IF(ISBLANK(L75),"  ",IF(L79&gt;0,L75/L79,IF(L75&gt;0,1,0)))</f>
        <v>0.12183320630037388</v>
      </c>
    </row>
    <row r="76" spans="1:14" ht="15" customHeight="1" x14ac:dyDescent="0.2">
      <c r="A76" s="30" t="s">
        <v>70</v>
      </c>
      <c r="B76" s="206">
        <v>0</v>
      </c>
      <c r="C76" s="41">
        <f t="shared" si="1"/>
        <v>0</v>
      </c>
      <c r="D76" s="181">
        <v>20056421</v>
      </c>
      <c r="E76" s="42">
        <f t="shared" si="2"/>
        <v>1</v>
      </c>
      <c r="F76" s="191">
        <f>D76+B76</f>
        <v>20056421</v>
      </c>
      <c r="G76" s="47">
        <f>IF(ISBLANK(F76),"  ",IF(F79&gt;0,F76/F79,IF(F76&gt;0,1,0)))</f>
        <v>9.0948487366821693E-2</v>
      </c>
      <c r="H76" s="206">
        <v>0</v>
      </c>
      <c r="I76" s="41">
        <f t="shared" si="3"/>
        <v>0</v>
      </c>
      <c r="J76" s="181">
        <v>15916375</v>
      </c>
      <c r="K76" s="42">
        <f t="shared" si="4"/>
        <v>1</v>
      </c>
      <c r="L76" s="191">
        <f>J76+H76</f>
        <v>15916375</v>
      </c>
      <c r="M76" s="47">
        <f>IF(ISBLANK(L76),"  ",IF(L79&gt;0,L76/L79,IF(L76&gt;0,1,0)))</f>
        <v>7.7383095850956277E-2</v>
      </c>
    </row>
    <row r="77" spans="1:14" s="64" customFormat="1" ht="15" customHeight="1" x14ac:dyDescent="0.25">
      <c r="A77" s="65" t="s">
        <v>71</v>
      </c>
      <c r="B77" s="175">
        <v>0</v>
      </c>
      <c r="C77" s="164">
        <f t="shared" si="1"/>
        <v>0</v>
      </c>
      <c r="D77" s="186">
        <v>44922107</v>
      </c>
      <c r="E77" s="60">
        <f t="shared" si="2"/>
        <v>1</v>
      </c>
      <c r="F77" s="200">
        <f>F76+F75+F74+F73+F72</f>
        <v>44922107</v>
      </c>
      <c r="G77" s="61">
        <f>IF(ISBLANK(F77),"  ",IF(F79&gt;0,F77/F79,IF(F77&gt;0,1,0)))</f>
        <v>0.20370522143409894</v>
      </c>
      <c r="H77" s="175">
        <v>0</v>
      </c>
      <c r="I77" s="164">
        <f t="shared" si="3"/>
        <v>0</v>
      </c>
      <c r="J77" s="186">
        <v>40975375</v>
      </c>
      <c r="K77" s="60">
        <f t="shared" si="4"/>
        <v>1</v>
      </c>
      <c r="L77" s="200">
        <f>L76+L75+L74+L73+L72</f>
        <v>40975375</v>
      </c>
      <c r="M77" s="61">
        <f>IF(ISBLANK(L77),"  ",IF(L79&gt;0,L77/L79,IF(L77&gt;0,1,0)))</f>
        <v>0.19921630215133015</v>
      </c>
    </row>
    <row r="78" spans="1:14" s="64" customFormat="1" ht="15" customHeight="1" x14ac:dyDescent="0.25">
      <c r="A78" s="65" t="s">
        <v>72</v>
      </c>
      <c r="B78" s="175">
        <v>0</v>
      </c>
      <c r="C78" s="164">
        <f t="shared" ref="C78:C79" si="14">IF(ISBLANK(B78),"",IF(F78&gt;0,B78/F78,IF(B78&gt;0,1,0)))</f>
        <v>0</v>
      </c>
      <c r="D78" s="186">
        <v>0</v>
      </c>
      <c r="E78" s="60">
        <f t="shared" ref="E78:E79" si="15">IF(ISBLANK(D78),"",IF(F78&gt;0,D78/F78,IF(D78&gt;0,1,0)))</f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164">
        <f t="shared" ref="I78:I79" si="16">IF(ISBLANK(H78),"",IF(L78&gt;0,H78/L78,IF(H78&gt;0,1,0)))</f>
        <v>0</v>
      </c>
      <c r="J78" s="186">
        <v>0</v>
      </c>
      <c r="K78" s="60">
        <f t="shared" ref="K78:K79" si="17">IF(ISBLANK(J78),"",IF(L78&gt;0,J78/L78,IF(J78&gt;0,1,0)))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129647703.82000001</v>
      </c>
      <c r="C79" s="83">
        <f t="shared" si="14"/>
        <v>0.58790461932419102</v>
      </c>
      <c r="D79" s="176">
        <f>D77+D70+D49+D42+D51+D50+D78</f>
        <v>90877360.209999993</v>
      </c>
      <c r="E79" s="83">
        <f t="shared" si="15"/>
        <v>0.41209538067580898</v>
      </c>
      <c r="F79" s="176">
        <f>F77+F70+F49+F42+F51+F50+F78</f>
        <v>220525064.03</v>
      </c>
      <c r="G79" s="84">
        <f>IF(ISBLANK(F79),"  ",IF(F79&gt;0,F79/F79,IF(F79&gt;0,1,0)))</f>
        <v>1</v>
      </c>
      <c r="H79" s="176">
        <f>H77+H70+H49+H42+H51+H50+H78</f>
        <v>120698774</v>
      </c>
      <c r="I79" s="83">
        <f t="shared" si="16"/>
        <v>0.58681985047065743</v>
      </c>
      <c r="J79" s="176">
        <f>J77+J70+J49+J42+J51+J50+J78</f>
        <v>84984067</v>
      </c>
      <c r="K79" s="83">
        <f t="shared" si="17"/>
        <v>0.41318014952934262</v>
      </c>
      <c r="L79" s="176">
        <f>L77+L70+L49+L42+L51+L50+L78</f>
        <v>205682841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1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O2" sqref="O2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103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f>BOR!B13+LUMCON!B13+LOSFA!B13+'ULS Summary'!B13+'LSU Summary'!B13+SUSummary!B13+LCTCSummary!B13</f>
        <v>1060385195.5</v>
      </c>
      <c r="C13" s="41">
        <f t="shared" ref="C13:C79" si="0">IF(ISBLANK(B13),"  ",IF(F13&gt;0,B13/F13,IF(B13&gt;0,1,0)))</f>
        <v>1</v>
      </c>
      <c r="D13" s="177">
        <f>BOR!D13+LUMCON!D13+LOSFA!D13+'ULS Summary'!D13+'LSU Summary'!D13+SUSummary!D13+LCTCSummary!D13</f>
        <v>0</v>
      </c>
      <c r="E13" s="42">
        <f>IF(ISBLANK(D13),"  ",IF(F13&gt;0,D13/F13,IF(D13&gt;0,1,0)))</f>
        <v>0</v>
      </c>
      <c r="F13" s="187">
        <f>D13+B13</f>
        <v>1060385195.5</v>
      </c>
      <c r="G13" s="43">
        <f>IF(ISBLANK(F13),"  ",IF(F79&gt;0,F13/F79,IF(F13&gt;0,1,0)))</f>
        <v>0.18521573370166183</v>
      </c>
      <c r="H13" s="165">
        <f>BOR!H13+LUMCON!H13+LOSFA!H13+'ULS Summary'!H13+'LSU Summary'!H13+SUSummary!H13+LCTCSummary!H13</f>
        <v>968474133</v>
      </c>
      <c r="I13" s="41">
        <f>IF(ISBLANK(H13),"  ",IF(L13&gt;0,H13/L13,IF(H13&gt;0,1,0)))</f>
        <v>1</v>
      </c>
      <c r="J13" s="177">
        <f>BOR!J13+LUMCON!J13+LOSFA!J13+'ULS Summary'!J13+'LSU Summary'!J13+SUSummary!J13+LCTCSummary!J13</f>
        <v>0</v>
      </c>
      <c r="K13" s="42">
        <f>IF(ISBLANK(J13),"  ",IF(L13&gt;0,J13/L13,IF(J13&gt;0,1,0)))</f>
        <v>0</v>
      </c>
      <c r="L13" s="187">
        <f t="shared" ref="L13:L34" si="1">J13+H13</f>
        <v>968474133</v>
      </c>
      <c r="M13" s="44">
        <f>IF(ISBLANK(L13),"  ",IF(L79&gt;0,L13/L79,IF(L13&gt;0,1,0)))</f>
        <v>0.17008081900378164</v>
      </c>
      <c r="N13" s="24"/>
    </row>
    <row r="14" spans="1:17" ht="15" customHeight="1" x14ac:dyDescent="0.2">
      <c r="A14" s="10" t="s">
        <v>13</v>
      </c>
      <c r="B14" s="165">
        <f>BOR!B14+LUMCON!B14+LOSFA!B14+'ULS Summary'!B14+'LSU Summary'!B14+SUSummary!B14+LCTCSummary!B14</f>
        <v>0</v>
      </c>
      <c r="C14" s="45">
        <f t="shared" si="0"/>
        <v>0</v>
      </c>
      <c r="D14" s="177">
        <f>BOR!D14+LUMCON!D14+LOSFA!D14+'ULS Summary'!D14+'LSU Summary'!D14+SUSummary!D14+LCTCSummary!D14</f>
        <v>0</v>
      </c>
      <c r="E14" s="46">
        <f>IF(ISBLANK(D14),"  ",IF(F14&gt;0,D14/F14,IF(D14&gt;0,1,0)))</f>
        <v>0</v>
      </c>
      <c r="F14" s="188">
        <f>D14+B14</f>
        <v>0</v>
      </c>
      <c r="G14" s="47">
        <f>IF(ISBLANK(F14),"  ",IF(F79&gt;0,F14/F79,IF(F14&gt;0,1,0)))</f>
        <v>0</v>
      </c>
      <c r="H14" s="165">
        <f>BOR!H14+LUMCON!H14+LOSFA!H14+'ULS Summary'!H14+'LSU Summary'!H14+SUSummary!H14+LCTCSummary!H14</f>
        <v>0</v>
      </c>
      <c r="I14" s="45">
        <f>IF(ISBLANK(H14),"  ",IF(L14&gt;0,H14/L14,IF(H14&gt;0,1,0)))</f>
        <v>0</v>
      </c>
      <c r="J14" s="177">
        <f>BOR!J14+LUMCON!J14+LOSFA!J14+'ULS Summary'!J14+'LSU Summary'!J14+SUSummary!J14+LCTCSummary!J14</f>
        <v>0</v>
      </c>
      <c r="K14" s="46">
        <f>IF(ISBLANK(J14),"  ",IF(L14&gt;0,J14/L14,IF(J14&gt;0,1,0)))</f>
        <v>0</v>
      </c>
      <c r="L14" s="188">
        <f t="shared" si="1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66">
        <f>BOR!B15+LUMCON!B15+LOSFA!B15+'ULS Summary'!B15+'LSU Summary'!B15+SUSummary!B15+LCTCSummary!B15</f>
        <v>142152373.02000001</v>
      </c>
      <c r="C15" s="48">
        <f t="shared" si="0"/>
        <v>0.99723133496506167</v>
      </c>
      <c r="D15" s="178">
        <f>BOR!D15+LUMCON!D15+LOSFA!D15+'ULS Summary'!D15+'LSU Summary'!D15+SUSummary!D15+LCTCSummary!D15</f>
        <v>394665</v>
      </c>
      <c r="E15" s="49">
        <f>IF(ISBLANK(D15),"  ",IF(F15&gt;0,D15/F15,IF(D15&gt;0,1,0)))</f>
        <v>2.7686650349383387E-3</v>
      </c>
      <c r="F15" s="189">
        <f>D15+B15</f>
        <v>142547038.02000001</v>
      </c>
      <c r="G15" s="50">
        <f>IF(ISBLANK(F15),"  ",IF(F79&gt;0,F15/F79,IF(F15&gt;0,1,0)))</f>
        <v>2.4898456094932332E-2</v>
      </c>
      <c r="H15" s="166">
        <f>BOR!H15+LUMCON!H15+LOSFA!H15+'ULS Summary'!H15+'LSU Summary'!H15+SUSummary!H15+LCTCSummary!H15</f>
        <v>144129895</v>
      </c>
      <c r="I15" s="48">
        <f>IF(ISBLANK(H15),"  ",IF(L15&gt;0,H15/L15,IF(H15&gt;0,1,0)))</f>
        <v>0.99792286769993155</v>
      </c>
      <c r="J15" s="178">
        <f>BOR!J15+LUMCON!J15+LOSFA!J15+'ULS Summary'!J15+'LSU Summary'!J15+SUSummary!J15+LCTCSummary!J15</f>
        <v>300000</v>
      </c>
      <c r="K15" s="49">
        <f>IF(ISBLANK(J15),"  ",IF(L15&gt;0,J15/L15,IF(J15&gt;0,1,0)))</f>
        <v>2.0771323000684863E-3</v>
      </c>
      <c r="L15" s="189">
        <f t="shared" si="1"/>
        <v>144429895</v>
      </c>
      <c r="M15" s="50">
        <f>IF(ISBLANK(L15),"  ",IF(L79&gt;0,L15/L79,IF(L15&gt;0,1,0)))</f>
        <v>2.5364389190382419E-2</v>
      </c>
      <c r="N15" s="24"/>
    </row>
    <row r="16" spans="1:17" ht="15" customHeight="1" x14ac:dyDescent="0.2">
      <c r="A16" s="51" t="s">
        <v>15</v>
      </c>
      <c r="B16" s="165">
        <f>BOR!B16+LUMCON!B16+LOSFA!B16+'ULS Summary'!B16+'LSU Summary'!B16+SUSummary!B16+LCTCSummary!B16</f>
        <v>3183370.17</v>
      </c>
      <c r="C16" s="41">
        <f t="shared" si="0"/>
        <v>1</v>
      </c>
      <c r="D16" s="177">
        <f>BOR!D16+LUMCON!D16+LOSFA!D16+'ULS Summary'!D16+'LSU Summary'!D16+SUSummary!D16+LCTCSummary!D16</f>
        <v>0</v>
      </c>
      <c r="E16" s="42">
        <f>IF(ISBLANK(D16),"  ",IF(F16&gt;0,D16/F16,IF(D16&gt;0,1,0)))</f>
        <v>0</v>
      </c>
      <c r="F16" s="190">
        <f t="shared" ref="F16:F41" si="2">D16+B16</f>
        <v>3183370.17</v>
      </c>
      <c r="G16" s="43">
        <f>IF(ISBLANK(F16),"  ",IF(F79&gt;0,F16/F79,IF(F16&gt;0,1,0)))</f>
        <v>5.5603401875345588E-4</v>
      </c>
      <c r="H16" s="165">
        <f>BOR!H16+LUMCON!H16+LOSFA!H16+'ULS Summary'!H16+'LSU Summary'!H16+SUSummary!H16+LCTCSummary!H16</f>
        <v>180000</v>
      </c>
      <c r="I16" s="41">
        <f t="shared" ref="I16:I34" si="3">IF(ISBLANK(H16),"  ",IF(L16&gt;0,H16/L16,IF(H16&gt;0,1,0)))</f>
        <v>1</v>
      </c>
      <c r="J16" s="177">
        <f>BOR!J16+LUMCON!J16+LOSFA!J16+'ULS Summary'!J16+'LSU Summary'!J16+SUSummary!J16+LCTCSummary!J16</f>
        <v>0</v>
      </c>
      <c r="K16" s="42">
        <f t="shared" ref="K16:K34" si="4">IF(ISBLANK(J16),"  ",IF(L16&gt;0,J16/L16,IF(J16&gt;0,1,0)))</f>
        <v>0</v>
      </c>
      <c r="L16" s="190">
        <f t="shared" si="1"/>
        <v>180000</v>
      </c>
      <c r="M16" s="43">
        <f>IF(ISBLANK(L16),"  ",IF(L79&gt;0,L16/L79,IF(L16&gt;0,1,0)))</f>
        <v>3.1611115235310775E-5</v>
      </c>
      <c r="N16" s="24"/>
    </row>
    <row r="17" spans="1:14" ht="15" customHeight="1" x14ac:dyDescent="0.2">
      <c r="A17" s="52" t="s">
        <v>16</v>
      </c>
      <c r="B17" s="165">
        <f>BOR!B17+LUMCON!B17+LOSFA!B17+'ULS Summary'!B17+'LSU Summary'!B17+SUSummary!B17+LCTCSummary!B17</f>
        <v>36438136.059999995</v>
      </c>
      <c r="C17" s="45">
        <f t="shared" si="0"/>
        <v>1</v>
      </c>
      <c r="D17" s="177">
        <f>BOR!D17+LUMCON!D17+LOSFA!D17+'ULS Summary'!D17+'LSU Summary'!D17+SUSummary!D17+LCTCSummary!D17</f>
        <v>0</v>
      </c>
      <c r="E17" s="42">
        <f t="shared" ref="E17:E34" si="5">IF(ISBLANK(D17),"  ",IF(F17&gt;0,D17/F17,IF(D17&gt;0,1,0)))</f>
        <v>0</v>
      </c>
      <c r="F17" s="191">
        <f t="shared" si="2"/>
        <v>36438136.059999995</v>
      </c>
      <c r="G17" s="47">
        <f>IF(ISBLANK(F17),"  ",IF(F79&gt;0,F17/F79,IF(F17&gt;0,1,0)))</f>
        <v>6.3645891452601671E-3</v>
      </c>
      <c r="H17" s="165">
        <f>BOR!H17+LUMCON!H17+LOSFA!H17+'ULS Summary'!H17+'LSU Summary'!H17+SUSummary!H17+LCTCSummary!H17</f>
        <v>37190664</v>
      </c>
      <c r="I17" s="45">
        <f t="shared" si="3"/>
        <v>1</v>
      </c>
      <c r="J17" s="177">
        <f>BOR!J17+LUMCON!J17+LOSFA!J17+'ULS Summary'!J17+'LSU Summary'!J17+SUSummary!J17+LCTCSummary!J17</f>
        <v>0</v>
      </c>
      <c r="K17" s="46">
        <f t="shared" si="4"/>
        <v>0</v>
      </c>
      <c r="L17" s="191">
        <f t="shared" si="1"/>
        <v>37190664</v>
      </c>
      <c r="M17" s="47">
        <f>IF(ISBLANK(L17),"  ",IF(L79&gt;0,L17/L79,IF(L17&gt;0,1,0)))</f>
        <v>6.5313242521206887E-3</v>
      </c>
      <c r="N17" s="24"/>
    </row>
    <row r="18" spans="1:14" ht="15" customHeight="1" x14ac:dyDescent="0.2">
      <c r="A18" s="52" t="s">
        <v>17</v>
      </c>
      <c r="B18" s="165">
        <f>BOR!B18+LUMCON!B18+LOSFA!B18+'ULS Summary'!B18+'LSU Summary'!B18+SUSummary!B18+LCTCSummary!B18</f>
        <v>6553077.9400000004</v>
      </c>
      <c r="C18" s="45">
        <f t="shared" si="0"/>
        <v>1</v>
      </c>
      <c r="D18" s="177">
        <f>BOR!D18+LUMCON!D18+LOSFA!D18+'ULS Summary'!D18+'LSU Summary'!D18+SUSummary!D18+LCTCSummary!D18</f>
        <v>0</v>
      </c>
      <c r="E18" s="42">
        <f t="shared" si="5"/>
        <v>0</v>
      </c>
      <c r="F18" s="191">
        <f t="shared" si="2"/>
        <v>6553077.9400000004</v>
      </c>
      <c r="G18" s="47">
        <f>IF(ISBLANK(F18),"  ",IF(F79&gt;0,F18/F79,IF(F18&gt;0,1,0)))</f>
        <v>1.1446153188596406E-3</v>
      </c>
      <c r="H18" s="165">
        <f>BOR!H18+LUMCON!H18+LOSFA!H18+'ULS Summary'!H18+'LSU Summary'!H18+SUSummary!H18+LCTCSummary!H18</f>
        <v>6624046</v>
      </c>
      <c r="I18" s="45">
        <f t="shared" si="3"/>
        <v>1</v>
      </c>
      <c r="J18" s="177">
        <f>BOR!J18+LUMCON!J18+LOSFA!J18+'ULS Summary'!J18+'LSU Summary'!J18+SUSummary!J18+LCTCSummary!J18</f>
        <v>0</v>
      </c>
      <c r="K18" s="46">
        <f t="shared" si="4"/>
        <v>0</v>
      </c>
      <c r="L18" s="191">
        <f t="shared" si="1"/>
        <v>6624046</v>
      </c>
      <c r="M18" s="47">
        <f>IF(ISBLANK(L18),"  ",IF(L79&gt;0,L18/L79,IF(L18&gt;0,1,0)))</f>
        <v>1.1632971190555521E-3</v>
      </c>
      <c r="N18" s="24"/>
    </row>
    <row r="19" spans="1:14" ht="15" customHeight="1" x14ac:dyDescent="0.2">
      <c r="A19" s="52" t="s">
        <v>18</v>
      </c>
      <c r="B19" s="165">
        <f>BOR!B19+LUMCON!B19+LOSFA!B19+'ULS Summary'!B19+'LSU Summary'!B19+SUSummary!B19+LCTCSummary!B19</f>
        <v>567481.21</v>
      </c>
      <c r="C19" s="45">
        <f t="shared" si="0"/>
        <v>1</v>
      </c>
      <c r="D19" s="177">
        <f>BOR!D19+LUMCON!D19+LOSFA!D19+'ULS Summary'!D19+'LSU Summary'!D19+SUSummary!D19+LCTCSummary!D19</f>
        <v>0</v>
      </c>
      <c r="E19" s="42">
        <f t="shared" si="5"/>
        <v>0</v>
      </c>
      <c r="F19" s="191">
        <f t="shared" si="2"/>
        <v>567481.21</v>
      </c>
      <c r="G19" s="47">
        <f>IF(ISBLANK(F19),"  ",IF(F79&gt;0,F19/F79,IF(F19&gt;0,1,0)))</f>
        <v>9.9121007269906602E-5</v>
      </c>
      <c r="H19" s="165">
        <f>BOR!H19+LUMCON!H19+LOSFA!H19+'ULS Summary'!H19+'LSU Summary'!H19+SUSummary!H19+LCTCSummary!H19</f>
        <v>314851</v>
      </c>
      <c r="I19" s="45">
        <f t="shared" si="3"/>
        <v>1</v>
      </c>
      <c r="J19" s="177">
        <f>BOR!J19+LUMCON!J19+LOSFA!J19+'ULS Summary'!J19+'LSU Summary'!J19+SUSummary!J19+LCTCSummary!J19</f>
        <v>0</v>
      </c>
      <c r="K19" s="46">
        <f t="shared" si="4"/>
        <v>0</v>
      </c>
      <c r="L19" s="191">
        <f t="shared" si="1"/>
        <v>314851</v>
      </c>
      <c r="M19" s="47">
        <f>IF(ISBLANK(L19),"  ",IF(L79&gt;0,L19/L79,IF(L19&gt;0,1,0)))</f>
        <v>5.5293284683071293E-5</v>
      </c>
      <c r="N19" s="24"/>
    </row>
    <row r="20" spans="1:14" ht="15" customHeight="1" x14ac:dyDescent="0.2">
      <c r="A20" s="52" t="s">
        <v>19</v>
      </c>
      <c r="B20" s="165">
        <f>BOR!B20+LUMCON!B20+LOSFA!B20+'ULS Summary'!B20+'LSU Summary'!B20+SUSummary!B20+LCTCSummary!B20</f>
        <v>2122498</v>
      </c>
      <c r="C20" s="45">
        <f t="shared" si="0"/>
        <v>1</v>
      </c>
      <c r="D20" s="177">
        <f>BOR!D20+LUMCON!D20+LOSFA!D20+'ULS Summary'!D20+'LSU Summary'!D20+SUSummary!D20+LCTCSummary!D20</f>
        <v>0</v>
      </c>
      <c r="E20" s="42">
        <f t="shared" si="5"/>
        <v>0</v>
      </c>
      <c r="F20" s="191">
        <f>D20+B20</f>
        <v>2122498</v>
      </c>
      <c r="G20" s="47">
        <f>IF(ISBLANK(F20),"  ",IF(F79&gt;0,F20/F79,IF(F20&gt;0,1,0)))</f>
        <v>3.7073322601881785E-4</v>
      </c>
      <c r="H20" s="165">
        <f>BOR!H20+LUMCON!H20+LOSFA!H20+'ULS Summary'!H20+'LSU Summary'!H20+SUSummary!H20+LCTCSummary!H20</f>
        <v>2178837</v>
      </c>
      <c r="I20" s="45">
        <f t="shared" si="3"/>
        <v>1</v>
      </c>
      <c r="J20" s="177">
        <f>BOR!J20+LUMCON!J20+LOSFA!J20+'ULS Summary'!J20+'LSU Summary'!J20+SUSummary!J20+LCTCSummary!J20</f>
        <v>0</v>
      </c>
      <c r="K20" s="46">
        <f t="shared" si="4"/>
        <v>0</v>
      </c>
      <c r="L20" s="191">
        <f t="shared" si="1"/>
        <v>2178837</v>
      </c>
      <c r="M20" s="47">
        <f>IF(ISBLANK(L20),"  ",IF(L79&gt;0,L20/L79,IF(L20&gt;0,1,0)))</f>
        <v>3.8264148603310458E-4</v>
      </c>
      <c r="N20" s="24"/>
    </row>
    <row r="21" spans="1:14" ht="15" customHeight="1" x14ac:dyDescent="0.2">
      <c r="A21" s="52" t="s">
        <v>20</v>
      </c>
      <c r="B21" s="165">
        <f>BOR!B21+LUMCON!B21+LOSFA!B21+'ULS Summary'!B21+'LSU Summary'!B21+SUSummary!B21+LCTCSummary!B21</f>
        <v>50000</v>
      </c>
      <c r="C21" s="45">
        <f t="shared" si="0"/>
        <v>1</v>
      </c>
      <c r="D21" s="177">
        <f>BOR!D21+LUMCON!D21+LOSFA!D21+'ULS Summary'!D21+'LSU Summary'!D21+SUSummary!D21+LCTCSummary!D21</f>
        <v>0</v>
      </c>
      <c r="E21" s="42">
        <f t="shared" si="5"/>
        <v>0</v>
      </c>
      <c r="F21" s="191">
        <f t="shared" si="2"/>
        <v>50000</v>
      </c>
      <c r="G21" s="47">
        <f>IF(ISBLANK(F21),"  ",IF(F79&gt;0,F21/F79,IF(F21&gt;0,1,0)))</f>
        <v>8.7334175584339261E-6</v>
      </c>
      <c r="H21" s="165">
        <f>BOR!H21+LUMCON!H21+LOSFA!H21+'ULS Summary'!H21+'LSU Summary'!H21+SUSummary!H21+LCTCSummary!H21</f>
        <v>50000</v>
      </c>
      <c r="I21" s="45">
        <f t="shared" si="3"/>
        <v>1</v>
      </c>
      <c r="J21" s="177">
        <f>BOR!J21+LUMCON!J21+LOSFA!J21+'ULS Summary'!J21+'LSU Summary'!J21+SUSummary!J21+LCTCSummary!J21</f>
        <v>0</v>
      </c>
      <c r="K21" s="46">
        <f t="shared" si="4"/>
        <v>0</v>
      </c>
      <c r="L21" s="191">
        <f t="shared" si="1"/>
        <v>50000</v>
      </c>
      <c r="M21" s="47">
        <f>IF(ISBLANK(L21),"  ",IF(L79&gt;0,L21/L79,IF(L21&gt;0,1,0)))</f>
        <v>8.7808653431418817E-6</v>
      </c>
      <c r="N21" s="24"/>
    </row>
    <row r="22" spans="1:14" ht="15" customHeight="1" x14ac:dyDescent="0.2">
      <c r="A22" s="52" t="s">
        <v>21</v>
      </c>
      <c r="B22" s="165">
        <f>BOR!B22+LUMCON!B22+LOSFA!B22+'ULS Summary'!B22+'LSU Summary'!B22+SUSummary!B22+LCTCSummary!B22</f>
        <v>750000</v>
      </c>
      <c r="C22" s="45">
        <f t="shared" si="0"/>
        <v>1</v>
      </c>
      <c r="D22" s="177">
        <f>BOR!D22+LUMCON!D22+LOSFA!D22+'ULS Summary'!D22+'LSU Summary'!D22+SUSummary!D22+LCTCSummary!D22</f>
        <v>0</v>
      </c>
      <c r="E22" s="42">
        <f t="shared" si="5"/>
        <v>0</v>
      </c>
      <c r="F22" s="191">
        <f t="shared" si="2"/>
        <v>750000</v>
      </c>
      <c r="G22" s="47">
        <f>IF(ISBLANK(F22),"  ",IF(F79&gt;0,F22/F79,IF(F22&gt;0,1,0)))</f>
        <v>1.3100126337650889E-4</v>
      </c>
      <c r="H22" s="165">
        <f>BOR!H22+LUMCON!H22+LOSFA!H22+'ULS Summary'!H22+'LSU Summary'!H22+SUSummary!H22+LCTCSummary!H22</f>
        <v>750000</v>
      </c>
      <c r="I22" s="45">
        <f t="shared" si="3"/>
        <v>1</v>
      </c>
      <c r="J22" s="177">
        <f>BOR!J22+LUMCON!J22+LOSFA!J22+'ULS Summary'!J22+'LSU Summary'!J22+SUSummary!J22+LCTCSummary!J22</f>
        <v>0</v>
      </c>
      <c r="K22" s="46">
        <f t="shared" si="4"/>
        <v>0</v>
      </c>
      <c r="L22" s="191">
        <f t="shared" si="1"/>
        <v>750000</v>
      </c>
      <c r="M22" s="47">
        <f>IF(ISBLANK(L22),"  ",IF(L79&gt;0,L22/L79,IF(L22&gt;0,1,0)))</f>
        <v>1.3171298014712823E-4</v>
      </c>
      <c r="N22" s="24"/>
    </row>
    <row r="23" spans="1:14" ht="15" customHeight="1" x14ac:dyDescent="0.2">
      <c r="A23" s="52" t="s">
        <v>22</v>
      </c>
      <c r="B23" s="165">
        <f>BOR!B23+LUMCON!B23+LOSFA!B23+'ULS Summary'!B23+'LSU Summary'!B23+SUSummary!B23+LCTCSummary!B23</f>
        <v>750000</v>
      </c>
      <c r="C23" s="45">
        <f t="shared" si="0"/>
        <v>1</v>
      </c>
      <c r="D23" s="177">
        <f>BOR!D23+LUMCON!D23+LOSFA!D23+'ULS Summary'!D23+'LSU Summary'!D23+SUSummary!D23+LCTCSummary!D23</f>
        <v>0</v>
      </c>
      <c r="E23" s="42">
        <f t="shared" si="5"/>
        <v>0</v>
      </c>
      <c r="F23" s="191">
        <f t="shared" si="2"/>
        <v>750000</v>
      </c>
      <c r="G23" s="47">
        <f>IF(ISBLANK(F23),"  ",IF(F79&gt;0,F23/F79,IF(F23&gt;0,1,0)))</f>
        <v>1.3100126337650889E-4</v>
      </c>
      <c r="H23" s="165">
        <f>BOR!H23+LUMCON!H23+LOSFA!H23+'ULS Summary'!H23+'LSU Summary'!H23+SUSummary!H23+LCTCSummary!H23</f>
        <v>750000</v>
      </c>
      <c r="I23" s="45">
        <f t="shared" si="3"/>
        <v>1</v>
      </c>
      <c r="J23" s="177">
        <f>BOR!J23+LUMCON!J23+LOSFA!J23+'ULS Summary'!J23+'LSU Summary'!J23+SUSummary!J23+LCTCSummary!J23</f>
        <v>0</v>
      </c>
      <c r="K23" s="46">
        <f t="shared" si="4"/>
        <v>0</v>
      </c>
      <c r="L23" s="191">
        <f t="shared" si="1"/>
        <v>750000</v>
      </c>
      <c r="M23" s="47">
        <f>IF(ISBLANK(L23),"  ",IF(L79&gt;0,L23/L79,IF(L23&gt;0,1,0)))</f>
        <v>1.3171298014712823E-4</v>
      </c>
      <c r="N23" s="24"/>
    </row>
    <row r="24" spans="1:14" ht="15" customHeight="1" x14ac:dyDescent="0.2">
      <c r="A24" s="52" t="s">
        <v>23</v>
      </c>
      <c r="B24" s="165">
        <f>BOR!B24+LUMCON!B24+LOSFA!B24+'ULS Summary'!B24+'LSU Summary'!B24+SUSummary!B24+LCTCSummary!B24</f>
        <v>3332132.64</v>
      </c>
      <c r="C24" s="45">
        <f t="shared" si="0"/>
        <v>1</v>
      </c>
      <c r="D24" s="177">
        <f>BOR!D24+LUMCON!D24+LOSFA!D24+'ULS Summary'!D24+'LSU Summary'!D24+SUSummary!D24+LCTCSummary!D24</f>
        <v>0</v>
      </c>
      <c r="E24" s="42">
        <f t="shared" si="5"/>
        <v>0</v>
      </c>
      <c r="F24" s="191">
        <f t="shared" si="2"/>
        <v>3332132.64</v>
      </c>
      <c r="G24" s="47">
        <f>IF(ISBLANK(F24),"  ",IF(F79&gt;0,F24/F79,IF(F24&gt;0,1,0)))</f>
        <v>5.8201811410413587E-4</v>
      </c>
      <c r="H24" s="165">
        <f>BOR!H24+LUMCON!H24+LOSFA!H24+'ULS Summary'!H24+'LSU Summary'!H24+SUSummary!H24+LCTCSummary!H24</f>
        <v>3533359</v>
      </c>
      <c r="I24" s="45">
        <f t="shared" si="3"/>
        <v>1</v>
      </c>
      <c r="J24" s="177">
        <f>BOR!J24+LUMCON!J24+LOSFA!J24+'ULS Summary'!J24+'LSU Summary'!J24+SUSummary!J24+LCTCSummary!J24</f>
        <v>0</v>
      </c>
      <c r="K24" s="46">
        <f t="shared" si="4"/>
        <v>0</v>
      </c>
      <c r="L24" s="191">
        <f t="shared" si="1"/>
        <v>3533359</v>
      </c>
      <c r="M24" s="47">
        <f>IF(ISBLANK(L24),"  ",IF(L79&gt;0,L24/L79,IF(L24&gt;0,1,0)))</f>
        <v>6.2051899175956913E-4</v>
      </c>
      <c r="N24" s="24"/>
    </row>
    <row r="25" spans="1:14" ht="15" customHeight="1" x14ac:dyDescent="0.2">
      <c r="A25" s="52" t="s">
        <v>24</v>
      </c>
      <c r="B25" s="165">
        <f>BOR!B25+LUMCON!B25+LOSFA!B25+'ULS Summary'!B25+'LSU Summary'!B25+SUSummary!B25+LCTCSummary!B25</f>
        <v>210000</v>
      </c>
      <c r="C25" s="45">
        <f t="shared" si="0"/>
        <v>1</v>
      </c>
      <c r="D25" s="177">
        <f>BOR!D25+LUMCON!D25+LOSFA!D25+'ULS Summary'!D25+'LSU Summary'!D25+SUSummary!D25+LCTCSummary!D25</f>
        <v>0</v>
      </c>
      <c r="E25" s="42">
        <f t="shared" si="5"/>
        <v>0</v>
      </c>
      <c r="F25" s="191">
        <f t="shared" si="2"/>
        <v>210000</v>
      </c>
      <c r="G25" s="47">
        <f>IF(ISBLANK(F25),"  ",IF(F79&gt;0,F25/F79,IF(F25&gt;0,1,0)))</f>
        <v>3.6680353745422489E-5</v>
      </c>
      <c r="H25" s="165">
        <f>BOR!H25+LUMCON!H25+LOSFA!H25+'ULS Summary'!H25+'LSU Summary'!H25+SUSummary!H25+LCTCSummary!H25</f>
        <v>210000</v>
      </c>
      <c r="I25" s="45">
        <f t="shared" si="3"/>
        <v>1</v>
      </c>
      <c r="J25" s="177">
        <f>BOR!J25+LUMCON!J25+LOSFA!J25+'ULS Summary'!J25+'LSU Summary'!J25+SUSummary!J25+LCTCSummary!J25</f>
        <v>0</v>
      </c>
      <c r="K25" s="46">
        <f t="shared" si="4"/>
        <v>0</v>
      </c>
      <c r="L25" s="191">
        <f t="shared" si="1"/>
        <v>210000</v>
      </c>
      <c r="M25" s="47">
        <f>IF(ISBLANK(L25),"  ",IF(L79&gt;0,L25/L79,IF(L25&gt;0,1,0)))</f>
        <v>3.6879634441195906E-5</v>
      </c>
      <c r="N25" s="24"/>
    </row>
    <row r="26" spans="1:14" ht="15" customHeight="1" x14ac:dyDescent="0.2">
      <c r="A26" s="52" t="s">
        <v>25</v>
      </c>
      <c r="B26" s="165">
        <f>BOR!B26+LUMCON!B26+LOSFA!B26+'ULS Summary'!B26+'LSU Summary'!B26+SUSummary!B26+LCTCSummary!B26</f>
        <v>0</v>
      </c>
      <c r="C26" s="45">
        <f t="shared" si="0"/>
        <v>0</v>
      </c>
      <c r="D26" s="177">
        <f>BOR!D26+LUMCON!D26+LOSFA!D26+'ULS Summary'!D26+'LSU Summary'!D26+SUSummary!D26+LCTCSummary!D26</f>
        <v>0</v>
      </c>
      <c r="E26" s="42">
        <f t="shared" si="5"/>
        <v>0</v>
      </c>
      <c r="F26" s="191">
        <f t="shared" si="2"/>
        <v>0</v>
      </c>
      <c r="G26" s="47">
        <f>IF(ISBLANK(F26),"  ",IF(F79&gt;0,F26/F79,IF(F26&gt;0,1,0)))</f>
        <v>0</v>
      </c>
      <c r="H26" s="165">
        <f>BOR!H26+LUMCON!H26+LOSFA!H26+'ULS Summary'!H26+'LSU Summary'!H26+SUSummary!H26+LCTCSummary!H26</f>
        <v>0</v>
      </c>
      <c r="I26" s="45">
        <f t="shared" si="3"/>
        <v>0</v>
      </c>
      <c r="J26" s="177">
        <f>BOR!J26+LUMCON!J26+LOSFA!J26+'ULS Summary'!J26+'LSU Summary'!J26+SUSummary!J26+LCTCSummary!J26</f>
        <v>0</v>
      </c>
      <c r="K26" s="46">
        <f t="shared" si="4"/>
        <v>0</v>
      </c>
      <c r="L26" s="191">
        <f t="shared" si="1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165">
        <f>BOR!B27+LUMCON!B27+LOSFA!B27+'ULS Summary'!B27+'LSU Summary'!B27+SUSummary!B27+LCTCSummary!B27</f>
        <v>19190297</v>
      </c>
      <c r="C27" s="45">
        <f t="shared" si="0"/>
        <v>1</v>
      </c>
      <c r="D27" s="177">
        <f>BOR!D27+LUMCON!D27+LOSFA!D27+'ULS Summary'!D27+'LSU Summary'!D27+SUSummary!D27+LCTCSummary!D27</f>
        <v>0</v>
      </c>
      <c r="E27" s="42">
        <f t="shared" si="5"/>
        <v>0</v>
      </c>
      <c r="F27" s="191">
        <f t="shared" si="2"/>
        <v>19190297</v>
      </c>
      <c r="G27" s="47">
        <f>IF(ISBLANK(F27),"  ",IF(F79&gt;0,F27/F79,IF(F27&gt;0,1,0)))</f>
        <v>3.3519375354272378E-3</v>
      </c>
      <c r="H27" s="165">
        <f>BOR!H27+LUMCON!H27+LOSFA!H27+'ULS Summary'!H27+'LSU Summary'!H27+SUSummary!H27+LCTCSummary!H27</f>
        <v>24230000</v>
      </c>
      <c r="I27" s="45">
        <f t="shared" si="3"/>
        <v>1</v>
      </c>
      <c r="J27" s="177">
        <f>BOR!J27+LUMCON!J27+LOSFA!J27+'ULS Summary'!J27+'LSU Summary'!J27+SUSummary!J27+LCTCSummary!J27</f>
        <v>0</v>
      </c>
      <c r="K27" s="46">
        <f t="shared" si="4"/>
        <v>0</v>
      </c>
      <c r="L27" s="191">
        <f t="shared" si="1"/>
        <v>24230000</v>
      </c>
      <c r="M27" s="47">
        <f>IF(ISBLANK(L27),"  ",IF(L79&gt;0,L27/L79,IF(L27&gt;0,1,0)))</f>
        <v>4.2552073452865559E-3</v>
      </c>
      <c r="N27" s="24"/>
    </row>
    <row r="28" spans="1:14" ht="15" customHeight="1" x14ac:dyDescent="0.2">
      <c r="A28" s="53" t="s">
        <v>27</v>
      </c>
      <c r="B28" s="165">
        <f>BOR!B28+LUMCON!B28+LOSFA!B28+'ULS Summary'!B28+'LSU Summary'!B28+SUSummary!B28+LCTCSummary!B28</f>
        <v>12012</v>
      </c>
      <c r="C28" s="45">
        <f t="shared" si="0"/>
        <v>1</v>
      </c>
      <c r="D28" s="177">
        <f>BOR!D28+LUMCON!D28+LOSFA!D28+'ULS Summary'!D28+'LSU Summary'!D28+SUSummary!D28+LCTCSummary!D28</f>
        <v>0</v>
      </c>
      <c r="E28" s="42">
        <f t="shared" si="5"/>
        <v>0</v>
      </c>
      <c r="F28" s="191">
        <f t="shared" si="2"/>
        <v>12012</v>
      </c>
      <c r="G28" s="47">
        <f>IF(ISBLANK(F28),"  ",IF(F79&gt;0,F28/F79,IF(F28&gt;0,1,0)))</f>
        <v>2.0981162342381663E-6</v>
      </c>
      <c r="H28" s="165">
        <f>BOR!H28+LUMCON!H28+LOSFA!H28+'ULS Summary'!H28+'LSU Summary'!H28+SUSummary!H28+LCTCSummary!H28</f>
        <v>0</v>
      </c>
      <c r="I28" s="45">
        <f t="shared" si="3"/>
        <v>0</v>
      </c>
      <c r="J28" s="177">
        <f>BOR!J28+LUMCON!J28+LOSFA!J28+'ULS Summary'!J28+'LSU Summary'!J28+SUSummary!J28+LCTCSummary!J28</f>
        <v>0</v>
      </c>
      <c r="K28" s="46">
        <f t="shared" si="4"/>
        <v>0</v>
      </c>
      <c r="L28" s="191">
        <f t="shared" si="1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165">
        <f>BOR!B29+LUMCON!B29+LOSFA!B29+'ULS Summary'!B29+'LSU Summary'!B29+SUSummary!B29+LCTCSummary!B29</f>
        <v>10000000</v>
      </c>
      <c r="C29" s="45">
        <f t="shared" si="0"/>
        <v>0.96203196543611558</v>
      </c>
      <c r="D29" s="177">
        <f>BOR!D29+LUMCON!D29+LOSFA!D29+'ULS Summary'!D29+'LSU Summary'!D29+SUSummary!D29+LCTCSummary!D29</f>
        <v>394665</v>
      </c>
      <c r="E29" s="42">
        <f t="shared" si="5"/>
        <v>3.7968034563884451E-2</v>
      </c>
      <c r="F29" s="191">
        <f t="shared" si="2"/>
        <v>10394665</v>
      </c>
      <c r="G29" s="47">
        <f>IF(ISBLANK(F29),"  ",IF(F79&gt;0,F29/F79,IF(F29&gt;0,1,0)))</f>
        <v>1.8156189965007718E-3</v>
      </c>
      <c r="H29" s="165">
        <f>BOR!H29+LUMCON!H29+LOSFA!H29+'ULS Summary'!H29+'LSU Summary'!H29+SUSummary!H29+LCTCSummary!H29</f>
        <v>10000000</v>
      </c>
      <c r="I29" s="45">
        <f t="shared" si="3"/>
        <v>0.970873786407767</v>
      </c>
      <c r="J29" s="177">
        <f>BOR!J29+LUMCON!J29+LOSFA!J29+'ULS Summary'!J29+'LSU Summary'!J29+SUSummary!J29+LCTCSummary!J29</f>
        <v>300000</v>
      </c>
      <c r="K29" s="46">
        <f t="shared" si="4"/>
        <v>2.9126213592233011E-2</v>
      </c>
      <c r="L29" s="191">
        <f t="shared" si="1"/>
        <v>10300000</v>
      </c>
      <c r="M29" s="47">
        <f>IF(ISBLANK(L29),"  ",IF(L79&gt;0,L29/L79,IF(L29&gt;0,1,0)))</f>
        <v>1.8088582606872277E-3</v>
      </c>
      <c r="N29" s="24"/>
    </row>
    <row r="30" spans="1:14" ht="15" customHeight="1" x14ac:dyDescent="0.2">
      <c r="A30" s="53" t="s">
        <v>29</v>
      </c>
      <c r="B30" s="165">
        <f>BOR!B30+LUMCON!B30+LOSFA!B30+'ULS Summary'!B30+'LSU Summary'!B30+SUSummary!B30+LCTCSummary!B30</f>
        <v>60000</v>
      </c>
      <c r="C30" s="45">
        <f t="shared" si="0"/>
        <v>1</v>
      </c>
      <c r="D30" s="177">
        <f>BOR!D30+LUMCON!D30+LOSFA!D30+'ULS Summary'!D30+'LSU Summary'!D30+SUSummary!D30+LCTCSummary!D30</f>
        <v>0</v>
      </c>
      <c r="E30" s="42">
        <f>IF(ISBLANK(D30),"  ",IF(F30&gt;0,D30/F30,IF(D30&gt;0,1,0)))</f>
        <v>0</v>
      </c>
      <c r="F30" s="191">
        <f t="shared" si="2"/>
        <v>60000</v>
      </c>
      <c r="G30" s="47">
        <f>IF(ISBLANK(F30),"  ",IF(F79&gt;0,F30/F79,IF(F30&gt;0,1,0)))</f>
        <v>1.0480101070120712E-5</v>
      </c>
      <c r="H30" s="165">
        <f>BOR!H30+LUMCON!H30+LOSFA!H30+'ULS Summary'!H30+'LSU Summary'!H30+SUSummary!H30+LCTCSummary!H30</f>
        <v>60000</v>
      </c>
      <c r="I30" s="45">
        <f t="shared" si="3"/>
        <v>1</v>
      </c>
      <c r="J30" s="177">
        <f>BOR!J30+LUMCON!J30+LOSFA!J30+'ULS Summary'!J30+'LSU Summary'!J30+SUSummary!J30+LCTCSummary!J30</f>
        <v>0</v>
      </c>
      <c r="K30" s="46">
        <f>IF(ISBLANK(J30),"  ",IF(L30&gt;0,J30/L30,IF(J30&gt;0,1,0)))</f>
        <v>0</v>
      </c>
      <c r="L30" s="191">
        <f t="shared" si="1"/>
        <v>60000</v>
      </c>
      <c r="M30" s="47">
        <f>IF(ISBLANK(L30),"  ",IF(L79&gt;0,L30/L79,IF(L30&gt;0,1,0)))</f>
        <v>1.0537038411770258E-5</v>
      </c>
      <c r="N30" s="24"/>
    </row>
    <row r="31" spans="1:14" ht="15" customHeight="1" x14ac:dyDescent="0.2">
      <c r="A31" s="53" t="s">
        <v>30</v>
      </c>
      <c r="B31" s="165">
        <f>BOR!B31+LUMCON!B31+LOSFA!B31+'ULS Summary'!B31+'LSU Summary'!B31+SUSummary!B31+LCTCSummary!B31</f>
        <v>312717</v>
      </c>
      <c r="C31" s="45">
        <f t="shared" si="0"/>
        <v>1</v>
      </c>
      <c r="D31" s="177">
        <f>BOR!D31+LUMCON!D31+LOSFA!D31+'ULS Summary'!D31+'LSU Summary'!D31+SUSummary!D31+LCTCSummary!D31</f>
        <v>0</v>
      </c>
      <c r="E31" s="42">
        <f>IF(ISBLANK(D31),"  ",IF(F31&gt;0,D31/F31,IF(D31&gt;0,1,0)))</f>
        <v>0</v>
      </c>
      <c r="F31" s="191">
        <f t="shared" si="2"/>
        <v>312717</v>
      </c>
      <c r="G31" s="47">
        <f>IF(ISBLANK(F31),"  ",IF(F79&gt;0,F31/F79,IF(F31&gt;0,1,0)))</f>
        <v>5.4621762772415642E-5</v>
      </c>
      <c r="H31" s="165">
        <f>BOR!H31+LUMCON!H31+LOSFA!H31+'ULS Summary'!H31+'LSU Summary'!H31+SUSummary!H31+LCTCSummary!H31</f>
        <v>211552</v>
      </c>
      <c r="I31" s="45">
        <f t="shared" si="3"/>
        <v>1</v>
      </c>
      <c r="J31" s="177">
        <f>BOR!J31+LUMCON!J31+LOSFA!J31+'ULS Summary'!J31+'LSU Summary'!J31+SUSummary!J31+LCTCSummary!J31</f>
        <v>0</v>
      </c>
      <c r="K31" s="46">
        <f>IF(ISBLANK(J31),"  ",IF(L31&gt;0,J31/L31,IF(J31&gt;0,1,0)))</f>
        <v>0</v>
      </c>
      <c r="L31" s="191">
        <f t="shared" si="1"/>
        <v>211552</v>
      </c>
      <c r="M31" s="47">
        <f>IF(ISBLANK(L31),"  ",IF(L79&gt;0,L31/L79,IF(L31&gt;0,1,0)))</f>
        <v>3.7152192501447026E-5</v>
      </c>
      <c r="N31" s="24"/>
    </row>
    <row r="32" spans="1:14" ht="15" customHeight="1" x14ac:dyDescent="0.2">
      <c r="A32" s="53" t="s">
        <v>31</v>
      </c>
      <c r="B32" s="165">
        <f>BOR!B32+LUMCON!B32+LOSFA!B32+'ULS Summary'!B32+'LSU Summary'!B32+SUSummary!B32+LCTCSummary!B32</f>
        <v>58411326</v>
      </c>
      <c r="C32" s="45">
        <f t="shared" si="0"/>
        <v>1</v>
      </c>
      <c r="D32" s="177">
        <f>BOR!D32+LUMCON!D32+LOSFA!D32+'ULS Summary'!D32+'LSU Summary'!D32+SUSummary!D32+LCTCSummary!D32</f>
        <v>0</v>
      </c>
      <c r="E32" s="42">
        <f>IF(ISBLANK(D32),"  ",IF(F32&gt;0,D32/F32,IF(D32&gt;0,1,0)))</f>
        <v>0</v>
      </c>
      <c r="F32" s="191">
        <f t="shared" si="2"/>
        <v>58411326</v>
      </c>
      <c r="G32" s="47">
        <f>IF(ISBLANK(F32),"  ",IF(F79&gt;0,F32/F79,IF(F32&gt;0,1,0)))</f>
        <v>1.0202610001996163E-2</v>
      </c>
      <c r="H32" s="165">
        <f>BOR!H32+LUMCON!H32+LOSFA!H32+'ULS Summary'!H32+'LSU Summary'!H32+SUSummary!H32+LCTCSummary!H32</f>
        <v>57421289</v>
      </c>
      <c r="I32" s="45">
        <f t="shared" si="3"/>
        <v>1</v>
      </c>
      <c r="J32" s="177">
        <f>BOR!J32+LUMCON!J32+LOSFA!J32+'ULS Summary'!J32+'LSU Summary'!J32+SUSummary!J32+LCTCSummary!J32</f>
        <v>0</v>
      </c>
      <c r="K32" s="46">
        <f>IF(ISBLANK(J32),"  ",IF(L32&gt;0,J32/L32,IF(J32&gt;0,1,0)))</f>
        <v>0</v>
      </c>
      <c r="L32" s="191">
        <f t="shared" si="1"/>
        <v>57421289</v>
      </c>
      <c r="M32" s="47">
        <f>IF(ISBLANK(L32),"  ",IF(L79&gt;0,L32/L79,IF(L32&gt;0,1,0)))</f>
        <v>1.0084172130772683E-2</v>
      </c>
      <c r="N32" s="24"/>
    </row>
    <row r="33" spans="1:14" ht="15" customHeight="1" x14ac:dyDescent="0.2">
      <c r="A33" s="54" t="s">
        <v>75</v>
      </c>
      <c r="B33" s="165">
        <f>BOR!B33+LUMCON!B33+LOSFA!B33+'ULS Summary'!B33+'LSU Summary'!B33+SUSummary!B33+LCTCSummary!B33</f>
        <v>200000</v>
      </c>
      <c r="C33" s="45">
        <f>IF(ISBLANK(B33),"  ",IF(F33&gt;0,B33/F33,IF(B33&gt;0,1,0)))</f>
        <v>1</v>
      </c>
      <c r="D33" s="177">
        <f>BOR!D33+LUMCON!D33+LOSFA!D33+'ULS Summary'!D33+'LSU Summary'!D33+SUSummary!D33+LCTCSummary!D33</f>
        <v>0</v>
      </c>
      <c r="E33" s="42">
        <f>IF(ISBLANK(D33),"  ",IF(F33&gt;0,D33/F33,IF(D33&gt;0,1,0)))</f>
        <v>0</v>
      </c>
      <c r="F33" s="191">
        <f t="shared" si="2"/>
        <v>200000</v>
      </c>
      <c r="G33" s="47">
        <f>IF(ISBLANK(F33),"  ",IF(F79&gt;0,F33/F79,IF(F33&gt;0,1,0)))</f>
        <v>3.4933670233735705E-5</v>
      </c>
      <c r="H33" s="165">
        <f>BOR!H33+LUMCON!H33+LOSFA!H33+'ULS Summary'!H33+'LSU Summary'!H33+SUSummary!H33+LCTCSummary!H33</f>
        <v>200000</v>
      </c>
      <c r="I33" s="45">
        <f>IF(ISBLANK(H33),"  ",IF(L33&gt;0,H33/L33,IF(H33&gt;0,1,0)))</f>
        <v>1</v>
      </c>
      <c r="J33" s="177">
        <f>BOR!J33+LUMCON!J33+LOSFA!J33+'ULS Summary'!J33+'LSU Summary'!J33+SUSummary!J33+LCTCSummary!J33</f>
        <v>0</v>
      </c>
      <c r="K33" s="46">
        <f>IF(ISBLANK(J33),"  ",IF(L33&gt;0,J33/L33,IF(J33&gt;0,1,0)))</f>
        <v>0</v>
      </c>
      <c r="L33" s="191">
        <f t="shared" si="1"/>
        <v>200000</v>
      </c>
      <c r="M33" s="47">
        <f>IF(ISBLANK(L33),"  ",IF(L79&gt;0,L33/L79,IF(L33&gt;0,1,0)))</f>
        <v>3.5123461372567527E-5</v>
      </c>
      <c r="N33" s="24"/>
    </row>
    <row r="34" spans="1:14" ht="15" customHeight="1" x14ac:dyDescent="0.2">
      <c r="A34" s="53" t="s">
        <v>32</v>
      </c>
      <c r="B34" s="165">
        <f>BOR!B34+LUMCON!B34+LOSFA!B34+'ULS Summary'!B34+'LSU Summary'!B34+SUSummary!B34+LCTCSummary!B34</f>
        <v>0</v>
      </c>
      <c r="C34" s="45">
        <f t="shared" si="0"/>
        <v>0</v>
      </c>
      <c r="D34" s="177">
        <f>BOR!D34+LUMCON!D34+LOSFA!D34+'ULS Summary'!D34+'LSU Summary'!D34+SUSummary!D34+LCTCSummary!D34</f>
        <v>0</v>
      </c>
      <c r="E34" s="42">
        <f t="shared" si="5"/>
        <v>0</v>
      </c>
      <c r="F34" s="191">
        <f t="shared" si="2"/>
        <v>0</v>
      </c>
      <c r="G34" s="47">
        <f>IF(ISBLANK(F34),"  ",IF(F79&gt;0,F34/F79,IF(F34&gt;0,1,0)))</f>
        <v>0</v>
      </c>
      <c r="H34" s="165">
        <f>BOR!H34+LUMCON!H34+LOSFA!H34+'ULS Summary'!H34+'LSU Summary'!H34+SUSummary!H34+LCTCSummary!H34</f>
        <v>0</v>
      </c>
      <c r="I34" s="45">
        <f t="shared" si="3"/>
        <v>0</v>
      </c>
      <c r="J34" s="177">
        <f>BOR!J34+LUMCON!J34+LOSFA!J34+'ULS Summary'!J34+'LSU Summary'!J34+SUSummary!J34+LCTCSummary!J34</f>
        <v>0</v>
      </c>
      <c r="K34" s="46">
        <f t="shared" si="4"/>
        <v>0</v>
      </c>
      <c r="L34" s="191">
        <f t="shared" si="1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165">
        <f>BOR!B35+LUMCON!B35+LOSFA!B35+'ULS Summary'!B35+'LSU Summary'!B35+SUSummary!B35+LCTCSummary!B35</f>
        <v>9325</v>
      </c>
      <c r="C35" s="45">
        <f t="shared" ref="C35:C36" si="6">IF(ISBLANK(B35),"  ",IF(F35&gt;0,B35/F35,IF(B35&gt;0,1,0)))</f>
        <v>1</v>
      </c>
      <c r="D35" s="177">
        <f>BOR!D35+LUMCON!D35+LOSFA!D35+'ULS Summary'!D35+'LSU Summary'!D35+SUSummary!D35+LCTCSummary!D35</f>
        <v>0</v>
      </c>
      <c r="E35" s="42">
        <f t="shared" ref="E35:E36" si="7">IF(ISBLANK(D35),"  ",IF(F35&gt;0,D35/F35,IF(D35&gt;0,1,0)))</f>
        <v>0</v>
      </c>
      <c r="F35" s="191">
        <f t="shared" ref="F35" si="8">D35+B35</f>
        <v>9325</v>
      </c>
      <c r="G35" s="47">
        <f>IF(ISBLANK(F35),"  ",IF(F80&gt;0,F35/F80,IF(F35&gt;0,1,0)))</f>
        <v>1</v>
      </c>
      <c r="H35" s="165">
        <f>BOR!H35+LUMCON!H35+LOSFA!H35+'ULS Summary'!H35+'LSU Summary'!H35+SUSummary!H35+LCTCSummary!H35</f>
        <v>25297</v>
      </c>
      <c r="I35" s="45">
        <f t="shared" ref="I35" si="9">IF(ISBLANK(H35),"  ",IF(L35&gt;0,H35/L35,IF(H35&gt;0,1,0)))</f>
        <v>1</v>
      </c>
      <c r="J35" s="177">
        <f>BOR!J35+LUMCON!J35+LOSFA!J35+'ULS Summary'!J35+'LSU Summary'!J35+SUSummary!J35+LCTCSummary!J35</f>
        <v>0</v>
      </c>
      <c r="K35" s="46">
        <f t="shared" ref="K35" si="10">IF(ISBLANK(J35),"  ",IF(L35&gt;0,J35/L35,IF(J35&gt;0,1,0)))</f>
        <v>0</v>
      </c>
      <c r="L35" s="191">
        <f t="shared" ref="L35" si="11">J35+H35</f>
        <v>25297</v>
      </c>
      <c r="M35" s="47">
        <f>IF(ISBLANK(L35),"  ",IF(L80&gt;0,L35/L80,IF(L35&gt;0,1,0)))</f>
        <v>1</v>
      </c>
      <c r="N35" s="24"/>
    </row>
    <row r="36" spans="1:14" ht="15" customHeight="1" x14ac:dyDescent="0.2">
      <c r="A36" s="157" t="s">
        <v>188</v>
      </c>
      <c r="B36" s="165">
        <f>BOR!B36+LUMCON!B36+LOSFA!B36+'ULS Summary'!B36+'LSU Summary'!B36+SUSummary!B36+LCTCSummary!B36</f>
        <v>0</v>
      </c>
      <c r="C36" s="45">
        <f t="shared" si="6"/>
        <v>0</v>
      </c>
      <c r="D36" s="177">
        <f>BOR!D36+LUMCON!D36+LOSFA!D36+'ULS Summary'!D36+'LSU Summary'!D36+SUSummary!D36+LCTCSummary!D36</f>
        <v>0</v>
      </c>
      <c r="E36" s="42">
        <f t="shared" si="7"/>
        <v>0</v>
      </c>
      <c r="F36" s="191">
        <f t="shared" ref="F36" si="12">D36+B36</f>
        <v>0</v>
      </c>
      <c r="G36" s="47">
        <f>IF(ISBLANK(F36),"  ",IF(F81&gt;0,F36/F81,IF(F36&gt;0,1,0)))</f>
        <v>0</v>
      </c>
      <c r="H36" s="165">
        <f>BOR!H36+LUMCON!H36+LOSFA!H36+'ULS Summary'!H36+'LSU Summary'!H36+SUSummary!H36+LCTCSummary!H36</f>
        <v>200000</v>
      </c>
      <c r="I36" s="45">
        <f t="shared" ref="I36" si="13">IF(ISBLANK(H36),"  ",IF(L36&gt;0,H36/L36,IF(H36&gt;0,1,0)))</f>
        <v>1</v>
      </c>
      <c r="J36" s="177">
        <f>BOR!J36+LUMCON!J36+LOSFA!J36+'ULS Summary'!J36+'LSU Summary'!J36+SUSummary!J36+LCTCSummary!J36</f>
        <v>0</v>
      </c>
      <c r="K36" s="46">
        <f t="shared" ref="K36" si="14">IF(ISBLANK(J36),"  ",IF(L36&gt;0,J36/L36,IF(J36&gt;0,1,0)))</f>
        <v>0</v>
      </c>
      <c r="L36" s="191">
        <f t="shared" ref="L36" si="15">J36+H36</f>
        <v>200000</v>
      </c>
      <c r="M36" s="47">
        <f>IF(ISBLANK(L36),"  ",IF(L81&gt;0,L36/L81,IF(L36&gt;0,1,0)))</f>
        <v>1</v>
      </c>
      <c r="N36" s="24"/>
    </row>
    <row r="37" spans="1:14" ht="15" customHeight="1" x14ac:dyDescent="0.25">
      <c r="A37" s="55" t="s">
        <v>33</v>
      </c>
      <c r="B37" s="167"/>
      <c r="C37" s="56" t="s">
        <v>4</v>
      </c>
      <c r="D37" s="179"/>
      <c r="E37" s="57" t="s">
        <v>4</v>
      </c>
      <c r="F37" s="191"/>
      <c r="G37" s="58" t="s">
        <v>4</v>
      </c>
      <c r="H37" s="167"/>
      <c r="I37" s="56" t="s">
        <v>4</v>
      </c>
      <c r="J37" s="179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165">
        <f>BOR!B38+LUMCON!B38+LOSFA!B38+'ULS Summary'!B38+'LSU Summary'!B38+SUSummary!B38+LCTCSummary!B38</f>
        <v>0</v>
      </c>
      <c r="C38" s="45">
        <f t="shared" si="0"/>
        <v>0</v>
      </c>
      <c r="D38" s="177">
        <f>BOR!D38+LUMCON!D38+LOSFA!D38+'ULS Summary'!D38+'LSU Summary'!D38+SUSummary!D38+LCTCSummary!D38</f>
        <v>0</v>
      </c>
      <c r="E38" s="46">
        <f>IF(ISBLANK(D38),"  ",IF(F38&gt;0,D38/F38,IF(D38&gt;0,1,0)))</f>
        <v>0</v>
      </c>
      <c r="F38" s="191">
        <f t="shared" si="2"/>
        <v>0</v>
      </c>
      <c r="G38" s="47">
        <f>IF(ISBLANK(F38),"  ",IF(F79&gt;0,F38/F79,IF(F38&gt;0,1,0)))</f>
        <v>0</v>
      </c>
      <c r="H38" s="165">
        <f>BOR!H38+LUMCON!H38+LOSFA!H38+'ULS Summary'!H38+'LSU Summary'!H38+SUSummary!H38+LCTCSummary!H38</f>
        <v>0</v>
      </c>
      <c r="I38" s="45">
        <f>IF(ISBLANK(H38),"  ",IF(L38&gt;0,H38/L38,IF(H38&gt;0,1,0)))</f>
        <v>0</v>
      </c>
      <c r="J38" s="177">
        <f>BOR!J38+LUMCON!J38+LOSFA!J38+'ULS Summary'!J38+'LSU Summary'!J38+SUSummary!J38+LCTCSummary!J38</f>
        <v>0</v>
      </c>
      <c r="K38" s="46">
        <f>IF(ISBLANK(J38),"  ",IF(L38&gt;0,J38/L38,IF(J38&gt;0,1,0)))</f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167"/>
      <c r="C39" s="56" t="s">
        <v>4</v>
      </c>
      <c r="D39" s="179"/>
      <c r="E39" s="57" t="s">
        <v>4</v>
      </c>
      <c r="F39" s="191"/>
      <c r="G39" s="58" t="s">
        <v>4</v>
      </c>
      <c r="H39" s="167"/>
      <c r="I39" s="56" t="s">
        <v>4</v>
      </c>
      <c r="J39" s="179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5">
        <f>BOR!B40+LUMCON!B40+LOSFA!B40+'ULS Summary'!B40+'LSU Summary'!B40+SUSummary!B40+LCTCSummary!B40</f>
        <v>0</v>
      </c>
      <c r="C40" s="45">
        <f t="shared" si="0"/>
        <v>0</v>
      </c>
      <c r="D40" s="177">
        <f>BOR!D40+LUMCON!D40+LOSFA!D40+'ULS Summary'!D40+'LSU Summary'!D40+SUSummary!D40+LCTCSummary!D40</f>
        <v>0</v>
      </c>
      <c r="E40" s="46">
        <f>IF(ISBLANK(D40),"  ",IF(F40&gt;0,D40/F40,IF(D40&gt;0,1,0)))</f>
        <v>0</v>
      </c>
      <c r="F40" s="192">
        <f t="shared" si="2"/>
        <v>0</v>
      </c>
      <c r="G40" s="47">
        <f>IF(ISBLANK(F40),"  ",IF(F79&gt;0,F40/F79,IF(F40&gt;0,1,0)))</f>
        <v>0</v>
      </c>
      <c r="H40" s="165">
        <f>BOR!H40+LUMCON!H40+LOSFA!H40+'ULS Summary'!H40+'LSU Summary'!H40+SUSummary!H40+LCTCSummary!H40</f>
        <v>0</v>
      </c>
      <c r="I40" s="45">
        <f>IF(ISBLANK(H40),"  ",IF(L40&gt;0,H40/L40,IF(H40&gt;0,1,0)))</f>
        <v>0</v>
      </c>
      <c r="J40" s="177">
        <f>BOR!J40+LUMCON!J40+LOSFA!J40+'ULS Summary'!J40+'LSU Summary'!J40+SUSummary!J40+LCTCSummary!J40</f>
        <v>0</v>
      </c>
      <c r="K40" s="46">
        <f>IF(ISBLANK(J40),"  ",IF(L40&gt;0,J40/L40,IF(J40&gt;0,1,0)))</f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36</v>
      </c>
      <c r="B41" s="168"/>
      <c r="C41" s="45" t="str">
        <f t="shared" si="0"/>
        <v xml:space="preserve">  </v>
      </c>
      <c r="D41" s="180"/>
      <c r="E41" s="42" t="str">
        <f>IF(ISBLANK(D41),"  ",IF(F41&gt;0,D41/F41,IF(D41&gt;0,1,0)))</f>
        <v xml:space="preserve">  </v>
      </c>
      <c r="F41" s="191">
        <f t="shared" si="2"/>
        <v>0</v>
      </c>
      <c r="G41" s="47">
        <f>IF(ISBLANK(F41),"  ",IF(F79&gt;0,F41/F79,IF(F41&gt;0,1,0)))</f>
        <v>0</v>
      </c>
      <c r="H41" s="168"/>
      <c r="I41" s="45" t="str">
        <f>IF(ISBLANK(H41),"  ",IF(L41&gt;0,H41/L41,IF(H41&gt;0,1,0)))</f>
        <v xml:space="preserve">  </v>
      </c>
      <c r="J41" s="180"/>
      <c r="K41" s="46" t="str">
        <f>IF(ISBLANK(J41),"  ",IF(L41&gt;0,J41/L41,IF(J41&gt;0,1,0)))</f>
        <v xml:space="preserve">  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f>SUM(B13:B15,B38,B40,B41)</f>
        <v>1202537568.52</v>
      </c>
      <c r="C42" s="59">
        <f t="shared" si="0"/>
        <v>0.99967191418684898</v>
      </c>
      <c r="D42" s="169">
        <f>SUM(D13:D15,D38,D40,D41)</f>
        <v>394665</v>
      </c>
      <c r="E42" s="60">
        <f>IF(ISBLANK(D42),"  ",IF(F42&gt;0,D42/F42,IF(D42&gt;0,1,0)))</f>
        <v>3.2808581315103505E-4</v>
      </c>
      <c r="F42" s="169">
        <f>SUM(F13:F15,F38,F40:F41)</f>
        <v>1202932233.52</v>
      </c>
      <c r="G42" s="61">
        <f>IF(ISBLANK(F42),"  ",IF(F79&gt;0,F42/F79,IF(F42&gt;0,1,0)))</f>
        <v>0.21011418979659416</v>
      </c>
      <c r="H42" s="169">
        <f>SUM(H13:H15,H38,H40:H41)</f>
        <v>1112604028</v>
      </c>
      <c r="I42" s="59">
        <f>IF(ISBLANK(H42),"  ",IF(L42&gt;0,H42/L42,IF(H42&gt;0,1,0)))</f>
        <v>0.99973043497691427</v>
      </c>
      <c r="J42" s="169">
        <f>SUM(J13:J15,J38,J40:J41)</f>
        <v>300000</v>
      </c>
      <c r="K42" s="62">
        <f>IF(ISBLANK(J42),"  ",IF(L42&gt;0,J42/L42,IF(J42&gt;0,1,0)))</f>
        <v>2.695650230857103E-4</v>
      </c>
      <c r="L42" s="169">
        <f>SUM(L13:L15,L38,L40:L41)</f>
        <v>1112904028</v>
      </c>
      <c r="M42" s="61">
        <f>IF(ISBLANK(L42),"  ",IF(L79&gt;0,L42/L79,IF(L42&gt;0,1,0)))</f>
        <v>0.19544520819416406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165">
        <f>BOR!B44+LUMCON!B44+LOSFA!B44+'ULS Summary'!B44+'LSU Summary'!B44+SUSummary!B44+LCTCSummary!B44</f>
        <v>0</v>
      </c>
      <c r="C44" s="41">
        <f t="shared" si="0"/>
        <v>0</v>
      </c>
      <c r="D44" s="177">
        <f>BOR!D44+LUMCON!D44+LOSFA!D44+'ULS Summary'!D44+'LSU Summary'!D44+SUSummary!D44+LCTCSummary!D44</f>
        <v>0</v>
      </c>
      <c r="E44" s="42">
        <f t="shared" ref="E44:E51" si="16">IF(ISBLANK(D44),"  ",IF(F44&gt;0,D44/F44,IF(D44&gt;0,1,0)))</f>
        <v>0</v>
      </c>
      <c r="F44" s="189">
        <f>D44+B44</f>
        <v>0</v>
      </c>
      <c r="G44" s="43">
        <f>IF(ISBLANK(F44),"  ",IF(D79&gt;0,F44/D79,IF(F44&gt;0,1,0)))</f>
        <v>0</v>
      </c>
      <c r="H44" s="165">
        <f>BOR!H44+LUMCON!H44+LOSFA!H44+'ULS Summary'!H44+'LSU Summary'!H44+SUSummary!H44+LCTCSummary!H44</f>
        <v>0</v>
      </c>
      <c r="I44" s="41">
        <f t="shared" ref="I44:I51" si="17">IF(ISBLANK(H44),"  ",IF(L44&gt;0,H44/L44,IF(H44&gt;0,1,0)))</f>
        <v>0</v>
      </c>
      <c r="J44" s="177">
        <f>BOR!J44+LUMCON!J44+LOSFA!J44+'ULS Summary'!J44+'LSU Summary'!J44+SUSummary!J44+LCTCSummary!J44</f>
        <v>0</v>
      </c>
      <c r="K44" s="42">
        <f t="shared" ref="K44:K51" si="18">IF(ISBLANK(J44),"  ",IF(L44&gt;0,J44/L44,IF(J44&gt;0,1,0)))</f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165">
        <f>BOR!B45+LUMCON!B45+LOSFA!B45+'ULS Summary'!B45+'LSU Summary'!B45+SUSummary!B45+LCTCSummary!B45</f>
        <v>0</v>
      </c>
      <c r="C45" s="45">
        <f t="shared" si="0"/>
        <v>0</v>
      </c>
      <c r="D45" s="177">
        <f>BOR!D45+LUMCON!D45+LOSFA!D45+'ULS Summary'!D45+'LSU Summary'!D45+SUSummary!D45+LCTCSummary!D45</f>
        <v>0</v>
      </c>
      <c r="E45" s="46">
        <f t="shared" si="16"/>
        <v>0</v>
      </c>
      <c r="F45" s="191">
        <f>D45+B45</f>
        <v>0</v>
      </c>
      <c r="G45" s="47">
        <f>IF(ISBLANK(F45),"  ",IF(D79&gt;0,F45/D79,IF(F45&gt;0,1,0)))</f>
        <v>0</v>
      </c>
      <c r="H45" s="165">
        <f>BOR!H45+LUMCON!H45+LOSFA!H45+'ULS Summary'!H45+'LSU Summary'!H45+SUSummary!H45+LCTCSummary!H45</f>
        <v>0</v>
      </c>
      <c r="I45" s="45">
        <f t="shared" si="17"/>
        <v>0</v>
      </c>
      <c r="J45" s="177">
        <f>BOR!J45+LUMCON!J45+LOSFA!J45+'ULS Summary'!J45+'LSU Summary'!J45+SUSummary!J45+LCTCSummary!J45</f>
        <v>0</v>
      </c>
      <c r="K45" s="46">
        <f t="shared" si="18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165">
        <f>BOR!B46+LUMCON!B46+LOSFA!B46+'ULS Summary'!B46+'LSU Summary'!B46+SUSummary!B46+LCTCSummary!B46</f>
        <v>0</v>
      </c>
      <c r="C46" s="45">
        <f t="shared" si="0"/>
        <v>0</v>
      </c>
      <c r="D46" s="177">
        <f>BOR!D46+LUMCON!D46+LOSFA!D46+'ULS Summary'!D46+'LSU Summary'!D46+SUSummary!D46+LCTCSummary!D46</f>
        <v>0</v>
      </c>
      <c r="E46" s="46">
        <f t="shared" si="16"/>
        <v>0</v>
      </c>
      <c r="F46" s="192">
        <f>D46+B46</f>
        <v>0</v>
      </c>
      <c r="G46" s="47">
        <f>IF(ISBLANK(F46),"  ",IF(D79&gt;0,F46/D79,IF(F46&gt;0,1,0)))</f>
        <v>0</v>
      </c>
      <c r="H46" s="165">
        <f>BOR!H46+LUMCON!H46+LOSFA!H46+'ULS Summary'!H46+'LSU Summary'!H46+SUSummary!H46+LCTCSummary!H46</f>
        <v>0</v>
      </c>
      <c r="I46" s="45">
        <f t="shared" si="17"/>
        <v>0</v>
      </c>
      <c r="J46" s="177">
        <f>BOR!J46+LUMCON!J46+LOSFA!J46+'ULS Summary'!J46+'LSU Summary'!J46+SUSummary!J46+LCTCSummary!J46</f>
        <v>0</v>
      </c>
      <c r="K46" s="46">
        <f t="shared" si="18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165">
        <f>BOR!B47+LUMCON!B47+LOSFA!B47+'ULS Summary'!B47+'LSU Summary'!B47+SUSummary!B47+LCTCSummary!B47</f>
        <v>10575923.01</v>
      </c>
      <c r="C47" s="45">
        <f t="shared" si="0"/>
        <v>0.87384917095364922</v>
      </c>
      <c r="D47" s="177">
        <f>BOR!D47+LUMCON!D47+LOSFA!D47+'ULS Summary'!D47+'LSU Summary'!D47+SUSummary!D47+LCTCSummary!D47</f>
        <v>1526764</v>
      </c>
      <c r="E47" s="46">
        <f t="shared" si="16"/>
        <v>0.12615082904635075</v>
      </c>
      <c r="F47" s="192">
        <f>D47+B47</f>
        <v>12102687.01</v>
      </c>
      <c r="G47" s="47">
        <f>IF(ISBLANK(F47),"  ",IF(D79&gt;0,F47/D79,IF(F47&gt;0,1,0)))</f>
        <v>4.2314630950659642E-3</v>
      </c>
      <c r="H47" s="165">
        <f>BOR!H47+LUMCON!H47+LOSFA!H47+'ULS Summary'!H47+'LSU Summary'!H47+SUSummary!H47+LCTCSummary!H47</f>
        <v>10642631</v>
      </c>
      <c r="I47" s="45">
        <f t="shared" si="17"/>
        <v>0.8764067936686698</v>
      </c>
      <c r="J47" s="177">
        <f>BOR!J47+LUMCON!J47+LOSFA!J47+'ULS Summary'!J47+'LSU Summary'!J47+SUSummary!J47+LCTCSummary!J47</f>
        <v>1500852</v>
      </c>
      <c r="K47" s="46">
        <f t="shared" si="18"/>
        <v>0.12359320633133014</v>
      </c>
      <c r="L47" s="192">
        <f>J47+H47</f>
        <v>12143483</v>
      </c>
      <c r="M47" s="47">
        <f>IF(ISBLANK(L47),"  ",IF(J79&gt;0,L47/J79,IF(L47&gt;0,1,0)))</f>
        <v>4.1791153105638695E-3</v>
      </c>
      <c r="N47" s="24"/>
    </row>
    <row r="48" spans="1:14" ht="15" customHeight="1" x14ac:dyDescent="0.2">
      <c r="A48" s="67" t="s">
        <v>43</v>
      </c>
      <c r="B48" s="165">
        <f>BOR!B48+LUMCON!B48+LOSFA!B48+'ULS Summary'!B48+'LSU Summary'!B48+SUSummary!B48+LCTCSummary!B48</f>
        <v>6623785.46</v>
      </c>
      <c r="C48" s="45">
        <f t="shared" si="0"/>
        <v>0.99503024579818722</v>
      </c>
      <c r="D48" s="177">
        <f>BOR!D48+LUMCON!D48+LOSFA!D48+'ULS Summary'!D48+'LSU Summary'!D48+SUSummary!D48+LCTCSummary!D48</f>
        <v>33083</v>
      </c>
      <c r="E48" s="46">
        <f t="shared" si="16"/>
        <v>4.9697542018127842E-3</v>
      </c>
      <c r="F48" s="192">
        <f>D48+B48</f>
        <v>6656868.46</v>
      </c>
      <c r="G48" s="47">
        <f>IF(ISBLANK(F48),"  ",IF(F79&gt;0,F48/F79,IF(F48&gt;0,1,0)))</f>
        <v>1.1627442378549801E-3</v>
      </c>
      <c r="H48" s="165">
        <f>BOR!H48+LUMCON!H48+LOSFA!H48+'ULS Summary'!H48+'LSU Summary'!H48+SUSummary!H48+LCTCSummary!H48</f>
        <v>11124625</v>
      </c>
      <c r="I48" s="45">
        <f t="shared" si="17"/>
        <v>1</v>
      </c>
      <c r="J48" s="177">
        <f>BOR!J48+LUMCON!J48+LOSFA!J48+'ULS Summary'!J48+'LSU Summary'!J48+SUSummary!J48+LCTCSummary!J48</f>
        <v>0</v>
      </c>
      <c r="K48" s="46">
        <f t="shared" si="18"/>
        <v>0</v>
      </c>
      <c r="L48" s="192">
        <f>J48+H48</f>
        <v>11124625</v>
      </c>
      <c r="M48" s="47">
        <f>IF(ISBLANK(L48),"  ",IF(L79&gt;0,L48/L79,IF(L48&gt;0,1,0)))</f>
        <v>1.9536766823589949E-3</v>
      </c>
      <c r="N48" s="24"/>
    </row>
    <row r="49" spans="1:16" s="64" customFormat="1" ht="15" customHeight="1" x14ac:dyDescent="0.25">
      <c r="A49" s="65" t="s">
        <v>44</v>
      </c>
      <c r="B49" s="171">
        <f>B48+B47+B46+B45+B44</f>
        <v>17199708.469999999</v>
      </c>
      <c r="C49" s="69">
        <f t="shared" si="0"/>
        <v>0.91685053505161762</v>
      </c>
      <c r="D49" s="182">
        <f>D48+D47+D46+D45+D44</f>
        <v>1559847</v>
      </c>
      <c r="E49" s="62">
        <f t="shared" si="16"/>
        <v>8.3149464948382393E-2</v>
      </c>
      <c r="F49" s="193">
        <f>F48+F47+F46+F45+F44</f>
        <v>18759555.469999999</v>
      </c>
      <c r="G49" s="61">
        <f>IF(ISBLANK(F49),"  ",IF(F79&gt;0,F49/F79,IF(F49&gt;0,1,0)))</f>
        <v>3.276700622602264E-3</v>
      </c>
      <c r="H49" s="171">
        <f>H48+H47+H46+H45+H44</f>
        <v>21767256</v>
      </c>
      <c r="I49" s="69">
        <f t="shared" si="17"/>
        <v>0.93549746287923363</v>
      </c>
      <c r="J49" s="182">
        <f>J48+J47+J46+J45+J44</f>
        <v>1500852</v>
      </c>
      <c r="K49" s="62">
        <f t="shared" si="18"/>
        <v>6.4502537120766326E-2</v>
      </c>
      <c r="L49" s="193">
        <f>L48+L47+L46+L45+L44</f>
        <v>23268108</v>
      </c>
      <c r="M49" s="61">
        <f>IF(ISBLANK(L49),"  ",IF(L79&gt;0,L49/L79,IF(L49&gt;0,1,0)))</f>
        <v>4.0862824627536471E-3</v>
      </c>
      <c r="N49" s="63"/>
    </row>
    <row r="50" spans="1:16" s="64" customFormat="1" ht="15" customHeight="1" x14ac:dyDescent="0.25">
      <c r="A50" s="158" t="s">
        <v>183</v>
      </c>
      <c r="B50" s="172">
        <f>BORSummary!B50+'ULS Summary'!B50+'LSU Summary'!B50+SUSummary!B50+LCTCSummary!B50</f>
        <v>97273987.530000001</v>
      </c>
      <c r="C50" s="69">
        <f t="shared" ref="C50" si="19">IF(ISBLANK(B50),"  ",IF(F50&gt;0,B50/F50,IF(B50&gt;0,1,0)))</f>
        <v>1</v>
      </c>
      <c r="D50" s="183">
        <f>BOR!D50+LUMCON!D50+LOSFA!D50+'ULS Summary'!D50+'LSU Summary'!D50+SUSummary!D50+LCTCSummary!D50</f>
        <v>0</v>
      </c>
      <c r="E50" s="62">
        <f t="shared" ref="E50" si="20">IF(ISBLANK(D50),"  ",IF(F50&gt;0,D50/F50,IF(D50&gt;0,1,0)))</f>
        <v>0</v>
      </c>
      <c r="F50" s="194">
        <f>D50+B50</f>
        <v>97273987.530000001</v>
      </c>
      <c r="G50" s="61">
        <f>IF(ISBLANK(F50),"  ",IF(F78&gt;0,F50/F78,IF(F50&gt;0,1,0)))</f>
        <v>1</v>
      </c>
      <c r="H50" s="172">
        <f>BOR!H50+LUMCON!H50+LOSFA!H50+'ULS Summary'!H50+'LSU Summary'!H50+SUSummary!H50+LCTCSummary!H50</f>
        <v>3250000</v>
      </c>
      <c r="I50" s="69">
        <f t="shared" ref="I50" si="21">IF(ISBLANK(H50),"  ",IF(L50&gt;0,H50/L50,IF(H50&gt;0,1,0)))</f>
        <v>3.2299382909426987E-2</v>
      </c>
      <c r="J50" s="204">
        <f>BOR!J50+LUMCON!J50+LOSFA!J50+'ULS Summary'!J50+'LSU Summary'!J50+SUSummary!J50+LCTCSummary!J50</f>
        <v>97371117.409999996</v>
      </c>
      <c r="K50" s="62">
        <f t="shared" ref="K50" si="22">IF(ISBLANK(J50),"  ",IF(L50&gt;0,J50/L50,IF(J50&gt;0,1,0)))</f>
        <v>0.96770061709057298</v>
      </c>
      <c r="L50" s="194">
        <f>J50+H50</f>
        <v>100621117.41</v>
      </c>
      <c r="M50" s="61">
        <f>IF(ISBLANK(L50),"  ",IF(L78&gt;0,L50/L78,IF(L50&gt;0,1,0)))</f>
        <v>1</v>
      </c>
      <c r="N50" s="63"/>
      <c r="P50" s="104"/>
    </row>
    <row r="51" spans="1:16" s="64" customFormat="1" ht="15" customHeight="1" x14ac:dyDescent="0.25">
      <c r="A51" s="70" t="s">
        <v>45</v>
      </c>
      <c r="B51" s="172">
        <f>BOR!B51+LUMCON!B51+LOSFA!B51+'ULS Summary'!B51+'LSU Summary'!B51+SUSummary!B51+LCTCSummary!B51</f>
        <v>691758</v>
      </c>
      <c r="C51" s="69">
        <f t="shared" si="0"/>
        <v>1</v>
      </c>
      <c r="D51" s="183">
        <f>BOR!D51+LUMCON!D51+LOSFA!D51+'ULS Summary'!D51+'LSU Summary'!D51+SUSummary!D51+LCTCSummary!D51</f>
        <v>0</v>
      </c>
      <c r="E51" s="62">
        <f t="shared" si="16"/>
        <v>0</v>
      </c>
      <c r="F51" s="194">
        <f>D51+B51</f>
        <v>691758</v>
      </c>
      <c r="G51" s="61">
        <f>IF(ISBLANK(F51),"  ",IF(F79&gt;0,F51/F79,IF(F51&gt;0,1,0)))</f>
        <v>1.2082822926774272E-4</v>
      </c>
      <c r="H51" s="172">
        <f>BOR!H51+LUMCON!H51+LOSFA!H51+'ULS Summary'!H51+'LSU Summary'!H51+SUSummary!H51+LCTCSummary!H51</f>
        <v>0</v>
      </c>
      <c r="I51" s="69">
        <f t="shared" si="17"/>
        <v>0</v>
      </c>
      <c r="J51" s="183">
        <f>BOR!J51+LUMCON!J51+LOSFA!J51+'ULS Summary'!J51+'LSU Summary'!J51+SUSummary!J51+LCTCSummary!J51</f>
        <v>0</v>
      </c>
      <c r="K51" s="62">
        <f t="shared" si="18"/>
        <v>0</v>
      </c>
      <c r="L51" s="194">
        <f>J51+H51</f>
        <v>0</v>
      </c>
      <c r="M51" s="61">
        <f>IF(ISBLANK(L51),"  ",IF(L79&gt;0,L51/L79,IF(L51&gt;0,1,0)))</f>
        <v>0</v>
      </c>
      <c r="N51" s="63"/>
      <c r="P51" s="104"/>
    </row>
    <row r="52" spans="1:16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6" ht="15" customHeight="1" x14ac:dyDescent="0.2">
      <c r="A53" s="10" t="s">
        <v>47</v>
      </c>
      <c r="B53" s="165">
        <f>BOR!B53+LUMCON!B53+LOSFA!B53+'ULS Summary'!B53+'LSU Summary'!B53+SUSummary!B53+LCTCSummary!B53</f>
        <v>1082067844.22</v>
      </c>
      <c r="C53" s="41">
        <f t="shared" si="0"/>
        <v>0.98001683739682366</v>
      </c>
      <c r="D53" s="177">
        <f>BOR!D53+LUMCON!D53+LOSFA!D53+'ULS Summary'!D53+'LSU Summary'!D53+SUSummary!D53+LCTCSummary!D53</f>
        <v>22064047.120000001</v>
      </c>
      <c r="E53" s="42">
        <f t="shared" ref="E53:E70" si="23">IF(ISBLANK(D53),"  ",IF(F53&gt;0,D53/F53,IF(D53&gt;0,1,0)))</f>
        <v>1.998316260317648E-2</v>
      </c>
      <c r="F53" s="195">
        <f t="shared" ref="F53:F58" si="24">D53+B53</f>
        <v>1104131891.3399999</v>
      </c>
      <c r="G53" s="43">
        <f>IF(ISBLANK(F53),"  ",IF(F79&gt;0,F53/F79,IF(F53&gt;0,1,0)))</f>
        <v>0.19285689693311231</v>
      </c>
      <c r="H53" s="165">
        <f>BOR!H53+LUMCON!H53+LOSFA!H53+'ULS Summary'!H53+'LSU Summary'!H53+SUSummary!H53+LCTCSummary!H53</f>
        <v>1109091091.6300001</v>
      </c>
      <c r="I53" s="41">
        <f t="shared" ref="I53:I70" si="25">IF(ISBLANK(H53),"  ",IF(L53&gt;0,H53/L53,IF(H53&gt;0,1,0)))</f>
        <v>0.97668038453922357</v>
      </c>
      <c r="J53" s="177">
        <f>BOR!J53+LUMCON!J53+LOSFA!J53+'ULS Summary'!J53+'LSU Summary'!J53+SUSummary!J53+LCTCSummary!J53</f>
        <v>26481107</v>
      </c>
      <c r="K53" s="42">
        <f t="shared" ref="K53:K70" si="26">IF(ISBLANK(J53),"  ",IF(L53&gt;0,J53/L53,IF(J53&gt;0,1,0)))</f>
        <v>2.3319615460776402E-2</v>
      </c>
      <c r="L53" s="195">
        <f t="shared" ref="L53:L69" si="27">J53+H53</f>
        <v>1135572198.6300001</v>
      </c>
      <c r="M53" s="43">
        <f>IF(ISBLANK(L53),"  ",IF(L79&gt;0,L53/L79,IF(L53&gt;0,1,0)))</f>
        <v>0.19942613127171194</v>
      </c>
      <c r="N53" s="24"/>
    </row>
    <row r="54" spans="1:16" ht="15" customHeight="1" x14ac:dyDescent="0.2">
      <c r="A54" s="30" t="s">
        <v>48</v>
      </c>
      <c r="B54" s="165">
        <f>BOR!B54+LUMCON!B54+LOSFA!B54+'ULS Summary'!B54+'LSU Summary'!B54+SUSummary!B54+LCTCSummary!B54</f>
        <v>132433453.75</v>
      </c>
      <c r="C54" s="45">
        <f t="shared" si="0"/>
        <v>0.99937336102359708</v>
      </c>
      <c r="D54" s="177">
        <f>BOR!D54+LUMCON!D54+LOSFA!D54+'ULS Summary'!D54+'LSU Summary'!D54+SUSummary!D54+LCTCSummary!D54</f>
        <v>83040</v>
      </c>
      <c r="E54" s="46">
        <f t="shared" si="23"/>
        <v>6.2663897640289018E-4</v>
      </c>
      <c r="F54" s="196">
        <f t="shared" si="24"/>
        <v>132516493.75</v>
      </c>
      <c r="G54" s="47">
        <f>IF(ISBLANK(F54),"  ",IF(F79&gt;0,F54/F79,IF(F54&gt;0,1,0)))</f>
        <v>2.3146437465966993E-2</v>
      </c>
      <c r="H54" s="165">
        <f>BOR!H54+LUMCON!H54+LOSFA!H54+'ULS Summary'!H54+'LSU Summary'!H54+SUSummary!H54+LCTCSummary!H54</f>
        <v>146758246.30000001</v>
      </c>
      <c r="I54" s="45">
        <f t="shared" si="25"/>
        <v>0.99968488705717606</v>
      </c>
      <c r="J54" s="177">
        <f>BOR!J54+LUMCON!J54+LOSFA!J54+'ULS Summary'!J54+'LSU Summary'!J54+SUSummary!J54+LCTCSummary!J54</f>
        <v>46260</v>
      </c>
      <c r="K54" s="46">
        <f t="shared" si="26"/>
        <v>3.1511294282388113E-4</v>
      </c>
      <c r="L54" s="196">
        <f t="shared" si="27"/>
        <v>146804506.30000001</v>
      </c>
      <c r="M54" s="47">
        <f>IF(ISBLANK(L54),"  ",IF(L79&gt;0,L54/L79,IF(L54&gt;0,1,0)))</f>
        <v>2.5781412031734483E-2</v>
      </c>
      <c r="N54" s="24"/>
    </row>
    <row r="55" spans="1:16" ht="15" customHeight="1" x14ac:dyDescent="0.2">
      <c r="A55" s="74" t="s">
        <v>49</v>
      </c>
      <c r="B55" s="165">
        <f>BOR!B55+LUMCON!B55+LOSFA!B55+'ULS Summary'!B55+'LSU Summary'!B55+SUSummary!B55+LCTCSummary!B55</f>
        <v>38062072.950000003</v>
      </c>
      <c r="C55" s="45">
        <f t="shared" si="0"/>
        <v>0.81701121041145475</v>
      </c>
      <c r="D55" s="177">
        <f>BOR!D55+LUMCON!D55+LOSFA!D55+'ULS Summary'!D55+'LSU Summary'!D55+SUSummary!D55+LCTCSummary!D55</f>
        <v>8524892.4000000004</v>
      </c>
      <c r="E55" s="46">
        <f t="shared" si="23"/>
        <v>0.18298878958854528</v>
      </c>
      <c r="F55" s="197">
        <f t="shared" si="24"/>
        <v>46586965.350000001</v>
      </c>
      <c r="G55" s="47">
        <f>IF(ISBLANK(F55),"  ",IF(F79&gt;0,F55/F79,IF(F55&gt;0,1,0)))</f>
        <v>8.1372684236368596E-3</v>
      </c>
      <c r="H55" s="165">
        <f>BOR!H55+LUMCON!H55+LOSFA!H55+'ULS Summary'!H55+'LSU Summary'!H55+SUSummary!H55+LCTCSummary!H55</f>
        <v>39273579</v>
      </c>
      <c r="I55" s="45">
        <f t="shared" si="25"/>
        <v>0.82917895248903151</v>
      </c>
      <c r="J55" s="177">
        <f>BOR!J55+LUMCON!J55+LOSFA!J55+'ULS Summary'!J55+'LSU Summary'!J55+SUSummary!J55+LCTCSummary!J55</f>
        <v>8090839.5999999996</v>
      </c>
      <c r="K55" s="46">
        <f t="shared" si="26"/>
        <v>0.17082104751096849</v>
      </c>
      <c r="L55" s="197">
        <f t="shared" si="27"/>
        <v>47364418.600000001</v>
      </c>
      <c r="M55" s="47">
        <f>IF(ISBLANK(L55),"  ",IF(L79&gt;0,L55/L79,IF(L55&gt;0,1,0)))</f>
        <v>8.3180116356560939E-3</v>
      </c>
      <c r="N55" s="24"/>
    </row>
    <row r="56" spans="1:16" ht="15" customHeight="1" x14ac:dyDescent="0.2">
      <c r="A56" s="74" t="s">
        <v>50</v>
      </c>
      <c r="B56" s="165">
        <f>BOR!B56+LUMCON!B56+LOSFA!B56+'ULS Summary'!B56+'LSU Summary'!B56+SUSummary!B56+LCTCSummary!B56</f>
        <v>20163402.300000001</v>
      </c>
      <c r="C56" s="45">
        <f t="shared" si="0"/>
        <v>0.96035143537475831</v>
      </c>
      <c r="D56" s="177">
        <f>BOR!D56+LUMCON!D56+LOSFA!D56+'ULS Summary'!D56+'LSU Summary'!D56+SUSummary!D56+LCTCSummary!D56</f>
        <v>832455.63</v>
      </c>
      <c r="E56" s="46">
        <f t="shared" si="23"/>
        <v>3.9648564625241779E-2</v>
      </c>
      <c r="F56" s="197">
        <f t="shared" si="24"/>
        <v>20995857.93</v>
      </c>
      <c r="G56" s="47">
        <f>IF(ISBLANK(F56),"  ",IF(F79&gt;0,F56/F79,IF(F56&gt;0,1,0)))</f>
        <v>3.6673118860049239E-3</v>
      </c>
      <c r="H56" s="165">
        <f>BOR!H56+LUMCON!H56+LOSFA!H56+'ULS Summary'!H56+'LSU Summary'!H56+SUSummary!H56+LCTCSummary!H56</f>
        <v>20602475.5</v>
      </c>
      <c r="I56" s="45">
        <f t="shared" si="25"/>
        <v>0.96283708480390784</v>
      </c>
      <c r="J56" s="177">
        <f>BOR!J56+LUMCON!J56+LOSFA!J56+'ULS Summary'!J56+'LSU Summary'!J56+SUSummary!J56+LCTCSummary!J56</f>
        <v>795200</v>
      </c>
      <c r="K56" s="46">
        <f t="shared" si="26"/>
        <v>3.716291519609221E-2</v>
      </c>
      <c r="L56" s="197">
        <f t="shared" si="27"/>
        <v>21397675.5</v>
      </c>
      <c r="M56" s="47">
        <f>IF(ISBLANK(L56),"  ",IF(L79&gt;0,L56/L79,IF(L56&gt;0,1,0)))</f>
        <v>3.7578021444349225E-3</v>
      </c>
      <c r="N56" s="24"/>
    </row>
    <row r="57" spans="1:16" ht="15" customHeight="1" x14ac:dyDescent="0.2">
      <c r="A57" s="74" t="s">
        <v>51</v>
      </c>
      <c r="B57" s="165">
        <f>BOR!B57+LUMCON!B57+LOSFA!B57+'ULS Summary'!B57+'LSU Summary'!B57+SUSummary!B57+LCTCSummary!B57</f>
        <v>0</v>
      </c>
      <c r="C57" s="45">
        <f>IF(ISBLANK(B57),"  ",IF(F57&gt;0,B57/F57,IF(B57&gt;0,1,0)))</f>
        <v>0</v>
      </c>
      <c r="D57" s="177">
        <f>BOR!D57+LUMCON!D57+LOSFA!D57+'ULS Summary'!D57+'LSU Summary'!D57+SUSummary!D57+LCTCSummary!D57</f>
        <v>18796239.040000003</v>
      </c>
      <c r="E57" s="46">
        <f>IF(ISBLANK(D57),"  ",IF(F57&gt;0,D57/F57,IF(D57&gt;0,1,0)))</f>
        <v>1</v>
      </c>
      <c r="F57" s="197">
        <f t="shared" si="24"/>
        <v>18796239.040000003</v>
      </c>
      <c r="G57" s="47">
        <f>IF(ISBLANK(F57),"  ",IF(F79&gt;0,F57/F79,IF(F57&gt;0,1,0)))</f>
        <v>3.2831080812891454E-3</v>
      </c>
      <c r="H57" s="165">
        <f>BOR!H57+LUMCON!H57+LOSFA!H57+'ULS Summary'!H57+'LSU Summary'!H57+SUSummary!H57+LCTCSummary!H57</f>
        <v>0</v>
      </c>
      <c r="I57" s="45">
        <f>IF(ISBLANK(H57),"  ",IF(L57&gt;0,H57/L57,IF(H57&gt;0,1,0)))</f>
        <v>0</v>
      </c>
      <c r="J57" s="177">
        <f>BOR!J57+LUMCON!J57+LOSFA!J57+'ULS Summary'!J57+'LSU Summary'!J57+SUSummary!J57+LCTCSummary!J57</f>
        <v>19596312</v>
      </c>
      <c r="K57" s="46">
        <f>IF(ISBLANK(J57),"  ",IF(L57&gt;0,J57/L57,IF(J57&gt;0,1,0)))</f>
        <v>1</v>
      </c>
      <c r="L57" s="197">
        <f t="shared" si="27"/>
        <v>19596312</v>
      </c>
      <c r="M57" s="47">
        <f>IF(ISBLANK(L57),"  ",IF(L79&gt;0,L57/L79,IF(L57&gt;0,1,0)))</f>
        <v>3.4414515378839074E-3</v>
      </c>
      <c r="N57" s="24"/>
    </row>
    <row r="58" spans="1:16" ht="15" customHeight="1" x14ac:dyDescent="0.2">
      <c r="A58" s="30" t="s">
        <v>52</v>
      </c>
      <c r="B58" s="165">
        <f>BOR!B58+LUMCON!B58+LOSFA!B58+'ULS Summary'!B58+'LSU Summary'!B58+SUSummary!B58+LCTCSummary!B58</f>
        <v>167691797.62</v>
      </c>
      <c r="C58" s="45">
        <f t="shared" si="0"/>
        <v>0.4858231945374451</v>
      </c>
      <c r="D58" s="177">
        <f>BOR!D58+LUMCON!D58+LOSFA!D58+'ULS Summary'!D58+'LSU Summary'!D58+SUSummary!D58+LCTCSummary!D58</f>
        <v>177478625.50000003</v>
      </c>
      <c r="E58" s="46">
        <f t="shared" si="23"/>
        <v>0.51417680546255495</v>
      </c>
      <c r="F58" s="196">
        <f t="shared" si="24"/>
        <v>345170423.12</v>
      </c>
      <c r="G58" s="47">
        <f>IF(ISBLANK(F58),"  ",IF(F79&gt;0,F58/F79,IF(F58&gt;0,1,0)))</f>
        <v>6.0290348678565517E-2</v>
      </c>
      <c r="H58" s="165">
        <f>BOR!H58+LUMCON!H58+LOSFA!H58+'ULS Summary'!H58+'LSU Summary'!H58+SUSummary!H58+LCTCSummary!H58</f>
        <v>174649528.80000001</v>
      </c>
      <c r="I58" s="45">
        <f t="shared" si="25"/>
        <v>0.50330162564209568</v>
      </c>
      <c r="J58" s="177">
        <f>BOR!J58+LUMCON!J58+LOSFA!J58+'ULS Summary'!J58+'LSU Summary'!J58+SUSummary!J58+LCTCSummary!J58</f>
        <v>172358149.89999998</v>
      </c>
      <c r="K58" s="46">
        <f t="shared" si="26"/>
        <v>0.49669837435790432</v>
      </c>
      <c r="L58" s="196">
        <f t="shared" si="27"/>
        <v>347007678.69999999</v>
      </c>
      <c r="M58" s="47">
        <f>IF(ISBLANK(L58),"  ",IF(L79&gt;0,L58/L79,IF(L58&gt;0,1,0)))</f>
        <v>6.0940553994018862E-2</v>
      </c>
      <c r="N58" s="24"/>
    </row>
    <row r="59" spans="1:16" s="64" customFormat="1" ht="15" customHeight="1" x14ac:dyDescent="0.25">
      <c r="A59" s="70" t="s">
        <v>53</v>
      </c>
      <c r="B59" s="171">
        <f>B58+B56+B55+B54+B53</f>
        <v>1440418570.8400002</v>
      </c>
      <c r="C59" s="69">
        <f t="shared" si="0"/>
        <v>0.86345786449323758</v>
      </c>
      <c r="D59" s="182">
        <f>D58+D56+D55+D54+D53+D57</f>
        <v>227779299.69000003</v>
      </c>
      <c r="E59" s="62">
        <f t="shared" si="23"/>
        <v>0.13654213550676259</v>
      </c>
      <c r="F59" s="198">
        <f>F58+F56+F55+F54+F53+F57</f>
        <v>1668197870.53</v>
      </c>
      <c r="G59" s="61">
        <f>IF(ISBLANK(F59),"  ",IF(F79&gt;0,F59/F79,IF(F59&gt;0,1,0)))</f>
        <v>0.29138137146857573</v>
      </c>
      <c r="H59" s="171">
        <f>H58+H56+H55+H54+H53</f>
        <v>1490374921.23</v>
      </c>
      <c r="I59" s="69">
        <f t="shared" si="25"/>
        <v>0.86763567289620913</v>
      </c>
      <c r="J59" s="182">
        <f>J58+J56+J55+J54+J53+J57</f>
        <v>227367868.49999997</v>
      </c>
      <c r="K59" s="62">
        <f t="shared" si="26"/>
        <v>0.13236432710379087</v>
      </c>
      <c r="L59" s="196">
        <f t="shared" si="27"/>
        <v>1717742789.73</v>
      </c>
      <c r="M59" s="61">
        <f>IF(ISBLANK(L59),"  ",IF(L79&gt;0,L59/L79,IF(L59&gt;0,1,0)))</f>
        <v>0.30166536261544019</v>
      </c>
      <c r="N59" s="63"/>
    </row>
    <row r="60" spans="1:16" ht="15" customHeight="1" x14ac:dyDescent="0.2">
      <c r="A60" s="40" t="s">
        <v>54</v>
      </c>
      <c r="B60" s="165">
        <f>BOR!B60+LUMCON!B60+LOSFA!B60+'ULS Summary'!B60+'LSU Summary'!B60+SUSummary!B60+LCTCSummary!B60</f>
        <v>0</v>
      </c>
      <c r="C60" s="45">
        <f t="shared" si="0"/>
        <v>0</v>
      </c>
      <c r="D60" s="177">
        <f>BOR!D60+LUMCON!D60+LOSFA!D60+'ULS Summary'!D60+'LSU Summary'!D60+SUSummary!D60+LCTCSummary!D60</f>
        <v>0</v>
      </c>
      <c r="E60" s="46">
        <f t="shared" si="23"/>
        <v>0</v>
      </c>
      <c r="F60" s="199">
        <f t="shared" ref="F60:F69" si="28">D60+B60</f>
        <v>0</v>
      </c>
      <c r="G60" s="47">
        <f>IF(ISBLANK(F60),"  ",IF(F79&gt;0,F60/F79,IF(F60&gt;0,1,0)))</f>
        <v>0</v>
      </c>
      <c r="H60" s="165">
        <f>BOR!H60+LUMCON!H60+LOSFA!H60+'ULS Summary'!H60+'LSU Summary'!H60+SUSummary!H60+LCTCSummary!H60</f>
        <v>0</v>
      </c>
      <c r="I60" s="45">
        <f t="shared" si="25"/>
        <v>0</v>
      </c>
      <c r="J60" s="177">
        <f>BOR!J60+LUMCON!J60+LOSFA!J60+'ULS Summary'!J60+'LSU Summary'!J60+SUSummary!J60+LCTCSummary!J60</f>
        <v>0</v>
      </c>
      <c r="K60" s="46">
        <f t="shared" si="26"/>
        <v>0</v>
      </c>
      <c r="L60" s="199">
        <f t="shared" si="27"/>
        <v>0</v>
      </c>
      <c r="M60" s="47">
        <f>IF(ISBLANK(L60),"  ",IF(L79&gt;0,L60/L79,IF(L60&gt;0,1,0)))</f>
        <v>0</v>
      </c>
      <c r="N60" s="24"/>
    </row>
    <row r="61" spans="1:16" ht="15" customHeight="1" x14ac:dyDescent="0.2">
      <c r="A61" s="75" t="s">
        <v>55</v>
      </c>
      <c r="B61" s="165">
        <f>BOR!B61+LUMCON!B61+LOSFA!B61+'ULS Summary'!B61+'LSU Summary'!B61+SUSummary!B61+LCTCSummary!B61</f>
        <v>0</v>
      </c>
      <c r="C61" s="45">
        <f t="shared" si="0"/>
        <v>0</v>
      </c>
      <c r="D61" s="177">
        <f>BOR!D61+LUMCON!D61+LOSFA!D61+'ULS Summary'!D61+'LSU Summary'!D61+SUSummary!D61+LCTCSummary!D61</f>
        <v>-23556146</v>
      </c>
      <c r="E61" s="46">
        <f t="shared" si="23"/>
        <v>0</v>
      </c>
      <c r="F61" s="191">
        <f t="shared" si="28"/>
        <v>-23556146</v>
      </c>
      <c r="G61" s="47">
        <f>IF(ISBLANK(F61),"  ",IF(F79&gt;0,F61/F79,IF(F61&gt;0,1,0)))</f>
        <v>-4.1145131817086622E-3</v>
      </c>
      <c r="H61" s="165">
        <f>BOR!H61+LUMCON!H61+LOSFA!H61+'ULS Summary'!H61+'LSU Summary'!H61+SUSummary!H61+LCTCSummary!H61</f>
        <v>0</v>
      </c>
      <c r="I61" s="45">
        <f t="shared" si="25"/>
        <v>0</v>
      </c>
      <c r="J61" s="177">
        <f>BOR!J61+LUMCON!J61+LOSFA!J61+'ULS Summary'!J61+'LSU Summary'!J61+SUSummary!J61+LCTCSummary!J61</f>
        <v>-23556000</v>
      </c>
      <c r="K61" s="46">
        <f t="shared" si="26"/>
        <v>0</v>
      </c>
      <c r="L61" s="191">
        <f t="shared" si="27"/>
        <v>-23556000</v>
      </c>
      <c r="M61" s="47">
        <f>IF(ISBLANK(L61),"  ",IF(L79&gt;0,L61/L79,IF(L61&gt;0,1,0)))</f>
        <v>-4.136841280461003E-3</v>
      </c>
      <c r="N61" s="24"/>
    </row>
    <row r="62" spans="1:16" ht="15" customHeight="1" x14ac:dyDescent="0.2">
      <c r="A62" s="68" t="s">
        <v>56</v>
      </c>
      <c r="B62" s="165">
        <f>BOR!B62+LUMCON!B62+LOSFA!B62+'ULS Summary'!B62+'LSU Summary'!B62+SUSummary!B62+LCTCSummary!B62</f>
        <v>4800712.68</v>
      </c>
      <c r="C62" s="45">
        <f t="shared" si="0"/>
        <v>6.8073704810552221E-2</v>
      </c>
      <c r="D62" s="177">
        <f>BOR!D62+LUMCON!D62+LOSFA!D62+'ULS Summary'!D62+'LSU Summary'!D62+SUSummary!D62+LCTCSummary!D62</f>
        <v>65721564.510000005</v>
      </c>
      <c r="E62" s="46">
        <f t="shared" si="23"/>
        <v>0.93192629518944792</v>
      </c>
      <c r="F62" s="191">
        <f t="shared" si="28"/>
        <v>70522277.189999998</v>
      </c>
      <c r="G62" s="47">
        <f>IF(ISBLANK(F62),"  ",IF(F79&gt;0,F62/F79,IF(F62&gt;0,1,0)))</f>
        <v>1.2318009877437808E-2</v>
      </c>
      <c r="H62" s="165">
        <f>BOR!H62+LUMCON!H62+LOSFA!H62+'ULS Summary'!H62+'LSU Summary'!H62+SUSummary!H62+LCTCSummary!H62</f>
        <v>8527500</v>
      </c>
      <c r="I62" s="45">
        <f t="shared" si="25"/>
        <v>0.16526828027554519</v>
      </c>
      <c r="J62" s="177">
        <f>BOR!J62+LUMCON!J62+LOSFA!J62+'ULS Summary'!J62+'LSU Summary'!J62+SUSummary!J62+LCTCSummary!J62</f>
        <v>43070423</v>
      </c>
      <c r="K62" s="46">
        <f t="shared" si="26"/>
        <v>0.83473171972445481</v>
      </c>
      <c r="L62" s="191">
        <f t="shared" si="27"/>
        <v>51597923</v>
      </c>
      <c r="M62" s="47">
        <f>IF(ISBLANK(L62),"  ",IF(L79&gt;0,L62/L79,IF(L62&gt;0,1,0)))</f>
        <v>9.0614882769760683E-3</v>
      </c>
      <c r="N62" s="24"/>
    </row>
    <row r="63" spans="1:16" ht="15" customHeight="1" x14ac:dyDescent="0.2">
      <c r="A63" s="67" t="s">
        <v>57</v>
      </c>
      <c r="B63" s="165">
        <f>BOR!B63+LUMCON!B63+LOSFA!B63+'ULS Summary'!B63+'LSU Summary'!B63+SUSummary!B63+LCTCSummary!B63</f>
        <v>1113284</v>
      </c>
      <c r="C63" s="45">
        <f t="shared" si="0"/>
        <v>6.7919158062050757E-3</v>
      </c>
      <c r="D63" s="177">
        <f>BOR!D63+LUMCON!D63+LOSFA!D63+'ULS Summary'!D63+'LSU Summary'!D63+SUSummary!D63+LCTCSummary!D63</f>
        <v>162799819.72</v>
      </c>
      <c r="E63" s="46">
        <f t="shared" si="23"/>
        <v>0.99320808419379492</v>
      </c>
      <c r="F63" s="192">
        <f t="shared" si="28"/>
        <v>163913103.72</v>
      </c>
      <c r="G63" s="47">
        <f>IF(ISBLANK(F63),"  ",IF(F79&gt;0,F63/F79,IF(F63&gt;0,1,0)))</f>
        <v>2.8630431561712986E-2</v>
      </c>
      <c r="H63" s="165">
        <f>BOR!H63+LUMCON!H63+LOSFA!H63+'ULS Summary'!H63+'LSU Summary'!H63+SUSummary!H63+LCTCSummary!H63</f>
        <v>1095000</v>
      </c>
      <c r="I63" s="45">
        <f t="shared" si="25"/>
        <v>6.6421186892330003E-3</v>
      </c>
      <c r="J63" s="177">
        <f>BOR!J63+LUMCON!J63+LOSFA!J63+'ULS Summary'!J63+'LSU Summary'!J63+SUSummary!J63+LCTCSummary!J63</f>
        <v>163762036.02000001</v>
      </c>
      <c r="K63" s="46">
        <f t="shared" si="26"/>
        <v>0.99335788131076697</v>
      </c>
      <c r="L63" s="192">
        <f t="shared" si="27"/>
        <v>164857036.02000001</v>
      </c>
      <c r="M63" s="47">
        <f>IF(ISBLANK(L63),"  ",IF(L79&gt;0,L63/L79,IF(L63&gt;0,1,0)))</f>
        <v>2.8951748683222218E-2</v>
      </c>
      <c r="N63" s="24"/>
    </row>
    <row r="64" spans="1:16" ht="15" customHeight="1" x14ac:dyDescent="0.2">
      <c r="A64" s="76" t="s">
        <v>58</v>
      </c>
      <c r="B64" s="165">
        <f>BOR!B64+LUMCON!B64+LOSFA!B64+'ULS Summary'!B64+'LSU Summary'!B64+SUSummary!B64+LCTCSummary!B64</f>
        <v>151741</v>
      </c>
      <c r="C64" s="45">
        <f t="shared" si="0"/>
        <v>1</v>
      </c>
      <c r="D64" s="177">
        <f>BOR!D64+LUMCON!D64+LOSFA!D64+'ULS Summary'!D64+'LSU Summary'!D64+SUSummary!D64+LCTCSummary!D64</f>
        <v>0</v>
      </c>
      <c r="E64" s="46">
        <f t="shared" si="23"/>
        <v>0</v>
      </c>
      <c r="F64" s="191">
        <f t="shared" si="28"/>
        <v>151741</v>
      </c>
      <c r="G64" s="47">
        <f>IF(ISBLANK(F64),"  ",IF(F79&gt;0,F64/F79,IF(F64&gt;0,1,0)))</f>
        <v>2.6504350274686449E-5</v>
      </c>
      <c r="H64" s="165">
        <f>BOR!H64+LUMCON!H64+LOSFA!H64+'ULS Summary'!H64+'LSU Summary'!H64+SUSummary!H64+LCTCSummary!H64</f>
        <v>161000</v>
      </c>
      <c r="I64" s="45">
        <f t="shared" si="25"/>
        <v>1</v>
      </c>
      <c r="J64" s="177">
        <f>BOR!J64+LUMCON!J64+LOSFA!J64+'ULS Summary'!J64+'LSU Summary'!J64+SUSummary!J64+LCTCSummary!J64</f>
        <v>0</v>
      </c>
      <c r="K64" s="46">
        <f t="shared" si="26"/>
        <v>0</v>
      </c>
      <c r="L64" s="191">
        <f t="shared" si="27"/>
        <v>161000</v>
      </c>
      <c r="M64" s="47">
        <f>IF(ISBLANK(L64),"  ",IF(L79&gt;0,L64/L79,IF(L64&gt;0,1,0)))</f>
        <v>2.827438640491686E-5</v>
      </c>
      <c r="N64" s="24"/>
    </row>
    <row r="65" spans="1:14" ht="15" customHeight="1" x14ac:dyDescent="0.2">
      <c r="A65" s="76" t="s">
        <v>59</v>
      </c>
      <c r="B65" s="165">
        <f>BOR!B65+LUMCON!B65+LOSFA!B65+'ULS Summary'!B65+'LSU Summary'!B65+SUSummary!B65+LCTCSummary!B65</f>
        <v>0</v>
      </c>
      <c r="C65" s="45">
        <f t="shared" si="0"/>
        <v>0</v>
      </c>
      <c r="D65" s="177">
        <f>BOR!D65+LUMCON!D65+LOSFA!D65+'ULS Summary'!D65+'LSU Summary'!D65+SUSummary!D65+LCTCSummary!D65</f>
        <v>213459053.08000001</v>
      </c>
      <c r="E65" s="46">
        <f t="shared" si="23"/>
        <v>1</v>
      </c>
      <c r="F65" s="191">
        <f t="shared" si="28"/>
        <v>213459053.08000001</v>
      </c>
      <c r="G65" s="47">
        <f>IF(ISBLANK(F65),"  ",IF(F79&gt;0,F65/F79,IF(F65&gt;0,1,0)))</f>
        <v>3.728454084351103E-2</v>
      </c>
      <c r="H65" s="165">
        <f>BOR!H65+LUMCON!H65+LOSFA!H65+'ULS Summary'!H65+'LSU Summary'!H65+SUSummary!H65+LCTCSummary!H65</f>
        <v>0</v>
      </c>
      <c r="I65" s="45">
        <f t="shared" si="25"/>
        <v>0</v>
      </c>
      <c r="J65" s="177">
        <f>BOR!J65+LUMCON!J65+LOSFA!J65+'ULS Summary'!J65+'LSU Summary'!J65+SUSummary!J65+LCTCSummary!J65</f>
        <v>223031191</v>
      </c>
      <c r="K65" s="46">
        <f t="shared" si="26"/>
        <v>1</v>
      </c>
      <c r="L65" s="191">
        <f t="shared" si="27"/>
        <v>223031191</v>
      </c>
      <c r="M65" s="47">
        <f>IF(ISBLANK(L65),"  ",IF(L79&gt;0,L65/L79,IF(L65&gt;0,1,0)))</f>
        <v>3.916813710983115E-2</v>
      </c>
      <c r="N65" s="24"/>
    </row>
    <row r="66" spans="1:14" ht="15" customHeight="1" x14ac:dyDescent="0.2">
      <c r="A66" s="77" t="s">
        <v>60</v>
      </c>
      <c r="B66" s="165">
        <f>BOR!B66+LUMCON!B66+LOSFA!B66+'ULS Summary'!B66+'LSU Summary'!B66+SUSummary!B66+LCTCSummary!B66</f>
        <v>0</v>
      </c>
      <c r="C66" s="45">
        <f t="shared" si="0"/>
        <v>0</v>
      </c>
      <c r="D66" s="177">
        <f>BOR!D66+LUMCON!D66+LOSFA!D66+'ULS Summary'!D66+'LSU Summary'!D66+SUSummary!D66+LCTCSummary!D66</f>
        <v>325572068.75</v>
      </c>
      <c r="E66" s="46">
        <f t="shared" si="23"/>
        <v>1</v>
      </c>
      <c r="F66" s="191">
        <f t="shared" si="28"/>
        <v>325572068.75</v>
      </c>
      <c r="G66" s="47">
        <f>IF(ISBLANK(F66),"  ",IF(F79&gt;0,F66/F79,IF(F66&gt;0,1,0)))</f>
        <v>5.6867136435138146E-2</v>
      </c>
      <c r="H66" s="165">
        <f>BOR!H66+LUMCON!H66+LOSFA!H66+'ULS Summary'!H66+'LSU Summary'!H66+SUSummary!H66+LCTCSummary!H66</f>
        <v>0</v>
      </c>
      <c r="I66" s="45">
        <f t="shared" si="25"/>
        <v>0</v>
      </c>
      <c r="J66" s="177">
        <f>BOR!J66+LUMCON!J66+LOSFA!J66+'ULS Summary'!J66+'LSU Summary'!J66+SUSummary!J66+LCTCSummary!J66</f>
        <v>333862731.61000001</v>
      </c>
      <c r="K66" s="46">
        <f t="shared" si="26"/>
        <v>1</v>
      </c>
      <c r="L66" s="191">
        <f t="shared" si="27"/>
        <v>333862731.61000001</v>
      </c>
      <c r="M66" s="47">
        <f>IF(ISBLANK(L66),"  ",IF(L79&gt;0,L66/L79,IF(L66&gt;0,1,0)))</f>
        <v>5.8632073787218575E-2</v>
      </c>
      <c r="N66" s="24"/>
    </row>
    <row r="67" spans="1:14" ht="15" customHeight="1" x14ac:dyDescent="0.2">
      <c r="A67" s="77" t="s">
        <v>61</v>
      </c>
      <c r="B67" s="165">
        <f>BOR!B67+LUMCON!B67+LOSFA!B67+'ULS Summary'!B67+'LSU Summary'!B67+SUSummary!B67+LCTCSummary!B67</f>
        <v>0</v>
      </c>
      <c r="C67" s="45">
        <f t="shared" si="0"/>
        <v>0</v>
      </c>
      <c r="D67" s="177">
        <f>BOR!D67+LUMCON!D67+LOSFA!D67+'ULS Summary'!D67+'LSU Summary'!D67+SUSummary!D67+LCTCSummary!D67</f>
        <v>15818735.830000002</v>
      </c>
      <c r="E67" s="46">
        <f t="shared" si="23"/>
        <v>1</v>
      </c>
      <c r="F67" s="191">
        <f t="shared" si="28"/>
        <v>15818735.830000002</v>
      </c>
      <c r="G67" s="47">
        <f>IF(ISBLANK(F67),"  ",IF(F79&gt;0,F67/F79,IF(F67&gt;0,1,0)))</f>
        <v>2.7630325049989978E-3</v>
      </c>
      <c r="H67" s="165">
        <f>BOR!H67+LUMCON!H67+LOSFA!H67+'ULS Summary'!H67+'LSU Summary'!H67+SUSummary!H67+LCTCSummary!H67</f>
        <v>0</v>
      </c>
      <c r="I67" s="45">
        <f t="shared" si="25"/>
        <v>0</v>
      </c>
      <c r="J67" s="177">
        <f>BOR!J67+LUMCON!J67+LOSFA!J67+'ULS Summary'!J67+'LSU Summary'!J67+SUSummary!J67+LCTCSummary!J67</f>
        <v>13546222.379999999</v>
      </c>
      <c r="K67" s="46">
        <f t="shared" si="26"/>
        <v>1</v>
      </c>
      <c r="L67" s="191">
        <f t="shared" si="27"/>
        <v>13546222.379999999</v>
      </c>
      <c r="M67" s="47">
        <f>IF(ISBLANK(L67),"  ",IF(L79&gt;0,L67/L79,IF(L67&gt;0,1,0)))</f>
        <v>2.3789510925406984E-3</v>
      </c>
      <c r="N67" s="24"/>
    </row>
    <row r="68" spans="1:14" ht="15" customHeight="1" x14ac:dyDescent="0.2">
      <c r="A68" s="68" t="s">
        <v>62</v>
      </c>
      <c r="B68" s="165">
        <f>BOR!B68+LUMCON!B68+LOSFA!B68+'ULS Summary'!B68+'LSU Summary'!B68+SUSummary!B68+LCTCSummary!B68</f>
        <v>0</v>
      </c>
      <c r="C68" s="45">
        <f t="shared" si="0"/>
        <v>0</v>
      </c>
      <c r="D68" s="177">
        <f>BOR!D68+LUMCON!D68+LOSFA!D68+'ULS Summary'!D68+'LSU Summary'!D68+SUSummary!D68+LCTCSummary!D68</f>
        <v>896733265.26999998</v>
      </c>
      <c r="E68" s="46">
        <f t="shared" si="23"/>
        <v>1</v>
      </c>
      <c r="F68" s="191">
        <f t="shared" si="28"/>
        <v>896733265.26999998</v>
      </c>
      <c r="G68" s="47">
        <f>IF(ISBLANK(F68),"  ",IF(F79&gt;0,F68/F79,IF(F68&gt;0,1,0)))</f>
        <v>0.1566309208828161</v>
      </c>
      <c r="H68" s="165">
        <f>BOR!H68+LUMCON!H68+LOSFA!H68+'ULS Summary'!H68+'LSU Summary'!H68+SUSummary!H68+LCTCSummary!H68</f>
        <v>0</v>
      </c>
      <c r="I68" s="45">
        <f t="shared" si="25"/>
        <v>0</v>
      </c>
      <c r="J68" s="177">
        <f>BOR!J68+LUMCON!J68+LOSFA!J68+'ULS Summary'!J68+'LSU Summary'!J68+SUSummary!J68+LCTCSummary!J68</f>
        <v>901882076.84000003</v>
      </c>
      <c r="K68" s="46">
        <f t="shared" si="26"/>
        <v>1</v>
      </c>
      <c r="L68" s="191">
        <f t="shared" si="27"/>
        <v>901882076.84000003</v>
      </c>
      <c r="M68" s="47">
        <f>IF(ISBLANK(L68),"  ",IF(L79&gt;0,L68/L79,IF(L68&gt;0,1,0)))</f>
        <v>0.15838610144250359</v>
      </c>
      <c r="N68" s="24"/>
    </row>
    <row r="69" spans="1:14" ht="15" customHeight="1" x14ac:dyDescent="0.2">
      <c r="A69" s="67" t="s">
        <v>63</v>
      </c>
      <c r="B69" s="165">
        <f>BOR!B69+LUMCON!B69+LOSFA!B69+'ULS Summary'!B69+'LSU Summary'!B69+SUSummary!B69+LCTCSummary!B69</f>
        <v>51668522.210000001</v>
      </c>
      <c r="C69" s="45">
        <f t="shared" si="0"/>
        <v>0.2168720150362925</v>
      </c>
      <c r="D69" s="177">
        <f>BOR!D69+LUMCON!D69+LOSFA!D69+'ULS Summary'!D69+'LSU Summary'!D69+SUSummary!D69+LCTCSummary!D69</f>
        <v>186575781.47000003</v>
      </c>
      <c r="E69" s="46">
        <f t="shared" si="23"/>
        <v>0.7831279849637075</v>
      </c>
      <c r="F69" s="191">
        <f t="shared" si="28"/>
        <v>238244303.68000004</v>
      </c>
      <c r="G69" s="47">
        <f>IF(ISBLANK(F69),"  ",IF(F79&gt;0,F69/F79,IF(F69&gt;0,1,0)))</f>
        <v>4.1613739699115533E-2</v>
      </c>
      <c r="H69" s="165">
        <f>BOR!H69+LUMCON!H69+LOSFA!H69+'ULS Summary'!H69+'LSU Summary'!H69+SUSummary!H69+LCTCSummary!H69</f>
        <v>80447636</v>
      </c>
      <c r="I69" s="45">
        <f t="shared" si="25"/>
        <v>0.31280994685072566</v>
      </c>
      <c r="J69" s="177">
        <f>BOR!J69+LUMCON!J69+LOSFA!J69+'ULS Summary'!J69+'LSU Summary'!J69+SUSummary!J69+LCTCSummary!J69</f>
        <v>176729723</v>
      </c>
      <c r="K69" s="46">
        <f t="shared" si="26"/>
        <v>0.68719005314927428</v>
      </c>
      <c r="L69" s="191">
        <f t="shared" si="27"/>
        <v>257177359</v>
      </c>
      <c r="M69" s="47">
        <f>IF(ISBLANK(L69),"  ",IF(L79&gt;0,L69/L79,IF(L69&gt;0,1,0)))</f>
        <v>4.5164795173677157E-2</v>
      </c>
      <c r="N69" s="24"/>
    </row>
    <row r="70" spans="1:14" s="64" customFormat="1" ht="15" customHeight="1" x14ac:dyDescent="0.25">
      <c r="A70" s="78" t="s">
        <v>64</v>
      </c>
      <c r="B70" s="174">
        <f>B69+B68+B67+B66+B65+B64+B63+B62+B61+B60+B59-1</f>
        <v>1498152829.7300003</v>
      </c>
      <c r="C70" s="69">
        <f t="shared" si="0"/>
        <v>0.41976161626886516</v>
      </c>
      <c r="D70" s="185">
        <f>D69+D68+D67+D66+D65+D64+D63+D62+D61+D60+D59</f>
        <v>2070903442.3199999</v>
      </c>
      <c r="E70" s="62">
        <f t="shared" si="23"/>
        <v>0.58023838345094869</v>
      </c>
      <c r="F70" s="174">
        <f>F69+F68+F67+F66+F65+F64+F63+F62+F61+F60+F59</f>
        <v>3569056273.0500002</v>
      </c>
      <c r="G70" s="61">
        <f>IF(ISBLANK(F70),"  ",IF(F79&gt;0,F70/F79,IF(F70&gt;0,1,0)))</f>
        <v>0.62340117444187249</v>
      </c>
      <c r="H70" s="202">
        <f>H69+H68+H67+H66+H65+H64+H63+H62+H61+H60+H59</f>
        <v>1580606057.23</v>
      </c>
      <c r="I70" s="69">
        <f t="shared" si="25"/>
        <v>0.43419637000654349</v>
      </c>
      <c r="J70" s="185">
        <f>J69+J68+J67+J66+J65+J64+J63+J62+J61+J60+J59</f>
        <v>2059696272.3500004</v>
      </c>
      <c r="K70" s="62">
        <f t="shared" si="26"/>
        <v>0.56580362999345657</v>
      </c>
      <c r="L70" s="174">
        <f>L69+L68+L67+L66+L65+L64+L63+L62+L61+L60+L59</f>
        <v>3640302329.5800004</v>
      </c>
      <c r="M70" s="61">
        <f>IF(ISBLANK(L70),"  ",IF(L79&gt;0,L70/L79,IF(L70&gt;0,1,0)))</f>
        <v>0.63930009128735366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165">
        <f>BOR!B72+LUMCON!B72+LOSFA!B72+'ULS Summary'!B72+'LSU Summary'!B72+SUSummary!B72+LCTCSummary!B72</f>
        <v>32931784.389999997</v>
      </c>
      <c r="C72" s="41">
        <f t="shared" si="0"/>
        <v>0.79749744549472967</v>
      </c>
      <c r="D72" s="177">
        <f>BOR!D72+LUMCON!D72+LOSFA!D72+'ULS Summary'!D72+'LSU Summary'!D72+SUSummary!D72+LCTCSummary!D72</f>
        <v>8362121.4100000001</v>
      </c>
      <c r="E72" s="42">
        <f>IF(ISBLANK(D72),"  ",IF(F72&gt;0,D72/F72,IF(D72&gt;0,1,0)))</f>
        <v>0.20250255450527038</v>
      </c>
      <c r="F72" s="190">
        <f>D72+B72</f>
        <v>41293905.799999997</v>
      </c>
      <c r="G72" s="43">
        <f>IF(ISBLANK(F72),"  ",IF(F79&gt;0,F72/F79,IF(F72&gt;0,1,0)))</f>
        <v>7.2127384394007309E-3</v>
      </c>
      <c r="H72" s="165">
        <f>BOR!H72+LUMCON!H72+LOSFA!H72+'ULS Summary'!H72+'LSU Summary'!H72+SUSummary!H72+LCTCSummary!H72</f>
        <v>53164854</v>
      </c>
      <c r="I72" s="41">
        <f>IF(ISBLANK(H72),"  ",IF(L72&gt;0,H72/L72,IF(H72&gt;0,1,0)))</f>
        <v>0.96156905268532111</v>
      </c>
      <c r="J72" s="177">
        <f>BOR!J72+LUMCON!J72+LOSFA!J72+'ULS Summary'!J72+'LSU Summary'!J72+SUSummary!J72+LCTCSummary!J72</f>
        <v>2124835.13</v>
      </c>
      <c r="K72" s="42">
        <f>IF(ISBLANK(J72),"  ",IF(L72&gt;0,J72/L72,IF(J72&gt;0,1,0)))</f>
        <v>3.8430947314678811E-2</v>
      </c>
      <c r="L72" s="190">
        <f>J72+H72</f>
        <v>55289689.130000003</v>
      </c>
      <c r="M72" s="43">
        <f>IF(ISBLANK(L72),"  ",IF(L79&gt;0,L72/L79,IF(L72&gt;0,1,0)))</f>
        <v>9.7098263022941094E-3</v>
      </c>
    </row>
    <row r="73" spans="1:14" ht="15" customHeight="1" x14ac:dyDescent="0.2">
      <c r="A73" s="30" t="s">
        <v>67</v>
      </c>
      <c r="B73" s="165">
        <f>BOR!B73+LUMCON!B73+LOSFA!B73+'ULS Summary'!B73+'LSU Summary'!B73+SUSummary!B73+LCTCSummary!B73</f>
        <v>0</v>
      </c>
      <c r="C73" s="45">
        <f t="shared" si="0"/>
        <v>0</v>
      </c>
      <c r="D73" s="177">
        <f>BOR!D73+LUMCON!D73+LOSFA!D73+'ULS Summary'!D73+'LSU Summary'!D73+SUSummary!D73+LCTCSummary!D73</f>
        <v>0</v>
      </c>
      <c r="E73" s="46">
        <f>IF(ISBLANK(D73),"  ",IF(F73&gt;0,D73/F73,IF(D73&gt;0,1,0)))</f>
        <v>0</v>
      </c>
      <c r="F73" s="191">
        <f>D73+B73</f>
        <v>0</v>
      </c>
      <c r="G73" s="47">
        <f>IF(ISBLANK(F73),"  ",IF(F79&gt;0,F73/F79,IF(F73&gt;0,1,0)))</f>
        <v>0</v>
      </c>
      <c r="H73" s="165">
        <f>BOR!H73+LUMCON!H73+LOSFA!H73+'ULS Summary'!H73+'LSU Summary'!H73+SUSummary!H73+LCTCSummary!H73</f>
        <v>0</v>
      </c>
      <c r="I73" s="45">
        <f>IF(ISBLANK(H73),"  ",IF(L73&gt;0,H73/L73,IF(H73&gt;0,1,0)))</f>
        <v>0</v>
      </c>
      <c r="J73" s="177">
        <f>BOR!J73+LUMCON!J73+LOSFA!J73+'ULS Summary'!J73+'LSU Summary'!J73+SUSummary!J73+LCTCSummary!J73</f>
        <v>0</v>
      </c>
      <c r="K73" s="46">
        <f>IF(ISBLANK(J73),"  ",IF(L73&gt;0,J73/L73,IF(J73&gt;0,1,0)))</f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165">
        <f>BOR!B75+LUMCON!B75+LOSFA!B75+'ULS Summary'!B75+'LSU Summary'!B75+SUSummary!B75+LCTCSummary!B75</f>
        <v>0</v>
      </c>
      <c r="C75" s="41">
        <f t="shared" si="0"/>
        <v>0</v>
      </c>
      <c r="D75" s="177">
        <f>BOR!D75+LUMCON!D75+LOSFA!D75+'ULS Summary'!D75+'LSU Summary'!D75+SUSummary!D75+LCTCSummary!D75</f>
        <v>367005884.56</v>
      </c>
      <c r="E75" s="42">
        <f>IF(ISBLANK(D75),"  ",IF(F75&gt;0,D75/F75,IF(D75&gt;0,1,0)))</f>
        <v>1</v>
      </c>
      <c r="F75" s="190">
        <f>D75+B75</f>
        <v>367005884.56</v>
      </c>
      <c r="G75" s="43">
        <f>IF(ISBLANK(F75),"  ",IF(F79&gt;0,F75/F79,IF(F75&gt;0,1,0)))</f>
        <v>6.4104312725297569E-2</v>
      </c>
      <c r="H75" s="165">
        <f>BOR!H75+LUMCON!H75+LOSFA!H75+'ULS Summary'!H75+'LSU Summary'!H75+SUSummary!H75+LCTCSummary!H75</f>
        <v>0</v>
      </c>
      <c r="I75" s="41">
        <f>IF(ISBLANK(H75),"  ",IF(L75&gt;0,H75/L75,IF(H75&gt;0,1,0)))</f>
        <v>0</v>
      </c>
      <c r="J75" s="177">
        <f>BOR!J75+LUMCON!J75+LOSFA!J75+'ULS Summary'!J75+'LSU Summary'!J75+SUSummary!J75+LCTCSummary!J75</f>
        <v>364518746.27999997</v>
      </c>
      <c r="K75" s="42">
        <f>IF(ISBLANK(J75),"  ",IF(L75&gt;0,J75/L75,IF(J75&gt;0,1,0)))</f>
        <v>1</v>
      </c>
      <c r="L75" s="190">
        <f>J75+H75</f>
        <v>364518746.27999997</v>
      </c>
      <c r="M75" s="43">
        <f>IF(ISBLANK(L75),"  ",IF(L79&gt;0,L75/L79,IF(L75&gt;0,1,0)))</f>
        <v>6.4015800522711608E-2</v>
      </c>
    </row>
    <row r="76" spans="1:14" ht="15" customHeight="1" x14ac:dyDescent="0.2">
      <c r="A76" s="30" t="s">
        <v>70</v>
      </c>
      <c r="B76" s="165">
        <f>BOR!B76+LUMCON!B76+LOSFA!B76+'ULS Summary'!B76+'LSU Summary'!B76+SUSummary!B76+LCTCSummary!B76</f>
        <v>16181956.34</v>
      </c>
      <c r="C76" s="45">
        <f t="shared" si="0"/>
        <v>3.7797532668938087E-2</v>
      </c>
      <c r="D76" s="177">
        <f>BOR!D76+LUMCON!D76+LOSFA!D76+'ULS Summary'!D76+'LSU Summary'!D76+SUSummary!D76+LCTCSummary!D76</f>
        <v>411940071.66999996</v>
      </c>
      <c r="E76" s="46">
        <f>IF(ISBLANK(D76),"  ",IF(F76&gt;0,D76/F76,IF(D76&gt;0,1,0)))</f>
        <v>0.96220246733106196</v>
      </c>
      <c r="F76" s="191">
        <f>D76+B76</f>
        <v>428122028.00999993</v>
      </c>
      <c r="G76" s="47">
        <f>IF(ISBLANK(F76),"  ",IF(F79&gt;0,F76/F79,IF(F76&gt;0,1,0)))</f>
        <v>7.4779368731497486E-2</v>
      </c>
      <c r="H76" s="165">
        <f>BOR!H76+LUMCON!H76+LOSFA!H76+'ULS Summary'!H76+'LSU Summary'!H76+SUSummary!H76+LCTCSummary!H76</f>
        <v>17052942</v>
      </c>
      <c r="I76" s="45">
        <f>IF(ISBLANK(H76),"  ",IF(L76&gt;0,H76/L76,IF(H76&gt;0,1,0)))</f>
        <v>4.2922555450073625E-2</v>
      </c>
      <c r="J76" s="177">
        <f>BOR!J76+LUMCON!J76+LOSFA!J76+'ULS Summary'!J76+'LSU Summary'!J76+SUSummary!J76+LCTCSummary!J76</f>
        <v>380242648.18999994</v>
      </c>
      <c r="K76" s="46">
        <f>IF(ISBLANK(J76),"  ",IF(L76&gt;0,J76/L76,IF(J76&gt;0,1,0)))</f>
        <v>0.95707744454992638</v>
      </c>
      <c r="L76" s="191">
        <f>J76+H76</f>
        <v>397295590.18999994</v>
      </c>
      <c r="M76" s="47">
        <f>IF(ISBLANK(L76),"  ",IF(L79&gt;0,L76/L79,IF(L76&gt;0,1,0)))</f>
        <v>6.9771981577649397E-2</v>
      </c>
    </row>
    <row r="77" spans="1:14" s="64" customFormat="1" ht="15" customHeight="1" x14ac:dyDescent="0.25">
      <c r="A77" s="65" t="s">
        <v>71</v>
      </c>
      <c r="B77" s="175">
        <f>B76+B75+B73+B72</f>
        <v>49113740.729999997</v>
      </c>
      <c r="C77" s="69">
        <f t="shared" si="0"/>
        <v>5.8718866068931293E-2</v>
      </c>
      <c r="D77" s="186">
        <f>D76+D75+D73+D72</f>
        <v>787308077.63999999</v>
      </c>
      <c r="E77" s="62">
        <f>IF(ISBLANK(D77),"  ",IF(F77&gt;0,D77/F77,IF(D77&gt;0,1,0)))</f>
        <v>0.94128113393106883</v>
      </c>
      <c r="F77" s="200">
        <f>F76+F75+F74+F73+F72</f>
        <v>836421818.36999989</v>
      </c>
      <c r="G77" s="61">
        <f>IF(ISBLANK(F77),"  ",IF(F79&gt;0,F77/F79,IF(F77&gt;0,1,0)))</f>
        <v>0.14609641989619579</v>
      </c>
      <c r="H77" s="175">
        <f>H76+H75+H73+H72</f>
        <v>70217796</v>
      </c>
      <c r="I77" s="69">
        <f>IF(ISBLANK(H77),"  ",IF(L77&gt;0,H77/L77,IF(H77&gt;0,1,0)))</f>
        <v>8.59349529558847E-2</v>
      </c>
      <c r="J77" s="186">
        <f>J76+J75+J73+J72</f>
        <v>746886229.5999999</v>
      </c>
      <c r="K77" s="62">
        <f>IF(ISBLANK(J77),"  ",IF(L77&gt;0,J77/L77,IF(J77&gt;0,1,0)))</f>
        <v>0.91406504704411529</v>
      </c>
      <c r="L77" s="200">
        <f>L76+L75+L74+L73+L72</f>
        <v>817104025.5999999</v>
      </c>
      <c r="M77" s="61">
        <f>IF(ISBLANK(L77),"  ",IF(L79&gt;0,L77/L79,IF(L77&gt;0,1,0)))</f>
        <v>0.14349760840265513</v>
      </c>
    </row>
    <row r="78" spans="1:14" s="64" customFormat="1" ht="15" customHeight="1" x14ac:dyDescent="0.25">
      <c r="A78" s="65" t="s">
        <v>72</v>
      </c>
      <c r="B78" s="172">
        <f>BOR!B78+LUMCON!B78+LOSFA!B78+'ULS Summary'!B78+'LSU Summary'!B78+SUSummary!B78+LCTCSummary!B78</f>
        <v>0</v>
      </c>
      <c r="C78" s="69">
        <f>IF(ISBLANK(B78),"  ",IF(F78&gt;0,B78/F78,IF(B78&gt;0,1,0)))</f>
        <v>0</v>
      </c>
      <c r="D78" s="183">
        <f>BOR!D78+LUMCON!D78+LOSFA!D78+'ULS Summary'!D78+'LSU Summary'!D78+SUSummary!D78+LCTCSummary!D78</f>
        <v>0</v>
      </c>
      <c r="E78" s="62">
        <f>IF(ISBLANK(D78),"  ",IF(F78&gt;0,D78/F78,IF(D78&gt;0,1,0)))</f>
        <v>0</v>
      </c>
      <c r="F78" s="201">
        <f>D78+B78</f>
        <v>0</v>
      </c>
      <c r="G78" s="61">
        <f>IF(ISBLANK(F78),"  ",IF(F79&gt;0,F78/F79,IF(F78&gt;0,1,0)))</f>
        <v>0</v>
      </c>
      <c r="H78" s="172">
        <f>BOR!H78+LUMCON!H78+LOSFA!H78+'ULS Summary'!H78+'LSU Summary'!H78+SUSummary!H78+LCTCSummary!H78</f>
        <v>0</v>
      </c>
      <c r="I78" s="69">
        <f>IF(ISBLANK(H78),"  ",IF(L78&gt;0,H78/L78,IF(H78&gt;0,1,0)))</f>
        <v>0</v>
      </c>
      <c r="J78" s="183">
        <f>BOR!J78+LUMCON!J78+LOSFA!J78+'ULS Summary'!J78+'LSU Summary'!J78+SUSummary!J78+LCTCSummary!J78</f>
        <v>0</v>
      </c>
      <c r="K78" s="62">
        <f>IF(ISBLANK(J78),"  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2864969592.9800005</v>
      </c>
      <c r="C79" s="82">
        <f t="shared" si="0"/>
        <v>0.50041951495421677</v>
      </c>
      <c r="D79" s="176">
        <f>D77+D70+D49+D42+D51+D50+D78</f>
        <v>2860166031.96</v>
      </c>
      <c r="E79" s="83">
        <f>IF(ISBLANK(D79),"  ",IF(F79&gt;0,D79/F79,IF(D79&gt;0,1,0)))</f>
        <v>0.49958048487111512</v>
      </c>
      <c r="F79" s="176">
        <f>F77+F70+F49+F42+F51+F50+F78</f>
        <v>5725135625.9399996</v>
      </c>
      <c r="G79" s="84">
        <f>IF(ISBLANK(F79),"  ",IF(F79&gt;0,F79/F79,IF(F79&gt;0,1,0)))</f>
        <v>1</v>
      </c>
      <c r="H79" s="203">
        <f>H77+H70+H49+H42+H51+H50+H78</f>
        <v>2788445137.23</v>
      </c>
      <c r="I79" s="82">
        <f>IF(ISBLANK(H79),"  ",IF(L79&gt;0,H79/L79,IF(H79&gt;0,1,0)))</f>
        <v>0.48969922533510829</v>
      </c>
      <c r="J79" s="176">
        <f>J77+J70+J49+J42+J51+J50+J78</f>
        <v>2905754471.3600001</v>
      </c>
      <c r="K79" s="83">
        <f>IF(ISBLANK(J79),"  ",IF(L79&gt;0,J79/L79,IF(J79&gt;0,1,0)))</f>
        <v>0.51030077466489165</v>
      </c>
      <c r="L79" s="176">
        <f>L77+L70+L49+L42+L51+L50+L78</f>
        <v>5694199608.5900002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0100-000000000000}"/>
  </hyperlinks>
  <printOptions horizontalCentered="1"/>
  <pageMargins left="0.25" right="0.25" top="0.75" bottom="0.75" header="0.3" footer="0.3"/>
  <pageSetup scale="4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89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47370919</v>
      </c>
      <c r="C13" s="41">
        <f>IF(ISBLANK(B13),"",IF(F13&gt;0,B13/F13,IF(B13&gt;0,1,0)))</f>
        <v>1</v>
      </c>
      <c r="D13" s="177">
        <v>0</v>
      </c>
      <c r="E13" s="42">
        <f>IF(ISBLANK(D13),"",IF(F13&gt;0,D13/F13,IF(D13&gt;0,1,0)))</f>
        <v>0</v>
      </c>
      <c r="F13" s="187">
        <f>D13+B13</f>
        <v>47370919</v>
      </c>
      <c r="G13" s="43">
        <f>IF(ISBLANK(F13),"  ",IF(F79&gt;0,F13/F79,IF(F13&gt;0,1,0)))</f>
        <v>0.11293666766864525</v>
      </c>
      <c r="H13" s="165">
        <v>38627802</v>
      </c>
      <c r="I13" s="41">
        <f>IF(ISBLANK(H13),"",IF(L13&gt;0,H13/L13,IF(H13&gt;0,1,0)))</f>
        <v>1</v>
      </c>
      <c r="J13" s="177">
        <v>0</v>
      </c>
      <c r="K13" s="42">
        <f>IF(ISBLANK(J13),"",IF(L13&gt;0,J13/L13,IF(J13&gt;0,1,0)))</f>
        <v>0</v>
      </c>
      <c r="L13" s="187">
        <f t="shared" ref="L13:L34" si="0">J13+H13</f>
        <v>38627802</v>
      </c>
      <c r="M13" s="44">
        <f>IF(ISBLANK(L13),"  ",IF(L79&gt;0,L13/L79,IF(L13&gt;0,1,0)))</f>
        <v>9.7964845230956957E-2</v>
      </c>
      <c r="N13" s="24"/>
    </row>
    <row r="14" spans="1:17" ht="15" customHeight="1" x14ac:dyDescent="0.2">
      <c r="A14" s="10" t="s">
        <v>13</v>
      </c>
      <c r="B14" s="205">
        <v>0</v>
      </c>
      <c r="C14" s="41">
        <f t="shared" ref="C14:C77" si="1">IF(ISBLANK(B14),"",IF(F14&gt;0,B14/F14,IF(B14&gt;0,1,0)))</f>
        <v>0</v>
      </c>
      <c r="D14" s="184">
        <v>0</v>
      </c>
      <c r="E14" s="42">
        <f t="shared" ref="E14:E77" si="2">IF(ISBLANK(D14),"",IF(F14&gt;0,D14/F14,IF(D14&gt;0,1,0)))</f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1">
        <f t="shared" ref="I14:I77" si="3">IF(ISBLANK(H14),"",IF(L14&gt;0,H14/L14,IF(H14&gt;0,1,0)))</f>
        <v>0</v>
      </c>
      <c r="J14" s="184">
        <v>0</v>
      </c>
      <c r="K14" s="42">
        <f t="shared" ref="K14:K77" si="4">IF(ISBLANK(J14),"",IF(L14&gt;0,J14/L14,IF(J14&gt;0,1,0)))</f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2234909</v>
      </c>
      <c r="C15" s="162">
        <f t="shared" si="1"/>
        <v>1</v>
      </c>
      <c r="D15" s="181">
        <v>0</v>
      </c>
      <c r="E15" s="42">
        <f t="shared" si="2"/>
        <v>0</v>
      </c>
      <c r="F15" s="189">
        <f>D15+B15</f>
        <v>2234909</v>
      </c>
      <c r="G15" s="50">
        <f>IF(ISBLANK(F15),"  ",IF(F79&gt;0,F15/F79,IF(F15&gt;0,1,0)))</f>
        <v>5.3282304910036533E-3</v>
      </c>
      <c r="H15" s="170">
        <v>2274579</v>
      </c>
      <c r="I15" s="41">
        <f t="shared" si="3"/>
        <v>1</v>
      </c>
      <c r="J15" s="181">
        <v>0</v>
      </c>
      <c r="K15" s="42">
        <f t="shared" si="4"/>
        <v>0</v>
      </c>
      <c r="L15" s="189">
        <f t="shared" si="0"/>
        <v>2274579</v>
      </c>
      <c r="M15" s="50">
        <f>IF(ISBLANK(L15),"  ",IF(L79&gt;0,L15/L79,IF(L15&gt;0,1,0)))</f>
        <v>5.7686114188061971E-3</v>
      </c>
      <c r="N15" s="24"/>
    </row>
    <row r="16" spans="1:17" ht="15" customHeight="1" x14ac:dyDescent="0.2">
      <c r="A16" s="51" t="s">
        <v>15</v>
      </c>
      <c r="B16" s="205">
        <v>0</v>
      </c>
      <c r="C16" s="41">
        <f t="shared" si="1"/>
        <v>0</v>
      </c>
      <c r="D16" s="184">
        <v>0</v>
      </c>
      <c r="E16" s="42">
        <f t="shared" si="2"/>
        <v>0</v>
      </c>
      <c r="F16" s="190">
        <f t="shared" ref="F16:F41" si="5">D16+B16</f>
        <v>0</v>
      </c>
      <c r="G16" s="43">
        <f>IF(ISBLANK(F16),"  ",IF(F79&gt;0,F16/F79,IF(F16&gt;0,1,0)))</f>
        <v>0</v>
      </c>
      <c r="H16" s="205">
        <v>0</v>
      </c>
      <c r="I16" s="41">
        <f t="shared" si="3"/>
        <v>0</v>
      </c>
      <c r="J16" s="184">
        <v>0</v>
      </c>
      <c r="K16" s="42">
        <f t="shared" si="4"/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2234909</v>
      </c>
      <c r="C17" s="41">
        <f t="shared" si="1"/>
        <v>1</v>
      </c>
      <c r="D17" s="181">
        <v>0</v>
      </c>
      <c r="E17" s="42">
        <f t="shared" si="2"/>
        <v>0</v>
      </c>
      <c r="F17" s="191">
        <f t="shared" si="5"/>
        <v>2234909</v>
      </c>
      <c r="G17" s="47">
        <f>IF(ISBLANK(F17),"  ",IF(F79&gt;0,F17/F79,IF(F17&gt;0,1,0)))</f>
        <v>5.3282304910036533E-3</v>
      </c>
      <c r="H17" s="206">
        <v>2274579</v>
      </c>
      <c r="I17" s="41">
        <f t="shared" si="3"/>
        <v>1</v>
      </c>
      <c r="J17" s="181">
        <v>0</v>
      </c>
      <c r="K17" s="42">
        <f t="shared" si="4"/>
        <v>0</v>
      </c>
      <c r="L17" s="191">
        <f t="shared" si="0"/>
        <v>2274579</v>
      </c>
      <c r="M17" s="47">
        <f>IF(ISBLANK(L17),"  ",IF(L79&gt;0,L17/L79,IF(L17&gt;0,1,0)))</f>
        <v>5.7686114188061971E-3</v>
      </c>
      <c r="N17" s="24"/>
    </row>
    <row r="18" spans="1:14" ht="15" customHeight="1" x14ac:dyDescent="0.2">
      <c r="A18" s="52" t="s">
        <v>17</v>
      </c>
      <c r="B18" s="206">
        <v>0</v>
      </c>
      <c r="C18" s="41">
        <f t="shared" si="1"/>
        <v>0</v>
      </c>
      <c r="D18" s="181">
        <v>0</v>
      </c>
      <c r="E18" s="42">
        <f t="shared" si="2"/>
        <v>0</v>
      </c>
      <c r="F18" s="191">
        <f t="shared" si="5"/>
        <v>0</v>
      </c>
      <c r="G18" s="47">
        <f>IF(ISBLANK(F18),"  ",IF(F79&gt;0,F18/F79,IF(F18&gt;0,1,0)))</f>
        <v>0</v>
      </c>
      <c r="H18" s="206">
        <v>0</v>
      </c>
      <c r="I18" s="41">
        <f t="shared" si="3"/>
        <v>0</v>
      </c>
      <c r="J18" s="181">
        <v>0</v>
      </c>
      <c r="K18" s="42">
        <f t="shared" si="4"/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1">
        <f t="shared" si="1"/>
        <v>0</v>
      </c>
      <c r="D19" s="181">
        <v>0</v>
      </c>
      <c r="E19" s="42">
        <f t="shared" si="2"/>
        <v>0</v>
      </c>
      <c r="F19" s="191">
        <f t="shared" si="5"/>
        <v>0</v>
      </c>
      <c r="G19" s="47">
        <f>IF(ISBLANK(F19),"  ",IF(F79&gt;0,F19/F79,IF(F19&gt;0,1,0)))</f>
        <v>0</v>
      </c>
      <c r="H19" s="206">
        <v>0</v>
      </c>
      <c r="I19" s="41">
        <f t="shared" si="3"/>
        <v>0</v>
      </c>
      <c r="J19" s="181">
        <v>0</v>
      </c>
      <c r="K19" s="42">
        <f t="shared" si="4"/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1">
        <f t="shared" si="1"/>
        <v>0</v>
      </c>
      <c r="D20" s="181">
        <v>0</v>
      </c>
      <c r="E20" s="42">
        <f t="shared" si="2"/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1">
        <f t="shared" si="3"/>
        <v>0</v>
      </c>
      <c r="J20" s="181">
        <v>0</v>
      </c>
      <c r="K20" s="42">
        <f t="shared" si="4"/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1">
        <f t="shared" si="1"/>
        <v>0</v>
      </c>
      <c r="D21" s="181">
        <v>0</v>
      </c>
      <c r="E21" s="42">
        <f t="shared" si="2"/>
        <v>0</v>
      </c>
      <c r="F21" s="191">
        <f t="shared" si="5"/>
        <v>0</v>
      </c>
      <c r="G21" s="47">
        <f>IF(ISBLANK(F21),"  ",IF(F79&gt;0,F21/F79,IF(F21&gt;0,1,0)))</f>
        <v>0</v>
      </c>
      <c r="H21" s="206">
        <v>0</v>
      </c>
      <c r="I21" s="41">
        <f t="shared" si="3"/>
        <v>0</v>
      </c>
      <c r="J21" s="181">
        <v>0</v>
      </c>
      <c r="K21" s="42">
        <f t="shared" si="4"/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1">
        <f t="shared" si="1"/>
        <v>0</v>
      </c>
      <c r="D22" s="181">
        <v>0</v>
      </c>
      <c r="E22" s="42">
        <f t="shared" si="2"/>
        <v>0</v>
      </c>
      <c r="F22" s="191">
        <f t="shared" si="5"/>
        <v>0</v>
      </c>
      <c r="G22" s="47">
        <f>IF(ISBLANK(F22),"  ",IF(F79&gt;0,F22/F79,IF(F22&gt;0,1,0)))</f>
        <v>0</v>
      </c>
      <c r="H22" s="206">
        <v>0</v>
      </c>
      <c r="I22" s="41">
        <f t="shared" si="3"/>
        <v>0</v>
      </c>
      <c r="J22" s="181">
        <v>0</v>
      </c>
      <c r="K22" s="42">
        <f t="shared" si="4"/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1">
        <f t="shared" si="1"/>
        <v>0</v>
      </c>
      <c r="D23" s="181">
        <v>0</v>
      </c>
      <c r="E23" s="42">
        <f t="shared" si="2"/>
        <v>0</v>
      </c>
      <c r="F23" s="191">
        <f t="shared" si="5"/>
        <v>0</v>
      </c>
      <c r="G23" s="47">
        <f>IF(ISBLANK(F23),"  ",IF(F79&gt;0,F23/F79,IF(F23&gt;0,1,0)))</f>
        <v>0</v>
      </c>
      <c r="H23" s="206">
        <v>0</v>
      </c>
      <c r="I23" s="41">
        <f t="shared" si="3"/>
        <v>0</v>
      </c>
      <c r="J23" s="181">
        <v>0</v>
      </c>
      <c r="K23" s="42">
        <f t="shared" si="4"/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1">
        <f t="shared" si="1"/>
        <v>0</v>
      </c>
      <c r="D24" s="181">
        <v>0</v>
      </c>
      <c r="E24" s="42">
        <f t="shared" si="2"/>
        <v>0</v>
      </c>
      <c r="F24" s="191">
        <f t="shared" si="5"/>
        <v>0</v>
      </c>
      <c r="G24" s="47">
        <f>IF(ISBLANK(F24),"  ",IF(F79&gt;0,F24/F79,IF(F24&gt;0,1,0)))</f>
        <v>0</v>
      </c>
      <c r="H24" s="206">
        <v>0</v>
      </c>
      <c r="I24" s="41">
        <f t="shared" si="3"/>
        <v>0</v>
      </c>
      <c r="J24" s="181">
        <v>0</v>
      </c>
      <c r="K24" s="42">
        <f t="shared" si="4"/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1">
        <f t="shared" si="1"/>
        <v>0</v>
      </c>
      <c r="D25" s="181">
        <v>0</v>
      </c>
      <c r="E25" s="42">
        <f t="shared" si="2"/>
        <v>0</v>
      </c>
      <c r="F25" s="191">
        <f t="shared" si="5"/>
        <v>0</v>
      </c>
      <c r="G25" s="47">
        <f>IF(ISBLANK(F25),"  ",IF(F79&gt;0,F25/F79,IF(F25&gt;0,1,0)))</f>
        <v>0</v>
      </c>
      <c r="H25" s="206">
        <v>0</v>
      </c>
      <c r="I25" s="41">
        <f t="shared" si="3"/>
        <v>0</v>
      </c>
      <c r="J25" s="181">
        <v>0</v>
      </c>
      <c r="K25" s="42">
        <f t="shared" si="4"/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1">
        <f t="shared" si="1"/>
        <v>0</v>
      </c>
      <c r="D26" s="181">
        <v>0</v>
      </c>
      <c r="E26" s="42">
        <f t="shared" si="2"/>
        <v>0</v>
      </c>
      <c r="F26" s="191">
        <f t="shared" si="5"/>
        <v>0</v>
      </c>
      <c r="G26" s="47">
        <f>IF(ISBLANK(F26),"  ",IF(F79&gt;0,F26/F79,IF(F26&gt;0,1,0)))</f>
        <v>0</v>
      </c>
      <c r="H26" s="206">
        <v>0</v>
      </c>
      <c r="I26" s="41">
        <f t="shared" si="3"/>
        <v>0</v>
      </c>
      <c r="J26" s="181">
        <v>0</v>
      </c>
      <c r="K26" s="42">
        <f t="shared" si="4"/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1">
        <f t="shared" si="1"/>
        <v>0</v>
      </c>
      <c r="D27" s="181">
        <v>0</v>
      </c>
      <c r="E27" s="42">
        <f t="shared" si="2"/>
        <v>0</v>
      </c>
      <c r="F27" s="191">
        <f t="shared" si="5"/>
        <v>0</v>
      </c>
      <c r="G27" s="47">
        <f>IF(ISBLANK(F27),"  ",IF(F79&gt;0,F27/F79,IF(F27&gt;0,1,0)))</f>
        <v>0</v>
      </c>
      <c r="H27" s="206">
        <v>0</v>
      </c>
      <c r="I27" s="41">
        <f t="shared" si="3"/>
        <v>0</v>
      </c>
      <c r="J27" s="181">
        <v>0</v>
      </c>
      <c r="K27" s="42">
        <f t="shared" si="4"/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1">
        <f t="shared" si="1"/>
        <v>0</v>
      </c>
      <c r="D28" s="181">
        <v>0</v>
      </c>
      <c r="E28" s="42">
        <f t="shared" si="2"/>
        <v>0</v>
      </c>
      <c r="F28" s="191">
        <f t="shared" si="5"/>
        <v>0</v>
      </c>
      <c r="G28" s="47">
        <f>IF(ISBLANK(F28),"  ",IF(F79&gt;0,F28/F79,IF(F28&gt;0,1,0)))</f>
        <v>0</v>
      </c>
      <c r="H28" s="206">
        <v>0</v>
      </c>
      <c r="I28" s="41">
        <f t="shared" si="3"/>
        <v>0</v>
      </c>
      <c r="J28" s="181">
        <v>0</v>
      </c>
      <c r="K28" s="42">
        <f t="shared" si="4"/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1">
        <f t="shared" si="1"/>
        <v>0</v>
      </c>
      <c r="D29" s="181">
        <v>0</v>
      </c>
      <c r="E29" s="42">
        <f t="shared" si="2"/>
        <v>0</v>
      </c>
      <c r="F29" s="191">
        <f t="shared" si="5"/>
        <v>0</v>
      </c>
      <c r="G29" s="47">
        <f>IF(ISBLANK(F29),"  ",IF(F79&gt;0,F29/F79,IF(F29&gt;0,1,0)))</f>
        <v>0</v>
      </c>
      <c r="H29" s="206">
        <v>0</v>
      </c>
      <c r="I29" s="41">
        <f t="shared" si="3"/>
        <v>0</v>
      </c>
      <c r="J29" s="181">
        <v>0</v>
      </c>
      <c r="K29" s="42">
        <f t="shared" si="4"/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1">
        <f t="shared" si="1"/>
        <v>0</v>
      </c>
      <c r="D30" s="181">
        <v>0</v>
      </c>
      <c r="E30" s="42">
        <f t="shared" si="2"/>
        <v>0</v>
      </c>
      <c r="F30" s="191">
        <f t="shared" si="5"/>
        <v>0</v>
      </c>
      <c r="G30" s="47">
        <f>IF(ISBLANK(F30),"  ",IF(F79&gt;0,F30/F79,IF(F30&gt;0,1,0)))</f>
        <v>0</v>
      </c>
      <c r="H30" s="206">
        <v>0</v>
      </c>
      <c r="I30" s="41">
        <f t="shared" si="3"/>
        <v>0</v>
      </c>
      <c r="J30" s="181">
        <v>0</v>
      </c>
      <c r="K30" s="42">
        <f t="shared" si="4"/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1">
        <f t="shared" si="1"/>
        <v>0</v>
      </c>
      <c r="D31" s="181">
        <v>0</v>
      </c>
      <c r="E31" s="42">
        <f t="shared" si="2"/>
        <v>0</v>
      </c>
      <c r="F31" s="191">
        <f t="shared" si="5"/>
        <v>0</v>
      </c>
      <c r="G31" s="47">
        <f>IF(ISBLANK(F31),"  ",IF(F79&gt;0,F31/F79,IF(F31&gt;0,1,0)))</f>
        <v>0</v>
      </c>
      <c r="H31" s="206">
        <v>0</v>
      </c>
      <c r="I31" s="41">
        <f t="shared" si="3"/>
        <v>0</v>
      </c>
      <c r="J31" s="181">
        <v>0</v>
      </c>
      <c r="K31" s="42">
        <f t="shared" si="4"/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1">
        <f t="shared" si="1"/>
        <v>0</v>
      </c>
      <c r="D32" s="181">
        <v>0</v>
      </c>
      <c r="E32" s="42">
        <f t="shared" si="2"/>
        <v>0</v>
      </c>
      <c r="F32" s="191">
        <f t="shared" si="5"/>
        <v>0</v>
      </c>
      <c r="G32" s="47">
        <f>IF(ISBLANK(F32),"  ",IF(F79&gt;0,F32/F79,IF(F32&gt;0,1,0)))</f>
        <v>0</v>
      </c>
      <c r="H32" s="206">
        <v>0</v>
      </c>
      <c r="I32" s="41">
        <f t="shared" si="3"/>
        <v>0</v>
      </c>
      <c r="J32" s="181">
        <v>0</v>
      </c>
      <c r="K32" s="42">
        <f t="shared" si="4"/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1">
        <f t="shared" si="1"/>
        <v>0</v>
      </c>
      <c r="D33" s="181">
        <v>0</v>
      </c>
      <c r="E33" s="42">
        <f t="shared" si="2"/>
        <v>0</v>
      </c>
      <c r="F33" s="191">
        <f t="shared" si="5"/>
        <v>0</v>
      </c>
      <c r="G33" s="47">
        <f>IF(ISBLANK(F33),"  ",IF(F79&gt;0,F33/F79,IF(F33&gt;0,1,0)))</f>
        <v>0</v>
      </c>
      <c r="H33" s="206">
        <v>0</v>
      </c>
      <c r="I33" s="41">
        <f t="shared" si="3"/>
        <v>0</v>
      </c>
      <c r="J33" s="181">
        <v>0</v>
      </c>
      <c r="K33" s="42">
        <f t="shared" si="4"/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1">
        <f t="shared" si="1"/>
        <v>0</v>
      </c>
      <c r="D34" s="181">
        <v>0</v>
      </c>
      <c r="E34" s="42">
        <f t="shared" si="2"/>
        <v>0</v>
      </c>
      <c r="F34" s="191">
        <f t="shared" si="5"/>
        <v>0</v>
      </c>
      <c r="G34" s="47">
        <f>IF(ISBLANK(F34),"  ",IF(F79&gt;0,F34/F79,IF(F34&gt;0,1,0)))</f>
        <v>0</v>
      </c>
      <c r="H34" s="206">
        <v>0</v>
      </c>
      <c r="I34" s="41">
        <f t="shared" si="3"/>
        <v>0</v>
      </c>
      <c r="J34" s="181">
        <v>0</v>
      </c>
      <c r="K34" s="42">
        <f t="shared" si="4"/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1">
        <f t="shared" si="1"/>
        <v>0</v>
      </c>
      <c r="D35" s="181">
        <v>0</v>
      </c>
      <c r="E35" s="42">
        <f t="shared" si="2"/>
        <v>0</v>
      </c>
      <c r="F35" s="191">
        <f t="shared" ref="F35" si="6">D35+B35</f>
        <v>0</v>
      </c>
      <c r="G35" s="47">
        <f>IF(ISBLANK(F35),"  ",IF(F80&gt;0,F35/F80,IF(F35&gt;0,1,0)))</f>
        <v>0</v>
      </c>
      <c r="H35" s="206">
        <v>0</v>
      </c>
      <c r="I35" s="41">
        <f t="shared" ref="I35:I36" si="7">IF(ISBLANK(H35),"",IF(L35&gt;0,H35/L35,IF(H35&gt;0,1,0)))</f>
        <v>0</v>
      </c>
      <c r="J35" s="181">
        <v>0</v>
      </c>
      <c r="K35" s="42">
        <f t="shared" si="4"/>
        <v>0</v>
      </c>
      <c r="L35" s="191">
        <f t="shared" ref="L35" si="8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1">
        <f t="shared" si="1"/>
        <v>0</v>
      </c>
      <c r="D36" s="181">
        <v>0</v>
      </c>
      <c r="E36" s="42">
        <f t="shared" si="2"/>
        <v>0</v>
      </c>
      <c r="F36" s="191">
        <f t="shared" ref="F36" si="9">D36+B36</f>
        <v>0</v>
      </c>
      <c r="G36" s="47">
        <f>IF(ISBLANK(F36),"  ",IF(F81&gt;0,F36/F81,IF(F36&gt;0,1,0)))</f>
        <v>0</v>
      </c>
      <c r="H36" s="206">
        <v>0</v>
      </c>
      <c r="I36" s="41">
        <f t="shared" si="7"/>
        <v>0</v>
      </c>
      <c r="J36" s="181">
        <v>0</v>
      </c>
      <c r="K36" s="42">
        <f t="shared" si="4"/>
        <v>0</v>
      </c>
      <c r="L36" s="191">
        <f t="shared" ref="L36" si="10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41" t="str">
        <f t="shared" si="1"/>
        <v/>
      </c>
      <c r="D37" s="181"/>
      <c r="E37" s="42" t="str">
        <f t="shared" si="2"/>
        <v/>
      </c>
      <c r="F37" s="191"/>
      <c r="G37" s="58" t="s">
        <v>4</v>
      </c>
      <c r="H37" s="207" t="s">
        <v>4</v>
      </c>
      <c r="I37" s="41"/>
      <c r="J37" s="181"/>
      <c r="K37" s="42" t="str">
        <f t="shared" si="4"/>
        <v/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1">
        <f t="shared" si="1"/>
        <v>0</v>
      </c>
      <c r="D38" s="181">
        <v>0</v>
      </c>
      <c r="E38" s="42">
        <f t="shared" si="2"/>
        <v>0</v>
      </c>
      <c r="F38" s="191">
        <f t="shared" si="5"/>
        <v>0</v>
      </c>
      <c r="G38" s="47">
        <f>IF(ISBLANK(F38),"  ",IF(F79&gt;0,F38/F79,IF(F38&gt;0,1,0)))</f>
        <v>0</v>
      </c>
      <c r="H38" s="206">
        <v>0</v>
      </c>
      <c r="I38" s="41">
        <f t="shared" si="3"/>
        <v>0</v>
      </c>
      <c r="J38" s="181">
        <v>0</v>
      </c>
      <c r="K38" s="42">
        <f t="shared" si="4"/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41" t="str">
        <f t="shared" si="1"/>
        <v/>
      </c>
      <c r="D39" s="181"/>
      <c r="E39" s="42" t="str">
        <f t="shared" si="2"/>
        <v/>
      </c>
      <c r="F39" s="191"/>
      <c r="G39" s="58" t="s">
        <v>4</v>
      </c>
      <c r="H39" s="207"/>
      <c r="I39" s="41" t="str">
        <f t="shared" si="3"/>
        <v/>
      </c>
      <c r="J39" s="181"/>
      <c r="K39" s="42" t="str">
        <f t="shared" si="4"/>
        <v/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1">
        <f t="shared" si="1"/>
        <v>0</v>
      </c>
      <c r="D40" s="180">
        <v>0</v>
      </c>
      <c r="E40" s="42">
        <f t="shared" si="2"/>
        <v>0</v>
      </c>
      <c r="F40" s="192">
        <f t="shared" si="5"/>
        <v>0</v>
      </c>
      <c r="G40" s="47">
        <f>IF(ISBLANK(F40),"  ",IF(F79&gt;0,F40/F79,IF(F40&gt;0,1,0)))</f>
        <v>0</v>
      </c>
      <c r="H40" s="168">
        <v>0</v>
      </c>
      <c r="I40" s="41">
        <f t="shared" si="3"/>
        <v>0</v>
      </c>
      <c r="J40" s="180">
        <v>0</v>
      </c>
      <c r="K40" s="42">
        <f t="shared" si="4"/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36</v>
      </c>
      <c r="B41" s="168"/>
      <c r="C41" s="41" t="str">
        <f t="shared" si="1"/>
        <v/>
      </c>
      <c r="D41" s="180"/>
      <c r="E41" s="42" t="str">
        <f t="shared" si="2"/>
        <v/>
      </c>
      <c r="F41" s="191">
        <f t="shared" si="5"/>
        <v>0</v>
      </c>
      <c r="G41" s="47">
        <f>IF(ISBLANK(F41),"  ",IF(F79&gt;0,F41/F79,IF(F41&gt;0,1,0)))</f>
        <v>0</v>
      </c>
      <c r="H41" s="168"/>
      <c r="I41" s="41" t="str">
        <f t="shared" si="3"/>
        <v/>
      </c>
      <c r="J41" s="180"/>
      <c r="K41" s="42" t="str">
        <f t="shared" si="4"/>
        <v/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49605828</v>
      </c>
      <c r="C42" s="164">
        <f t="shared" si="1"/>
        <v>1</v>
      </c>
      <c r="D42" s="213">
        <v>0</v>
      </c>
      <c r="E42" s="60">
        <f t="shared" si="2"/>
        <v>0</v>
      </c>
      <c r="F42" s="169">
        <f>F41+F40+F38+F34+F29+F28+F26+F27+F25+F24+F23+F22+F21+F20+F19+F18+F17+F16+F14+F13+F30+F31+F32+F33</f>
        <v>49605828</v>
      </c>
      <c r="G42" s="61">
        <f>IF(ISBLANK(F42),"  ",IF(F79&gt;0,F42/F79,IF(F42&gt;0,1,0)))</f>
        <v>0.1182648981596489</v>
      </c>
      <c r="H42" s="169">
        <v>40902381</v>
      </c>
      <c r="I42" s="164">
        <f t="shared" si="3"/>
        <v>1</v>
      </c>
      <c r="J42" s="213">
        <v>0</v>
      </c>
      <c r="K42" s="60">
        <f t="shared" si="4"/>
        <v>0</v>
      </c>
      <c r="L42" s="169">
        <f>L41+L40+L38+L34+L29+L28+L26+L27+L25+L24+L23+L22+L21+L20+L19+L18+L17+L16+L14+L13+L30+L31+L32+L33</f>
        <v>40902381</v>
      </c>
      <c r="M42" s="61">
        <f>IF(ISBLANK(L42),"  ",IF(L79&gt;0,L42/L79,IF(L42&gt;0,1,0)))</f>
        <v>0.10373345664976316</v>
      </c>
      <c r="N42" s="63"/>
    </row>
    <row r="43" spans="1:14" ht="15" customHeight="1" x14ac:dyDescent="0.25">
      <c r="A43" s="65" t="s">
        <v>38</v>
      </c>
      <c r="B43" s="170"/>
      <c r="C43" s="162" t="str">
        <f t="shared" si="1"/>
        <v/>
      </c>
      <c r="D43" s="181"/>
      <c r="E43" s="49" t="str">
        <f t="shared" si="2"/>
        <v/>
      </c>
      <c r="F43" s="191"/>
      <c r="G43" s="58" t="s">
        <v>4</v>
      </c>
      <c r="H43" s="170"/>
      <c r="I43" s="48" t="str">
        <f t="shared" si="3"/>
        <v/>
      </c>
      <c r="J43" s="181"/>
      <c r="K43" s="49" t="str">
        <f t="shared" si="4"/>
        <v/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f t="shared" si="1"/>
        <v>0</v>
      </c>
      <c r="D44" s="214">
        <v>0</v>
      </c>
      <c r="E44" s="42">
        <f t="shared" si="2"/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f t="shared" si="3"/>
        <v>0</v>
      </c>
      <c r="J44" s="214">
        <v>0</v>
      </c>
      <c r="K44" s="42">
        <f t="shared" si="4"/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1">
        <f t="shared" si="1"/>
        <v>0</v>
      </c>
      <c r="D45" s="181">
        <v>0</v>
      </c>
      <c r="E45" s="42">
        <f t="shared" si="2"/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1">
        <f t="shared" si="3"/>
        <v>0</v>
      </c>
      <c r="J45" s="181">
        <v>0</v>
      </c>
      <c r="K45" s="42">
        <f t="shared" si="4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1">
        <f t="shared" si="1"/>
        <v>0</v>
      </c>
      <c r="D46" s="181">
        <v>0</v>
      </c>
      <c r="E46" s="42">
        <f t="shared" si="2"/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1">
        <f t="shared" si="3"/>
        <v>0</v>
      </c>
      <c r="J46" s="181">
        <v>0</v>
      </c>
      <c r="K46" s="42">
        <f t="shared" si="4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1">
        <f t="shared" si="1"/>
        <v>0</v>
      </c>
      <c r="D47" s="181">
        <v>0</v>
      </c>
      <c r="E47" s="42">
        <f t="shared" si="2"/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1">
        <f t="shared" si="3"/>
        <v>0</v>
      </c>
      <c r="J47" s="181">
        <v>0</v>
      </c>
      <c r="K47" s="42">
        <f t="shared" si="4"/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185000</v>
      </c>
      <c r="C48" s="41">
        <f t="shared" si="1"/>
        <v>1</v>
      </c>
      <c r="D48" s="181">
        <v>0</v>
      </c>
      <c r="E48" s="42">
        <f t="shared" si="2"/>
        <v>0</v>
      </c>
      <c r="F48" s="192">
        <f>D48+B48</f>
        <v>185000</v>
      </c>
      <c r="G48" s="47">
        <f>IF(ISBLANK(F48),"  ",IF(F79&gt;0,F48/F79,IF(F48&gt;0,1,0)))</f>
        <v>4.4105717093433148E-4</v>
      </c>
      <c r="H48" s="206">
        <v>185000</v>
      </c>
      <c r="I48" s="41">
        <f t="shared" si="3"/>
        <v>1</v>
      </c>
      <c r="J48" s="181">
        <v>0</v>
      </c>
      <c r="K48" s="42">
        <f t="shared" si="4"/>
        <v>0</v>
      </c>
      <c r="L48" s="192">
        <f>J48+H48</f>
        <v>185000</v>
      </c>
      <c r="M48" s="47">
        <f>IF(ISBLANK(L48),"  ",IF(L79&gt;0,L48/L79,IF(L48&gt;0,1,0)))</f>
        <v>4.6918269819564253E-4</v>
      </c>
      <c r="N48" s="24"/>
    </row>
    <row r="49" spans="1:17" s="64" customFormat="1" ht="15" customHeight="1" x14ac:dyDescent="0.25">
      <c r="A49" s="65" t="s">
        <v>44</v>
      </c>
      <c r="B49" s="174">
        <v>185000</v>
      </c>
      <c r="C49" s="164">
        <f t="shared" si="1"/>
        <v>1</v>
      </c>
      <c r="D49" s="185">
        <v>0</v>
      </c>
      <c r="E49" s="60">
        <f t="shared" si="2"/>
        <v>0</v>
      </c>
      <c r="F49" s="193">
        <f>F48+F47+F46+F45+F44</f>
        <v>185000</v>
      </c>
      <c r="G49" s="61">
        <f>IF(ISBLANK(F49),"  ",IF(F79&gt;0,F49/F79,IF(F49&gt;0,1,0)))</f>
        <v>4.4105717093433148E-4</v>
      </c>
      <c r="H49" s="174">
        <v>185000</v>
      </c>
      <c r="I49" s="164">
        <f t="shared" si="3"/>
        <v>1</v>
      </c>
      <c r="J49" s="185">
        <v>0</v>
      </c>
      <c r="K49" s="60">
        <f t="shared" si="4"/>
        <v>0</v>
      </c>
      <c r="L49" s="193">
        <f>L48+L47+L46+L45+L44</f>
        <v>185000</v>
      </c>
      <c r="M49" s="61">
        <f>IF(ISBLANK(L49),"  ",IF(L79&gt;0,L49/L79,IF(L49&gt;0,1,0)))</f>
        <v>4.6918269819564253E-4</v>
      </c>
      <c r="N49" s="63"/>
    </row>
    <row r="50" spans="1:17" s="64" customFormat="1" ht="15" customHeight="1" x14ac:dyDescent="0.25">
      <c r="A50" s="158" t="s">
        <v>183</v>
      </c>
      <c r="B50" s="209">
        <v>8260596</v>
      </c>
      <c r="C50" s="164">
        <f t="shared" si="1"/>
        <v>1</v>
      </c>
      <c r="D50" s="186">
        <v>0</v>
      </c>
      <c r="E50" s="60">
        <f t="shared" si="2"/>
        <v>0</v>
      </c>
      <c r="F50" s="194">
        <f>D50+B50</f>
        <v>8260596</v>
      </c>
      <c r="G50" s="61">
        <f>IF(ISBLANK(F50),"  ",IF(F78&gt;0,F50/F78,IF(F50&gt;0,1,0)))</f>
        <v>1</v>
      </c>
      <c r="H50" s="209">
        <v>0</v>
      </c>
      <c r="I50" s="164">
        <f t="shared" si="3"/>
        <v>0</v>
      </c>
      <c r="J50" s="186">
        <v>8260596</v>
      </c>
      <c r="K50" s="60">
        <f t="shared" si="4"/>
        <v>1</v>
      </c>
      <c r="L50" s="194">
        <f>J50+H50</f>
        <v>8260596</v>
      </c>
      <c r="M50" s="61">
        <f>IF(ISBLANK(L50),"  ",IF(L78&gt;0,L50/L78,IF(L50&gt;0,1,0)))</f>
        <v>1</v>
      </c>
      <c r="N50" s="63"/>
    </row>
    <row r="51" spans="1:17" s="64" customFormat="1" ht="15" customHeight="1" x14ac:dyDescent="0.25">
      <c r="A51" s="70" t="s">
        <v>45</v>
      </c>
      <c r="B51" s="209">
        <v>0</v>
      </c>
      <c r="C51" s="164">
        <f t="shared" si="1"/>
        <v>0</v>
      </c>
      <c r="D51" s="186">
        <v>0</v>
      </c>
      <c r="E51" s="60">
        <f t="shared" si="2"/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164">
        <f t="shared" si="3"/>
        <v>0</v>
      </c>
      <c r="J51" s="186">
        <v>0</v>
      </c>
      <c r="K51" s="60">
        <f t="shared" si="4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7" ht="15" customHeight="1" x14ac:dyDescent="0.25">
      <c r="A52" s="13" t="s">
        <v>46</v>
      </c>
      <c r="B52" s="173"/>
      <c r="C52" s="162" t="str">
        <f t="shared" si="1"/>
        <v/>
      </c>
      <c r="D52" s="184"/>
      <c r="E52" s="49" t="str">
        <f t="shared" si="2"/>
        <v/>
      </c>
      <c r="F52" s="189"/>
      <c r="G52" s="73" t="s">
        <v>4</v>
      </c>
      <c r="H52" s="173"/>
      <c r="I52" s="48" t="str">
        <f t="shared" si="3"/>
        <v/>
      </c>
      <c r="J52" s="184"/>
      <c r="K52" s="49" t="str">
        <f t="shared" si="4"/>
        <v/>
      </c>
      <c r="L52" s="189"/>
      <c r="M52" s="73" t="s">
        <v>4</v>
      </c>
      <c r="N52" s="24"/>
    </row>
    <row r="53" spans="1:17" ht="15" customHeight="1" x14ac:dyDescent="0.2">
      <c r="A53" s="10" t="s">
        <v>47</v>
      </c>
      <c r="B53" s="173">
        <v>86147778</v>
      </c>
      <c r="C53" s="41">
        <f t="shared" si="1"/>
        <v>0.97804647394820599</v>
      </c>
      <c r="D53" s="184">
        <v>1933699</v>
      </c>
      <c r="E53" s="42">
        <f t="shared" si="2"/>
        <v>2.1953526051794067E-2</v>
      </c>
      <c r="F53" s="195">
        <f t="shared" ref="F53:F58" si="11">D53+B53</f>
        <v>88081477</v>
      </c>
      <c r="G53" s="43">
        <f>IF(ISBLANK(F53),"  ",IF(F79&gt;0,F53/F79,IF(F53&gt;0,1,0)))</f>
        <v>0.20999441652614803</v>
      </c>
      <c r="H53" s="173">
        <v>89719012</v>
      </c>
      <c r="I53" s="41">
        <f t="shared" si="3"/>
        <v>0.97926194619955076</v>
      </c>
      <c r="J53" s="184">
        <v>1900000</v>
      </c>
      <c r="K53" s="42">
        <f t="shared" si="4"/>
        <v>2.0738053800449189E-2</v>
      </c>
      <c r="L53" s="195">
        <f t="shared" ref="L53:L69" si="12">J53+H53</f>
        <v>91619012</v>
      </c>
      <c r="M53" s="43">
        <f>IF(ISBLANK(L53),"  ",IF(L79&gt;0,L53/L79,IF(L53&gt;0,1,0)))</f>
        <v>0.23235705543880514</v>
      </c>
      <c r="N53" s="24"/>
    </row>
    <row r="54" spans="1:17" ht="15" customHeight="1" x14ac:dyDescent="0.2">
      <c r="A54" s="30" t="s">
        <v>48</v>
      </c>
      <c r="B54" s="170">
        <v>6104734</v>
      </c>
      <c r="C54" s="41">
        <f t="shared" si="1"/>
        <v>1</v>
      </c>
      <c r="D54" s="181">
        <v>0</v>
      </c>
      <c r="E54" s="42">
        <f t="shared" si="2"/>
        <v>0</v>
      </c>
      <c r="F54" s="196">
        <f t="shared" si="11"/>
        <v>6104734</v>
      </c>
      <c r="G54" s="47">
        <f>IF(ISBLANK(F54),"  ",IF(F79&gt;0,F54/F79,IF(F54&gt;0,1,0)))</f>
        <v>1.455425247214392E-2</v>
      </c>
      <c r="H54" s="170">
        <v>5913953</v>
      </c>
      <c r="I54" s="41">
        <f t="shared" si="3"/>
        <v>1</v>
      </c>
      <c r="J54" s="181">
        <v>0</v>
      </c>
      <c r="K54" s="42">
        <f t="shared" si="4"/>
        <v>0</v>
      </c>
      <c r="L54" s="196">
        <f t="shared" si="12"/>
        <v>5913953</v>
      </c>
      <c r="M54" s="47">
        <f>IF(ISBLANK(L54),"  ",IF(L79&gt;0,L54/L79,IF(L54&gt;0,1,0)))</f>
        <v>1.4998510408336297E-2</v>
      </c>
      <c r="N54" s="24"/>
    </row>
    <row r="55" spans="1:17" ht="15" customHeight="1" x14ac:dyDescent="0.2">
      <c r="A55" s="74" t="s">
        <v>49</v>
      </c>
      <c r="B55" s="210">
        <v>2728610</v>
      </c>
      <c r="C55" s="41">
        <f t="shared" si="1"/>
        <v>0.80867447341217524</v>
      </c>
      <c r="D55" s="215">
        <v>645566</v>
      </c>
      <c r="E55" s="42">
        <f t="shared" si="2"/>
        <v>0.1913255265878247</v>
      </c>
      <c r="F55" s="197">
        <f t="shared" si="11"/>
        <v>3374176</v>
      </c>
      <c r="G55" s="47">
        <f>IF(ISBLANK(F55),"  ",IF(F79&gt;0,F55/F79,IF(F55&gt;0,1,0)))</f>
        <v>8.0443487610514525E-3</v>
      </c>
      <c r="H55" s="210">
        <v>2660394</v>
      </c>
      <c r="I55" s="41">
        <f t="shared" si="3"/>
        <v>0.8396444096012059</v>
      </c>
      <c r="J55" s="215">
        <v>508083</v>
      </c>
      <c r="K55" s="42">
        <f t="shared" si="4"/>
        <v>0.16035559039879413</v>
      </c>
      <c r="L55" s="197">
        <f t="shared" si="12"/>
        <v>3168477</v>
      </c>
      <c r="M55" s="47">
        <f>IF(ISBLANK(L55),"  ",IF(L79&gt;0,L55/L79,IF(L55&gt;0,1,0)))</f>
        <v>8.0356464217882975E-3</v>
      </c>
      <c r="N55" s="24"/>
    </row>
    <row r="56" spans="1:17" ht="15" customHeight="1" x14ac:dyDescent="0.2">
      <c r="A56" s="74" t="s">
        <v>50</v>
      </c>
      <c r="B56" s="210">
        <v>1712647</v>
      </c>
      <c r="C56" s="41">
        <f t="shared" si="1"/>
        <v>1</v>
      </c>
      <c r="D56" s="215">
        <v>0</v>
      </c>
      <c r="E56" s="42">
        <f t="shared" si="2"/>
        <v>0</v>
      </c>
      <c r="F56" s="197">
        <f t="shared" si="11"/>
        <v>1712647</v>
      </c>
      <c r="G56" s="47">
        <f>IF(ISBLANK(F56),"  ",IF(F79&gt;0,F56/F79,IF(F56&gt;0,1,0)))</f>
        <v>4.0831094088063244E-3</v>
      </c>
      <c r="H56" s="210">
        <v>1675937</v>
      </c>
      <c r="I56" s="41">
        <f t="shared" si="3"/>
        <v>1</v>
      </c>
      <c r="J56" s="215">
        <v>0</v>
      </c>
      <c r="K56" s="42">
        <f t="shared" si="4"/>
        <v>0</v>
      </c>
      <c r="L56" s="197">
        <f t="shared" si="12"/>
        <v>1675937</v>
      </c>
      <c r="M56" s="47">
        <f>IF(ISBLANK(L56),"  ",IF(L79&gt;0,L56/L79,IF(L56&gt;0,1,0)))</f>
        <v>4.2503818576535707E-3</v>
      </c>
      <c r="N56" s="24"/>
    </row>
    <row r="57" spans="1:17" ht="15" customHeight="1" x14ac:dyDescent="0.2">
      <c r="A57" s="74" t="s">
        <v>51</v>
      </c>
      <c r="B57" s="210">
        <v>0</v>
      </c>
      <c r="C57" s="41">
        <f t="shared" si="1"/>
        <v>0</v>
      </c>
      <c r="D57" s="215">
        <v>0</v>
      </c>
      <c r="E57" s="42">
        <f t="shared" si="2"/>
        <v>0</v>
      </c>
      <c r="F57" s="197">
        <f t="shared" si="11"/>
        <v>0</v>
      </c>
      <c r="G57" s="47">
        <f>IF(ISBLANK(F57),"  ",IF(F79&gt;0,F57/F79,IF(F57&gt;0,1,0)))</f>
        <v>0</v>
      </c>
      <c r="H57" s="210">
        <v>0</v>
      </c>
      <c r="I57" s="41">
        <f t="shared" si="3"/>
        <v>0</v>
      </c>
      <c r="J57" s="215">
        <v>0</v>
      </c>
      <c r="K57" s="42">
        <f t="shared" si="4"/>
        <v>0</v>
      </c>
      <c r="L57" s="197">
        <f t="shared" si="12"/>
        <v>0</v>
      </c>
      <c r="M57" s="47">
        <f>IF(ISBLANK(L57),"  ",IF(L79&gt;0,L57/L79,IF(L57&gt;0,1,0)))</f>
        <v>0</v>
      </c>
      <c r="N57" s="24"/>
    </row>
    <row r="58" spans="1:17" s="109" customFormat="1" ht="15" customHeight="1" x14ac:dyDescent="0.2">
      <c r="A58" s="88" t="s">
        <v>52</v>
      </c>
      <c r="B58" s="170">
        <v>26208690</v>
      </c>
      <c r="C58" s="41">
        <f t="shared" si="1"/>
        <v>0.36923183429455808</v>
      </c>
      <c r="D58" s="181">
        <v>44772974</v>
      </c>
      <c r="E58" s="42">
        <f t="shared" si="2"/>
        <v>0.63076816570544192</v>
      </c>
      <c r="F58" s="196">
        <f t="shared" si="11"/>
        <v>70981664</v>
      </c>
      <c r="G58" s="47">
        <f>IF(ISBLANK(F58),"  ",IF(F79&gt;0,F58/F79,IF(F58&gt;0,1,0)))</f>
        <v>0.16922687520027721</v>
      </c>
      <c r="H58" s="170">
        <v>27953129</v>
      </c>
      <c r="I58" s="41">
        <f t="shared" si="3"/>
        <v>0.40914672685080444</v>
      </c>
      <c r="J58" s="181">
        <v>40367420</v>
      </c>
      <c r="K58" s="42">
        <f t="shared" si="4"/>
        <v>0.59085327314919556</v>
      </c>
      <c r="L58" s="196">
        <f t="shared" si="12"/>
        <v>68320549</v>
      </c>
      <c r="M58" s="47">
        <f>IF(ISBLANK(L58),"  ",IF(L79&gt;0,L58/L79,IF(L58&gt;0,1,0)))</f>
        <v>0.17326929471366276</v>
      </c>
      <c r="N58" s="108"/>
    </row>
    <row r="59" spans="1:17" s="64" customFormat="1" ht="15" customHeight="1" x14ac:dyDescent="0.25">
      <c r="A59" s="70" t="s">
        <v>53</v>
      </c>
      <c r="B59" s="211">
        <v>122902459</v>
      </c>
      <c r="C59" s="164">
        <f t="shared" si="1"/>
        <v>0.72187411239600563</v>
      </c>
      <c r="D59" s="185">
        <v>47352239</v>
      </c>
      <c r="E59" s="60">
        <f t="shared" si="2"/>
        <v>0.27812588760399432</v>
      </c>
      <c r="F59" s="198">
        <f>F58+F56+F55+F54+F53+F57</f>
        <v>170254698</v>
      </c>
      <c r="G59" s="61">
        <f>IF(ISBLANK(F59),"  ",IF(F79&gt;0,F59/F79,IF(F59&gt;0,1,0)))</f>
        <v>0.40590300236842697</v>
      </c>
      <c r="H59" s="211">
        <v>127922425</v>
      </c>
      <c r="I59" s="164">
        <f t="shared" si="3"/>
        <v>0.74940818848135049</v>
      </c>
      <c r="J59" s="185">
        <v>42775503</v>
      </c>
      <c r="K59" s="60">
        <f t="shared" si="4"/>
        <v>0.25059181151864951</v>
      </c>
      <c r="L59" s="217">
        <f t="shared" si="12"/>
        <v>170697928</v>
      </c>
      <c r="M59" s="61">
        <f>IF(ISBLANK(L59),"  ",IF(L79&gt;0,L59/L79,IF(L59&gt;0,1,0)))</f>
        <v>0.43291088884024603</v>
      </c>
      <c r="N59" s="63"/>
    </row>
    <row r="60" spans="1:17" ht="15" customHeight="1" x14ac:dyDescent="0.2">
      <c r="A60" s="40" t="s">
        <v>54</v>
      </c>
      <c r="B60" s="212">
        <v>0</v>
      </c>
      <c r="C60" s="41">
        <f t="shared" si="1"/>
        <v>0</v>
      </c>
      <c r="D60" s="216">
        <v>0</v>
      </c>
      <c r="E60" s="42">
        <f t="shared" si="2"/>
        <v>0</v>
      </c>
      <c r="F60" s="199">
        <f t="shared" ref="F60:F69" si="13">D60+B60</f>
        <v>0</v>
      </c>
      <c r="G60" s="47">
        <f>IF(ISBLANK(F60),"  ",IF(F79&gt;0,F60/F79,IF(F60&gt;0,1,0)))</f>
        <v>0</v>
      </c>
      <c r="H60" s="212">
        <v>0</v>
      </c>
      <c r="I60" s="41">
        <f t="shared" si="3"/>
        <v>0</v>
      </c>
      <c r="J60" s="216">
        <v>0</v>
      </c>
      <c r="K60" s="42">
        <f t="shared" si="4"/>
        <v>0</v>
      </c>
      <c r="L60" s="199">
        <f t="shared" si="12"/>
        <v>0</v>
      </c>
      <c r="M60" s="47">
        <f>IF(ISBLANK(L60),"  ",IF(L79&gt;0,L60/L79,IF(L60&gt;0,1,0)))</f>
        <v>0</v>
      </c>
      <c r="N60" s="24"/>
    </row>
    <row r="61" spans="1:17" ht="15" customHeight="1" x14ac:dyDescent="0.2">
      <c r="A61" s="75" t="s">
        <v>55</v>
      </c>
      <c r="B61" s="206">
        <v>0</v>
      </c>
      <c r="C61" s="41">
        <f t="shared" si="1"/>
        <v>0</v>
      </c>
      <c r="D61" s="181">
        <v>0</v>
      </c>
      <c r="E61" s="42">
        <f t="shared" si="2"/>
        <v>0</v>
      </c>
      <c r="F61" s="191">
        <f t="shared" si="13"/>
        <v>0</v>
      </c>
      <c r="G61" s="47">
        <f>IF(ISBLANK(F61),"  ",IF(F79&gt;0,F61/F79,IF(F61&gt;0,1,0)))</f>
        <v>0</v>
      </c>
      <c r="H61" s="206">
        <v>0</v>
      </c>
      <c r="I61" s="41">
        <f t="shared" si="3"/>
        <v>0</v>
      </c>
      <c r="J61" s="181">
        <v>0</v>
      </c>
      <c r="K61" s="42">
        <f t="shared" si="4"/>
        <v>0</v>
      </c>
      <c r="L61" s="191">
        <f t="shared" si="12"/>
        <v>0</v>
      </c>
      <c r="M61" s="47">
        <f>IF(ISBLANK(L61),"  ",IF(L79&gt;0,L61/L79,IF(L61&gt;0,1,0)))</f>
        <v>0</v>
      </c>
      <c r="N61" s="24"/>
    </row>
    <row r="62" spans="1:17" ht="15" customHeight="1" x14ac:dyDescent="0.2">
      <c r="A62" s="68" t="s">
        <v>56</v>
      </c>
      <c r="B62" s="206">
        <v>0</v>
      </c>
      <c r="C62" s="41">
        <f t="shared" si="1"/>
        <v>0</v>
      </c>
      <c r="D62" s="181">
        <v>0</v>
      </c>
      <c r="E62" s="42">
        <f t="shared" si="2"/>
        <v>0</v>
      </c>
      <c r="F62" s="191">
        <f t="shared" si="13"/>
        <v>0</v>
      </c>
      <c r="G62" s="47">
        <f>IF(ISBLANK(F62),"  ",IF(F79&gt;0,F62/F79,IF(F62&gt;0,1,0)))</f>
        <v>0</v>
      </c>
      <c r="H62" s="206">
        <v>0</v>
      </c>
      <c r="I62" s="41">
        <f t="shared" si="3"/>
        <v>0</v>
      </c>
      <c r="J62" s="181">
        <v>0</v>
      </c>
      <c r="K62" s="42">
        <f t="shared" si="4"/>
        <v>0</v>
      </c>
      <c r="L62" s="191">
        <f t="shared" si="12"/>
        <v>0</v>
      </c>
      <c r="M62" s="47">
        <f>IF(ISBLANK(L62),"  ",IF(L79&gt;0,L62/L79,IF(L62&gt;0,1,0)))</f>
        <v>0</v>
      </c>
      <c r="N62" s="108"/>
      <c r="O62" s="109"/>
      <c r="P62" s="109"/>
      <c r="Q62" s="109"/>
    </row>
    <row r="63" spans="1:17" ht="15" customHeight="1" x14ac:dyDescent="0.2">
      <c r="A63" s="89" t="s">
        <v>57</v>
      </c>
      <c r="B63" s="168">
        <v>0</v>
      </c>
      <c r="C63" s="41">
        <f t="shared" si="1"/>
        <v>0</v>
      </c>
      <c r="D63" s="180">
        <v>4867908</v>
      </c>
      <c r="E63" s="42">
        <f t="shared" si="2"/>
        <v>1</v>
      </c>
      <c r="F63" s="192">
        <f t="shared" si="13"/>
        <v>4867908</v>
      </c>
      <c r="G63" s="47">
        <f>IF(ISBLANK(F63),"  ",IF(F79&gt;0,F63/F79,IF(F63&gt;0,1,0)))</f>
        <v>1.1605544491073512E-2</v>
      </c>
      <c r="H63" s="168">
        <v>0</v>
      </c>
      <c r="I63" s="41">
        <f t="shared" si="3"/>
        <v>0</v>
      </c>
      <c r="J63" s="180">
        <v>4352511</v>
      </c>
      <c r="K63" s="42">
        <f t="shared" si="4"/>
        <v>1</v>
      </c>
      <c r="L63" s="192">
        <f t="shared" si="12"/>
        <v>4352511</v>
      </c>
      <c r="M63" s="47">
        <f>IF(ISBLANK(L63),"  ",IF(L79&gt;0,L63/L79,IF(L63&gt;0,1,0)))</f>
        <v>1.1038501918411969E-2</v>
      </c>
      <c r="N63" s="108"/>
      <c r="O63" s="109"/>
      <c r="P63" s="109"/>
      <c r="Q63" s="109"/>
    </row>
    <row r="64" spans="1:17" ht="15" customHeight="1" x14ac:dyDescent="0.2">
      <c r="A64" s="76" t="s">
        <v>58</v>
      </c>
      <c r="B64" s="206">
        <v>0</v>
      </c>
      <c r="C64" s="41">
        <f t="shared" si="1"/>
        <v>0</v>
      </c>
      <c r="D64" s="181">
        <v>0</v>
      </c>
      <c r="E64" s="42">
        <f t="shared" si="2"/>
        <v>0</v>
      </c>
      <c r="F64" s="191">
        <f t="shared" si="13"/>
        <v>0</v>
      </c>
      <c r="G64" s="47">
        <f>IF(ISBLANK(F64),"  ",IF(F79&gt;0,F64/F79,IF(F64&gt;0,1,0)))</f>
        <v>0</v>
      </c>
      <c r="H64" s="206">
        <v>0</v>
      </c>
      <c r="I64" s="41">
        <f t="shared" si="3"/>
        <v>0</v>
      </c>
      <c r="J64" s="181">
        <v>0</v>
      </c>
      <c r="K64" s="42">
        <f t="shared" si="4"/>
        <v>0</v>
      </c>
      <c r="L64" s="191">
        <f t="shared" si="12"/>
        <v>0</v>
      </c>
      <c r="M64" s="47">
        <f>IF(ISBLANK(L64),"  ",IF(L79&gt;0,L64/L79,IF(L64&gt;0,1,0)))</f>
        <v>0</v>
      </c>
      <c r="N64" s="108"/>
      <c r="O64" s="109"/>
      <c r="P64" s="109"/>
      <c r="Q64" s="109"/>
    </row>
    <row r="65" spans="1:17" ht="15" customHeight="1" x14ac:dyDescent="0.2">
      <c r="A65" s="76" t="s">
        <v>59</v>
      </c>
      <c r="B65" s="206">
        <v>0</v>
      </c>
      <c r="C65" s="41">
        <f t="shared" si="1"/>
        <v>0</v>
      </c>
      <c r="D65" s="181">
        <v>24301394</v>
      </c>
      <c r="E65" s="42">
        <f t="shared" si="2"/>
        <v>1</v>
      </c>
      <c r="F65" s="191">
        <f t="shared" si="13"/>
        <v>24301394</v>
      </c>
      <c r="G65" s="47">
        <f>IF(ISBLANK(F65),"  ",IF(F79&gt;0,F65/F79,IF(F65&gt;0,1,0)))</f>
        <v>5.7936778850813719E-2</v>
      </c>
      <c r="H65" s="206">
        <v>0</v>
      </c>
      <c r="I65" s="41">
        <f t="shared" si="3"/>
        <v>0</v>
      </c>
      <c r="J65" s="181">
        <v>23719935</v>
      </c>
      <c r="K65" s="42">
        <f t="shared" si="4"/>
        <v>1</v>
      </c>
      <c r="L65" s="191">
        <f t="shared" si="12"/>
        <v>23719935</v>
      </c>
      <c r="M65" s="47">
        <f>IF(ISBLANK(L65),"  ",IF(L79&gt;0,L65/L79,IF(L65&gt;0,1,0)))</f>
        <v>6.0156665428785179E-2</v>
      </c>
      <c r="N65" s="108"/>
      <c r="O65" s="109"/>
      <c r="P65" s="109"/>
      <c r="Q65" s="109"/>
    </row>
    <row r="66" spans="1:17" ht="15" customHeight="1" x14ac:dyDescent="0.2">
      <c r="A66" s="77" t="s">
        <v>60</v>
      </c>
      <c r="B66" s="206">
        <v>0</v>
      </c>
      <c r="C66" s="41">
        <f t="shared" si="1"/>
        <v>0</v>
      </c>
      <c r="D66" s="181">
        <v>43775263</v>
      </c>
      <c r="E66" s="42">
        <f t="shared" si="2"/>
        <v>1</v>
      </c>
      <c r="F66" s="191">
        <f t="shared" si="13"/>
        <v>43775263</v>
      </c>
      <c r="G66" s="47">
        <f>IF(ISBLANK(F66),"  ",IF(F79&gt;0,F66/F79,IF(F66&gt;0,1,0)))</f>
        <v>0.10436429003073684</v>
      </c>
      <c r="H66" s="206">
        <v>0</v>
      </c>
      <c r="I66" s="41">
        <f t="shared" si="3"/>
        <v>0</v>
      </c>
      <c r="J66" s="181">
        <v>39915498</v>
      </c>
      <c r="K66" s="42">
        <f t="shared" si="4"/>
        <v>1</v>
      </c>
      <c r="L66" s="191">
        <f t="shared" si="12"/>
        <v>39915498</v>
      </c>
      <c r="M66" s="47">
        <f>IF(ISBLANK(L66),"  ",IF(L79&gt;0,L66/L79,IF(L66&gt;0,1,0)))</f>
        <v>0.10123060027817715</v>
      </c>
      <c r="N66" s="108"/>
      <c r="O66" s="109"/>
      <c r="P66" s="109"/>
      <c r="Q66" s="109"/>
    </row>
    <row r="67" spans="1:17" ht="15" customHeight="1" x14ac:dyDescent="0.2">
      <c r="A67" s="77" t="s">
        <v>61</v>
      </c>
      <c r="B67" s="206">
        <v>0</v>
      </c>
      <c r="C67" s="41">
        <f t="shared" si="1"/>
        <v>0</v>
      </c>
      <c r="D67" s="181">
        <v>0</v>
      </c>
      <c r="E67" s="42">
        <f t="shared" si="2"/>
        <v>0</v>
      </c>
      <c r="F67" s="191">
        <f t="shared" si="13"/>
        <v>0</v>
      </c>
      <c r="G67" s="47">
        <f>IF(ISBLANK(F67),"  ",IF(F79&gt;0,F67/F79,IF(F67&gt;0,1,0)))</f>
        <v>0</v>
      </c>
      <c r="H67" s="206">
        <v>0</v>
      </c>
      <c r="I67" s="41">
        <f t="shared" si="3"/>
        <v>0</v>
      </c>
      <c r="J67" s="181">
        <v>0</v>
      </c>
      <c r="K67" s="42">
        <f t="shared" si="4"/>
        <v>0</v>
      </c>
      <c r="L67" s="191">
        <f t="shared" si="12"/>
        <v>0</v>
      </c>
      <c r="M67" s="47">
        <f>IF(ISBLANK(L67),"  ",IF(L79&gt;0,L67/L79,IF(L67&gt;0,1,0)))</f>
        <v>0</v>
      </c>
      <c r="N67" s="108"/>
      <c r="O67" s="109"/>
      <c r="P67" s="109"/>
      <c r="Q67" s="109"/>
    </row>
    <row r="68" spans="1:17" ht="15" customHeight="1" x14ac:dyDescent="0.2">
      <c r="A68" s="68" t="s">
        <v>62</v>
      </c>
      <c r="B68" s="206">
        <v>0</v>
      </c>
      <c r="C68" s="41">
        <f t="shared" si="1"/>
        <v>0</v>
      </c>
      <c r="D68" s="181">
        <v>25525254</v>
      </c>
      <c r="E68" s="42">
        <f t="shared" si="2"/>
        <v>1</v>
      </c>
      <c r="F68" s="191">
        <f t="shared" si="13"/>
        <v>25525254</v>
      </c>
      <c r="G68" s="47">
        <f>IF(ISBLANK(F68),"  ",IF(F79&gt;0,F68/F79,IF(F68&gt;0,1,0)))</f>
        <v>6.0854574684433664E-2</v>
      </c>
      <c r="H68" s="206">
        <v>0</v>
      </c>
      <c r="I68" s="41">
        <f t="shared" si="3"/>
        <v>0</v>
      </c>
      <c r="J68" s="181">
        <v>25030000</v>
      </c>
      <c r="K68" s="42">
        <f t="shared" si="4"/>
        <v>1</v>
      </c>
      <c r="L68" s="191">
        <f t="shared" si="12"/>
        <v>25030000</v>
      </c>
      <c r="M68" s="47">
        <f>IF(ISBLANK(L68),"  ",IF(L79&gt;0,L68/L79,IF(L68&gt;0,1,0)))</f>
        <v>6.3479151004523962E-2</v>
      </c>
      <c r="N68" s="108"/>
      <c r="O68" s="109"/>
      <c r="P68" s="109"/>
      <c r="Q68" s="109"/>
    </row>
    <row r="69" spans="1:17" ht="15" customHeight="1" x14ac:dyDescent="0.2">
      <c r="A69" s="89" t="s">
        <v>63</v>
      </c>
      <c r="B69" s="206">
        <v>8652240</v>
      </c>
      <c r="C69" s="41">
        <f t="shared" si="1"/>
        <v>0.31702833532533142</v>
      </c>
      <c r="D69" s="181">
        <v>18639453</v>
      </c>
      <c r="E69" s="42">
        <f t="shared" si="2"/>
        <v>0.68297166467466863</v>
      </c>
      <c r="F69" s="191">
        <f t="shared" si="13"/>
        <v>27291693</v>
      </c>
      <c r="G69" s="47">
        <f>IF(ISBLANK(F69),"  ",IF(F79&gt;0,F69/F79,IF(F69&gt;0,1,0)))</f>
        <v>6.5065929213990806E-2</v>
      </c>
      <c r="H69" s="206">
        <v>9017100</v>
      </c>
      <c r="I69" s="41">
        <f t="shared" si="3"/>
        <v>0.32484338017818093</v>
      </c>
      <c r="J69" s="181">
        <v>18741200</v>
      </c>
      <c r="K69" s="42">
        <f t="shared" si="4"/>
        <v>0.67515661982181907</v>
      </c>
      <c r="L69" s="191">
        <f t="shared" si="12"/>
        <v>27758300</v>
      </c>
      <c r="M69" s="47">
        <f>IF(ISBLANK(L69),"  ",IF(L79&gt;0,L69/L79,IF(L69&gt;0,1,0)))</f>
        <v>7.0398454547697858E-2</v>
      </c>
      <c r="N69" s="108"/>
      <c r="O69" s="109"/>
      <c r="P69" s="109"/>
      <c r="Q69" s="109"/>
    </row>
    <row r="70" spans="1:17" s="64" customFormat="1" ht="15" customHeight="1" x14ac:dyDescent="0.25">
      <c r="A70" s="78" t="s">
        <v>64</v>
      </c>
      <c r="B70" s="174">
        <v>131554699</v>
      </c>
      <c r="C70" s="164">
        <f t="shared" si="1"/>
        <v>0.44441721282763536</v>
      </c>
      <c r="D70" s="185">
        <v>164461511</v>
      </c>
      <c r="E70" s="60">
        <f t="shared" si="2"/>
        <v>0.55558278717236464</v>
      </c>
      <c r="F70" s="174">
        <f>F69+F68+F67+F66+F65+F64+F63+F62+F61+F60+F59</f>
        <v>296016210</v>
      </c>
      <c r="G70" s="61">
        <f>IF(ISBLANK(F70),"  ",IF(F79&gt;0,F70/F79,IF(F70&gt;0,1,0)))</f>
        <v>0.70573011963947552</v>
      </c>
      <c r="H70" s="174">
        <v>136939525</v>
      </c>
      <c r="I70" s="164">
        <f t="shared" si="3"/>
        <v>0.46981701349510996</v>
      </c>
      <c r="J70" s="185">
        <v>154534647</v>
      </c>
      <c r="K70" s="60">
        <f t="shared" si="4"/>
        <v>0.53018298650489004</v>
      </c>
      <c r="L70" s="174">
        <f>L69+L68+L67+L66+L65+L64+L63+L62+L61+L60+L59</f>
        <v>291474172</v>
      </c>
      <c r="M70" s="61">
        <f>IF(ISBLANK(L70),"  ",IF(L79&gt;0,L70/L79,IF(L70&gt;0,1,0)))</f>
        <v>0.73921426201784213</v>
      </c>
      <c r="N70" s="110"/>
      <c r="O70" s="111"/>
      <c r="P70" s="111"/>
      <c r="Q70" s="111"/>
    </row>
    <row r="71" spans="1:17" ht="15" customHeight="1" x14ac:dyDescent="0.25">
      <c r="A71" s="98" t="s">
        <v>65</v>
      </c>
      <c r="B71" s="170"/>
      <c r="C71" s="162" t="str">
        <f t="shared" si="1"/>
        <v/>
      </c>
      <c r="D71" s="181"/>
      <c r="E71" s="49" t="str">
        <f t="shared" si="2"/>
        <v/>
      </c>
      <c r="F71" s="191"/>
      <c r="G71" s="58" t="s">
        <v>4</v>
      </c>
      <c r="H71" s="170"/>
      <c r="I71" s="48" t="str">
        <f t="shared" si="3"/>
        <v/>
      </c>
      <c r="J71" s="181"/>
      <c r="K71" s="49" t="str">
        <f t="shared" si="4"/>
        <v/>
      </c>
      <c r="L71" s="191"/>
      <c r="M71" s="58" t="s">
        <v>4</v>
      </c>
      <c r="N71" s="109"/>
      <c r="O71" s="109"/>
      <c r="P71" s="109"/>
      <c r="Q71" s="109"/>
    </row>
    <row r="72" spans="1:17" ht="15" customHeight="1" x14ac:dyDescent="0.2">
      <c r="A72" s="112" t="s">
        <v>66</v>
      </c>
      <c r="B72" s="205">
        <v>0</v>
      </c>
      <c r="C72" s="41">
        <f t="shared" si="1"/>
        <v>0</v>
      </c>
      <c r="D72" s="184">
        <v>0</v>
      </c>
      <c r="E72" s="42">
        <f t="shared" si="2"/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f t="shared" si="3"/>
        <v>0</v>
      </c>
      <c r="J72" s="184">
        <v>0</v>
      </c>
      <c r="K72" s="42">
        <f t="shared" si="4"/>
        <v>0</v>
      </c>
      <c r="L72" s="190">
        <f>J72+H72</f>
        <v>0</v>
      </c>
      <c r="M72" s="43">
        <f>IF(ISBLANK(L72),"  ",IF(L79&gt;0,L72/L79,IF(L72&gt;0,1,0)))</f>
        <v>0</v>
      </c>
      <c r="N72" s="109"/>
      <c r="O72" s="109"/>
      <c r="P72" s="109"/>
      <c r="Q72" s="109"/>
    </row>
    <row r="73" spans="1:17" ht="15" customHeight="1" x14ac:dyDescent="0.2">
      <c r="A73" s="88" t="s">
        <v>67</v>
      </c>
      <c r="B73" s="206">
        <v>0</v>
      </c>
      <c r="C73" s="41">
        <f t="shared" si="1"/>
        <v>0</v>
      </c>
      <c r="D73" s="181">
        <v>0</v>
      </c>
      <c r="E73" s="42">
        <f t="shared" si="2"/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1">
        <f t="shared" si="3"/>
        <v>0</v>
      </c>
      <c r="J73" s="181">
        <v>0</v>
      </c>
      <c r="K73" s="42">
        <f t="shared" si="4"/>
        <v>0</v>
      </c>
      <c r="L73" s="191">
        <f>J73+H73</f>
        <v>0</v>
      </c>
      <c r="M73" s="47">
        <f>IF(ISBLANK(L73),"  ",IF(L79&gt;0,L73/L79,IF(L73&gt;0,1,0)))</f>
        <v>0</v>
      </c>
      <c r="N73" s="109"/>
      <c r="O73" s="109"/>
      <c r="P73" s="109"/>
      <c r="Q73" s="109"/>
    </row>
    <row r="74" spans="1:17" ht="15" customHeight="1" x14ac:dyDescent="0.25">
      <c r="A74" s="113" t="s">
        <v>68</v>
      </c>
      <c r="B74" s="170"/>
      <c r="C74" s="162" t="str">
        <f t="shared" si="1"/>
        <v/>
      </c>
      <c r="D74" s="181"/>
      <c r="E74" s="49" t="str">
        <f t="shared" si="2"/>
        <v/>
      </c>
      <c r="F74" s="191"/>
      <c r="G74" s="58" t="s">
        <v>4</v>
      </c>
      <c r="H74" s="170"/>
      <c r="I74" s="48" t="str">
        <f t="shared" si="3"/>
        <v/>
      </c>
      <c r="J74" s="181"/>
      <c r="K74" s="49" t="str">
        <f t="shared" si="4"/>
        <v/>
      </c>
      <c r="L74" s="191"/>
      <c r="M74" s="58" t="s">
        <v>4</v>
      </c>
      <c r="N74" s="109"/>
      <c r="O74" s="109"/>
      <c r="P74" s="109"/>
      <c r="Q74" s="109"/>
    </row>
    <row r="75" spans="1:17" ht="15" customHeight="1" x14ac:dyDescent="0.2">
      <c r="A75" s="68" t="s">
        <v>69</v>
      </c>
      <c r="B75" s="205">
        <v>0</v>
      </c>
      <c r="C75" s="41">
        <f t="shared" si="1"/>
        <v>0</v>
      </c>
      <c r="D75" s="184">
        <v>24619032</v>
      </c>
      <c r="E75" s="42">
        <f t="shared" si="2"/>
        <v>1</v>
      </c>
      <c r="F75" s="190">
        <f>D75+B75</f>
        <v>24619032</v>
      </c>
      <c r="G75" s="43">
        <f>IF(ISBLANK(F75),"  ",IF(F79&gt;0,F75/F79,IF(F75&gt;0,1,0)))</f>
        <v>5.8694057324658253E-2</v>
      </c>
      <c r="H75" s="205">
        <v>0</v>
      </c>
      <c r="I75" s="41">
        <f t="shared" si="3"/>
        <v>0</v>
      </c>
      <c r="J75" s="184">
        <v>24000000</v>
      </c>
      <c r="K75" s="42">
        <f t="shared" si="4"/>
        <v>1</v>
      </c>
      <c r="L75" s="190">
        <f>J75+H75</f>
        <v>24000000</v>
      </c>
      <c r="M75" s="43">
        <f>IF(ISBLANK(L75),"  ",IF(L79&gt;0,L75/L79,IF(L75&gt;0,1,0)))</f>
        <v>6.0866944630786061E-2</v>
      </c>
      <c r="N75" s="109"/>
      <c r="O75" s="109"/>
      <c r="P75" s="109"/>
      <c r="Q75" s="109"/>
    </row>
    <row r="76" spans="1:17" ht="15" customHeight="1" x14ac:dyDescent="0.2">
      <c r="A76" s="88" t="s">
        <v>70</v>
      </c>
      <c r="B76" s="206">
        <v>0</v>
      </c>
      <c r="C76" s="41">
        <f t="shared" si="1"/>
        <v>0</v>
      </c>
      <c r="D76" s="181">
        <v>40760091</v>
      </c>
      <c r="E76" s="42">
        <f t="shared" si="2"/>
        <v>1</v>
      </c>
      <c r="F76" s="191">
        <f>D76+B76</f>
        <v>40760091</v>
      </c>
      <c r="G76" s="47">
        <f>IF(ISBLANK(F76),"  ",IF(F79&gt;0,F76/F79,IF(F76&gt;0,1,0)))</f>
        <v>9.7175840126950838E-2</v>
      </c>
      <c r="H76" s="206">
        <v>0</v>
      </c>
      <c r="I76" s="41">
        <f t="shared" si="3"/>
        <v>0</v>
      </c>
      <c r="J76" s="181">
        <v>29480541</v>
      </c>
      <c r="K76" s="42">
        <f t="shared" si="4"/>
        <v>1</v>
      </c>
      <c r="L76" s="191">
        <f>J76+H76</f>
        <v>29480541</v>
      </c>
      <c r="M76" s="47">
        <f>IF(ISBLANK(L76),"  ",IF(L79&gt;0,L76/L79,IF(L76&gt;0,1,0)))</f>
        <v>7.4766269030525759E-2</v>
      </c>
      <c r="N76" s="109"/>
      <c r="O76" s="109"/>
      <c r="P76" s="109"/>
      <c r="Q76" s="109"/>
    </row>
    <row r="77" spans="1:17" s="64" customFormat="1" ht="15" customHeight="1" x14ac:dyDescent="0.25">
      <c r="A77" s="114" t="s">
        <v>71</v>
      </c>
      <c r="B77" s="175">
        <v>0</v>
      </c>
      <c r="C77" s="164">
        <f t="shared" si="1"/>
        <v>0</v>
      </c>
      <c r="D77" s="186">
        <v>65379123</v>
      </c>
      <c r="E77" s="60">
        <f t="shared" si="2"/>
        <v>1</v>
      </c>
      <c r="F77" s="200">
        <f>F76+F75+F74+F73+F72</f>
        <v>65379123</v>
      </c>
      <c r="G77" s="61">
        <f>IF(ISBLANK(F77),"  ",IF(F79&gt;0,F77/F79,IF(F77&gt;0,1,0)))</f>
        <v>0.15586989745160909</v>
      </c>
      <c r="H77" s="175">
        <v>0</v>
      </c>
      <c r="I77" s="164">
        <f t="shared" si="3"/>
        <v>0</v>
      </c>
      <c r="J77" s="186">
        <v>53480541</v>
      </c>
      <c r="K77" s="60">
        <f t="shared" si="4"/>
        <v>1</v>
      </c>
      <c r="L77" s="200">
        <f>L76+L75+L74+L73+L72</f>
        <v>53480541</v>
      </c>
      <c r="M77" s="61">
        <f>IF(ISBLANK(L77),"  ",IF(L79&gt;0,L77/L79,IF(L77&gt;0,1,0)))</f>
        <v>0.13563321366131181</v>
      </c>
      <c r="N77" s="111"/>
      <c r="O77" s="111"/>
      <c r="P77" s="111"/>
      <c r="Q77" s="111"/>
    </row>
    <row r="78" spans="1:17" s="64" customFormat="1" ht="15" customHeight="1" x14ac:dyDescent="0.25">
      <c r="A78" s="114" t="s">
        <v>72</v>
      </c>
      <c r="B78" s="175">
        <v>0</v>
      </c>
      <c r="C78" s="164">
        <f t="shared" ref="C78:C79" si="14">IF(ISBLANK(B78),"",IF(F78&gt;0,B78/F78,IF(B78&gt;0,1,0)))</f>
        <v>0</v>
      </c>
      <c r="D78" s="186">
        <v>0</v>
      </c>
      <c r="E78" s="60">
        <f t="shared" ref="E78:E79" si="15">IF(ISBLANK(D78),"",IF(F78&gt;0,D78/F78,IF(D78&gt;0,1,0)))</f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164">
        <f t="shared" ref="I78:I79" si="16">IF(ISBLANK(H78),"",IF(L78&gt;0,H78/L78,IF(H78&gt;0,1,0)))</f>
        <v>0</v>
      </c>
      <c r="J78" s="186">
        <v>0</v>
      </c>
      <c r="K78" s="60">
        <f t="shared" ref="K78:K79" si="17">IF(ISBLANK(J78),"",IF(L78&gt;0,J78/L78,IF(J78&gt;0,1,0)))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  <c r="N78" s="111"/>
      <c r="O78" s="111"/>
      <c r="P78" s="111"/>
      <c r="Q78" s="111"/>
    </row>
    <row r="79" spans="1:17" s="64" customFormat="1" ht="15" customHeight="1" thickBot="1" x14ac:dyDescent="0.3">
      <c r="A79" s="115" t="s">
        <v>73</v>
      </c>
      <c r="B79" s="176">
        <f>B77+B70+B49+B42+B51+B50+B78</f>
        <v>189606123</v>
      </c>
      <c r="C79" s="83">
        <f t="shared" si="14"/>
        <v>0.45203859568760474</v>
      </c>
      <c r="D79" s="176">
        <f>D77+D70+D49+D42+D51+D50+D78</f>
        <v>229840634</v>
      </c>
      <c r="E79" s="83">
        <f t="shared" si="15"/>
        <v>0.54796140431239526</v>
      </c>
      <c r="F79" s="176">
        <f>F77+F70+F49+F42+F51+F50+F78</f>
        <v>419446757</v>
      </c>
      <c r="G79" s="84">
        <f>IF(ISBLANK(F79),"  ",IF(F79&gt;0,F79/F79,IF(F79&gt;0,1,0)))</f>
        <v>1</v>
      </c>
      <c r="H79" s="176">
        <f>H77+H70+H49+H42+H51+H50+H78</f>
        <v>178026906</v>
      </c>
      <c r="I79" s="83">
        <f t="shared" si="16"/>
        <v>0.45149807626217309</v>
      </c>
      <c r="J79" s="176">
        <f>J77+J70+J49+J42+J51+J50+J78</f>
        <v>216275784</v>
      </c>
      <c r="K79" s="83">
        <f t="shared" si="17"/>
        <v>0.54850192373782691</v>
      </c>
      <c r="L79" s="176">
        <f>L77+L70+L49+L42+L51+L50+L78</f>
        <v>394302690</v>
      </c>
      <c r="M79" s="84">
        <f>IF(ISBLANK(L79),"  ",IF(L79&gt;0,L79/L79,IF(L79&gt;0,1,0)))</f>
        <v>1</v>
      </c>
      <c r="N79" s="111"/>
      <c r="O79" s="111"/>
      <c r="P79" s="111"/>
      <c r="Q79" s="111"/>
    </row>
    <row r="80" spans="1:17" ht="15" thickTop="1" x14ac:dyDescent="0.2">
      <c r="A80" s="116"/>
      <c r="B80" s="117"/>
      <c r="C80" s="118"/>
      <c r="D80" s="117"/>
      <c r="E80" s="118"/>
      <c r="F80" s="117"/>
      <c r="G80" s="118"/>
      <c r="H80" s="117"/>
      <c r="I80" s="118"/>
      <c r="J80" s="117"/>
      <c r="K80" s="118"/>
      <c r="L80" s="117"/>
      <c r="M80" s="118"/>
      <c r="N80" s="109"/>
      <c r="O80" s="109"/>
      <c r="P80" s="109"/>
      <c r="Q80" s="109"/>
    </row>
    <row r="81" spans="1:17" ht="16.5" customHeight="1" x14ac:dyDescent="0.2">
      <c r="A81" s="118" t="s">
        <v>4</v>
      </c>
      <c r="B81" s="117"/>
      <c r="C81" s="118"/>
      <c r="D81" s="117"/>
      <c r="E81" s="118"/>
      <c r="F81" s="117"/>
      <c r="G81" s="118"/>
      <c r="H81" s="117"/>
      <c r="I81" s="118"/>
      <c r="J81" s="117"/>
      <c r="K81" s="118"/>
      <c r="L81" s="117"/>
      <c r="M81" s="118"/>
      <c r="N81" s="109"/>
      <c r="O81" s="109"/>
      <c r="P81" s="109"/>
      <c r="Q81" s="109"/>
    </row>
    <row r="82" spans="1:17" x14ac:dyDescent="0.2">
      <c r="A82" s="118" t="s">
        <v>74</v>
      </c>
      <c r="B82" s="117"/>
      <c r="C82" s="118"/>
      <c r="D82" s="117"/>
      <c r="E82" s="118"/>
      <c r="F82" s="117"/>
      <c r="G82" s="118"/>
      <c r="H82" s="117"/>
      <c r="I82" s="118"/>
      <c r="J82" s="117"/>
      <c r="K82" s="118"/>
      <c r="L82" s="117"/>
      <c r="M82" s="118"/>
      <c r="N82" s="109"/>
      <c r="O82" s="109"/>
      <c r="P82" s="109"/>
      <c r="Q82" s="109"/>
    </row>
  </sheetData>
  <hyperlinks>
    <hyperlink ref="O2" location="Home!A1" tooltip="Home" display="Home" xr:uid="{00000000-0004-0000-1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tr">
        <f>[3]Revenue!B2</f>
        <v>University of Louisiana at Monroe (ULM)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29713532</v>
      </c>
      <c r="C13" s="41">
        <f>IF(ISBLANK(B13),"",IF(F13&gt;0,B13/F13,IF(B13&gt;0,1,0)))</f>
        <v>1</v>
      </c>
      <c r="D13" s="177">
        <v>0</v>
      </c>
      <c r="E13" s="42">
        <f>IF(ISBLANK(D13),"",IF(F13&gt;0,D13/F13,IF(D13&gt;0,1,0)))</f>
        <v>0</v>
      </c>
      <c r="F13" s="187">
        <f>D13+B13</f>
        <v>29713532</v>
      </c>
      <c r="G13" s="43">
        <f>IF(ISBLANK(F13),"  ",IF(F79&gt;0,F13/F79,IF(F13&gt;0,1,0)))</f>
        <v>0.18900827018667343</v>
      </c>
      <c r="H13" s="165">
        <v>21857156</v>
      </c>
      <c r="I13" s="41">
        <f>IF(ISBLANK(H13),"",IF(L13&gt;0,H13/L13,IF(H13&gt;0,1,0)))</f>
        <v>1</v>
      </c>
      <c r="J13" s="177">
        <v>0</v>
      </c>
      <c r="K13" s="42">
        <f>IF(ISBLANK(J13),"",IF(L13&gt;0,J13/L13,IF(J13&gt;0,1,0)))</f>
        <v>0</v>
      </c>
      <c r="L13" s="187">
        <f t="shared" ref="L13:L34" si="0">J13+H13</f>
        <v>21857156</v>
      </c>
      <c r="M13" s="44">
        <f>IF(ISBLANK(L13),"  ",IF(L79&gt;0,L13/L79,IF(L13&gt;0,1,0)))</f>
        <v>0.14135866339362613</v>
      </c>
      <c r="N13" s="24"/>
    </row>
    <row r="14" spans="1:17" ht="15" customHeight="1" x14ac:dyDescent="0.2">
      <c r="A14" s="10" t="s">
        <v>13</v>
      </c>
      <c r="B14" s="205">
        <v>0</v>
      </c>
      <c r="C14" s="41">
        <f t="shared" ref="C14:C77" si="1">IF(ISBLANK(B14),"",IF(F14&gt;0,B14/F14,IF(B14&gt;0,1,0)))</f>
        <v>0</v>
      </c>
      <c r="D14" s="184">
        <v>0</v>
      </c>
      <c r="E14" s="42">
        <f t="shared" ref="E14:E77" si="2">IF(ISBLANK(D14),"",IF(F14&gt;0,D14/F14,IF(D14&gt;0,1,0)))</f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1">
        <f t="shared" ref="I14:I77" si="3">IF(ISBLANK(H14),"",IF(L14&gt;0,H14/L14,IF(H14&gt;0,1,0)))</f>
        <v>0</v>
      </c>
      <c r="J14" s="184">
        <v>0</v>
      </c>
      <c r="K14" s="42">
        <f t="shared" ref="K14:K77" si="4">IF(ISBLANK(J14),"",IF(L14&gt;0,J14/L14,IF(J14&gt;0,1,0)))</f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1581757</v>
      </c>
      <c r="C15" s="162">
        <f t="shared" si="1"/>
        <v>1</v>
      </c>
      <c r="D15" s="181">
        <v>0</v>
      </c>
      <c r="E15" s="42">
        <f t="shared" si="2"/>
        <v>0</v>
      </c>
      <c r="F15" s="189">
        <f>D15+B15</f>
        <v>1581757</v>
      </c>
      <c r="G15" s="50">
        <f>IF(ISBLANK(F15),"  ",IF(F79&gt;0,F15/F79,IF(F15&gt;0,1,0)))</f>
        <v>1.0061582528312758E-2</v>
      </c>
      <c r="H15" s="170">
        <v>1609834</v>
      </c>
      <c r="I15" s="41">
        <f t="shared" si="3"/>
        <v>1</v>
      </c>
      <c r="J15" s="181">
        <v>0</v>
      </c>
      <c r="K15" s="42">
        <f t="shared" si="4"/>
        <v>0</v>
      </c>
      <c r="L15" s="189">
        <f t="shared" si="0"/>
        <v>1609834</v>
      </c>
      <c r="M15" s="50">
        <f>IF(ISBLANK(L15),"  ",IF(L79&gt;0,L15/L79,IF(L15&gt;0,1,0)))</f>
        <v>1.0411417776659266E-2</v>
      </c>
      <c r="N15" s="24"/>
    </row>
    <row r="16" spans="1:17" ht="15" customHeight="1" x14ac:dyDescent="0.2">
      <c r="A16" s="51" t="s">
        <v>15</v>
      </c>
      <c r="B16" s="205">
        <v>0</v>
      </c>
      <c r="C16" s="41">
        <f t="shared" si="1"/>
        <v>0</v>
      </c>
      <c r="D16" s="184">
        <v>0</v>
      </c>
      <c r="E16" s="42">
        <f t="shared" si="2"/>
        <v>0</v>
      </c>
      <c r="F16" s="190">
        <f t="shared" ref="F16:F41" si="5">D16+B16</f>
        <v>0</v>
      </c>
      <c r="G16" s="43">
        <f>IF(ISBLANK(F16),"  ",IF(F79&gt;0,F16/F79,IF(F16&gt;0,1,0)))</f>
        <v>0</v>
      </c>
      <c r="H16" s="205">
        <v>0</v>
      </c>
      <c r="I16" s="41">
        <f t="shared" si="3"/>
        <v>0</v>
      </c>
      <c r="J16" s="184">
        <v>0</v>
      </c>
      <c r="K16" s="42">
        <f t="shared" si="4"/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1581757</v>
      </c>
      <c r="C17" s="41">
        <f t="shared" si="1"/>
        <v>1</v>
      </c>
      <c r="D17" s="181">
        <v>0</v>
      </c>
      <c r="E17" s="42">
        <f t="shared" si="2"/>
        <v>0</v>
      </c>
      <c r="F17" s="191">
        <f t="shared" si="5"/>
        <v>1581757</v>
      </c>
      <c r="G17" s="47">
        <f>IF(ISBLANK(F17),"  ",IF(F79&gt;0,F17/F79,IF(F17&gt;0,1,0)))</f>
        <v>1.0061582528312758E-2</v>
      </c>
      <c r="H17" s="206">
        <v>1609834</v>
      </c>
      <c r="I17" s="41">
        <f t="shared" si="3"/>
        <v>1</v>
      </c>
      <c r="J17" s="181">
        <v>0</v>
      </c>
      <c r="K17" s="42">
        <f t="shared" si="4"/>
        <v>0</v>
      </c>
      <c r="L17" s="191">
        <f t="shared" si="0"/>
        <v>1609834</v>
      </c>
      <c r="M17" s="47">
        <f>IF(ISBLANK(L17),"  ",IF(L79&gt;0,L17/L79,IF(L17&gt;0,1,0)))</f>
        <v>1.0411417776659266E-2</v>
      </c>
      <c r="N17" s="24"/>
    </row>
    <row r="18" spans="1:14" ht="15" customHeight="1" x14ac:dyDescent="0.2">
      <c r="A18" s="52" t="s">
        <v>17</v>
      </c>
      <c r="B18" s="206">
        <v>0</v>
      </c>
      <c r="C18" s="41">
        <f t="shared" si="1"/>
        <v>0</v>
      </c>
      <c r="D18" s="181">
        <v>0</v>
      </c>
      <c r="E18" s="42">
        <f t="shared" si="2"/>
        <v>0</v>
      </c>
      <c r="F18" s="191">
        <f t="shared" si="5"/>
        <v>0</v>
      </c>
      <c r="G18" s="47">
        <f>IF(ISBLANK(F18),"  ",IF(F79&gt;0,F18/F79,IF(F18&gt;0,1,0)))</f>
        <v>0</v>
      </c>
      <c r="H18" s="206">
        <v>0</v>
      </c>
      <c r="I18" s="41">
        <f t="shared" si="3"/>
        <v>0</v>
      </c>
      <c r="J18" s="181">
        <v>0</v>
      </c>
      <c r="K18" s="42">
        <f t="shared" si="4"/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1">
        <f t="shared" si="1"/>
        <v>0</v>
      </c>
      <c r="D19" s="181">
        <v>0</v>
      </c>
      <c r="E19" s="42">
        <f t="shared" si="2"/>
        <v>0</v>
      </c>
      <c r="F19" s="191">
        <f t="shared" si="5"/>
        <v>0</v>
      </c>
      <c r="G19" s="47">
        <f>IF(ISBLANK(F19),"  ",IF(F79&gt;0,F19/F79,IF(F19&gt;0,1,0)))</f>
        <v>0</v>
      </c>
      <c r="H19" s="206">
        <v>0</v>
      </c>
      <c r="I19" s="41">
        <f t="shared" si="3"/>
        <v>0</v>
      </c>
      <c r="J19" s="181">
        <v>0</v>
      </c>
      <c r="K19" s="42">
        <f t="shared" si="4"/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1">
        <f t="shared" si="1"/>
        <v>0</v>
      </c>
      <c r="D20" s="181">
        <v>0</v>
      </c>
      <c r="E20" s="42">
        <f t="shared" si="2"/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1">
        <f t="shared" si="3"/>
        <v>0</v>
      </c>
      <c r="J20" s="181">
        <v>0</v>
      </c>
      <c r="K20" s="42">
        <f t="shared" si="4"/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1">
        <f t="shared" si="1"/>
        <v>0</v>
      </c>
      <c r="D21" s="181">
        <v>0</v>
      </c>
      <c r="E21" s="42">
        <f t="shared" si="2"/>
        <v>0</v>
      </c>
      <c r="F21" s="191">
        <f t="shared" si="5"/>
        <v>0</v>
      </c>
      <c r="G21" s="47">
        <f>IF(ISBLANK(F21),"  ",IF(F79&gt;0,F21/F79,IF(F21&gt;0,1,0)))</f>
        <v>0</v>
      </c>
      <c r="H21" s="206">
        <v>0</v>
      </c>
      <c r="I21" s="41">
        <f t="shared" si="3"/>
        <v>0</v>
      </c>
      <c r="J21" s="181">
        <v>0</v>
      </c>
      <c r="K21" s="42">
        <f t="shared" si="4"/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1">
        <f t="shared" si="1"/>
        <v>0</v>
      </c>
      <c r="D22" s="181">
        <v>0</v>
      </c>
      <c r="E22" s="42">
        <f t="shared" si="2"/>
        <v>0</v>
      </c>
      <c r="F22" s="191">
        <f t="shared" si="5"/>
        <v>0</v>
      </c>
      <c r="G22" s="47">
        <f>IF(ISBLANK(F22),"  ",IF(F79&gt;0,F22/F79,IF(F22&gt;0,1,0)))</f>
        <v>0</v>
      </c>
      <c r="H22" s="206">
        <v>0</v>
      </c>
      <c r="I22" s="41">
        <f t="shared" si="3"/>
        <v>0</v>
      </c>
      <c r="J22" s="181">
        <v>0</v>
      </c>
      <c r="K22" s="42">
        <f t="shared" si="4"/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1">
        <f t="shared" si="1"/>
        <v>0</v>
      </c>
      <c r="D23" s="181">
        <v>0</v>
      </c>
      <c r="E23" s="42">
        <f t="shared" si="2"/>
        <v>0</v>
      </c>
      <c r="F23" s="191">
        <f t="shared" si="5"/>
        <v>0</v>
      </c>
      <c r="G23" s="47">
        <f>IF(ISBLANK(F23),"  ",IF(F79&gt;0,F23/F79,IF(F23&gt;0,1,0)))</f>
        <v>0</v>
      </c>
      <c r="H23" s="206">
        <v>0</v>
      </c>
      <c r="I23" s="41">
        <f t="shared" si="3"/>
        <v>0</v>
      </c>
      <c r="J23" s="181">
        <v>0</v>
      </c>
      <c r="K23" s="42">
        <f t="shared" si="4"/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1">
        <f t="shared" si="1"/>
        <v>0</v>
      </c>
      <c r="D24" s="181">
        <v>0</v>
      </c>
      <c r="E24" s="42">
        <f t="shared" si="2"/>
        <v>0</v>
      </c>
      <c r="F24" s="191">
        <f t="shared" si="5"/>
        <v>0</v>
      </c>
      <c r="G24" s="47">
        <f>IF(ISBLANK(F24),"  ",IF(F79&gt;0,F24/F79,IF(F24&gt;0,1,0)))</f>
        <v>0</v>
      </c>
      <c r="H24" s="206">
        <v>0</v>
      </c>
      <c r="I24" s="41">
        <f t="shared" si="3"/>
        <v>0</v>
      </c>
      <c r="J24" s="181">
        <v>0</v>
      </c>
      <c r="K24" s="42">
        <f t="shared" si="4"/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1">
        <f t="shared" si="1"/>
        <v>0</v>
      </c>
      <c r="D25" s="181">
        <v>0</v>
      </c>
      <c r="E25" s="42">
        <f t="shared" si="2"/>
        <v>0</v>
      </c>
      <c r="F25" s="191">
        <f t="shared" si="5"/>
        <v>0</v>
      </c>
      <c r="G25" s="47">
        <f>IF(ISBLANK(F25),"  ",IF(F79&gt;0,F25/F79,IF(F25&gt;0,1,0)))</f>
        <v>0</v>
      </c>
      <c r="H25" s="206">
        <v>0</v>
      </c>
      <c r="I25" s="41">
        <f t="shared" si="3"/>
        <v>0</v>
      </c>
      <c r="J25" s="181">
        <v>0</v>
      </c>
      <c r="K25" s="42">
        <f t="shared" si="4"/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1">
        <f t="shared" si="1"/>
        <v>0</v>
      </c>
      <c r="D26" s="181">
        <v>0</v>
      </c>
      <c r="E26" s="42">
        <f t="shared" si="2"/>
        <v>0</v>
      </c>
      <c r="F26" s="191">
        <f t="shared" si="5"/>
        <v>0</v>
      </c>
      <c r="G26" s="47">
        <f>IF(ISBLANK(F26),"  ",IF(F79&gt;0,F26/F79,IF(F26&gt;0,1,0)))</f>
        <v>0</v>
      </c>
      <c r="H26" s="206">
        <v>0</v>
      </c>
      <c r="I26" s="41">
        <f t="shared" si="3"/>
        <v>0</v>
      </c>
      <c r="J26" s="181">
        <v>0</v>
      </c>
      <c r="K26" s="42">
        <f t="shared" si="4"/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1">
        <f t="shared" si="1"/>
        <v>0</v>
      </c>
      <c r="D27" s="181">
        <v>0</v>
      </c>
      <c r="E27" s="42">
        <f t="shared" si="2"/>
        <v>0</v>
      </c>
      <c r="F27" s="191">
        <f t="shared" si="5"/>
        <v>0</v>
      </c>
      <c r="G27" s="47">
        <f>IF(ISBLANK(F27),"  ",IF(F79&gt;0,F27/F79,IF(F27&gt;0,1,0)))</f>
        <v>0</v>
      </c>
      <c r="H27" s="206">
        <v>0</v>
      </c>
      <c r="I27" s="41">
        <f t="shared" si="3"/>
        <v>0</v>
      </c>
      <c r="J27" s="181">
        <v>0</v>
      </c>
      <c r="K27" s="42">
        <f t="shared" si="4"/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1">
        <f t="shared" si="1"/>
        <v>0</v>
      </c>
      <c r="D28" s="181">
        <v>0</v>
      </c>
      <c r="E28" s="42">
        <f t="shared" si="2"/>
        <v>0</v>
      </c>
      <c r="F28" s="191">
        <f t="shared" si="5"/>
        <v>0</v>
      </c>
      <c r="G28" s="47">
        <f>IF(ISBLANK(F28),"  ",IF(F79&gt;0,F28/F79,IF(F28&gt;0,1,0)))</f>
        <v>0</v>
      </c>
      <c r="H28" s="206">
        <v>0</v>
      </c>
      <c r="I28" s="41">
        <f t="shared" si="3"/>
        <v>0</v>
      </c>
      <c r="J28" s="181">
        <v>0</v>
      </c>
      <c r="K28" s="42">
        <f t="shared" si="4"/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1">
        <f t="shared" si="1"/>
        <v>0</v>
      </c>
      <c r="D29" s="181">
        <v>0</v>
      </c>
      <c r="E29" s="42">
        <f t="shared" si="2"/>
        <v>0</v>
      </c>
      <c r="F29" s="191">
        <f t="shared" si="5"/>
        <v>0</v>
      </c>
      <c r="G29" s="47">
        <f>IF(ISBLANK(F29),"  ",IF(F79&gt;0,F29/F79,IF(F29&gt;0,1,0)))</f>
        <v>0</v>
      </c>
      <c r="H29" s="206">
        <v>0</v>
      </c>
      <c r="I29" s="41">
        <f t="shared" si="3"/>
        <v>0</v>
      </c>
      <c r="J29" s="181">
        <v>0</v>
      </c>
      <c r="K29" s="42">
        <f t="shared" si="4"/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1">
        <f t="shared" si="1"/>
        <v>0</v>
      </c>
      <c r="D30" s="181">
        <v>0</v>
      </c>
      <c r="E30" s="42">
        <f t="shared" si="2"/>
        <v>0</v>
      </c>
      <c r="F30" s="191">
        <f t="shared" si="5"/>
        <v>0</v>
      </c>
      <c r="G30" s="47">
        <f>IF(ISBLANK(F30),"  ",IF(F79&gt;0,F30/F79,IF(F30&gt;0,1,0)))</f>
        <v>0</v>
      </c>
      <c r="H30" s="206">
        <v>0</v>
      </c>
      <c r="I30" s="41">
        <f t="shared" si="3"/>
        <v>0</v>
      </c>
      <c r="J30" s="181">
        <v>0</v>
      </c>
      <c r="K30" s="42">
        <f t="shared" si="4"/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1">
        <f t="shared" si="1"/>
        <v>0</v>
      </c>
      <c r="D31" s="181">
        <v>0</v>
      </c>
      <c r="E31" s="42">
        <f t="shared" si="2"/>
        <v>0</v>
      </c>
      <c r="F31" s="191">
        <f t="shared" si="5"/>
        <v>0</v>
      </c>
      <c r="G31" s="47">
        <f>IF(ISBLANK(F31),"  ",IF(F79&gt;0,F31/F79,IF(F31&gt;0,1,0)))</f>
        <v>0</v>
      </c>
      <c r="H31" s="206">
        <v>0</v>
      </c>
      <c r="I31" s="41">
        <f t="shared" si="3"/>
        <v>0</v>
      </c>
      <c r="J31" s="181">
        <v>0</v>
      </c>
      <c r="K31" s="42">
        <f t="shared" si="4"/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1">
        <f t="shared" si="1"/>
        <v>0</v>
      </c>
      <c r="D32" s="181">
        <v>0</v>
      </c>
      <c r="E32" s="42">
        <f t="shared" si="2"/>
        <v>0</v>
      </c>
      <c r="F32" s="191">
        <f t="shared" si="5"/>
        <v>0</v>
      </c>
      <c r="G32" s="47">
        <f>IF(ISBLANK(F32),"  ",IF(F79&gt;0,F32/F79,IF(F32&gt;0,1,0)))</f>
        <v>0</v>
      </c>
      <c r="H32" s="206">
        <v>0</v>
      </c>
      <c r="I32" s="41">
        <f t="shared" si="3"/>
        <v>0</v>
      </c>
      <c r="J32" s="181">
        <v>0</v>
      </c>
      <c r="K32" s="42">
        <f t="shared" si="4"/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1">
        <f t="shared" si="1"/>
        <v>0</v>
      </c>
      <c r="D33" s="181">
        <v>0</v>
      </c>
      <c r="E33" s="42">
        <f t="shared" si="2"/>
        <v>0</v>
      </c>
      <c r="F33" s="191">
        <f t="shared" si="5"/>
        <v>0</v>
      </c>
      <c r="G33" s="47">
        <f>IF(ISBLANK(F33),"  ",IF(F79&gt;0,F33/F79,IF(F33&gt;0,1,0)))</f>
        <v>0</v>
      </c>
      <c r="H33" s="206">
        <v>0</v>
      </c>
      <c r="I33" s="41">
        <f t="shared" si="3"/>
        <v>0</v>
      </c>
      <c r="J33" s="181">
        <v>0</v>
      </c>
      <c r="K33" s="42">
        <f t="shared" si="4"/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1">
        <f t="shared" si="1"/>
        <v>0</v>
      </c>
      <c r="D34" s="181">
        <v>0</v>
      </c>
      <c r="E34" s="42">
        <f t="shared" si="2"/>
        <v>0</v>
      </c>
      <c r="F34" s="191">
        <f t="shared" si="5"/>
        <v>0</v>
      </c>
      <c r="G34" s="47">
        <f>IF(ISBLANK(F34),"  ",IF(F79&gt;0,F34/F79,IF(F34&gt;0,1,0)))</f>
        <v>0</v>
      </c>
      <c r="H34" s="206">
        <v>0</v>
      </c>
      <c r="I34" s="41">
        <f t="shared" si="3"/>
        <v>0</v>
      </c>
      <c r="J34" s="181">
        <v>0</v>
      </c>
      <c r="K34" s="42">
        <f t="shared" si="4"/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1">
        <f t="shared" si="1"/>
        <v>0</v>
      </c>
      <c r="D35" s="181">
        <v>0</v>
      </c>
      <c r="E35" s="42">
        <f t="shared" si="2"/>
        <v>0</v>
      </c>
      <c r="F35" s="191">
        <f t="shared" ref="F35" si="6">D35+B35</f>
        <v>0</v>
      </c>
      <c r="G35" s="47">
        <f>IF(ISBLANK(F35),"  ",IF(F80&gt;0,F35/F80,IF(F35&gt;0,1,0)))</f>
        <v>0</v>
      </c>
      <c r="H35" s="206">
        <v>0</v>
      </c>
      <c r="I35" s="41">
        <f t="shared" ref="I35:I36" si="7">IF(ISBLANK(H35),"",IF(L35&gt;0,H35/L35,IF(H35&gt;0,1,0)))</f>
        <v>0</v>
      </c>
      <c r="J35" s="181">
        <v>0</v>
      </c>
      <c r="K35" s="42">
        <f t="shared" si="4"/>
        <v>0</v>
      </c>
      <c r="L35" s="191">
        <f t="shared" ref="L35" si="8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1">
        <f t="shared" si="1"/>
        <v>0</v>
      </c>
      <c r="D36" s="181">
        <v>0</v>
      </c>
      <c r="E36" s="42">
        <f t="shared" si="2"/>
        <v>0</v>
      </c>
      <c r="F36" s="191">
        <f t="shared" ref="F36" si="9">D36+B36</f>
        <v>0</v>
      </c>
      <c r="G36" s="47">
        <f>IF(ISBLANK(F36),"  ",IF(F81&gt;0,F36/F81,IF(F36&gt;0,1,0)))</f>
        <v>0</v>
      </c>
      <c r="H36" s="206">
        <v>0</v>
      </c>
      <c r="I36" s="41">
        <f t="shared" si="7"/>
        <v>0</v>
      </c>
      <c r="J36" s="181">
        <v>0</v>
      </c>
      <c r="K36" s="42">
        <f t="shared" si="4"/>
        <v>0</v>
      </c>
      <c r="L36" s="191">
        <f t="shared" ref="L36" si="10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41" t="str">
        <f t="shared" si="1"/>
        <v/>
      </c>
      <c r="D37" s="181"/>
      <c r="E37" s="42" t="str">
        <f t="shared" si="2"/>
        <v/>
      </c>
      <c r="F37" s="191"/>
      <c r="G37" s="58" t="s">
        <v>4</v>
      </c>
      <c r="H37" s="207" t="s">
        <v>4</v>
      </c>
      <c r="I37" s="41"/>
      <c r="J37" s="181"/>
      <c r="K37" s="42" t="str">
        <f t="shared" si="4"/>
        <v/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1">
        <f t="shared" si="1"/>
        <v>0</v>
      </c>
      <c r="D38" s="181">
        <v>0</v>
      </c>
      <c r="E38" s="42">
        <f t="shared" si="2"/>
        <v>0</v>
      </c>
      <c r="F38" s="191">
        <f t="shared" si="5"/>
        <v>0</v>
      </c>
      <c r="G38" s="47">
        <f>IF(ISBLANK(F38),"  ",IF(F79&gt;0,F38/F79,IF(F38&gt;0,1,0)))</f>
        <v>0</v>
      </c>
      <c r="H38" s="206">
        <v>0</v>
      </c>
      <c r="I38" s="41">
        <f t="shared" si="3"/>
        <v>0</v>
      </c>
      <c r="J38" s="181">
        <v>0</v>
      </c>
      <c r="K38" s="42">
        <f t="shared" si="4"/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41" t="str">
        <f t="shared" si="1"/>
        <v/>
      </c>
      <c r="D39" s="181"/>
      <c r="E39" s="42" t="str">
        <f t="shared" si="2"/>
        <v/>
      </c>
      <c r="F39" s="191"/>
      <c r="G39" s="58" t="s">
        <v>4</v>
      </c>
      <c r="H39" s="207"/>
      <c r="I39" s="41" t="str">
        <f t="shared" si="3"/>
        <v/>
      </c>
      <c r="J39" s="181"/>
      <c r="K39" s="42" t="str">
        <f t="shared" si="4"/>
        <v/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1">
        <f t="shared" si="1"/>
        <v>0</v>
      </c>
      <c r="D40" s="180">
        <v>0</v>
      </c>
      <c r="E40" s="42">
        <f t="shared" si="2"/>
        <v>0</v>
      </c>
      <c r="F40" s="192">
        <f t="shared" si="5"/>
        <v>0</v>
      </c>
      <c r="G40" s="47">
        <f>IF(ISBLANK(F40),"  ",IF(F79&gt;0,F40/F79,IF(F40&gt;0,1,0)))</f>
        <v>0</v>
      </c>
      <c r="H40" s="168">
        <v>0</v>
      </c>
      <c r="I40" s="41">
        <f t="shared" si="3"/>
        <v>0</v>
      </c>
      <c r="J40" s="180">
        <v>0</v>
      </c>
      <c r="K40" s="42">
        <f t="shared" si="4"/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1" t="str">
        <f t="shared" si="1"/>
        <v/>
      </c>
      <c r="D41" s="180"/>
      <c r="E41" s="42" t="str">
        <f t="shared" si="2"/>
        <v/>
      </c>
      <c r="F41" s="191">
        <f t="shared" si="5"/>
        <v>0</v>
      </c>
      <c r="G41" s="47">
        <f>IF(ISBLANK(F41),"  ",IF(F79&gt;0,F41/F79,IF(F41&gt;0,1,0)))</f>
        <v>0</v>
      </c>
      <c r="H41" s="168"/>
      <c r="I41" s="41" t="str">
        <f t="shared" si="3"/>
        <v/>
      </c>
      <c r="J41" s="180"/>
      <c r="K41" s="42" t="str">
        <f t="shared" si="4"/>
        <v/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31295289</v>
      </c>
      <c r="C42" s="164">
        <f t="shared" si="1"/>
        <v>1</v>
      </c>
      <c r="D42" s="213">
        <v>0</v>
      </c>
      <c r="E42" s="60">
        <f t="shared" si="2"/>
        <v>0</v>
      </c>
      <c r="F42" s="169">
        <f>F41+F40+F38+F34+F29+F28+F26+F27+F25+F24+F23+F22+F21+F20+F19+F18+F17+F16+F14+F13+F30+F31+F32+F33</f>
        <v>31295289</v>
      </c>
      <c r="G42" s="61">
        <f>IF(ISBLANK(F42),"  ",IF(F79&gt;0,F42/F79,IF(F42&gt;0,1,0)))</f>
        <v>0.1990698527149862</v>
      </c>
      <c r="H42" s="169">
        <v>23466990</v>
      </c>
      <c r="I42" s="164">
        <f t="shared" si="3"/>
        <v>1</v>
      </c>
      <c r="J42" s="213">
        <v>0</v>
      </c>
      <c r="K42" s="60">
        <f t="shared" si="4"/>
        <v>0</v>
      </c>
      <c r="L42" s="169">
        <f>L41+L40+L38+L34+L29+L28+L26+L27+L25+L24+L23+L22+L21+L20+L19+L18+L17+L16+L14+L13+L30+L31+L32+L33</f>
        <v>23466990</v>
      </c>
      <c r="M42" s="61">
        <f>IF(ISBLANK(L42),"  ",IF(L79&gt;0,L42/L79,IF(L42&gt;0,1,0)))</f>
        <v>0.1517700811702854</v>
      </c>
      <c r="N42" s="63"/>
    </row>
    <row r="43" spans="1:14" ht="15" customHeight="1" x14ac:dyDescent="0.25">
      <c r="A43" s="65" t="s">
        <v>38</v>
      </c>
      <c r="B43" s="170"/>
      <c r="C43" s="162" t="str">
        <f t="shared" si="1"/>
        <v/>
      </c>
      <c r="D43" s="181"/>
      <c r="E43" s="49" t="str">
        <f t="shared" si="2"/>
        <v/>
      </c>
      <c r="F43" s="191"/>
      <c r="G43" s="58" t="s">
        <v>4</v>
      </c>
      <c r="H43" s="170"/>
      <c r="I43" s="48" t="str">
        <f t="shared" si="3"/>
        <v/>
      </c>
      <c r="J43" s="181"/>
      <c r="K43" s="49" t="str">
        <f t="shared" si="4"/>
        <v/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f t="shared" si="1"/>
        <v>0</v>
      </c>
      <c r="D44" s="214">
        <v>0</v>
      </c>
      <c r="E44" s="42">
        <f t="shared" si="2"/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f t="shared" si="3"/>
        <v>0</v>
      </c>
      <c r="J44" s="214">
        <v>0</v>
      </c>
      <c r="K44" s="42">
        <f t="shared" si="4"/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1">
        <f t="shared" si="1"/>
        <v>0</v>
      </c>
      <c r="D45" s="181">
        <v>0</v>
      </c>
      <c r="E45" s="42">
        <f t="shared" si="2"/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1">
        <f t="shared" si="3"/>
        <v>0</v>
      </c>
      <c r="J45" s="181">
        <v>0</v>
      </c>
      <c r="K45" s="42">
        <f t="shared" si="4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1">
        <f t="shared" si="1"/>
        <v>0</v>
      </c>
      <c r="D46" s="181">
        <v>0</v>
      </c>
      <c r="E46" s="42">
        <f t="shared" si="2"/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1">
        <f t="shared" si="3"/>
        <v>0</v>
      </c>
      <c r="J46" s="181">
        <v>0</v>
      </c>
      <c r="K46" s="42">
        <f t="shared" si="4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1">
        <f t="shared" si="1"/>
        <v>0</v>
      </c>
      <c r="D47" s="181">
        <v>0</v>
      </c>
      <c r="E47" s="42">
        <f t="shared" si="2"/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1">
        <f t="shared" si="3"/>
        <v>0</v>
      </c>
      <c r="J47" s="181">
        <v>0</v>
      </c>
      <c r="K47" s="42">
        <f t="shared" si="4"/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1">
        <f t="shared" si="1"/>
        <v>0</v>
      </c>
      <c r="D48" s="181">
        <v>0</v>
      </c>
      <c r="E48" s="42">
        <f t="shared" si="2"/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1">
        <f t="shared" si="3"/>
        <v>0</v>
      </c>
      <c r="J48" s="181">
        <v>0</v>
      </c>
      <c r="K48" s="42">
        <f t="shared" si="4"/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164">
        <f t="shared" si="1"/>
        <v>0</v>
      </c>
      <c r="D49" s="185">
        <v>0</v>
      </c>
      <c r="E49" s="60">
        <f t="shared" si="2"/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164">
        <f t="shared" si="3"/>
        <v>0</v>
      </c>
      <c r="J49" s="185">
        <v>0</v>
      </c>
      <c r="K49" s="60">
        <f t="shared" si="4"/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5153204</v>
      </c>
      <c r="C50" s="164">
        <f t="shared" si="1"/>
        <v>1</v>
      </c>
      <c r="D50" s="186">
        <v>0</v>
      </c>
      <c r="E50" s="60">
        <f t="shared" si="2"/>
        <v>0</v>
      </c>
      <c r="F50" s="194">
        <f>D50+B50</f>
        <v>5153204</v>
      </c>
      <c r="G50" s="61">
        <f>IF(ISBLANK(F50),"  ",IF(F78&gt;0,F50/F78,IF(F50&gt;0,1,0)))</f>
        <v>1</v>
      </c>
      <c r="H50" s="209">
        <v>0</v>
      </c>
      <c r="I50" s="164">
        <f t="shared" si="3"/>
        <v>0</v>
      </c>
      <c r="J50" s="186">
        <v>5153206</v>
      </c>
      <c r="K50" s="60">
        <f t="shared" si="4"/>
        <v>1</v>
      </c>
      <c r="L50" s="194">
        <f>J50+H50</f>
        <v>5153206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164">
        <f t="shared" si="1"/>
        <v>0</v>
      </c>
      <c r="D51" s="186">
        <v>0</v>
      </c>
      <c r="E51" s="60">
        <f t="shared" si="2"/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164">
        <f t="shared" si="3"/>
        <v>0</v>
      </c>
      <c r="J51" s="186">
        <v>0</v>
      </c>
      <c r="K51" s="60">
        <f t="shared" si="4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162" t="str">
        <f t="shared" si="1"/>
        <v/>
      </c>
      <c r="D52" s="184"/>
      <c r="E52" s="49" t="str">
        <f t="shared" si="2"/>
        <v/>
      </c>
      <c r="F52" s="189"/>
      <c r="G52" s="73" t="s">
        <v>4</v>
      </c>
      <c r="H52" s="173"/>
      <c r="I52" s="48" t="str">
        <f t="shared" si="3"/>
        <v/>
      </c>
      <c r="J52" s="184"/>
      <c r="K52" s="49" t="str">
        <f t="shared" si="4"/>
        <v/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55880717</v>
      </c>
      <c r="C53" s="41">
        <f t="shared" si="1"/>
        <v>1</v>
      </c>
      <c r="D53" s="184">
        <v>0</v>
      </c>
      <c r="E53" s="42">
        <f t="shared" si="2"/>
        <v>0</v>
      </c>
      <c r="F53" s="195">
        <f t="shared" ref="F53:F58" si="11">D53+B53</f>
        <v>55880717</v>
      </c>
      <c r="G53" s="43">
        <f>IF(ISBLANK(F53),"  ",IF(F79&gt;0,F53/F79,IF(F53&gt;0,1,0)))</f>
        <v>0.35545816825011028</v>
      </c>
      <c r="H53" s="173">
        <v>59075284</v>
      </c>
      <c r="I53" s="41">
        <f t="shared" si="3"/>
        <v>1</v>
      </c>
      <c r="J53" s="184">
        <v>0</v>
      </c>
      <c r="K53" s="42">
        <f t="shared" si="4"/>
        <v>0</v>
      </c>
      <c r="L53" s="195">
        <f t="shared" ref="L53:L69" si="12">J53+H53</f>
        <v>59075284</v>
      </c>
      <c r="M53" s="43">
        <f>IF(ISBLANK(L53),"  ",IF(L79&gt;0,L53/L79,IF(L53&gt;0,1,0)))</f>
        <v>0.38206266111834802</v>
      </c>
      <c r="N53" s="24"/>
    </row>
    <row r="54" spans="1:14" ht="15" customHeight="1" x14ac:dyDescent="0.2">
      <c r="A54" s="30" t="s">
        <v>48</v>
      </c>
      <c r="B54" s="170">
        <v>1168619</v>
      </c>
      <c r="C54" s="41">
        <f t="shared" si="1"/>
        <v>1</v>
      </c>
      <c r="D54" s="181">
        <v>0</v>
      </c>
      <c r="E54" s="42">
        <f t="shared" si="2"/>
        <v>0</v>
      </c>
      <c r="F54" s="196">
        <f t="shared" si="11"/>
        <v>1168619</v>
      </c>
      <c r="G54" s="47">
        <f>IF(ISBLANK(F54),"  ",IF(F79&gt;0,F54/F79,IF(F54&gt;0,1,0)))</f>
        <v>7.4336048537508139E-3</v>
      </c>
      <c r="H54" s="170">
        <v>1195000</v>
      </c>
      <c r="I54" s="41">
        <f t="shared" si="3"/>
        <v>1</v>
      </c>
      <c r="J54" s="181">
        <v>0</v>
      </c>
      <c r="K54" s="42">
        <f t="shared" si="4"/>
        <v>0</v>
      </c>
      <c r="L54" s="196">
        <f t="shared" si="12"/>
        <v>1195000</v>
      </c>
      <c r="M54" s="47">
        <f>IF(ISBLANK(L54),"  ",IF(L79&gt;0,L54/L79,IF(L54&gt;0,1,0)))</f>
        <v>7.7285261977991654E-3</v>
      </c>
      <c r="N54" s="24"/>
    </row>
    <row r="55" spans="1:14" ht="15" customHeight="1" x14ac:dyDescent="0.2">
      <c r="A55" s="74" t="s">
        <v>49</v>
      </c>
      <c r="B55" s="210">
        <v>1703877</v>
      </c>
      <c r="C55" s="41">
        <f t="shared" si="1"/>
        <v>1</v>
      </c>
      <c r="D55" s="215">
        <v>0</v>
      </c>
      <c r="E55" s="42">
        <f t="shared" si="2"/>
        <v>0</v>
      </c>
      <c r="F55" s="197">
        <f t="shared" si="11"/>
        <v>1703877</v>
      </c>
      <c r="G55" s="47">
        <f>IF(ISBLANK(F55),"  ",IF(F79&gt;0,F55/F79,IF(F55&gt;0,1,0)))</f>
        <v>1.0838389875052841E-2</v>
      </c>
      <c r="H55" s="210">
        <v>1703985</v>
      </c>
      <c r="I55" s="41">
        <f t="shared" si="3"/>
        <v>1</v>
      </c>
      <c r="J55" s="215">
        <v>0</v>
      </c>
      <c r="K55" s="42">
        <f t="shared" si="4"/>
        <v>0</v>
      </c>
      <c r="L55" s="197">
        <f t="shared" si="12"/>
        <v>1703985</v>
      </c>
      <c r="M55" s="47">
        <f>IF(ISBLANK(L55),"  ",IF(L79&gt;0,L55/L79,IF(L55&gt;0,1,0)))</f>
        <v>1.1020328630256745E-2</v>
      </c>
      <c r="N55" s="24"/>
    </row>
    <row r="56" spans="1:14" ht="15" customHeight="1" x14ac:dyDescent="0.2">
      <c r="A56" s="74" t="s">
        <v>50</v>
      </c>
      <c r="B56" s="210">
        <v>831879</v>
      </c>
      <c r="C56" s="41">
        <f t="shared" si="1"/>
        <v>1</v>
      </c>
      <c r="D56" s="215">
        <v>0</v>
      </c>
      <c r="E56" s="42">
        <f t="shared" si="2"/>
        <v>0</v>
      </c>
      <c r="F56" s="197">
        <f t="shared" si="11"/>
        <v>831879</v>
      </c>
      <c r="G56" s="47">
        <f>IF(ISBLANK(F56),"  ",IF(F79&gt;0,F56/F79,IF(F56&gt;0,1,0)))</f>
        <v>5.291596125112953E-3</v>
      </c>
      <c r="H56" s="210">
        <v>831805</v>
      </c>
      <c r="I56" s="41">
        <f t="shared" si="3"/>
        <v>1</v>
      </c>
      <c r="J56" s="215">
        <v>0</v>
      </c>
      <c r="K56" s="42">
        <f t="shared" si="4"/>
        <v>0</v>
      </c>
      <c r="L56" s="197">
        <f t="shared" si="12"/>
        <v>831805</v>
      </c>
      <c r="M56" s="47">
        <f>IF(ISBLANK(L56),"  ",IF(L79&gt;0,L56/L79,IF(L56&gt;0,1,0)))</f>
        <v>5.3796039614730836E-3</v>
      </c>
      <c r="N56" s="24"/>
    </row>
    <row r="57" spans="1:14" ht="15" customHeight="1" x14ac:dyDescent="0.2">
      <c r="A57" s="74" t="s">
        <v>51</v>
      </c>
      <c r="B57" s="210">
        <v>0</v>
      </c>
      <c r="C57" s="41">
        <f t="shared" si="1"/>
        <v>0</v>
      </c>
      <c r="D57" s="215">
        <v>293734</v>
      </c>
      <c r="E57" s="42">
        <f t="shared" si="2"/>
        <v>1</v>
      </c>
      <c r="F57" s="197">
        <f t="shared" si="11"/>
        <v>293734</v>
      </c>
      <c r="G57" s="47">
        <f>IF(ISBLANK(F57),"  ",IF(F79&gt;0,F57/F79,IF(F57&gt;0,1,0)))</f>
        <v>1.8684468488974094E-3</v>
      </c>
      <c r="H57" s="210">
        <v>0</v>
      </c>
      <c r="I57" s="41">
        <f t="shared" si="3"/>
        <v>0</v>
      </c>
      <c r="J57" s="215">
        <v>299430</v>
      </c>
      <c r="K57" s="42">
        <f t="shared" si="4"/>
        <v>1</v>
      </c>
      <c r="L57" s="197">
        <f t="shared" si="12"/>
        <v>299430</v>
      </c>
      <c r="M57" s="47">
        <f>IF(ISBLANK(L57),"  ",IF(L79&gt;0,L57/L79,IF(L57&gt;0,1,0)))</f>
        <v>1.9365293718887064E-3</v>
      </c>
      <c r="N57" s="24"/>
    </row>
    <row r="58" spans="1:14" ht="15" customHeight="1" x14ac:dyDescent="0.2">
      <c r="A58" s="30" t="s">
        <v>52</v>
      </c>
      <c r="B58" s="170">
        <v>3085921</v>
      </c>
      <c r="C58" s="41">
        <f t="shared" si="1"/>
        <v>0.26858476141951809</v>
      </c>
      <c r="D58" s="181">
        <v>8403640</v>
      </c>
      <c r="E58" s="42">
        <f t="shared" si="2"/>
        <v>0.73141523858048185</v>
      </c>
      <c r="F58" s="196">
        <f t="shared" si="11"/>
        <v>11489561</v>
      </c>
      <c r="G58" s="47">
        <f>IF(ISBLANK(F58),"  ",IF(F79&gt;0,F58/F79,IF(F58&gt;0,1,0)))</f>
        <v>7.3085288205194388E-2</v>
      </c>
      <c r="H58" s="170">
        <v>3082770</v>
      </c>
      <c r="I58" s="41">
        <f t="shared" si="3"/>
        <v>0.26534954642758463</v>
      </c>
      <c r="J58" s="181">
        <v>8535000</v>
      </c>
      <c r="K58" s="42">
        <f t="shared" si="4"/>
        <v>0.73465045357241532</v>
      </c>
      <c r="L58" s="196">
        <f t="shared" si="12"/>
        <v>11617770</v>
      </c>
      <c r="M58" s="47">
        <f>IF(ISBLANK(L58),"  ",IF(L79&gt;0,L58/L79,IF(L58&gt;0,1,0)))</f>
        <v>7.5136602347284698E-2</v>
      </c>
      <c r="N58" s="24"/>
    </row>
    <row r="59" spans="1:14" s="64" customFormat="1" ht="15" customHeight="1" x14ac:dyDescent="0.25">
      <c r="A59" s="70" t="s">
        <v>53</v>
      </c>
      <c r="B59" s="211">
        <v>62671013</v>
      </c>
      <c r="C59" s="164">
        <f t="shared" si="1"/>
        <v>0.87813408197105536</v>
      </c>
      <c r="D59" s="185">
        <v>8697374</v>
      </c>
      <c r="E59" s="60">
        <f t="shared" si="2"/>
        <v>0.12186591802894467</v>
      </c>
      <c r="F59" s="198">
        <f>F58+F56+F55+F54+F53+F57</f>
        <v>71368387</v>
      </c>
      <c r="G59" s="61">
        <f>IF(ISBLANK(F59),"  ",IF(F79&gt;0,F59/F79,IF(F59&gt;0,1,0)))</f>
        <v>0.45397549415811866</v>
      </c>
      <c r="H59" s="211">
        <v>65888844</v>
      </c>
      <c r="I59" s="164">
        <f t="shared" si="3"/>
        <v>0.88177137420397289</v>
      </c>
      <c r="J59" s="185">
        <v>8834430</v>
      </c>
      <c r="K59" s="60">
        <f t="shared" si="4"/>
        <v>0.11822862579602708</v>
      </c>
      <c r="L59" s="217">
        <f t="shared" si="12"/>
        <v>74723274</v>
      </c>
      <c r="M59" s="61">
        <f>IF(ISBLANK(L59),"  ",IF(L79&gt;0,L59/L79,IF(L59&gt;0,1,0)))</f>
        <v>0.48326425162705039</v>
      </c>
      <c r="N59" s="63"/>
    </row>
    <row r="60" spans="1:14" ht="15" customHeight="1" x14ac:dyDescent="0.2">
      <c r="A60" s="40" t="s">
        <v>54</v>
      </c>
      <c r="B60" s="212">
        <v>0</v>
      </c>
      <c r="C60" s="41">
        <f t="shared" si="1"/>
        <v>0</v>
      </c>
      <c r="D60" s="216">
        <v>0</v>
      </c>
      <c r="E60" s="42">
        <f t="shared" si="2"/>
        <v>0</v>
      </c>
      <c r="F60" s="199">
        <f t="shared" ref="F60:F69" si="13">D60+B60</f>
        <v>0</v>
      </c>
      <c r="G60" s="47">
        <f>IF(ISBLANK(F60),"  ",IF(F79&gt;0,F60/F79,IF(F60&gt;0,1,0)))</f>
        <v>0</v>
      </c>
      <c r="H60" s="212">
        <v>0</v>
      </c>
      <c r="I60" s="41">
        <f t="shared" si="3"/>
        <v>0</v>
      </c>
      <c r="J60" s="216">
        <v>0</v>
      </c>
      <c r="K60" s="42">
        <f t="shared" si="4"/>
        <v>0</v>
      </c>
      <c r="L60" s="199">
        <f t="shared" si="12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1">
        <f t="shared" si="1"/>
        <v>0</v>
      </c>
      <c r="D61" s="181">
        <v>0</v>
      </c>
      <c r="E61" s="42">
        <f t="shared" si="2"/>
        <v>0</v>
      </c>
      <c r="F61" s="191">
        <f t="shared" si="13"/>
        <v>0</v>
      </c>
      <c r="G61" s="47">
        <f>IF(ISBLANK(F61),"  ",IF(F79&gt;0,F61/F79,IF(F61&gt;0,1,0)))</f>
        <v>0</v>
      </c>
      <c r="H61" s="206">
        <v>0</v>
      </c>
      <c r="I61" s="41">
        <f t="shared" si="3"/>
        <v>0</v>
      </c>
      <c r="J61" s="181">
        <v>0</v>
      </c>
      <c r="K61" s="42">
        <f t="shared" si="4"/>
        <v>0</v>
      </c>
      <c r="L61" s="191">
        <f t="shared" si="12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31365</v>
      </c>
      <c r="C62" s="41">
        <f t="shared" si="1"/>
        <v>1</v>
      </c>
      <c r="D62" s="181">
        <v>0</v>
      </c>
      <c r="E62" s="42">
        <f t="shared" si="2"/>
        <v>0</v>
      </c>
      <c r="F62" s="191">
        <f t="shared" si="13"/>
        <v>31365</v>
      </c>
      <c r="G62" s="47">
        <f>IF(ISBLANK(F62),"  ",IF(F79&gt;0,F62/F79,IF(F62&gt;0,1,0)))</f>
        <v>1.9951328554293084E-4</v>
      </c>
      <c r="H62" s="206">
        <v>30950</v>
      </c>
      <c r="I62" s="41">
        <f t="shared" si="3"/>
        <v>1</v>
      </c>
      <c r="J62" s="181">
        <v>0</v>
      </c>
      <c r="K62" s="42">
        <f t="shared" si="4"/>
        <v>0</v>
      </c>
      <c r="L62" s="191">
        <f t="shared" si="12"/>
        <v>30950</v>
      </c>
      <c r="M62" s="47">
        <f>IF(ISBLANK(L62),"  ",IF(L79&gt;0,L62/L79,IF(L62&gt;0,1,0)))</f>
        <v>2.0016559483002858E-4</v>
      </c>
      <c r="N62" s="24"/>
    </row>
    <row r="63" spans="1:14" ht="15" customHeight="1" x14ac:dyDescent="0.2">
      <c r="A63" s="67" t="s">
        <v>57</v>
      </c>
      <c r="B63" s="168">
        <v>950669</v>
      </c>
      <c r="C63" s="41">
        <f t="shared" si="1"/>
        <v>0.10283799723419833</v>
      </c>
      <c r="D63" s="180">
        <v>8293667</v>
      </c>
      <c r="E63" s="42">
        <f t="shared" si="2"/>
        <v>0.89716200276580171</v>
      </c>
      <c r="F63" s="192">
        <f t="shared" si="13"/>
        <v>9244336</v>
      </c>
      <c r="G63" s="47">
        <f>IF(ISBLANK(F63),"  ",IF(F79&gt;0,F63/F79,IF(F63&gt;0,1,0)))</f>
        <v>5.8803374717768052E-2</v>
      </c>
      <c r="H63" s="168">
        <v>950000</v>
      </c>
      <c r="I63" s="41">
        <f t="shared" si="3"/>
        <v>0.10270270270270271</v>
      </c>
      <c r="J63" s="180">
        <v>8300000</v>
      </c>
      <c r="K63" s="42">
        <f t="shared" si="4"/>
        <v>0.89729729729729735</v>
      </c>
      <c r="L63" s="192">
        <f t="shared" si="12"/>
        <v>9250000</v>
      </c>
      <c r="M63" s="47">
        <f>IF(ISBLANK(L63),"  ",IF(L79&gt;0,L63/L79,IF(L63&gt;0,1,0)))</f>
        <v>5.9823319941123249E-2</v>
      </c>
      <c r="N63" s="24"/>
    </row>
    <row r="64" spans="1:14" ht="15" customHeight="1" x14ac:dyDescent="0.2">
      <c r="A64" s="76" t="s">
        <v>58</v>
      </c>
      <c r="B64" s="206">
        <v>0</v>
      </c>
      <c r="C64" s="41">
        <f t="shared" si="1"/>
        <v>0</v>
      </c>
      <c r="D64" s="181">
        <v>0</v>
      </c>
      <c r="E64" s="42">
        <f t="shared" si="2"/>
        <v>0</v>
      </c>
      <c r="F64" s="191">
        <f t="shared" si="13"/>
        <v>0</v>
      </c>
      <c r="G64" s="47">
        <f>IF(ISBLANK(F64),"  ",IF(F79&gt;0,F64/F79,IF(F64&gt;0,1,0)))</f>
        <v>0</v>
      </c>
      <c r="H64" s="206">
        <v>0</v>
      </c>
      <c r="I64" s="41">
        <f t="shared" si="3"/>
        <v>0</v>
      </c>
      <c r="J64" s="181">
        <v>0</v>
      </c>
      <c r="K64" s="42">
        <f t="shared" si="4"/>
        <v>0</v>
      </c>
      <c r="L64" s="191">
        <f t="shared" si="12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1">
        <f t="shared" si="1"/>
        <v>0</v>
      </c>
      <c r="D65" s="181">
        <v>7415658</v>
      </c>
      <c r="E65" s="42">
        <f t="shared" si="2"/>
        <v>1</v>
      </c>
      <c r="F65" s="191">
        <f t="shared" si="13"/>
        <v>7415658</v>
      </c>
      <c r="G65" s="47">
        <f>IF(ISBLANK(F65),"  ",IF(F79&gt;0,F65/F79,IF(F65&gt;0,1,0)))</f>
        <v>4.7171123610480453E-2</v>
      </c>
      <c r="H65" s="206">
        <v>0</v>
      </c>
      <c r="I65" s="41">
        <f t="shared" si="3"/>
        <v>0</v>
      </c>
      <c r="J65" s="181">
        <v>7992845</v>
      </c>
      <c r="K65" s="42">
        <f t="shared" si="4"/>
        <v>1</v>
      </c>
      <c r="L65" s="191">
        <f t="shared" si="12"/>
        <v>7992845</v>
      </c>
      <c r="M65" s="47">
        <f>IF(ISBLANK(L65),"  ",IF(L79&gt;0,L65/L79,IF(L65&gt;0,1,0)))</f>
        <v>5.1692813370249432E-2</v>
      </c>
      <c r="N65" s="24"/>
    </row>
    <row r="66" spans="1:14" ht="15" customHeight="1" x14ac:dyDescent="0.2">
      <c r="A66" s="77" t="s">
        <v>60</v>
      </c>
      <c r="B66" s="206">
        <v>0</v>
      </c>
      <c r="C66" s="41">
        <f t="shared" si="1"/>
        <v>0</v>
      </c>
      <c r="D66" s="181">
        <v>5296981</v>
      </c>
      <c r="E66" s="42">
        <f t="shared" si="2"/>
        <v>1</v>
      </c>
      <c r="F66" s="191">
        <f t="shared" si="13"/>
        <v>5296981</v>
      </c>
      <c r="G66" s="47">
        <f>IF(ISBLANK(F66),"  ",IF(F79&gt;0,F66/F79,IF(F66&gt;0,1,0)))</f>
        <v>3.3694184051282619E-2</v>
      </c>
      <c r="H66" s="206">
        <v>0</v>
      </c>
      <c r="I66" s="41">
        <f t="shared" si="3"/>
        <v>0</v>
      </c>
      <c r="J66" s="181">
        <v>6432796</v>
      </c>
      <c r="K66" s="42">
        <f t="shared" si="4"/>
        <v>1</v>
      </c>
      <c r="L66" s="191">
        <f t="shared" si="12"/>
        <v>6432796</v>
      </c>
      <c r="M66" s="47">
        <f>IF(ISBLANK(L66),"  ",IF(L79&gt;0,L66/L79,IF(L66&gt;0,1,0)))</f>
        <v>4.1603374402592201E-2</v>
      </c>
      <c r="N66" s="24"/>
    </row>
    <row r="67" spans="1:14" ht="15" customHeight="1" x14ac:dyDescent="0.2">
      <c r="A67" s="77" t="s">
        <v>61</v>
      </c>
      <c r="B67" s="206">
        <v>0</v>
      </c>
      <c r="C67" s="41">
        <f t="shared" si="1"/>
        <v>0</v>
      </c>
      <c r="D67" s="181">
        <v>0</v>
      </c>
      <c r="E67" s="42">
        <f t="shared" si="2"/>
        <v>0</v>
      </c>
      <c r="F67" s="191">
        <f t="shared" si="13"/>
        <v>0</v>
      </c>
      <c r="G67" s="47">
        <f>IF(ISBLANK(F67),"  ",IF(F79&gt;0,F67/F79,IF(F67&gt;0,1,0)))</f>
        <v>0</v>
      </c>
      <c r="H67" s="206">
        <v>0</v>
      </c>
      <c r="I67" s="41">
        <f t="shared" si="3"/>
        <v>0</v>
      </c>
      <c r="J67" s="181">
        <v>0</v>
      </c>
      <c r="K67" s="42">
        <f t="shared" si="4"/>
        <v>0</v>
      </c>
      <c r="L67" s="191">
        <f t="shared" si="12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1">
        <f t="shared" si="1"/>
        <v>0</v>
      </c>
      <c r="D68" s="181">
        <v>544762</v>
      </c>
      <c r="E68" s="42">
        <f t="shared" si="2"/>
        <v>1</v>
      </c>
      <c r="F68" s="191">
        <f t="shared" si="13"/>
        <v>544762</v>
      </c>
      <c r="G68" s="47">
        <f>IF(ISBLANK(F68),"  ",IF(F79&gt;0,F68/F79,IF(F68&gt;0,1,0)))</f>
        <v>3.4652401230332564E-3</v>
      </c>
      <c r="H68" s="206">
        <v>0</v>
      </c>
      <c r="I68" s="41">
        <f t="shared" si="3"/>
        <v>0</v>
      </c>
      <c r="J68" s="181">
        <v>550000</v>
      </c>
      <c r="K68" s="42">
        <f t="shared" si="4"/>
        <v>1</v>
      </c>
      <c r="L68" s="191">
        <f t="shared" si="12"/>
        <v>550000</v>
      </c>
      <c r="M68" s="47">
        <f>IF(ISBLANK(L68),"  ",IF(L79&gt;0,L68/L79,IF(L68&gt;0,1,0)))</f>
        <v>3.5570622667694903E-3</v>
      </c>
      <c r="N68" s="24"/>
    </row>
    <row r="69" spans="1:14" ht="15" customHeight="1" x14ac:dyDescent="0.2">
      <c r="A69" s="67" t="s">
        <v>63</v>
      </c>
      <c r="B69" s="206">
        <v>988210</v>
      </c>
      <c r="C69" s="41">
        <f t="shared" si="1"/>
        <v>0.14523156057683476</v>
      </c>
      <c r="D69" s="181">
        <v>5816165</v>
      </c>
      <c r="E69" s="42">
        <f t="shared" si="2"/>
        <v>0.85476843942316527</v>
      </c>
      <c r="F69" s="191">
        <f t="shared" si="13"/>
        <v>6804375</v>
      </c>
      <c r="G69" s="47">
        <f>IF(ISBLANK(F69),"  ",IF(F79&gt;0,F69/F79,IF(F69&gt;0,1,0)))</f>
        <v>4.3282742302444763E-2</v>
      </c>
      <c r="H69" s="206">
        <v>1357916</v>
      </c>
      <c r="I69" s="41">
        <f t="shared" si="3"/>
        <v>0.18455171274040094</v>
      </c>
      <c r="J69" s="181">
        <v>6000000</v>
      </c>
      <c r="K69" s="42">
        <f t="shared" si="4"/>
        <v>0.81544828725959906</v>
      </c>
      <c r="L69" s="191">
        <f t="shared" si="12"/>
        <v>7357916</v>
      </c>
      <c r="M69" s="47">
        <f>IF(ISBLANK(L69),"  ",IF(L79&gt;0,L69/L79,IF(L69&gt;0,1,0)))</f>
        <v>4.7586482483017278E-2</v>
      </c>
      <c r="N69" s="24"/>
    </row>
    <row r="70" spans="1:14" s="64" customFormat="1" ht="15" customHeight="1" x14ac:dyDescent="0.25">
      <c r="A70" s="78" t="s">
        <v>64</v>
      </c>
      <c r="B70" s="174">
        <v>64641257</v>
      </c>
      <c r="C70" s="164">
        <f t="shared" si="1"/>
        <v>0.6418817577494792</v>
      </c>
      <c r="D70" s="185">
        <v>36064607</v>
      </c>
      <c r="E70" s="60">
        <f t="shared" si="2"/>
        <v>0.3581182422505208</v>
      </c>
      <c r="F70" s="174">
        <f>F69+F68+F67+F66+F65+F64+F63+F62+F61+F60+F59</f>
        <v>100705864</v>
      </c>
      <c r="G70" s="61">
        <f>IF(ISBLANK(F70),"  ",IF(F79&gt;0,F70/F79,IF(F70&gt;0,1,0)))</f>
        <v>0.64059167224867075</v>
      </c>
      <c r="H70" s="174">
        <v>68227710</v>
      </c>
      <c r="I70" s="164">
        <f t="shared" si="3"/>
        <v>0.64161306883016489</v>
      </c>
      <c r="J70" s="185">
        <v>38110071</v>
      </c>
      <c r="K70" s="60">
        <f t="shared" si="4"/>
        <v>0.35838693116983511</v>
      </c>
      <c r="L70" s="174">
        <f>L69+L68+L67+L66+L65+L64+L63+L62+L61+L60+L59</f>
        <v>106337781</v>
      </c>
      <c r="M70" s="61">
        <f>IF(ISBLANK(L70),"  ",IF(L79&gt;0,L70/L79,IF(L70&gt;0,1,0)))</f>
        <v>0.68772746968563203</v>
      </c>
      <c r="N70" s="63"/>
    </row>
    <row r="71" spans="1:14" ht="15" customHeight="1" x14ac:dyDescent="0.25">
      <c r="A71" s="13" t="s">
        <v>65</v>
      </c>
      <c r="B71" s="170"/>
      <c r="C71" s="162" t="str">
        <f t="shared" si="1"/>
        <v/>
      </c>
      <c r="D71" s="181"/>
      <c r="E71" s="49" t="str">
        <f t="shared" si="2"/>
        <v/>
      </c>
      <c r="F71" s="191"/>
      <c r="G71" s="58" t="s">
        <v>4</v>
      </c>
      <c r="H71" s="170"/>
      <c r="I71" s="48" t="str">
        <f t="shared" si="3"/>
        <v/>
      </c>
      <c r="J71" s="181"/>
      <c r="K71" s="49" t="str">
        <f t="shared" si="4"/>
        <v/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f t="shared" si="1"/>
        <v>0</v>
      </c>
      <c r="D72" s="184">
        <v>13790</v>
      </c>
      <c r="E72" s="42">
        <f t="shared" si="2"/>
        <v>1</v>
      </c>
      <c r="F72" s="190">
        <f>D72+B72</f>
        <v>13790</v>
      </c>
      <c r="G72" s="43">
        <f>IF(ISBLANK(F72),"  ",IF(F79&gt;0,F72/F79,IF(F72&gt;0,1,0)))</f>
        <v>8.7718418862968794E-5</v>
      </c>
      <c r="H72" s="205">
        <v>0</v>
      </c>
      <c r="I72" s="41">
        <f t="shared" si="3"/>
        <v>0</v>
      </c>
      <c r="J72" s="184">
        <v>14000</v>
      </c>
      <c r="K72" s="42">
        <f t="shared" si="4"/>
        <v>1</v>
      </c>
      <c r="L72" s="190">
        <f>J72+H72</f>
        <v>14000</v>
      </c>
      <c r="M72" s="43">
        <f>IF(ISBLANK(L72),"  ",IF(L79&gt;0,L72/L79,IF(L72&gt;0,1,0)))</f>
        <v>9.0543403154132477E-5</v>
      </c>
    </row>
    <row r="73" spans="1:14" ht="15" customHeight="1" x14ac:dyDescent="0.2">
      <c r="A73" s="30" t="s">
        <v>67</v>
      </c>
      <c r="B73" s="206">
        <v>0</v>
      </c>
      <c r="C73" s="41">
        <f t="shared" si="1"/>
        <v>0</v>
      </c>
      <c r="D73" s="181">
        <v>0</v>
      </c>
      <c r="E73" s="42">
        <f t="shared" si="2"/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1">
        <f t="shared" si="3"/>
        <v>0</v>
      </c>
      <c r="J73" s="181">
        <v>0</v>
      </c>
      <c r="K73" s="42">
        <f t="shared" si="4"/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162" t="str">
        <f t="shared" si="1"/>
        <v/>
      </c>
      <c r="D74" s="181"/>
      <c r="E74" s="49" t="str">
        <f t="shared" si="2"/>
        <v/>
      </c>
      <c r="F74" s="191"/>
      <c r="G74" s="58" t="s">
        <v>4</v>
      </c>
      <c r="H74" s="170"/>
      <c r="I74" s="48" t="str">
        <f t="shared" si="3"/>
        <v/>
      </c>
      <c r="J74" s="181"/>
      <c r="K74" s="49" t="str">
        <f t="shared" si="4"/>
        <v/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f t="shared" si="1"/>
        <v>0</v>
      </c>
      <c r="D75" s="184">
        <v>12893857</v>
      </c>
      <c r="E75" s="42">
        <f t="shared" si="2"/>
        <v>1</v>
      </c>
      <c r="F75" s="190">
        <f>D75+B75</f>
        <v>12893857</v>
      </c>
      <c r="G75" s="43">
        <f>IF(ISBLANK(F75),"  ",IF(F79&gt;0,F75/F79,IF(F75&gt;0,1,0)))</f>
        <v>8.2018038367311252E-2</v>
      </c>
      <c r="H75" s="205">
        <v>0</v>
      </c>
      <c r="I75" s="41">
        <f t="shared" si="3"/>
        <v>0</v>
      </c>
      <c r="J75" s="184">
        <v>13000000</v>
      </c>
      <c r="K75" s="42">
        <f t="shared" si="4"/>
        <v>1</v>
      </c>
      <c r="L75" s="190">
        <f>J75+H75</f>
        <v>13000000</v>
      </c>
      <c r="M75" s="43">
        <f>IF(ISBLANK(L75),"  ",IF(L79&gt;0,L75/L79,IF(L75&gt;0,1,0)))</f>
        <v>8.4076017214551588E-2</v>
      </c>
    </row>
    <row r="76" spans="1:14" ht="15" customHeight="1" x14ac:dyDescent="0.2">
      <c r="A76" s="30" t="s">
        <v>70</v>
      </c>
      <c r="B76" s="206">
        <v>0</v>
      </c>
      <c r="C76" s="41">
        <f t="shared" si="1"/>
        <v>0</v>
      </c>
      <c r="D76" s="181">
        <v>7145572</v>
      </c>
      <c r="E76" s="42">
        <f t="shared" si="2"/>
        <v>1</v>
      </c>
      <c r="F76" s="191">
        <f>D76+B76</f>
        <v>7145572</v>
      </c>
      <c r="G76" s="47">
        <f>IF(ISBLANK(F76),"  ",IF(F79&gt;0,F76/F79,IF(F76&gt;0,1,0)))</f>
        <v>4.5453102082052332E-2</v>
      </c>
      <c r="H76" s="206">
        <v>0</v>
      </c>
      <c r="I76" s="41">
        <f t="shared" si="3"/>
        <v>0</v>
      </c>
      <c r="J76" s="181">
        <v>6650000</v>
      </c>
      <c r="K76" s="42">
        <f t="shared" si="4"/>
        <v>1</v>
      </c>
      <c r="L76" s="191">
        <f>J76+H76</f>
        <v>6650000</v>
      </c>
      <c r="M76" s="47">
        <f>IF(ISBLANK(L76),"  ",IF(L79&gt;0,L76/L79,IF(L76&gt;0,1,0)))</f>
        <v>4.3008116498212928E-2</v>
      </c>
    </row>
    <row r="77" spans="1:14" s="64" customFormat="1" ht="15" customHeight="1" x14ac:dyDescent="0.25">
      <c r="A77" s="65" t="s">
        <v>71</v>
      </c>
      <c r="B77" s="175">
        <v>0</v>
      </c>
      <c r="C77" s="164">
        <f t="shared" si="1"/>
        <v>0</v>
      </c>
      <c r="D77" s="186">
        <v>20053219</v>
      </c>
      <c r="E77" s="60">
        <f t="shared" si="2"/>
        <v>1</v>
      </c>
      <c r="F77" s="200">
        <f>F76+F75+F74+F73+F72</f>
        <v>20053219</v>
      </c>
      <c r="G77" s="61">
        <f>IF(ISBLANK(F77),"  ",IF(F79&gt;0,F77/F79,IF(F77&gt;0,1,0)))</f>
        <v>0.12755885886822654</v>
      </c>
      <c r="H77" s="175">
        <v>0</v>
      </c>
      <c r="I77" s="164">
        <f t="shared" si="3"/>
        <v>0</v>
      </c>
      <c r="J77" s="186">
        <v>19664000</v>
      </c>
      <c r="K77" s="60">
        <f t="shared" si="4"/>
        <v>1</v>
      </c>
      <c r="L77" s="200">
        <f>L76+L75+L74+L73+L72</f>
        <v>19664000</v>
      </c>
      <c r="M77" s="61">
        <f>IF(ISBLANK(L77),"  ",IF(L79&gt;0,L77/L79,IF(L77&gt;0,1,0)))</f>
        <v>0.12717467711591865</v>
      </c>
    </row>
    <row r="78" spans="1:14" s="64" customFormat="1" ht="15" customHeight="1" x14ac:dyDescent="0.25">
      <c r="A78" s="65" t="s">
        <v>72</v>
      </c>
      <c r="B78" s="175">
        <v>0</v>
      </c>
      <c r="C78" s="164">
        <f t="shared" ref="C78:C79" si="14">IF(ISBLANK(B78),"",IF(F78&gt;0,B78/F78,IF(B78&gt;0,1,0)))</f>
        <v>0</v>
      </c>
      <c r="D78" s="186">
        <v>0</v>
      </c>
      <c r="E78" s="60">
        <f t="shared" ref="E78:E79" si="15">IF(ISBLANK(D78),"",IF(F78&gt;0,D78/F78,IF(D78&gt;0,1,0)))</f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164">
        <f t="shared" ref="I78:I79" si="16">IF(ISBLANK(H78),"",IF(L78&gt;0,H78/L78,IF(H78&gt;0,1,0)))</f>
        <v>0</v>
      </c>
      <c r="J78" s="186">
        <v>0</v>
      </c>
      <c r="K78" s="60">
        <f t="shared" ref="K78:K79" si="17">IF(ISBLANK(J78),"",IF(L78&gt;0,J78/L78,IF(J78&gt;0,1,0)))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101089750</v>
      </c>
      <c r="C79" s="83">
        <f t="shared" si="14"/>
        <v>0.64303357746575773</v>
      </c>
      <c r="D79" s="176">
        <f>D77+D70+D49+D42+D51+D50+D78</f>
        <v>56117826</v>
      </c>
      <c r="E79" s="83">
        <f t="shared" si="15"/>
        <v>0.35696642253424227</v>
      </c>
      <c r="F79" s="176">
        <f>F77+F70+F49+F42+F51+F50+F78</f>
        <v>157207576</v>
      </c>
      <c r="G79" s="84">
        <f>IF(ISBLANK(F79),"  ",IF(F79&gt;0,F79/F79,IF(F79&gt;0,1,0)))</f>
        <v>1</v>
      </c>
      <c r="H79" s="176">
        <f>H77+H70+H49+H42+H51+H50+H78</f>
        <v>91694700</v>
      </c>
      <c r="I79" s="83">
        <f t="shared" si="16"/>
        <v>0.59302501351408798</v>
      </c>
      <c r="J79" s="176">
        <f>J77+J70+J49+J42+J51+J50+J78</f>
        <v>62927277</v>
      </c>
      <c r="K79" s="83">
        <f t="shared" si="17"/>
        <v>0.40697498648591202</v>
      </c>
      <c r="L79" s="176">
        <f>L77+L70+L49+L42+L51+L50+L78</f>
        <v>154621977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1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91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24999530.5</v>
      </c>
      <c r="C13" s="41">
        <f>IF(ISBLANK(B13),"",IF(F13&gt;0,B13/F13,IF(B13&gt;0,1,0)))</f>
        <v>1</v>
      </c>
      <c r="D13" s="177">
        <v>0</v>
      </c>
      <c r="E13" s="42">
        <f>IF(ISBLANK(D13),"",IF(F13&gt;0,D13/F13,IF(D13&gt;0,1,0)))</f>
        <v>0</v>
      </c>
      <c r="F13" s="187">
        <f>D13+B13</f>
        <v>24999530.5</v>
      </c>
      <c r="G13" s="43">
        <f>IF(ISBLANK(F13),"  ",IF(F79&gt;0,F13/F79,IF(F13&gt;0,1,0)))</f>
        <v>0.13793651662428072</v>
      </c>
      <c r="H13" s="165">
        <v>16057762</v>
      </c>
      <c r="I13" s="41">
        <f>IF(ISBLANK(H13),"",IF(L13&gt;0,H13/L13,IF(H13&gt;0,1,0)))</f>
        <v>1</v>
      </c>
      <c r="J13" s="177">
        <v>0</v>
      </c>
      <c r="K13" s="42">
        <f>IF(ISBLANK(J13),"",IF(L13&gt;0,J13/L13,IF(J13&gt;0,1,0)))</f>
        <v>0</v>
      </c>
      <c r="L13" s="187">
        <f>J13+H13</f>
        <v>16057762</v>
      </c>
      <c r="M13" s="44">
        <f>IF(ISBLANK(L13),"  ",IF(L79&gt;0,L13/L79,IF(L13&gt;0,1,0)))</f>
        <v>9.6209616840750259E-2</v>
      </c>
      <c r="N13" s="24"/>
    </row>
    <row r="14" spans="1:17" ht="15" customHeight="1" x14ac:dyDescent="0.2">
      <c r="A14" s="10" t="s">
        <v>13</v>
      </c>
      <c r="B14" s="205">
        <v>0</v>
      </c>
      <c r="C14" s="41">
        <f t="shared" ref="C14:C77" si="0">IF(ISBLANK(B14),"",IF(F14&gt;0,B14/F14,IF(B14&gt;0,1,0)))</f>
        <v>0</v>
      </c>
      <c r="D14" s="184">
        <v>0</v>
      </c>
      <c r="E14" s="42">
        <f t="shared" ref="E14:E77" si="1">IF(ISBLANK(D14),"",IF(F14&gt;0,D14/F14,IF(D14&gt;0,1,0)))</f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1">
        <f t="shared" ref="I14:I77" si="2">IF(ISBLANK(H14),"",IF(L14&gt;0,H14/L14,IF(H14&gt;0,1,0)))</f>
        <v>0</v>
      </c>
      <c r="J14" s="184">
        <v>0</v>
      </c>
      <c r="K14" s="42">
        <f t="shared" ref="K14:K77" si="3">IF(ISBLANK(J14),"",IF(L14&gt;0,J14/L14,IF(J14&gt;0,1,0)))</f>
        <v>0</v>
      </c>
      <c r="L14" s="187">
        <f t="shared" ref="L14:L36" si="4">J14+H14</f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2144834.61</v>
      </c>
      <c r="C15" s="162">
        <f t="shared" si="0"/>
        <v>1</v>
      </c>
      <c r="D15" s="181">
        <v>0</v>
      </c>
      <c r="E15" s="42">
        <f t="shared" si="1"/>
        <v>0</v>
      </c>
      <c r="F15" s="189">
        <f>D15+B15</f>
        <v>2144834.61</v>
      </c>
      <c r="G15" s="50">
        <f>IF(ISBLANK(F15),"  ",IF(F79&gt;0,F15/F79,IF(F15&gt;0,1,0)))</f>
        <v>1.1834262841000059E-2</v>
      </c>
      <c r="H15" s="170">
        <v>2182906</v>
      </c>
      <c r="I15" s="41">
        <f t="shared" si="2"/>
        <v>1</v>
      </c>
      <c r="J15" s="181">
        <v>0</v>
      </c>
      <c r="K15" s="42">
        <f t="shared" si="3"/>
        <v>0</v>
      </c>
      <c r="L15" s="187">
        <f t="shared" si="4"/>
        <v>2182906</v>
      </c>
      <c r="M15" s="50">
        <f>IF(ISBLANK(L15),"  ",IF(L79&gt;0,L15/L79,IF(L15&gt;0,1,0)))</f>
        <v>1.3078818197665078E-2</v>
      </c>
      <c r="N15" s="24"/>
    </row>
    <row r="16" spans="1:17" ht="15" customHeight="1" x14ac:dyDescent="0.2">
      <c r="A16" s="51" t="s">
        <v>15</v>
      </c>
      <c r="B16" s="205">
        <v>0</v>
      </c>
      <c r="C16" s="41">
        <f t="shared" si="0"/>
        <v>0</v>
      </c>
      <c r="D16" s="184">
        <v>0</v>
      </c>
      <c r="E16" s="42">
        <f t="shared" si="1"/>
        <v>0</v>
      </c>
      <c r="F16" s="190">
        <f t="shared" ref="F16:F41" si="5">D16+B16</f>
        <v>0</v>
      </c>
      <c r="G16" s="43">
        <f>IF(ISBLANK(F16),"  ",IF(F79&gt;0,F16/F79,IF(F16&gt;0,1,0)))</f>
        <v>0</v>
      </c>
      <c r="H16" s="205">
        <v>0</v>
      </c>
      <c r="I16" s="41">
        <f t="shared" si="2"/>
        <v>0</v>
      </c>
      <c r="J16" s="184">
        <v>0</v>
      </c>
      <c r="K16" s="42">
        <f t="shared" si="3"/>
        <v>0</v>
      </c>
      <c r="L16" s="187">
        <f t="shared" si="4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2144834.61</v>
      </c>
      <c r="C17" s="41">
        <f t="shared" si="0"/>
        <v>1</v>
      </c>
      <c r="D17" s="181">
        <v>0</v>
      </c>
      <c r="E17" s="42">
        <f t="shared" si="1"/>
        <v>0</v>
      </c>
      <c r="F17" s="191">
        <f t="shared" si="5"/>
        <v>2144834.61</v>
      </c>
      <c r="G17" s="47">
        <f>IF(ISBLANK(F17),"  ",IF(F79&gt;0,F17/F79,IF(F17&gt;0,1,0)))</f>
        <v>1.1834262841000059E-2</v>
      </c>
      <c r="H17" s="206">
        <v>2182906</v>
      </c>
      <c r="I17" s="41">
        <f t="shared" si="2"/>
        <v>1</v>
      </c>
      <c r="J17" s="181">
        <v>0</v>
      </c>
      <c r="K17" s="42">
        <f t="shared" si="3"/>
        <v>0</v>
      </c>
      <c r="L17" s="187">
        <f t="shared" si="4"/>
        <v>2182906</v>
      </c>
      <c r="M17" s="47">
        <f>IF(ISBLANK(L17),"  ",IF(L79&gt;0,L17/L79,IF(L17&gt;0,1,0)))</f>
        <v>1.3078818197665078E-2</v>
      </c>
      <c r="N17" s="24"/>
    </row>
    <row r="18" spans="1:14" ht="15" customHeight="1" x14ac:dyDescent="0.2">
      <c r="A18" s="52" t="s">
        <v>17</v>
      </c>
      <c r="B18" s="206">
        <v>0</v>
      </c>
      <c r="C18" s="41">
        <f t="shared" si="0"/>
        <v>0</v>
      </c>
      <c r="D18" s="181">
        <v>0</v>
      </c>
      <c r="E18" s="42">
        <f t="shared" si="1"/>
        <v>0</v>
      </c>
      <c r="F18" s="191">
        <f t="shared" si="5"/>
        <v>0</v>
      </c>
      <c r="G18" s="47">
        <f>IF(ISBLANK(F18),"  ",IF(F79&gt;0,F18/F79,IF(F18&gt;0,1,0)))</f>
        <v>0</v>
      </c>
      <c r="H18" s="206">
        <v>0</v>
      </c>
      <c r="I18" s="41">
        <f t="shared" si="2"/>
        <v>0</v>
      </c>
      <c r="J18" s="181">
        <v>0</v>
      </c>
      <c r="K18" s="42">
        <f t="shared" si="3"/>
        <v>0</v>
      </c>
      <c r="L18" s="187">
        <f t="shared" si="4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1">
        <f t="shared" si="0"/>
        <v>0</v>
      </c>
      <c r="D19" s="181">
        <v>0</v>
      </c>
      <c r="E19" s="42">
        <f t="shared" si="1"/>
        <v>0</v>
      </c>
      <c r="F19" s="191">
        <f t="shared" si="5"/>
        <v>0</v>
      </c>
      <c r="G19" s="47">
        <f>IF(ISBLANK(F19),"  ",IF(F79&gt;0,F19/F79,IF(F19&gt;0,1,0)))</f>
        <v>0</v>
      </c>
      <c r="H19" s="206">
        <v>0</v>
      </c>
      <c r="I19" s="41">
        <f t="shared" si="2"/>
        <v>0</v>
      </c>
      <c r="J19" s="181">
        <v>0</v>
      </c>
      <c r="K19" s="42">
        <f t="shared" si="3"/>
        <v>0</v>
      </c>
      <c r="L19" s="187">
        <f t="shared" si="4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1">
        <f t="shared" si="0"/>
        <v>0</v>
      </c>
      <c r="D20" s="181">
        <v>0</v>
      </c>
      <c r="E20" s="42">
        <f t="shared" si="1"/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1">
        <f t="shared" si="2"/>
        <v>0</v>
      </c>
      <c r="J20" s="181">
        <v>0</v>
      </c>
      <c r="K20" s="42">
        <f t="shared" si="3"/>
        <v>0</v>
      </c>
      <c r="L20" s="187">
        <f t="shared" si="4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1">
        <f t="shared" si="0"/>
        <v>0</v>
      </c>
      <c r="D21" s="181">
        <v>0</v>
      </c>
      <c r="E21" s="42">
        <f t="shared" si="1"/>
        <v>0</v>
      </c>
      <c r="F21" s="191">
        <f t="shared" si="5"/>
        <v>0</v>
      </c>
      <c r="G21" s="47">
        <f>IF(ISBLANK(F21),"  ",IF(F79&gt;0,F21/F79,IF(F21&gt;0,1,0)))</f>
        <v>0</v>
      </c>
      <c r="H21" s="206">
        <v>0</v>
      </c>
      <c r="I21" s="41">
        <f t="shared" si="2"/>
        <v>0</v>
      </c>
      <c r="J21" s="181">
        <v>0</v>
      </c>
      <c r="K21" s="42">
        <f t="shared" si="3"/>
        <v>0</v>
      </c>
      <c r="L21" s="187">
        <f t="shared" si="4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1">
        <f t="shared" si="0"/>
        <v>0</v>
      </c>
      <c r="D22" s="181">
        <v>0</v>
      </c>
      <c r="E22" s="42">
        <f t="shared" si="1"/>
        <v>0</v>
      </c>
      <c r="F22" s="191">
        <f t="shared" si="5"/>
        <v>0</v>
      </c>
      <c r="G22" s="47">
        <f>IF(ISBLANK(F22),"  ",IF(F79&gt;0,F22/F79,IF(F22&gt;0,1,0)))</f>
        <v>0</v>
      </c>
      <c r="H22" s="206">
        <v>0</v>
      </c>
      <c r="I22" s="41">
        <f t="shared" si="2"/>
        <v>0</v>
      </c>
      <c r="J22" s="181">
        <v>0</v>
      </c>
      <c r="K22" s="42">
        <f t="shared" si="3"/>
        <v>0</v>
      </c>
      <c r="L22" s="187">
        <f t="shared" si="4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1">
        <f t="shared" si="0"/>
        <v>0</v>
      </c>
      <c r="D23" s="181">
        <v>0</v>
      </c>
      <c r="E23" s="42">
        <f t="shared" si="1"/>
        <v>0</v>
      </c>
      <c r="F23" s="191">
        <f t="shared" si="5"/>
        <v>0</v>
      </c>
      <c r="G23" s="47">
        <f>IF(ISBLANK(F23),"  ",IF(F79&gt;0,F23/F79,IF(F23&gt;0,1,0)))</f>
        <v>0</v>
      </c>
      <c r="H23" s="206">
        <v>0</v>
      </c>
      <c r="I23" s="41">
        <f t="shared" si="2"/>
        <v>0</v>
      </c>
      <c r="J23" s="181">
        <v>0</v>
      </c>
      <c r="K23" s="42">
        <f t="shared" si="3"/>
        <v>0</v>
      </c>
      <c r="L23" s="187">
        <f t="shared" si="4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1">
        <f t="shared" si="0"/>
        <v>0</v>
      </c>
      <c r="D24" s="181">
        <v>0</v>
      </c>
      <c r="E24" s="42">
        <f t="shared" si="1"/>
        <v>0</v>
      </c>
      <c r="F24" s="191">
        <f t="shared" si="5"/>
        <v>0</v>
      </c>
      <c r="G24" s="47">
        <f>IF(ISBLANK(F24),"  ",IF(F79&gt;0,F24/F79,IF(F24&gt;0,1,0)))</f>
        <v>0</v>
      </c>
      <c r="H24" s="206">
        <v>0</v>
      </c>
      <c r="I24" s="41">
        <f t="shared" si="2"/>
        <v>0</v>
      </c>
      <c r="J24" s="181">
        <v>0</v>
      </c>
      <c r="K24" s="42">
        <f t="shared" si="3"/>
        <v>0</v>
      </c>
      <c r="L24" s="187">
        <f t="shared" si="4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1">
        <f t="shared" si="0"/>
        <v>0</v>
      </c>
      <c r="D25" s="181">
        <v>0</v>
      </c>
      <c r="E25" s="42">
        <f t="shared" si="1"/>
        <v>0</v>
      </c>
      <c r="F25" s="191">
        <f t="shared" si="5"/>
        <v>0</v>
      </c>
      <c r="G25" s="47">
        <f>IF(ISBLANK(F25),"  ",IF(F79&gt;0,F25/F79,IF(F25&gt;0,1,0)))</f>
        <v>0</v>
      </c>
      <c r="H25" s="206">
        <v>0</v>
      </c>
      <c r="I25" s="41">
        <f t="shared" si="2"/>
        <v>0</v>
      </c>
      <c r="J25" s="181">
        <v>0</v>
      </c>
      <c r="K25" s="42">
        <f t="shared" si="3"/>
        <v>0</v>
      </c>
      <c r="L25" s="187">
        <f t="shared" si="4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1">
        <f t="shared" si="0"/>
        <v>0</v>
      </c>
      <c r="D26" s="181">
        <v>0</v>
      </c>
      <c r="E26" s="42">
        <f t="shared" si="1"/>
        <v>0</v>
      </c>
      <c r="F26" s="191">
        <f t="shared" si="5"/>
        <v>0</v>
      </c>
      <c r="G26" s="47">
        <f>IF(ISBLANK(F26),"  ",IF(F79&gt;0,F26/F79,IF(F26&gt;0,1,0)))</f>
        <v>0</v>
      </c>
      <c r="H26" s="206">
        <v>0</v>
      </c>
      <c r="I26" s="41">
        <f t="shared" si="2"/>
        <v>0</v>
      </c>
      <c r="J26" s="181">
        <v>0</v>
      </c>
      <c r="K26" s="42">
        <f t="shared" si="3"/>
        <v>0</v>
      </c>
      <c r="L26" s="187">
        <f t="shared" si="4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1">
        <f t="shared" si="0"/>
        <v>0</v>
      </c>
      <c r="D27" s="181">
        <v>0</v>
      </c>
      <c r="E27" s="42">
        <f t="shared" si="1"/>
        <v>0</v>
      </c>
      <c r="F27" s="191">
        <f t="shared" si="5"/>
        <v>0</v>
      </c>
      <c r="G27" s="47">
        <f>IF(ISBLANK(F27),"  ",IF(F79&gt;0,F27/F79,IF(F27&gt;0,1,0)))</f>
        <v>0</v>
      </c>
      <c r="H27" s="206">
        <v>0</v>
      </c>
      <c r="I27" s="41">
        <f t="shared" si="2"/>
        <v>0</v>
      </c>
      <c r="J27" s="181">
        <v>0</v>
      </c>
      <c r="K27" s="42">
        <f t="shared" si="3"/>
        <v>0</v>
      </c>
      <c r="L27" s="187">
        <f t="shared" si="4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1">
        <f t="shared" si="0"/>
        <v>0</v>
      </c>
      <c r="D28" s="181">
        <v>0</v>
      </c>
      <c r="E28" s="42">
        <f t="shared" si="1"/>
        <v>0</v>
      </c>
      <c r="F28" s="191">
        <f t="shared" si="5"/>
        <v>0</v>
      </c>
      <c r="G28" s="47">
        <f>IF(ISBLANK(F28),"  ",IF(F79&gt;0,F28/F79,IF(F28&gt;0,1,0)))</f>
        <v>0</v>
      </c>
      <c r="H28" s="206">
        <v>0</v>
      </c>
      <c r="I28" s="41">
        <f t="shared" si="2"/>
        <v>0</v>
      </c>
      <c r="J28" s="181">
        <v>0</v>
      </c>
      <c r="K28" s="42">
        <f t="shared" si="3"/>
        <v>0</v>
      </c>
      <c r="L28" s="187">
        <f t="shared" si="4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1">
        <f t="shared" si="0"/>
        <v>0</v>
      </c>
      <c r="D29" s="181">
        <v>0</v>
      </c>
      <c r="E29" s="42">
        <f t="shared" si="1"/>
        <v>0</v>
      </c>
      <c r="F29" s="191">
        <f t="shared" si="5"/>
        <v>0</v>
      </c>
      <c r="G29" s="47">
        <f>IF(ISBLANK(F29),"  ",IF(F79&gt;0,F29/F79,IF(F29&gt;0,1,0)))</f>
        <v>0</v>
      </c>
      <c r="H29" s="206">
        <v>0</v>
      </c>
      <c r="I29" s="41">
        <f t="shared" si="2"/>
        <v>0</v>
      </c>
      <c r="J29" s="181">
        <v>0</v>
      </c>
      <c r="K29" s="42">
        <f t="shared" si="3"/>
        <v>0</v>
      </c>
      <c r="L29" s="187">
        <f t="shared" si="4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1">
        <f t="shared" si="0"/>
        <v>0</v>
      </c>
      <c r="D30" s="181">
        <v>0</v>
      </c>
      <c r="E30" s="42">
        <f t="shared" si="1"/>
        <v>0</v>
      </c>
      <c r="F30" s="191">
        <f t="shared" si="5"/>
        <v>0</v>
      </c>
      <c r="G30" s="47">
        <f>IF(ISBLANK(F30),"  ",IF(F79&gt;0,F30/F79,IF(F30&gt;0,1,0)))</f>
        <v>0</v>
      </c>
      <c r="H30" s="206">
        <v>0</v>
      </c>
      <c r="I30" s="41">
        <f t="shared" si="2"/>
        <v>0</v>
      </c>
      <c r="J30" s="181">
        <v>0</v>
      </c>
      <c r="K30" s="42">
        <f t="shared" si="3"/>
        <v>0</v>
      </c>
      <c r="L30" s="187">
        <f t="shared" si="4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1">
        <f t="shared" si="0"/>
        <v>0</v>
      </c>
      <c r="D31" s="181">
        <v>0</v>
      </c>
      <c r="E31" s="42">
        <f t="shared" si="1"/>
        <v>0</v>
      </c>
      <c r="F31" s="191">
        <f t="shared" si="5"/>
        <v>0</v>
      </c>
      <c r="G31" s="47">
        <f>IF(ISBLANK(F31),"  ",IF(F79&gt;0,F31/F79,IF(F31&gt;0,1,0)))</f>
        <v>0</v>
      </c>
      <c r="H31" s="206">
        <v>0</v>
      </c>
      <c r="I31" s="41">
        <f t="shared" si="2"/>
        <v>0</v>
      </c>
      <c r="J31" s="181">
        <v>0</v>
      </c>
      <c r="K31" s="42">
        <f t="shared" si="3"/>
        <v>0</v>
      </c>
      <c r="L31" s="187">
        <f t="shared" si="4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1">
        <f t="shared" si="0"/>
        <v>0</v>
      </c>
      <c r="D32" s="181">
        <v>0</v>
      </c>
      <c r="E32" s="42">
        <f t="shared" si="1"/>
        <v>0</v>
      </c>
      <c r="F32" s="191">
        <f t="shared" si="5"/>
        <v>0</v>
      </c>
      <c r="G32" s="47">
        <f>IF(ISBLANK(F32),"  ",IF(F79&gt;0,F32/F79,IF(F32&gt;0,1,0)))</f>
        <v>0</v>
      </c>
      <c r="H32" s="206">
        <v>0</v>
      </c>
      <c r="I32" s="41">
        <f t="shared" si="2"/>
        <v>0</v>
      </c>
      <c r="J32" s="181">
        <v>0</v>
      </c>
      <c r="K32" s="42">
        <f t="shared" si="3"/>
        <v>0</v>
      </c>
      <c r="L32" s="187">
        <f t="shared" si="4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1">
        <f t="shared" si="0"/>
        <v>0</v>
      </c>
      <c r="D33" s="181">
        <v>0</v>
      </c>
      <c r="E33" s="42">
        <f t="shared" si="1"/>
        <v>0</v>
      </c>
      <c r="F33" s="191">
        <f t="shared" si="5"/>
        <v>0</v>
      </c>
      <c r="G33" s="47">
        <f>IF(ISBLANK(F33),"  ",IF(F79&gt;0,F33/F79,IF(F33&gt;0,1,0)))</f>
        <v>0</v>
      </c>
      <c r="H33" s="206">
        <v>0</v>
      </c>
      <c r="I33" s="41">
        <f t="shared" si="2"/>
        <v>0</v>
      </c>
      <c r="J33" s="181">
        <v>0</v>
      </c>
      <c r="K33" s="42">
        <f t="shared" si="3"/>
        <v>0</v>
      </c>
      <c r="L33" s="187">
        <f t="shared" si="4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1">
        <f t="shared" si="0"/>
        <v>0</v>
      </c>
      <c r="D34" s="181">
        <v>0</v>
      </c>
      <c r="E34" s="42">
        <f t="shared" si="1"/>
        <v>0</v>
      </c>
      <c r="F34" s="191">
        <f t="shared" si="5"/>
        <v>0</v>
      </c>
      <c r="G34" s="47">
        <f>IF(ISBLANK(F34),"  ",IF(F79&gt;0,F34/F79,IF(F34&gt;0,1,0)))</f>
        <v>0</v>
      </c>
      <c r="H34" s="206">
        <v>0</v>
      </c>
      <c r="I34" s="41">
        <f t="shared" si="2"/>
        <v>0</v>
      </c>
      <c r="J34" s="181">
        <v>0</v>
      </c>
      <c r="K34" s="42">
        <f t="shared" si="3"/>
        <v>0</v>
      </c>
      <c r="L34" s="187">
        <f t="shared" si="4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1">
        <f t="shared" si="0"/>
        <v>0</v>
      </c>
      <c r="D35" s="181">
        <v>0</v>
      </c>
      <c r="E35" s="42">
        <f t="shared" si="1"/>
        <v>0</v>
      </c>
      <c r="F35" s="191">
        <f t="shared" ref="F35" si="6">D35+B35</f>
        <v>0</v>
      </c>
      <c r="G35" s="47">
        <f>IF(ISBLANK(F35),"  ",IF(F80&gt;0,F35/F80,IF(F35&gt;0,1,0)))</f>
        <v>0</v>
      </c>
      <c r="H35" s="206">
        <v>0</v>
      </c>
      <c r="I35" s="41">
        <f t="shared" ref="I35:I36" si="7">IF(ISBLANK(H35),"",IF(L35&gt;0,H35/L35,IF(H35&gt;0,1,0)))</f>
        <v>0</v>
      </c>
      <c r="J35" s="181">
        <v>0</v>
      </c>
      <c r="K35" s="42">
        <f t="shared" si="3"/>
        <v>0</v>
      </c>
      <c r="L35" s="187">
        <f t="shared" si="4"/>
        <v>0</v>
      </c>
      <c r="M35" s="47">
        <f t="shared" ref="M35:M36" si="8"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1">
        <f t="shared" si="0"/>
        <v>0</v>
      </c>
      <c r="D36" s="181">
        <v>0</v>
      </c>
      <c r="E36" s="42">
        <f t="shared" si="1"/>
        <v>0</v>
      </c>
      <c r="F36" s="191">
        <f t="shared" ref="F36" si="9">D36+B36</f>
        <v>0</v>
      </c>
      <c r="G36" s="47">
        <f>IF(ISBLANK(F36),"  ",IF(F81&gt;0,F36/F81,IF(F36&gt;0,1,0)))</f>
        <v>0</v>
      </c>
      <c r="H36" s="206">
        <v>0</v>
      </c>
      <c r="I36" s="41">
        <f t="shared" si="7"/>
        <v>0</v>
      </c>
      <c r="J36" s="181">
        <v>0</v>
      </c>
      <c r="K36" s="42">
        <f t="shared" si="3"/>
        <v>0</v>
      </c>
      <c r="L36" s="187">
        <f t="shared" si="4"/>
        <v>0</v>
      </c>
      <c r="M36" s="47">
        <f t="shared" si="8"/>
        <v>0</v>
      </c>
      <c r="N36" s="24"/>
    </row>
    <row r="37" spans="1:14" ht="15" customHeight="1" x14ac:dyDescent="0.25">
      <c r="A37" s="55" t="s">
        <v>33</v>
      </c>
      <c r="B37" s="207"/>
      <c r="C37" s="41" t="str">
        <f t="shared" si="0"/>
        <v/>
      </c>
      <c r="D37" s="181"/>
      <c r="E37" s="42" t="str">
        <f t="shared" si="1"/>
        <v/>
      </c>
      <c r="F37" s="191"/>
      <c r="G37" s="58" t="s">
        <v>4</v>
      </c>
      <c r="H37" s="207" t="s">
        <v>4</v>
      </c>
      <c r="I37" s="41"/>
      <c r="J37" s="181"/>
      <c r="K37" s="42" t="str">
        <f t="shared" si="3"/>
        <v/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1">
        <f t="shared" si="0"/>
        <v>0</v>
      </c>
      <c r="D38" s="181">
        <v>0</v>
      </c>
      <c r="E38" s="42">
        <f t="shared" si="1"/>
        <v>0</v>
      </c>
      <c r="F38" s="191">
        <f t="shared" si="5"/>
        <v>0</v>
      </c>
      <c r="G38" s="47">
        <f>IF(ISBLANK(F38),"  ",IF(F79&gt;0,F38/F79,IF(F38&gt;0,1,0)))</f>
        <v>0</v>
      </c>
      <c r="H38" s="206">
        <v>0</v>
      </c>
      <c r="I38" s="41">
        <f t="shared" si="2"/>
        <v>0</v>
      </c>
      <c r="J38" s="181">
        <v>0</v>
      </c>
      <c r="K38" s="42">
        <f t="shared" si="3"/>
        <v>0</v>
      </c>
      <c r="L38" s="191"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41" t="str">
        <f t="shared" si="0"/>
        <v/>
      </c>
      <c r="D39" s="181"/>
      <c r="E39" s="42" t="str">
        <f t="shared" si="1"/>
        <v/>
      </c>
      <c r="F39" s="191"/>
      <c r="G39" s="58" t="s">
        <v>4</v>
      </c>
      <c r="H39" s="207"/>
      <c r="I39" s="41" t="str">
        <f t="shared" si="2"/>
        <v/>
      </c>
      <c r="J39" s="181"/>
      <c r="K39" s="42" t="str">
        <f t="shared" si="3"/>
        <v/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1">
        <f t="shared" si="0"/>
        <v>0</v>
      </c>
      <c r="D40" s="180">
        <v>0</v>
      </c>
      <c r="E40" s="42">
        <f t="shared" si="1"/>
        <v>0</v>
      </c>
      <c r="F40" s="192">
        <f t="shared" si="5"/>
        <v>0</v>
      </c>
      <c r="G40" s="47">
        <f>IF(ISBLANK(F40),"  ",IF(F79&gt;0,F40/F79,IF(F40&gt;0,1,0)))</f>
        <v>0</v>
      </c>
      <c r="H40" s="168">
        <v>0</v>
      </c>
      <c r="I40" s="41">
        <f t="shared" si="2"/>
        <v>0</v>
      </c>
      <c r="J40" s="180">
        <v>0</v>
      </c>
      <c r="K40" s="42">
        <f t="shared" si="3"/>
        <v>0</v>
      </c>
      <c r="L40" s="192"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1" t="str">
        <f t="shared" si="0"/>
        <v/>
      </c>
      <c r="D41" s="180"/>
      <c r="E41" s="42" t="str">
        <f t="shared" si="1"/>
        <v/>
      </c>
      <c r="F41" s="191">
        <f t="shared" si="5"/>
        <v>0</v>
      </c>
      <c r="G41" s="47">
        <f>IF(ISBLANK(F41),"  ",IF(F79&gt;0,F41/F79,IF(F41&gt;0,1,0)))</f>
        <v>0</v>
      </c>
      <c r="H41" s="168"/>
      <c r="I41" s="41" t="str">
        <f t="shared" si="2"/>
        <v/>
      </c>
      <c r="J41" s="180"/>
      <c r="K41" s="42" t="str">
        <f t="shared" si="3"/>
        <v/>
      </c>
      <c r="L41" s="191"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27144365.109999999</v>
      </c>
      <c r="C42" s="164">
        <f t="shared" si="0"/>
        <v>1</v>
      </c>
      <c r="D42" s="213">
        <v>0</v>
      </c>
      <c r="E42" s="60">
        <f t="shared" si="1"/>
        <v>0</v>
      </c>
      <c r="F42" s="169">
        <f>F41+F40+F38+F34+F29+F28+F26+F27+F25+F24+F23+F22+F21+F20+F19+F18+F17+F16+F14+F13+F30+F31+F32+F33</f>
        <v>27144365.109999999</v>
      </c>
      <c r="G42" s="61">
        <f>IF(ISBLANK(F42),"  ",IF(F79&gt;0,F42/F79,IF(F42&gt;0,1,0)))</f>
        <v>0.14977077946528078</v>
      </c>
      <c r="H42" s="169">
        <v>18240668</v>
      </c>
      <c r="I42" s="164">
        <f t="shared" si="2"/>
        <v>1</v>
      </c>
      <c r="J42" s="213">
        <v>0</v>
      </c>
      <c r="K42" s="60">
        <f t="shared" si="3"/>
        <v>0</v>
      </c>
      <c r="L42" s="169">
        <f>J42+H42</f>
        <v>18240668</v>
      </c>
      <c r="M42" s="61">
        <f>IF(ISBLANK(L42),"  ",IF(L79&gt;0,L42/L79,IF(L42&gt;0,1,0)))</f>
        <v>0.10928843503841533</v>
      </c>
      <c r="N42" s="63"/>
    </row>
    <row r="43" spans="1:14" ht="15" customHeight="1" x14ac:dyDescent="0.25">
      <c r="A43" s="65" t="s">
        <v>38</v>
      </c>
      <c r="B43" s="170"/>
      <c r="C43" s="162" t="str">
        <f t="shared" si="0"/>
        <v/>
      </c>
      <c r="D43" s="181"/>
      <c r="E43" s="49" t="str">
        <f t="shared" si="1"/>
        <v/>
      </c>
      <c r="F43" s="191"/>
      <c r="G43" s="58" t="s">
        <v>4</v>
      </c>
      <c r="H43" s="170"/>
      <c r="I43" s="48" t="str">
        <f t="shared" si="2"/>
        <v/>
      </c>
      <c r="J43" s="181"/>
      <c r="K43" s="49" t="str">
        <f t="shared" si="3"/>
        <v/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f t="shared" si="0"/>
        <v>0</v>
      </c>
      <c r="D44" s="214">
        <v>0</v>
      </c>
      <c r="E44" s="42">
        <f t="shared" si="1"/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f t="shared" si="2"/>
        <v>0</v>
      </c>
      <c r="J44" s="214">
        <v>0</v>
      </c>
      <c r="K44" s="42">
        <f t="shared" si="3"/>
        <v>0</v>
      </c>
      <c r="L44" s="189"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1">
        <f t="shared" si="0"/>
        <v>0</v>
      </c>
      <c r="D45" s="181">
        <v>0</v>
      </c>
      <c r="E45" s="42">
        <f t="shared" si="1"/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1">
        <f t="shared" si="2"/>
        <v>0</v>
      </c>
      <c r="J45" s="181">
        <v>0</v>
      </c>
      <c r="K45" s="42">
        <f t="shared" si="3"/>
        <v>0</v>
      </c>
      <c r="L45" s="191"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1">
        <f t="shared" si="0"/>
        <v>0</v>
      </c>
      <c r="D46" s="181">
        <v>0</v>
      </c>
      <c r="E46" s="42">
        <f t="shared" si="1"/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1">
        <f t="shared" si="2"/>
        <v>0</v>
      </c>
      <c r="J46" s="181">
        <v>0</v>
      </c>
      <c r="K46" s="42">
        <f t="shared" si="3"/>
        <v>0</v>
      </c>
      <c r="L46" s="192"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1">
        <f t="shared" si="0"/>
        <v>0</v>
      </c>
      <c r="D47" s="181">
        <v>0</v>
      </c>
      <c r="E47" s="42">
        <f t="shared" si="1"/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1">
        <f t="shared" si="2"/>
        <v>0</v>
      </c>
      <c r="J47" s="181">
        <v>0</v>
      </c>
      <c r="K47" s="42">
        <f t="shared" si="3"/>
        <v>0</v>
      </c>
      <c r="L47" s="192"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1">
        <f t="shared" si="0"/>
        <v>0</v>
      </c>
      <c r="D48" s="181">
        <v>0</v>
      </c>
      <c r="E48" s="42">
        <f t="shared" si="1"/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1">
        <f t="shared" si="2"/>
        <v>0</v>
      </c>
      <c r="J48" s="181">
        <v>0</v>
      </c>
      <c r="K48" s="42">
        <f t="shared" si="3"/>
        <v>0</v>
      </c>
      <c r="L48" s="192"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164">
        <f t="shared" si="0"/>
        <v>0</v>
      </c>
      <c r="D49" s="185">
        <v>0</v>
      </c>
      <c r="E49" s="60">
        <f t="shared" si="1"/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164">
        <f t="shared" si="2"/>
        <v>0</v>
      </c>
      <c r="J49" s="185">
        <v>0</v>
      </c>
      <c r="K49" s="60">
        <f t="shared" si="3"/>
        <v>0</v>
      </c>
      <c r="L49" s="193"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8516905</v>
      </c>
      <c r="C50" s="164">
        <f t="shared" si="0"/>
        <v>1</v>
      </c>
      <c r="D50" s="186">
        <v>0</v>
      </c>
      <c r="E50" s="60">
        <f t="shared" si="1"/>
        <v>0</v>
      </c>
      <c r="F50" s="194">
        <f>D50+B50</f>
        <v>8516905</v>
      </c>
      <c r="G50" s="61">
        <f>IF(ISBLANK(F50),"  ",IF(F78&gt;0,F50/F78,IF(F50&gt;0,1,0)))</f>
        <v>1</v>
      </c>
      <c r="H50" s="209">
        <v>0</v>
      </c>
      <c r="I50" s="164">
        <f t="shared" si="2"/>
        <v>0</v>
      </c>
      <c r="J50" s="186">
        <v>8516905</v>
      </c>
      <c r="K50" s="60">
        <f t="shared" si="3"/>
        <v>1</v>
      </c>
      <c r="L50" s="194">
        <v>-1</v>
      </c>
      <c r="M50" s="61">
        <f>IF(ISBLANK(L50),"  ",IF(L78&gt;0,L50/L78,IF(L50&gt;0,1,0)))</f>
        <v>0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164">
        <f t="shared" si="0"/>
        <v>0</v>
      </c>
      <c r="D51" s="186">
        <v>0</v>
      </c>
      <c r="E51" s="60">
        <f t="shared" si="1"/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164">
        <f t="shared" si="2"/>
        <v>0</v>
      </c>
      <c r="J51" s="186">
        <v>0</v>
      </c>
      <c r="K51" s="60">
        <f t="shared" si="3"/>
        <v>0</v>
      </c>
      <c r="L51" s="194"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162" t="str">
        <f t="shared" si="0"/>
        <v/>
      </c>
      <c r="D52" s="184"/>
      <c r="E52" s="49" t="str">
        <f t="shared" si="1"/>
        <v/>
      </c>
      <c r="F52" s="189"/>
      <c r="G52" s="73" t="s">
        <v>4</v>
      </c>
      <c r="H52" s="173"/>
      <c r="I52" s="48" t="str">
        <f t="shared" si="2"/>
        <v/>
      </c>
      <c r="J52" s="184"/>
      <c r="K52" s="49" t="str">
        <f t="shared" si="3"/>
        <v/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40952730</v>
      </c>
      <c r="C53" s="41">
        <f t="shared" si="0"/>
        <v>0.94447724974013036</v>
      </c>
      <c r="D53" s="184">
        <v>2407478</v>
      </c>
      <c r="E53" s="42">
        <f t="shared" si="1"/>
        <v>5.5522750259869601E-2</v>
      </c>
      <c r="F53" s="195">
        <f t="shared" ref="F53:F58" si="10">D53+B53</f>
        <v>43360208</v>
      </c>
      <c r="G53" s="43">
        <f>IF(ISBLANK(F53),"  ",IF(F79&gt;0,F53/F79,IF(F53&gt;0,1,0)))</f>
        <v>0.23924273504353494</v>
      </c>
      <c r="H53" s="173">
        <v>41783344</v>
      </c>
      <c r="I53" s="41">
        <f t="shared" si="2"/>
        <v>0.92133892510579285</v>
      </c>
      <c r="J53" s="184">
        <v>2191079</v>
      </c>
      <c r="K53" s="42">
        <f t="shared" si="3"/>
        <v>4.8314140933331605E-2</v>
      </c>
      <c r="L53" s="195">
        <v>45350677</v>
      </c>
      <c r="M53" s="43">
        <f>IF(ISBLANK(L53),"  ",IF(L79&gt;0,L53/L79,IF(L53&gt;0,1,0)))</f>
        <v>0.27171727029200116</v>
      </c>
      <c r="N53" s="24"/>
    </row>
    <row r="54" spans="1:14" ht="15" customHeight="1" x14ac:dyDescent="0.2">
      <c r="A54" s="30" t="s">
        <v>48</v>
      </c>
      <c r="B54" s="170">
        <v>1805466.5</v>
      </c>
      <c r="C54" s="41">
        <f t="shared" si="0"/>
        <v>1</v>
      </c>
      <c r="D54" s="181">
        <v>0</v>
      </c>
      <c r="E54" s="42">
        <f t="shared" si="1"/>
        <v>0</v>
      </c>
      <c r="F54" s="196">
        <f t="shared" si="10"/>
        <v>1805466.5</v>
      </c>
      <c r="G54" s="47">
        <f>IF(ISBLANK(F54),"  ",IF(F79&gt;0,F54/F79,IF(F54&gt;0,1,0)))</f>
        <v>9.9617774778543115E-3</v>
      </c>
      <c r="H54" s="170">
        <v>1825010</v>
      </c>
      <c r="I54" s="41">
        <f t="shared" si="2"/>
        <v>0.80037031725628416</v>
      </c>
      <c r="J54" s="181">
        <v>0</v>
      </c>
      <c r="K54" s="42">
        <f t="shared" si="3"/>
        <v>0</v>
      </c>
      <c r="L54" s="196">
        <v>2280207</v>
      </c>
      <c r="M54" s="47">
        <f>IF(ISBLANK(L54),"  ",IF(L79&gt;0,L54/L79,IF(L54&gt;0,1,0)))</f>
        <v>1.3661794326481898E-2</v>
      </c>
      <c r="N54" s="24"/>
    </row>
    <row r="55" spans="1:14" ht="15" customHeight="1" x14ac:dyDescent="0.2">
      <c r="A55" s="74" t="s">
        <v>49</v>
      </c>
      <c r="B55" s="210">
        <v>1568440</v>
      </c>
      <c r="C55" s="41">
        <f t="shared" si="0"/>
        <v>1</v>
      </c>
      <c r="D55" s="215">
        <v>0</v>
      </c>
      <c r="E55" s="42">
        <f t="shared" si="1"/>
        <v>0</v>
      </c>
      <c r="F55" s="197">
        <f t="shared" si="10"/>
        <v>1568440</v>
      </c>
      <c r="G55" s="47">
        <f>IF(ISBLANK(F55),"  ",IF(F79&gt;0,F55/F79,IF(F55&gt;0,1,0)))</f>
        <v>8.6539685268964099E-3</v>
      </c>
      <c r="H55" s="210">
        <v>1588090</v>
      </c>
      <c r="I55" s="41">
        <f t="shared" si="2"/>
        <v>0.97676561291028907</v>
      </c>
      <c r="J55" s="215">
        <v>0</v>
      </c>
      <c r="K55" s="42">
        <f t="shared" si="3"/>
        <v>0</v>
      </c>
      <c r="L55" s="197">
        <v>1625866</v>
      </c>
      <c r="M55" s="47">
        <f>IF(ISBLANK(L55),"  ",IF(L79&gt;0,L55/L79,IF(L55&gt;0,1,0)))</f>
        <v>9.7413291400385224E-3</v>
      </c>
      <c r="N55" s="24"/>
    </row>
    <row r="56" spans="1:14" ht="15" customHeight="1" x14ac:dyDescent="0.2">
      <c r="A56" s="74" t="s">
        <v>50</v>
      </c>
      <c r="B56" s="210">
        <v>967329</v>
      </c>
      <c r="C56" s="41">
        <f t="shared" si="0"/>
        <v>1</v>
      </c>
      <c r="D56" s="215">
        <v>0</v>
      </c>
      <c r="E56" s="42">
        <f t="shared" si="1"/>
        <v>0</v>
      </c>
      <c r="F56" s="197">
        <f t="shared" si="10"/>
        <v>967329</v>
      </c>
      <c r="G56" s="47">
        <f>IF(ISBLANK(F56),"  ",IF(F79&gt;0,F56/F79,IF(F56&gt;0,1,0)))</f>
        <v>5.3372999420788665E-3</v>
      </c>
      <c r="H56" s="210">
        <v>980381</v>
      </c>
      <c r="I56" s="41">
        <f t="shared" si="2"/>
        <v>0.97604249112694075</v>
      </c>
      <c r="J56" s="215">
        <v>0</v>
      </c>
      <c r="K56" s="42">
        <f t="shared" si="3"/>
        <v>0</v>
      </c>
      <c r="L56" s="197">
        <v>1004445</v>
      </c>
      <c r="M56" s="47">
        <f>IF(ISBLANK(L56),"  ",IF(L79&gt;0,L56/L79,IF(L56&gt;0,1,0)))</f>
        <v>6.018103181975632E-3</v>
      </c>
      <c r="N56" s="24"/>
    </row>
    <row r="57" spans="1:14" ht="15" customHeight="1" x14ac:dyDescent="0.2">
      <c r="A57" s="74" t="s">
        <v>51</v>
      </c>
      <c r="B57" s="210">
        <v>0</v>
      </c>
      <c r="C57" s="41">
        <f t="shared" si="0"/>
        <v>0</v>
      </c>
      <c r="D57" s="215">
        <v>1394966</v>
      </c>
      <c r="E57" s="42">
        <f t="shared" si="1"/>
        <v>1</v>
      </c>
      <c r="F57" s="197">
        <f t="shared" si="10"/>
        <v>1394966</v>
      </c>
      <c r="G57" s="47">
        <f>IF(ISBLANK(F57),"  ",IF(F79&gt;0,F57/F79,IF(F57&gt;0,1,0)))</f>
        <v>7.696814580150071E-3</v>
      </c>
      <c r="H57" s="210">
        <v>0</v>
      </c>
      <c r="I57" s="41">
        <f t="shared" si="2"/>
        <v>0</v>
      </c>
      <c r="J57" s="215">
        <v>2085971</v>
      </c>
      <c r="K57" s="42">
        <f t="shared" si="3"/>
        <v>1.4323566026995422</v>
      </c>
      <c r="L57" s="197">
        <v>1456321</v>
      </c>
      <c r="M57" s="47">
        <f>IF(ISBLANK(L57),"  ",IF(L79&gt;0,L57/L79,IF(L57&gt;0,1,0)))</f>
        <v>8.725505173581366E-3</v>
      </c>
      <c r="N57" s="24"/>
    </row>
    <row r="58" spans="1:14" ht="15" customHeight="1" x14ac:dyDescent="0.2">
      <c r="A58" s="30" t="s">
        <v>52</v>
      </c>
      <c r="B58" s="170">
        <v>14110318.470000001</v>
      </c>
      <c r="C58" s="41">
        <f t="shared" si="0"/>
        <v>0.74055722247118572</v>
      </c>
      <c r="D58" s="181">
        <v>4943332</v>
      </c>
      <c r="E58" s="42">
        <f t="shared" si="1"/>
        <v>0.25944277752881439</v>
      </c>
      <c r="F58" s="196">
        <f t="shared" si="10"/>
        <v>19053650.469999999</v>
      </c>
      <c r="G58" s="47">
        <f>IF(ISBLANK(F58),"  ",IF(F79&gt;0,F58/F79,IF(F58&gt;0,1,0)))</f>
        <v>0.10512974132887772</v>
      </c>
      <c r="H58" s="170">
        <v>14802432</v>
      </c>
      <c r="I58" s="41">
        <f t="shared" si="2"/>
        <v>0.74127962703335148</v>
      </c>
      <c r="J58" s="181">
        <v>6865707</v>
      </c>
      <c r="K58" s="42">
        <f t="shared" si="3"/>
        <v>0.34382246946179323</v>
      </c>
      <c r="L58" s="196">
        <v>19968756</v>
      </c>
      <c r="M58" s="47">
        <f>IF(ISBLANK(L58),"  ",IF(L79&gt;0,L58/L79,IF(L58&gt;0,1,0)))</f>
        <v>0.11964222433651917</v>
      </c>
      <c r="N58" s="24"/>
    </row>
    <row r="59" spans="1:14" s="64" customFormat="1" ht="15" customHeight="1" x14ac:dyDescent="0.25">
      <c r="A59" s="70" t="s">
        <v>53</v>
      </c>
      <c r="B59" s="211">
        <v>59404283.969999999</v>
      </c>
      <c r="C59" s="164">
        <f t="shared" si="0"/>
        <v>0.87166884366866393</v>
      </c>
      <c r="D59" s="185">
        <v>8745776</v>
      </c>
      <c r="E59" s="60">
        <f t="shared" si="1"/>
        <v>0.1283311563313361</v>
      </c>
      <c r="F59" s="198">
        <f>F58+F56+F55+F54+F53+F57</f>
        <v>68150059.969999999</v>
      </c>
      <c r="G59" s="61">
        <f>IF(ISBLANK(F59),"  ",IF(F79&gt;0,F59/F79,IF(F59&gt;0,1,0)))</f>
        <v>0.3760223368993923</v>
      </c>
      <c r="H59" s="211">
        <v>60979257</v>
      </c>
      <c r="I59" s="164">
        <f t="shared" si="2"/>
        <v>0.850640649858316</v>
      </c>
      <c r="J59" s="185">
        <v>11142757</v>
      </c>
      <c r="K59" s="60">
        <f t="shared" si="3"/>
        <v>0.15543780823195827</v>
      </c>
      <c r="L59" s="217">
        <v>71686272</v>
      </c>
      <c r="M59" s="61">
        <f>IF(ISBLANK(L59),"  ",IF(L79&gt;0,L59/L79,IF(L59&gt;0,1,0)))</f>
        <v>0.42950622645059777</v>
      </c>
      <c r="N59" s="63"/>
    </row>
    <row r="60" spans="1:14" ht="15" customHeight="1" x14ac:dyDescent="0.2">
      <c r="A60" s="40" t="s">
        <v>54</v>
      </c>
      <c r="B60" s="212">
        <v>0</v>
      </c>
      <c r="C60" s="41">
        <f t="shared" si="0"/>
        <v>0</v>
      </c>
      <c r="D60" s="216">
        <v>0</v>
      </c>
      <c r="E60" s="42">
        <f t="shared" si="1"/>
        <v>0</v>
      </c>
      <c r="F60" s="199">
        <f t="shared" ref="F60:F69" si="11">D60+B60</f>
        <v>0</v>
      </c>
      <c r="G60" s="47">
        <f>IF(ISBLANK(F60),"  ",IF(F79&gt;0,F60/F79,IF(F60&gt;0,1,0)))</f>
        <v>0</v>
      </c>
      <c r="H60" s="212">
        <v>0</v>
      </c>
      <c r="I60" s="41">
        <f t="shared" si="2"/>
        <v>0</v>
      </c>
      <c r="J60" s="216">
        <v>0</v>
      </c>
      <c r="K60" s="42">
        <f t="shared" si="3"/>
        <v>0</v>
      </c>
      <c r="L60" s="199"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1">
        <f t="shared" si="0"/>
        <v>0</v>
      </c>
      <c r="D61" s="181">
        <v>0</v>
      </c>
      <c r="E61" s="42">
        <f t="shared" si="1"/>
        <v>0</v>
      </c>
      <c r="F61" s="191">
        <f t="shared" si="11"/>
        <v>0</v>
      </c>
      <c r="G61" s="47">
        <f>IF(ISBLANK(F61),"  ",IF(F79&gt;0,F61/F79,IF(F61&gt;0,1,0)))</f>
        <v>0</v>
      </c>
      <c r="H61" s="206">
        <v>0</v>
      </c>
      <c r="I61" s="41">
        <f t="shared" si="2"/>
        <v>0</v>
      </c>
      <c r="J61" s="181">
        <v>0</v>
      </c>
      <c r="K61" s="42">
        <f t="shared" si="3"/>
        <v>0</v>
      </c>
      <c r="L61" s="191"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140737.74</v>
      </c>
      <c r="C62" s="41">
        <f t="shared" si="0"/>
        <v>1</v>
      </c>
      <c r="D62" s="181">
        <v>0</v>
      </c>
      <c r="E62" s="42">
        <f t="shared" si="1"/>
        <v>0</v>
      </c>
      <c r="F62" s="191">
        <f t="shared" si="11"/>
        <v>140737.74</v>
      </c>
      <c r="G62" s="47">
        <f>IF(ISBLANK(F62),"  ",IF(F79&gt;0,F62/F79,IF(F62&gt;0,1,0)))</f>
        <v>7.7652952775147911E-4</v>
      </c>
      <c r="H62" s="206">
        <v>298824</v>
      </c>
      <c r="I62" s="41">
        <f t="shared" si="2"/>
        <v>0.72477322338103323</v>
      </c>
      <c r="J62" s="181">
        <v>0</v>
      </c>
      <c r="K62" s="42">
        <f t="shared" si="3"/>
        <v>0</v>
      </c>
      <c r="L62" s="191">
        <v>412300</v>
      </c>
      <c r="M62" s="47">
        <f>IF(ISBLANK(L62),"  ",IF(L79&gt;0,L62/L79,IF(L62&gt;0,1,0)))</f>
        <v>2.470283531630456E-3</v>
      </c>
      <c r="N62" s="24"/>
    </row>
    <row r="63" spans="1:14" ht="15" customHeight="1" x14ac:dyDescent="0.2">
      <c r="A63" s="67" t="s">
        <v>57</v>
      </c>
      <c r="B63" s="168">
        <v>0</v>
      </c>
      <c r="C63" s="41">
        <f t="shared" si="0"/>
        <v>0</v>
      </c>
      <c r="D63" s="180">
        <v>26556538</v>
      </c>
      <c r="E63" s="42">
        <f t="shared" si="1"/>
        <v>1</v>
      </c>
      <c r="F63" s="192">
        <f t="shared" si="11"/>
        <v>26556538</v>
      </c>
      <c r="G63" s="47">
        <f>IF(ISBLANK(F63),"  ",IF(F79&gt;0,F63/F79,IF(F63&gt;0,1,0)))</f>
        <v>0.14652740559749083</v>
      </c>
      <c r="H63" s="168">
        <v>0</v>
      </c>
      <c r="I63" s="41">
        <f t="shared" si="2"/>
        <v>0</v>
      </c>
      <c r="J63" s="180">
        <v>26323000</v>
      </c>
      <c r="K63" s="42">
        <f t="shared" si="3"/>
        <v>1.022252427184466</v>
      </c>
      <c r="L63" s="192">
        <v>25750000</v>
      </c>
      <c r="M63" s="47">
        <f>IF(ISBLANK(L63),"  ",IF(L79&gt;0,L63/L79,IF(L63&gt;0,1,0)))</f>
        <v>0.15428038064391034</v>
      </c>
      <c r="N63" s="24"/>
    </row>
    <row r="64" spans="1:14" ht="15" customHeight="1" x14ac:dyDescent="0.2">
      <c r="A64" s="76" t="s">
        <v>58</v>
      </c>
      <c r="B64" s="206">
        <v>0</v>
      </c>
      <c r="C64" s="41">
        <f t="shared" si="0"/>
        <v>0</v>
      </c>
      <c r="D64" s="181">
        <v>0</v>
      </c>
      <c r="E64" s="42">
        <f t="shared" si="1"/>
        <v>0</v>
      </c>
      <c r="F64" s="191">
        <f t="shared" si="11"/>
        <v>0</v>
      </c>
      <c r="G64" s="47">
        <f>IF(ISBLANK(F64),"  ",IF(F79&gt;0,F64/F79,IF(F64&gt;0,1,0)))</f>
        <v>0</v>
      </c>
      <c r="H64" s="206">
        <v>0</v>
      </c>
      <c r="I64" s="41">
        <f t="shared" si="2"/>
        <v>0</v>
      </c>
      <c r="J64" s="181">
        <v>0</v>
      </c>
      <c r="K64" s="42">
        <f t="shared" si="3"/>
        <v>0</v>
      </c>
      <c r="L64" s="191"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1">
        <f t="shared" si="0"/>
        <v>0</v>
      </c>
      <c r="D65" s="181">
        <v>2410080</v>
      </c>
      <c r="E65" s="42">
        <f t="shared" si="1"/>
        <v>1</v>
      </c>
      <c r="F65" s="191">
        <f t="shared" si="11"/>
        <v>2410080</v>
      </c>
      <c r="G65" s="47">
        <f>IF(ISBLANK(F65),"  ",IF(F79&gt;0,F65/F79,IF(F65&gt;0,1,0)))</f>
        <v>1.3297771331579467E-2</v>
      </c>
      <c r="H65" s="206">
        <v>0</v>
      </c>
      <c r="I65" s="41">
        <f t="shared" si="2"/>
        <v>0</v>
      </c>
      <c r="J65" s="181">
        <v>1770323</v>
      </c>
      <c r="K65" s="42">
        <f t="shared" si="3"/>
        <v>0.44931154933695494</v>
      </c>
      <c r="L65" s="191">
        <v>3940079</v>
      </c>
      <c r="M65" s="47">
        <f>IF(ISBLANK(L65),"  ",IF(L79&gt;0,L65/L79,IF(L65&gt;0,1,0)))</f>
        <v>2.3606869432507869E-2</v>
      </c>
      <c r="N65" s="24"/>
    </row>
    <row r="66" spans="1:14" ht="15" customHeight="1" x14ac:dyDescent="0.2">
      <c r="A66" s="77" t="s">
        <v>60</v>
      </c>
      <c r="B66" s="206">
        <v>0</v>
      </c>
      <c r="C66" s="41">
        <f t="shared" si="0"/>
        <v>0</v>
      </c>
      <c r="D66" s="181">
        <v>14474702.119999999</v>
      </c>
      <c r="E66" s="42">
        <f t="shared" si="1"/>
        <v>1</v>
      </c>
      <c r="F66" s="191">
        <f t="shared" si="11"/>
        <v>14474702.119999999</v>
      </c>
      <c r="G66" s="47">
        <f>IF(ISBLANK(F66),"  ",IF(F79&gt;0,F66/F79,IF(F66&gt;0,1,0)))</f>
        <v>7.9865099450843344E-2</v>
      </c>
      <c r="H66" s="206">
        <v>0</v>
      </c>
      <c r="I66" s="41">
        <f t="shared" si="2"/>
        <v>0</v>
      </c>
      <c r="J66" s="181">
        <v>12856402</v>
      </c>
      <c r="K66" s="42">
        <f t="shared" si="3"/>
        <v>0.91981339590196454</v>
      </c>
      <c r="L66" s="191">
        <v>13977185</v>
      </c>
      <c r="M66" s="47">
        <f>IF(ISBLANK(L66),"  ",IF(L79&gt;0,L66/L79,IF(L66&gt;0,1,0)))</f>
        <v>8.3743899888557433E-2</v>
      </c>
      <c r="N66" s="24"/>
    </row>
    <row r="67" spans="1:14" ht="15" customHeight="1" x14ac:dyDescent="0.2">
      <c r="A67" s="77" t="s">
        <v>61</v>
      </c>
      <c r="B67" s="206">
        <v>0</v>
      </c>
      <c r="C67" s="41">
        <f t="shared" si="0"/>
        <v>0</v>
      </c>
      <c r="D67" s="181">
        <v>162976</v>
      </c>
      <c r="E67" s="42">
        <f t="shared" si="1"/>
        <v>1</v>
      </c>
      <c r="F67" s="191">
        <f t="shared" si="11"/>
        <v>162976</v>
      </c>
      <c r="G67" s="47">
        <f>IF(ISBLANK(F67),"  ",IF(F79&gt;0,F67/F79,IF(F67&gt;0,1,0)))</f>
        <v>8.9923055688420931E-4</v>
      </c>
      <c r="H67" s="206">
        <v>0</v>
      </c>
      <c r="I67" s="41">
        <f t="shared" si="2"/>
        <v>0</v>
      </c>
      <c r="J67" s="181">
        <v>165000</v>
      </c>
      <c r="K67" s="42">
        <f t="shared" si="3"/>
        <v>8.6145280622167322E-2</v>
      </c>
      <c r="L67" s="191">
        <v>1915369</v>
      </c>
      <c r="M67" s="47">
        <f>IF(ISBLANK(L67),"  ",IF(L79&gt;0,L67/L79,IF(L67&gt;0,1,0)))</f>
        <v>1.1475877995865861E-2</v>
      </c>
      <c r="N67" s="24"/>
    </row>
    <row r="68" spans="1:14" ht="15" customHeight="1" x14ac:dyDescent="0.2">
      <c r="A68" s="68" t="s">
        <v>62</v>
      </c>
      <c r="B68" s="206">
        <v>0</v>
      </c>
      <c r="C68" s="41">
        <f t="shared" si="0"/>
        <v>0</v>
      </c>
      <c r="D68" s="181">
        <v>9080220</v>
      </c>
      <c r="E68" s="42">
        <f t="shared" si="1"/>
        <v>1</v>
      </c>
      <c r="F68" s="191">
        <f t="shared" si="11"/>
        <v>9080220</v>
      </c>
      <c r="G68" s="47">
        <f>IF(ISBLANK(F68),"  ",IF(F79&gt;0,F68/F79,IF(F68&gt;0,1,0)))</f>
        <v>5.0100697570385426E-2</v>
      </c>
      <c r="H68" s="206">
        <v>0</v>
      </c>
      <c r="I68" s="41">
        <f t="shared" si="2"/>
        <v>0</v>
      </c>
      <c r="J68" s="181">
        <v>8250000</v>
      </c>
      <c r="K68" s="42">
        <f t="shared" si="3"/>
        <v>3</v>
      </c>
      <c r="L68" s="191">
        <v>2750000</v>
      </c>
      <c r="M68" s="47">
        <f>IF(ISBLANK(L68),"  ",IF(L79&gt;0,L68/L79,IF(L68&gt;0,1,0)))</f>
        <v>1.6476545505660328E-2</v>
      </c>
      <c r="N68" s="24"/>
    </row>
    <row r="69" spans="1:14" ht="15" customHeight="1" x14ac:dyDescent="0.2">
      <c r="A69" s="67" t="s">
        <v>63</v>
      </c>
      <c r="B69" s="206">
        <v>1588742.73</v>
      </c>
      <c r="C69" s="41">
        <f t="shared" si="0"/>
        <v>0.78182628596200232</v>
      </c>
      <c r="D69" s="181">
        <v>443349</v>
      </c>
      <c r="E69" s="42">
        <f t="shared" si="1"/>
        <v>0.21817371403799768</v>
      </c>
      <c r="F69" s="191">
        <f t="shared" si="11"/>
        <v>2032091.73</v>
      </c>
      <c r="G69" s="47">
        <f>IF(ISBLANK(F69),"  ",IF(F79&gt;0,F69/F79,IF(F69&gt;0,1,0)))</f>
        <v>1.1212196752943356E-2</v>
      </c>
      <c r="H69" s="206">
        <v>8468061</v>
      </c>
      <c r="I69" s="41">
        <f t="shared" si="2"/>
        <v>0.89751126835934147</v>
      </c>
      <c r="J69" s="181">
        <v>477900</v>
      </c>
      <c r="K69" s="42">
        <f t="shared" si="3"/>
        <v>5.065157598049061E-2</v>
      </c>
      <c r="L69" s="191">
        <v>9435047</v>
      </c>
      <c r="M69" s="47">
        <f>IF(ISBLANK(L69),"  ",IF(L79&gt;0,L69/L79,IF(L69&gt;0,1,0)))</f>
        <v>5.6529811361288713E-2</v>
      </c>
      <c r="N69" s="24"/>
    </row>
    <row r="70" spans="1:14" s="64" customFormat="1" ht="15" customHeight="1" x14ac:dyDescent="0.25">
      <c r="A70" s="78" t="s">
        <v>64</v>
      </c>
      <c r="B70" s="174">
        <v>61133764.439999998</v>
      </c>
      <c r="C70" s="164">
        <f t="shared" si="0"/>
        <v>0.49699255229133699</v>
      </c>
      <c r="D70" s="185">
        <v>61873641.119999997</v>
      </c>
      <c r="E70" s="60">
        <f t="shared" si="1"/>
        <v>0.5030074477086629</v>
      </c>
      <c r="F70" s="174">
        <f>F69+F68+F67+F66+F65+F64+F63+F62+F61+F60+F59</f>
        <v>123007405.56</v>
      </c>
      <c r="G70" s="61">
        <f>IF(ISBLANK(F70),"  ",IF(F79&gt;0,F70/F79,IF(F70&gt;0,1,0)))</f>
        <v>0.67870126768727046</v>
      </c>
      <c r="H70" s="174">
        <v>69746142</v>
      </c>
      <c r="I70" s="164">
        <f t="shared" si="2"/>
        <v>0.53706132983648436</v>
      </c>
      <c r="J70" s="185">
        <v>60985382</v>
      </c>
      <c r="K70" s="60">
        <f t="shared" si="3"/>
        <v>0.46960146351185988</v>
      </c>
      <c r="L70" s="174">
        <v>129866252</v>
      </c>
      <c r="M70" s="61">
        <f>IF(ISBLANK(L70),"  ",IF(L79&gt;0,L70/L79,IF(L70&gt;0,1,0)))</f>
        <v>0.77808989481001878</v>
      </c>
      <c r="N70" s="63"/>
    </row>
    <row r="71" spans="1:14" ht="15" customHeight="1" x14ac:dyDescent="0.25">
      <c r="A71" s="13" t="s">
        <v>65</v>
      </c>
      <c r="B71" s="170"/>
      <c r="C71" s="162" t="str">
        <f t="shared" si="0"/>
        <v/>
      </c>
      <c r="D71" s="181"/>
      <c r="E71" s="49" t="str">
        <f t="shared" si="1"/>
        <v/>
      </c>
      <c r="F71" s="191"/>
      <c r="G71" s="58" t="s">
        <v>4</v>
      </c>
      <c r="H71" s="170"/>
      <c r="I71" s="48" t="str">
        <f t="shared" si="2"/>
        <v/>
      </c>
      <c r="J71" s="181"/>
      <c r="K71" s="49" t="str">
        <f t="shared" si="3"/>
        <v/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f t="shared" si="0"/>
        <v>0</v>
      </c>
      <c r="D72" s="184">
        <v>0</v>
      </c>
      <c r="E72" s="42">
        <f t="shared" si="1"/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f t="shared" si="2"/>
        <v>0</v>
      </c>
      <c r="J72" s="184">
        <v>0</v>
      </c>
      <c r="K72" s="42">
        <f t="shared" si="3"/>
        <v>0</v>
      </c>
      <c r="L72" s="190"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1">
        <f t="shared" si="0"/>
        <v>0</v>
      </c>
      <c r="D73" s="181">
        <v>0</v>
      </c>
      <c r="E73" s="42">
        <f t="shared" si="1"/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1">
        <f t="shared" si="2"/>
        <v>0</v>
      </c>
      <c r="J73" s="181">
        <v>0</v>
      </c>
      <c r="K73" s="42">
        <f t="shared" si="3"/>
        <v>0</v>
      </c>
      <c r="L73" s="191"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162" t="str">
        <f t="shared" si="0"/>
        <v/>
      </c>
      <c r="D74" s="181"/>
      <c r="E74" s="49" t="str">
        <f t="shared" si="1"/>
        <v/>
      </c>
      <c r="F74" s="191"/>
      <c r="G74" s="58" t="s">
        <v>4</v>
      </c>
      <c r="H74" s="170"/>
      <c r="I74" s="48" t="str">
        <f t="shared" si="2"/>
        <v/>
      </c>
      <c r="J74" s="181"/>
      <c r="K74" s="49" t="str">
        <f t="shared" si="3"/>
        <v/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f t="shared" si="0"/>
        <v>0</v>
      </c>
      <c r="D75" s="184">
        <v>13046243</v>
      </c>
      <c r="E75" s="42">
        <f t="shared" si="1"/>
        <v>1</v>
      </c>
      <c r="F75" s="190">
        <f>D75+B75</f>
        <v>13046243</v>
      </c>
      <c r="G75" s="43">
        <f>IF(ISBLANK(F75),"  ",IF(F79&gt;0,F75/F79,IF(F75&gt;0,1,0)))</f>
        <v>7.1983484427993807E-2</v>
      </c>
      <c r="H75" s="205">
        <v>0</v>
      </c>
      <c r="I75" s="41">
        <f t="shared" si="2"/>
        <v>0</v>
      </c>
      <c r="J75" s="184">
        <v>13000000</v>
      </c>
      <c r="K75" s="42">
        <f t="shared" si="3"/>
        <v>1.015625</v>
      </c>
      <c r="L75" s="190">
        <v>12800000</v>
      </c>
      <c r="M75" s="43">
        <f>IF(ISBLANK(L75),"  ",IF(L79&gt;0,L75/L79,IF(L75&gt;0,1,0)))</f>
        <v>7.6690829989982626E-2</v>
      </c>
    </row>
    <row r="76" spans="1:14" ht="15" customHeight="1" x14ac:dyDescent="0.2">
      <c r="A76" s="30" t="s">
        <v>70</v>
      </c>
      <c r="B76" s="206">
        <v>0</v>
      </c>
      <c r="C76" s="41">
        <f t="shared" si="0"/>
        <v>0</v>
      </c>
      <c r="D76" s="181">
        <v>9524474</v>
      </c>
      <c r="E76" s="42">
        <f t="shared" si="1"/>
        <v>1</v>
      </c>
      <c r="F76" s="191">
        <f>D76+B76</f>
        <v>9524474</v>
      </c>
      <c r="G76" s="47">
        <f>IF(ISBLANK(F76),"  ",IF(F79&gt;0,F76/F79,IF(F76&gt;0,1,0)))</f>
        <v>5.2551897574177622E-2</v>
      </c>
      <c r="H76" s="206">
        <v>0</v>
      </c>
      <c r="I76" s="41">
        <f t="shared" si="2"/>
        <v>0</v>
      </c>
      <c r="J76" s="181">
        <v>9938819</v>
      </c>
      <c r="K76" s="42">
        <f t="shared" si="3"/>
        <v>1.6572987589292578</v>
      </c>
      <c r="L76" s="191">
        <v>5996999</v>
      </c>
      <c r="M76" s="47">
        <f>IF(ISBLANK(L76),"  ",IF(L79&gt;0,L76/L79,IF(L76&gt;0,1,0)))</f>
        <v>3.5930846153054356E-2</v>
      </c>
    </row>
    <row r="77" spans="1:14" s="64" customFormat="1" ht="15" customHeight="1" x14ac:dyDescent="0.25">
      <c r="A77" s="65" t="s">
        <v>71</v>
      </c>
      <c r="B77" s="175">
        <v>0</v>
      </c>
      <c r="C77" s="164">
        <f t="shared" si="0"/>
        <v>0</v>
      </c>
      <c r="D77" s="186">
        <v>22570717</v>
      </c>
      <c r="E77" s="60">
        <f t="shared" si="1"/>
        <v>1</v>
      </c>
      <c r="F77" s="200">
        <f>F76+F75+F74+F73+F72</f>
        <v>22570717</v>
      </c>
      <c r="G77" s="61">
        <f>IF(ISBLANK(F77),"  ",IF(F79&gt;0,F77/F79,IF(F77&gt;0,1,0)))</f>
        <v>0.12453538200217143</v>
      </c>
      <c r="H77" s="175">
        <v>0</v>
      </c>
      <c r="I77" s="164">
        <f t="shared" si="2"/>
        <v>0</v>
      </c>
      <c r="J77" s="186">
        <v>22938819</v>
      </c>
      <c r="K77" s="60">
        <f t="shared" si="3"/>
        <v>1.2203447475844416</v>
      </c>
      <c r="L77" s="200">
        <v>18796999</v>
      </c>
      <c r="M77" s="61">
        <f>IF(ISBLANK(L77),"  ",IF(L79&gt;0,L77/L79,IF(L77&gt;0,1,0)))</f>
        <v>0.11262167614303698</v>
      </c>
    </row>
    <row r="78" spans="1:14" s="64" customFormat="1" ht="15" customHeight="1" x14ac:dyDescent="0.25">
      <c r="A78" s="65" t="s">
        <v>72</v>
      </c>
      <c r="B78" s="175">
        <v>0</v>
      </c>
      <c r="C78" s="164">
        <f t="shared" ref="C78:C79" si="12">IF(ISBLANK(B78),"",IF(F78&gt;0,B78/F78,IF(B78&gt;0,1,0)))</f>
        <v>0</v>
      </c>
      <c r="D78" s="186">
        <v>0</v>
      </c>
      <c r="E78" s="60">
        <f t="shared" ref="E78:E79" si="13">IF(ISBLANK(D78),"",IF(F78&gt;0,D78/F78,IF(D78&gt;0,1,0)))</f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164">
        <f t="shared" ref="I78:I79" si="14">IF(ISBLANK(H78),"",IF(L78&gt;0,H78/L78,IF(H78&gt;0,1,0)))</f>
        <v>0</v>
      </c>
      <c r="J78" s="186">
        <v>0</v>
      </c>
      <c r="K78" s="60">
        <f t="shared" ref="K78:K79" si="15">IF(ISBLANK(J78),"",IF(L78&gt;0,J78/L78,IF(J78&gt;0,1,0)))</f>
        <v>0</v>
      </c>
      <c r="L78" s="201"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96795034.549999997</v>
      </c>
      <c r="C79" s="83">
        <f t="shared" si="12"/>
        <v>0.53407282558182045</v>
      </c>
      <c r="D79" s="176">
        <f>D77+D70+D49+D42+D51+D50+D78</f>
        <v>84444358.120000005</v>
      </c>
      <c r="E79" s="83">
        <f t="shared" si="13"/>
        <v>0.46592717441817944</v>
      </c>
      <c r="F79" s="176">
        <f>F77+F70+F49+F42+F51+F50+F78</f>
        <v>181239392.67000002</v>
      </c>
      <c r="G79" s="84">
        <f>IF(ISBLANK(F79),"  ",IF(F79&gt;0,F79/F79,IF(F79&gt;0,1,0)))</f>
        <v>1</v>
      </c>
      <c r="H79" s="176">
        <f>H77+H70+H49+H42+H51+H50+H78</f>
        <v>87986810</v>
      </c>
      <c r="I79" s="83">
        <f t="shared" si="14"/>
        <v>0.52717042867741426</v>
      </c>
      <c r="J79" s="176">
        <f>J77+J70+J49+J42+J51+J50+J78</f>
        <v>92441106</v>
      </c>
      <c r="K79" s="83">
        <f t="shared" si="15"/>
        <v>0.55385821440093452</v>
      </c>
      <c r="L79" s="176">
        <f>L77+L70+L49+L42+L51+L50+L78</f>
        <v>166903918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15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79998168889431442"/>
  </sheetPr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86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66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87"/>
      <c r="E12" s="38"/>
      <c r="F12" s="37"/>
      <c r="G12" s="39"/>
      <c r="H12" s="35"/>
      <c r="I12" s="38"/>
      <c r="J12" s="8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f>+LSU!B13+LSUA!B13+LSUS!B13+LSUE!B13+HSCS!B13+HSCNO!B13+LSUAg!B13+PBRC!B13</f>
        <v>361575925</v>
      </c>
      <c r="C13" s="41">
        <f>IF(ISBLANK(B13),"  ",IF(F13&gt;0,B13/F13,IF(B13&gt;0,1,0)))</f>
        <v>1</v>
      </c>
      <c r="D13" s="177">
        <f>+LSU!D13+LSUA!D13+LSUS!D13+LSUE!D13+HSCS!D13+HSCNO!D13+LSUAg!D13+PBRC!D13</f>
        <v>0</v>
      </c>
      <c r="E13" s="42">
        <f>IF(ISBLANK(D13),"  ",IF(F13&gt;0,D13/F13,IF(D13&gt;0,1,0)))</f>
        <v>0</v>
      </c>
      <c r="F13" s="187">
        <f>D13+B13</f>
        <v>361575925</v>
      </c>
      <c r="G13" s="43">
        <f>IF(ISBLANK(F13),"  ",IF(F79&gt;0,F13/F79,IF(F13&gt;0,1,0)))</f>
        <v>0.13466846850739672</v>
      </c>
      <c r="H13" s="165">
        <f>+LSU!H13+LSUA!H13+LSUS!H13+LSUE!H13+HSCS!H13+HSCNO!H13+LSUAg!H13+PBRC!H13</f>
        <v>330729589</v>
      </c>
      <c r="I13" s="41">
        <f>IF(ISBLANK(H13),"  ",IF(L13&gt;0,H13/L13,IF(H13&gt;0,1,0)))</f>
        <v>1</v>
      </c>
      <c r="J13" s="177">
        <f>+LSU!J13+LSUA!J13+LSUS!J13+LSUE!J13+HSCS!J13+HSCNO!J13+LSUAg!J13+PBRC!J13</f>
        <v>0</v>
      </c>
      <c r="K13" s="42">
        <f>IF(ISBLANK(J13),"  ",IF(L13&gt;0,J13/L13,IF(J13&gt;0,1,0)))</f>
        <v>0</v>
      </c>
      <c r="L13" s="187">
        <f t="shared" ref="L13:L34" si="0">J13+H13</f>
        <v>330729589</v>
      </c>
      <c r="M13" s="44">
        <f>IF(ISBLANK(L13),"  ",IF(L79&gt;0,L13/L79,IF(L13&gt;0,1,0)))</f>
        <v>0.12316143809348118</v>
      </c>
      <c r="N13" s="24"/>
    </row>
    <row r="14" spans="1:17" ht="15" customHeight="1" x14ac:dyDescent="0.2">
      <c r="A14" s="10" t="s">
        <v>13</v>
      </c>
      <c r="B14" s="165">
        <f>+LSU!B14+LSUA!B14+LSUS!B14+LSUE!B14+HSCS!B14+HSCNO!B14+LSUAg!B14+PBRC!B14</f>
        <v>0</v>
      </c>
      <c r="C14" s="45">
        <f>IF(ISBLANK(B14),"  ",IF(F14&gt;0,B14/F14,IF(B14&gt;0,1,0)))</f>
        <v>0</v>
      </c>
      <c r="D14" s="177">
        <f>+LSU!D14+LSUA!D14+LSUS!D14+LSUE!D14+HSCS!D14+HSCNO!D14+LSUAg!D14+PBRC!D14</f>
        <v>0</v>
      </c>
      <c r="E14" s="46">
        <f>IF(ISBLANK(D14),"  ",IF(F14&gt;0,D14/F14,IF(D14&gt;0,1,0)))</f>
        <v>0</v>
      </c>
      <c r="F14" s="188">
        <f>D14+B14</f>
        <v>0</v>
      </c>
      <c r="G14" s="47">
        <f>IF(ISBLANK(F14),"  ",IF(F79&gt;0,F14/F79,IF(F14&gt;0,1,0)))</f>
        <v>0</v>
      </c>
      <c r="H14" s="165">
        <f>+LSU!H14+LSUA!H14+LSUS!H14+LSUE!H14+HSCS!H14+HSCNO!H14+LSUAg!H14+PBRC!H14</f>
        <v>0</v>
      </c>
      <c r="I14" s="45">
        <f>IF(ISBLANK(H14),"  ",IF(L14&gt;0,H14/L14,IF(H14&gt;0,1,0)))</f>
        <v>0</v>
      </c>
      <c r="J14" s="177">
        <f>+LSU!J14+LSUA!J14+LSUS!J14+LSUE!J14+HSCS!J14+HSCNO!J14+LSUAg!J14+PBRC!J14</f>
        <v>0</v>
      </c>
      <c r="K14" s="46">
        <f>IF(ISBLANK(J14),"  ",IF(L14&gt;0,J14/L14,IF(J14&gt;0,1,0)))</f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66">
        <f>+LSU!B15+LSUA!B15+LSUS!B15+LSUE!B15+HSCS!B15+HSCNO!B15+LSUAg!B15+PBRC!B15</f>
        <v>26384167.700000003</v>
      </c>
      <c r="C15" s="48">
        <f t="shared" ref="C15:C79" si="1">IF(ISBLANK(B15),"  ",IF(F15&gt;0,B15/F15,IF(B15&gt;0,1,0)))</f>
        <v>1</v>
      </c>
      <c r="D15" s="178">
        <f>+LSU!D15+LSUA!D15+LSUS!D15+LSUE!D15+HSCS!D15+HSCNO!D15+LSUAg!D15+PBRC!D15</f>
        <v>0</v>
      </c>
      <c r="E15" s="49">
        <f>IF(ISBLANK(D15),"  ",IF(F15&gt;0,D15/F15,IF(D15&gt;0,1,0)))</f>
        <v>0</v>
      </c>
      <c r="F15" s="189">
        <f>D15+B15</f>
        <v>26384167.700000003</v>
      </c>
      <c r="G15" s="50">
        <f>IF(ISBLANK(F15),"  ",IF(F79&gt;0,F15/F79,IF(F15&gt;0,1,0)))</f>
        <v>9.8267478870484107E-3</v>
      </c>
      <c r="H15" s="166">
        <f>+LSU!H15+LSUA!H15+LSUS!H15+LSUE!H15+HSCS!H15+HSCNO!H15+LSUAg!H15+PBRC!H15</f>
        <v>27104716</v>
      </c>
      <c r="I15" s="48">
        <f>IF(ISBLANK(H15),"  ",IF(L15&gt;0,H15/L15,IF(H15&gt;0,1,0)))</f>
        <v>1</v>
      </c>
      <c r="J15" s="178">
        <f>+LSU!J15+LSUA!J15+LSUS!J15+LSUE!J15+HSCS!J15+HSCNO!J15+LSUAg!J15+PBRC!J15</f>
        <v>0</v>
      </c>
      <c r="K15" s="49">
        <f>IF(ISBLANK(J15),"  ",IF(L15&gt;0,J15/L15,IF(J15&gt;0,1,0)))</f>
        <v>0</v>
      </c>
      <c r="L15" s="189">
        <f t="shared" si="0"/>
        <v>27104716</v>
      </c>
      <c r="M15" s="50">
        <f>IF(ISBLANK(L15),"  ",IF(L79&gt;0,L15/L79,IF(L15&gt;0,1,0)))</f>
        <v>1.009361095198346E-2</v>
      </c>
      <c r="N15" s="24"/>
    </row>
    <row r="16" spans="1:17" ht="15" customHeight="1" x14ac:dyDescent="0.2">
      <c r="A16" s="51" t="s">
        <v>15</v>
      </c>
      <c r="B16" s="165">
        <f>+LSU!B16+LSUA!B16+LSUS!B16+LSUE!B16+HSCS!B16+HSCNO!B16+LSUAg!B16+PBRC!B16</f>
        <v>0</v>
      </c>
      <c r="C16" s="41">
        <f t="shared" si="1"/>
        <v>0</v>
      </c>
      <c r="D16" s="177">
        <f>+LSU!D16+LSUA!D16+LSUS!D16+LSUE!D16+HSCS!D16+HSCNO!D16+LSUAg!D16+PBRC!D16</f>
        <v>0</v>
      </c>
      <c r="E16" s="42">
        <f>IF(ISBLANK(D16),"  ",IF(F16&gt;0,D16/F16,IF(D16&gt;0,1,0)))</f>
        <v>0</v>
      </c>
      <c r="F16" s="190">
        <f t="shared" ref="F16:F41" si="2">D16+B16</f>
        <v>0</v>
      </c>
      <c r="G16" s="43">
        <f>IF(ISBLANK(F16),"  ",IF(F79&gt;0,F16/F79,IF(F16&gt;0,1,0)))</f>
        <v>0</v>
      </c>
      <c r="H16" s="165">
        <f>+LSU!H16+LSUA!H16+LSUS!H16+LSUE!H16+HSCS!H16+HSCNO!H16+LSUAg!H16+PBRC!H16</f>
        <v>0</v>
      </c>
      <c r="I16" s="41">
        <f t="shared" ref="I16:I34" si="3">IF(ISBLANK(H16),"  ",IF(L16&gt;0,H16/L16,IF(H16&gt;0,1,0)))</f>
        <v>0</v>
      </c>
      <c r="J16" s="177">
        <f>+LSU!J16+LSUA!J16+LSUS!J16+LSUE!J16+HSCS!J16+HSCNO!J16+LSUAg!J16+PBRC!J16</f>
        <v>0</v>
      </c>
      <c r="K16" s="42">
        <f t="shared" ref="K16:K34" si="4">IF(ISBLANK(J16),"  ",IF(L16&gt;0,J16/L16,IF(J16&gt;0,1,0)))</f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165">
        <f>+LSU!B17+LSUA!B17+LSUS!B17+LSUE!B17+HSCS!B17+HSCNO!B17+LSUAg!B17+PBRC!B17</f>
        <v>16469919.879999999</v>
      </c>
      <c r="C17" s="45">
        <f t="shared" si="1"/>
        <v>1</v>
      </c>
      <c r="D17" s="177">
        <f>+LSU!D17+LSUA!D17+LSUS!D17+LSUE!D17+HSCS!D17+HSCNO!D17+LSUAg!D17+PBRC!D17</f>
        <v>0</v>
      </c>
      <c r="E17" s="42">
        <f t="shared" ref="E17:E34" si="5">IF(ISBLANK(D17),"  ",IF(F17&gt;0,D17/F17,IF(D17&gt;0,1,0)))</f>
        <v>0</v>
      </c>
      <c r="F17" s="191">
        <f t="shared" si="2"/>
        <v>16469919.879999999</v>
      </c>
      <c r="G17" s="47">
        <f>IF(ISBLANK(F17),"  ",IF(F79&gt;0,F17/F79,IF(F17&gt;0,1,0)))</f>
        <v>6.1341995783572344E-3</v>
      </c>
      <c r="H17" s="165">
        <f>+LSU!H17+LSUA!H17+LSUS!H17+LSUE!H17+HSCS!H17+HSCNO!H17+LSUAg!H17+PBRC!H17</f>
        <v>16762014</v>
      </c>
      <c r="I17" s="45">
        <f t="shared" si="3"/>
        <v>1</v>
      </c>
      <c r="J17" s="177">
        <f>+LSU!J17+LSUA!J17+LSUS!J17+LSUE!J17+HSCS!J17+HSCNO!J17+LSUAg!J17+PBRC!J17</f>
        <v>0</v>
      </c>
      <c r="K17" s="46">
        <f t="shared" si="4"/>
        <v>0</v>
      </c>
      <c r="L17" s="191">
        <f t="shared" si="0"/>
        <v>16762014</v>
      </c>
      <c r="M17" s="47">
        <f>IF(ISBLANK(L17),"  ",IF(L79&gt;0,L17/L79,IF(L17&gt;0,1,0)))</f>
        <v>6.2420594293517073E-3</v>
      </c>
      <c r="N17" s="24"/>
    </row>
    <row r="18" spans="1:14" ht="15" customHeight="1" x14ac:dyDescent="0.2">
      <c r="A18" s="52" t="s">
        <v>17</v>
      </c>
      <c r="B18" s="165">
        <f>+LSU!B18+LSUA!B18+LSUS!B18+LSUE!B18+HSCS!B18+HSCNO!B18+LSUAg!B18+PBRC!B18</f>
        <v>5622115.1800000006</v>
      </c>
      <c r="C18" s="45">
        <f t="shared" si="1"/>
        <v>1</v>
      </c>
      <c r="D18" s="177">
        <f>+LSU!D18+LSUA!D18+LSUS!D18+LSUE!D18+HSCS!D18+HSCNO!D18+LSUAg!D18+PBRC!D18</f>
        <v>0</v>
      </c>
      <c r="E18" s="42">
        <f t="shared" si="5"/>
        <v>0</v>
      </c>
      <c r="F18" s="191">
        <f t="shared" si="2"/>
        <v>5622115.1800000006</v>
      </c>
      <c r="G18" s="47">
        <f>IF(ISBLANK(F18),"  ",IF(F79&gt;0,F18/F79,IF(F18&gt;0,1,0)))</f>
        <v>2.0939492613143069E-3</v>
      </c>
      <c r="H18" s="165">
        <f>+LSU!H18+LSUA!H18+LSUS!H18+LSUE!H18+HSCS!H18+HSCNO!H18+LSUAg!H18+PBRC!H18</f>
        <v>5624046</v>
      </c>
      <c r="I18" s="45">
        <f t="shared" si="3"/>
        <v>1</v>
      </c>
      <c r="J18" s="177">
        <f>+LSU!J18+LSUA!J18+LSUS!J18+LSUE!J18+HSCS!J18+HSCNO!J18+LSUAg!J18+PBRC!J18</f>
        <v>0</v>
      </c>
      <c r="K18" s="46">
        <f t="shared" si="4"/>
        <v>0</v>
      </c>
      <c r="L18" s="191">
        <f t="shared" si="0"/>
        <v>5624046</v>
      </c>
      <c r="M18" s="47">
        <f>IF(ISBLANK(L18),"  ",IF(L79&gt;0,L18/L79,IF(L18&gt;0,1,0)))</f>
        <v>2.094356284716607E-3</v>
      </c>
      <c r="N18" s="24"/>
    </row>
    <row r="19" spans="1:14" ht="15" customHeight="1" x14ac:dyDescent="0.2">
      <c r="A19" s="52" t="s">
        <v>18</v>
      </c>
      <c r="B19" s="165">
        <f>+LSU!B19+LSUA!B19+LSUS!B19+LSUE!B19+HSCS!B19+HSCNO!B19+LSUAg!B19+PBRC!B19</f>
        <v>0</v>
      </c>
      <c r="C19" s="45">
        <f t="shared" si="1"/>
        <v>0</v>
      </c>
      <c r="D19" s="177">
        <f>+LSU!D19+LSUA!D19+LSUS!D19+LSUE!D19+HSCS!D19+HSCNO!D19+LSUAg!D19+PBRC!D19</f>
        <v>0</v>
      </c>
      <c r="E19" s="42">
        <f t="shared" si="5"/>
        <v>0</v>
      </c>
      <c r="F19" s="191">
        <f t="shared" si="2"/>
        <v>0</v>
      </c>
      <c r="G19" s="47">
        <f>IF(ISBLANK(F19),"  ",IF(F79&gt;0,F19/F79,IF(F19&gt;0,1,0)))</f>
        <v>0</v>
      </c>
      <c r="H19" s="165">
        <f>+LSU!H19+LSUA!H19+LSUS!H19+LSUE!H19+HSCS!H19+HSCNO!H19+LSUAg!H19+PBRC!H19</f>
        <v>0</v>
      </c>
      <c r="I19" s="45">
        <f t="shared" si="3"/>
        <v>0</v>
      </c>
      <c r="J19" s="177">
        <f>+LSU!J19+LSUA!J19+LSUS!J19+LSUE!J19+HSCS!J19+HSCNO!J19+LSUAg!J19+PBRC!J19</f>
        <v>0</v>
      </c>
      <c r="K19" s="46">
        <f t="shared" si="4"/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165">
        <f>+LSU!B20+LSUA!B20+LSUS!B20+LSUE!B20+HSCS!B20+HSCNO!B20+LSUAg!B20+PBRC!B20</f>
        <v>0</v>
      </c>
      <c r="C20" s="45">
        <f t="shared" si="1"/>
        <v>0</v>
      </c>
      <c r="D20" s="177">
        <f>+LSU!D20+LSUA!D20+LSUS!D20+LSUE!D20+HSCS!D20+HSCNO!D20+LSUAg!D20+PBRC!D20</f>
        <v>0</v>
      </c>
      <c r="E20" s="42">
        <f t="shared" si="5"/>
        <v>0</v>
      </c>
      <c r="F20" s="191">
        <f>D20+B20</f>
        <v>0</v>
      </c>
      <c r="G20" s="47">
        <f>IF(ISBLANK(F20),"  ",IF(F79&gt;0,F20/F79,IF(F20&gt;0,1,0)))</f>
        <v>0</v>
      </c>
      <c r="H20" s="165">
        <f>+LSU!H20+LSUA!H20+LSUS!H20+LSUE!H20+HSCS!H20+HSCNO!H20+LSUAg!H20+PBRC!H20</f>
        <v>0</v>
      </c>
      <c r="I20" s="45">
        <f t="shared" si="3"/>
        <v>0</v>
      </c>
      <c r="J20" s="177">
        <f>+LSU!J20+LSUA!J20+LSUS!J20+LSUE!J20+HSCS!J20+HSCNO!J20+LSUAg!J20+PBRC!J20</f>
        <v>0</v>
      </c>
      <c r="K20" s="46">
        <f t="shared" si="4"/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165">
        <f>+LSU!B21+LSUA!B21+LSUS!B21+LSUE!B21+HSCS!B21+HSCNO!B21+LSUAg!B21+PBRC!B21</f>
        <v>0</v>
      </c>
      <c r="C21" s="45">
        <f t="shared" si="1"/>
        <v>0</v>
      </c>
      <c r="D21" s="177">
        <f>+LSU!D21+LSUA!D21+LSUS!D21+LSUE!D21+HSCS!D21+HSCNO!D21+LSUAg!D21+PBRC!D21</f>
        <v>0</v>
      </c>
      <c r="E21" s="42">
        <f t="shared" si="5"/>
        <v>0</v>
      </c>
      <c r="F21" s="191">
        <f t="shared" si="2"/>
        <v>0</v>
      </c>
      <c r="G21" s="47">
        <f>IF(ISBLANK(F21),"  ",IF(F79&gt;0,F21/F79,IF(F21&gt;0,1,0)))</f>
        <v>0</v>
      </c>
      <c r="H21" s="165">
        <f>+LSU!H21+LSUA!H21+LSUS!H21+LSUE!H21+HSCS!H21+HSCNO!H21+LSUAg!H21+PBRC!H21</f>
        <v>0</v>
      </c>
      <c r="I21" s="45">
        <f t="shared" si="3"/>
        <v>0</v>
      </c>
      <c r="J21" s="177">
        <f>+LSU!J21+LSUA!J21+LSUS!J21+LSUE!J21+HSCS!J21+HSCNO!J21+LSUAg!J21+PBRC!J21</f>
        <v>0</v>
      </c>
      <c r="K21" s="46">
        <f t="shared" si="4"/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165">
        <f>+LSU!B22+LSUA!B22+LSUS!B22+LSUE!B22+HSCS!B22+HSCNO!B22+LSUAg!B22+PBRC!B22</f>
        <v>0</v>
      </c>
      <c r="C22" s="45">
        <f t="shared" si="1"/>
        <v>0</v>
      </c>
      <c r="D22" s="177">
        <f>+LSU!D22+LSUA!D22+LSUS!D22+LSUE!D22+HSCS!D22+HSCNO!D22+LSUAg!D22+PBRC!D22</f>
        <v>0</v>
      </c>
      <c r="E22" s="42">
        <f t="shared" si="5"/>
        <v>0</v>
      </c>
      <c r="F22" s="191">
        <f t="shared" si="2"/>
        <v>0</v>
      </c>
      <c r="G22" s="47">
        <f>IF(ISBLANK(F22),"  ",IF(F79&gt;0,F22/F79,IF(F22&gt;0,1,0)))</f>
        <v>0</v>
      </c>
      <c r="H22" s="165">
        <f>+LSU!H22+LSUA!H22+LSUS!H22+LSUE!H22+HSCS!H22+HSCNO!H22+LSUAg!H22+PBRC!H22</f>
        <v>0</v>
      </c>
      <c r="I22" s="45">
        <f t="shared" si="3"/>
        <v>0</v>
      </c>
      <c r="J22" s="177">
        <f>+LSU!J22+LSUA!J22+LSUS!J22+LSUE!J22+HSCS!J22+HSCNO!J22+LSUAg!J22+PBRC!J22</f>
        <v>0</v>
      </c>
      <c r="K22" s="46">
        <f t="shared" si="4"/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165">
        <f>+LSU!B23+LSUA!B23+LSUS!B23+LSUE!B23+HSCS!B23+HSCNO!B23+LSUAg!B23+PBRC!B23</f>
        <v>750000</v>
      </c>
      <c r="C23" s="45">
        <f t="shared" si="1"/>
        <v>1</v>
      </c>
      <c r="D23" s="177">
        <f>+LSU!D23+LSUA!D23+LSUS!D23+LSUE!D23+HSCS!D23+HSCNO!D23+LSUAg!D23+PBRC!D23</f>
        <v>0</v>
      </c>
      <c r="E23" s="42">
        <f t="shared" si="5"/>
        <v>0</v>
      </c>
      <c r="F23" s="191">
        <f t="shared" si="2"/>
        <v>750000</v>
      </c>
      <c r="G23" s="47">
        <f>IF(ISBLANK(F23),"  ",IF(F79&gt;0,F23/F79,IF(F23&gt;0,1,0)))</f>
        <v>2.7933649448742348E-4</v>
      </c>
      <c r="H23" s="165">
        <f>+LSU!H23+LSUA!H23+LSUS!H23+LSUE!H23+HSCS!H23+HSCNO!H23+LSUAg!H23+PBRC!H23</f>
        <v>750000</v>
      </c>
      <c r="I23" s="45">
        <f t="shared" si="3"/>
        <v>1</v>
      </c>
      <c r="J23" s="177">
        <f>+LSU!J23+LSUA!J23+LSUS!J23+LSUE!J23+HSCS!J23+HSCNO!J23+LSUAg!J23+PBRC!J23</f>
        <v>0</v>
      </c>
      <c r="K23" s="46">
        <f t="shared" si="4"/>
        <v>0</v>
      </c>
      <c r="L23" s="191">
        <f t="shared" si="0"/>
        <v>750000</v>
      </c>
      <c r="M23" s="47">
        <f>IF(ISBLANK(L23),"  ",IF(L79&gt;0,L23/L79,IF(L23&gt;0,1,0)))</f>
        <v>2.7929487303934842E-4</v>
      </c>
      <c r="N23" s="24"/>
    </row>
    <row r="24" spans="1:14" ht="15" customHeight="1" x14ac:dyDescent="0.2">
      <c r="A24" s="52" t="s">
        <v>23</v>
      </c>
      <c r="B24" s="165">
        <f>+LSU!B24+LSUA!B24+LSUS!B24+LSUE!B24+HSCS!B24+HSCNO!B24+LSUAg!B24+PBRC!B24</f>
        <v>3332132.64</v>
      </c>
      <c r="C24" s="45">
        <f t="shared" si="1"/>
        <v>1</v>
      </c>
      <c r="D24" s="177">
        <f>+LSU!D24+LSUA!D24+LSUS!D24+LSUE!D24+HSCS!D24+HSCNO!D24+LSUAg!D24+PBRC!D24</f>
        <v>0</v>
      </c>
      <c r="E24" s="42">
        <f t="shared" si="5"/>
        <v>0</v>
      </c>
      <c r="F24" s="191">
        <f t="shared" si="2"/>
        <v>3332132.64</v>
      </c>
      <c r="G24" s="47">
        <f>IF(ISBLANK(F24),"  ",IF(F79&gt;0,F24/F79,IF(F24&gt;0,1,0)))</f>
        <v>1.2410483344329653E-3</v>
      </c>
      <c r="H24" s="165">
        <f>+LSU!H24+LSUA!H24+LSUS!H24+LSUE!H24+HSCS!H24+HSCNO!H24+LSUAg!H24+PBRC!H24</f>
        <v>3533359</v>
      </c>
      <c r="I24" s="45">
        <f t="shared" si="3"/>
        <v>1</v>
      </c>
      <c r="J24" s="177">
        <f>+LSU!J24+LSUA!J24+LSUS!J24+LSUE!J24+HSCS!J24+HSCNO!J24+LSUAg!J24+PBRC!J24</f>
        <v>0</v>
      </c>
      <c r="K24" s="46">
        <f t="shared" si="4"/>
        <v>0</v>
      </c>
      <c r="L24" s="191">
        <f t="shared" si="0"/>
        <v>3533359</v>
      </c>
      <c r="M24" s="47">
        <f>IF(ISBLANK(L24),"  ",IF(L79&gt;0,L24/L79,IF(L24&gt;0,1,0)))</f>
        <v>1.3157987377432521E-3</v>
      </c>
      <c r="N24" s="24"/>
    </row>
    <row r="25" spans="1:14" ht="15" customHeight="1" x14ac:dyDescent="0.2">
      <c r="A25" s="52" t="s">
        <v>24</v>
      </c>
      <c r="B25" s="165">
        <f>+LSU!B25+LSUA!B25+LSUS!B25+LSUE!B25+HSCS!B25+HSCNO!B25+LSUAg!B25+PBRC!B25</f>
        <v>210000</v>
      </c>
      <c r="C25" s="45">
        <f t="shared" si="1"/>
        <v>1</v>
      </c>
      <c r="D25" s="177">
        <f>+LSU!D25+LSUA!D25+LSUS!D25+LSUE!D25+HSCS!D25+HSCNO!D25+LSUAg!D25+PBRC!D25</f>
        <v>0</v>
      </c>
      <c r="E25" s="42">
        <f t="shared" si="5"/>
        <v>0</v>
      </c>
      <c r="F25" s="191">
        <f t="shared" si="2"/>
        <v>210000</v>
      </c>
      <c r="G25" s="47">
        <f>IF(ISBLANK(F25),"  ",IF(F79&gt;0,F25/F79,IF(F25&gt;0,1,0)))</f>
        <v>7.8214218456478581E-5</v>
      </c>
      <c r="H25" s="165">
        <f>+LSU!H25+LSUA!H25+LSUS!H25+LSUE!H25+HSCS!H25+HSCNO!H25+LSUAg!H25+PBRC!H25</f>
        <v>210000</v>
      </c>
      <c r="I25" s="45">
        <f t="shared" si="3"/>
        <v>1</v>
      </c>
      <c r="J25" s="177">
        <f>+LSU!J25+LSUA!J25+LSUS!J25+LSUE!J25+HSCS!J25+HSCNO!J25+LSUAg!J25+PBRC!J25</f>
        <v>0</v>
      </c>
      <c r="K25" s="46">
        <f t="shared" si="4"/>
        <v>0</v>
      </c>
      <c r="L25" s="191">
        <f t="shared" si="0"/>
        <v>210000</v>
      </c>
      <c r="M25" s="47">
        <f>IF(ISBLANK(L25),"  ",IF(L79&gt;0,L25/L79,IF(L25&gt;0,1,0)))</f>
        <v>7.820256445101755E-5</v>
      </c>
      <c r="N25" s="24"/>
    </row>
    <row r="26" spans="1:14" ht="15" customHeight="1" x14ac:dyDescent="0.2">
      <c r="A26" s="52" t="s">
        <v>25</v>
      </c>
      <c r="B26" s="165">
        <f>+LSU!B26+LSUA!B26+LSUS!B26+LSUE!B26+HSCS!B26+HSCNO!B26+LSUAg!B26+PBRC!B26</f>
        <v>0</v>
      </c>
      <c r="C26" s="45">
        <f t="shared" si="1"/>
        <v>0</v>
      </c>
      <c r="D26" s="177">
        <f>+LSU!D26+LSUA!D26+LSUS!D26+LSUE!D26+HSCS!D26+HSCNO!D26+LSUAg!D26+PBRC!D26</f>
        <v>0</v>
      </c>
      <c r="E26" s="42">
        <f t="shared" si="5"/>
        <v>0</v>
      </c>
      <c r="F26" s="191">
        <f t="shared" si="2"/>
        <v>0</v>
      </c>
      <c r="G26" s="47">
        <f>IF(ISBLANK(F26),"  ",IF(F79&gt;0,F26/F79,IF(F26&gt;0,1,0)))</f>
        <v>0</v>
      </c>
      <c r="H26" s="165">
        <f>+LSU!H26+LSUA!H26+LSUS!H26+LSUE!H26+HSCS!H26+HSCNO!H26+LSUAg!H26+PBRC!H26</f>
        <v>0</v>
      </c>
      <c r="I26" s="45">
        <f t="shared" si="3"/>
        <v>0</v>
      </c>
      <c r="J26" s="177">
        <f>+LSU!J26+LSUA!J26+LSUS!J26+LSUE!J26+HSCS!J26+HSCNO!J26+LSUAg!J26+PBRC!J26</f>
        <v>0</v>
      </c>
      <c r="K26" s="46">
        <f t="shared" si="4"/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165">
        <f>+LSU!B27+LSUA!B27+LSUS!B27+LSUE!B27+HSCS!B27+HSCNO!B27+LSUAg!B27+PBRC!B27</f>
        <v>0</v>
      </c>
      <c r="C27" s="45">
        <f t="shared" si="1"/>
        <v>0</v>
      </c>
      <c r="D27" s="177">
        <f>+LSU!D27+LSUA!D27+LSUS!D27+LSUE!D27+HSCS!D27+HSCNO!D27+LSUAg!D27+PBRC!D27</f>
        <v>0</v>
      </c>
      <c r="E27" s="42">
        <f t="shared" si="5"/>
        <v>0</v>
      </c>
      <c r="F27" s="191">
        <f t="shared" si="2"/>
        <v>0</v>
      </c>
      <c r="G27" s="47">
        <f>IF(ISBLANK(F27),"  ",IF(F79&gt;0,F27/F79,IF(F27&gt;0,1,0)))</f>
        <v>0</v>
      </c>
      <c r="H27" s="165">
        <f>+LSU!H27+LSUA!H27+LSUS!H27+LSUE!H27+HSCS!H27+HSCNO!H27+LSUAg!H27+PBRC!H27</f>
        <v>0</v>
      </c>
      <c r="I27" s="45">
        <f t="shared" si="3"/>
        <v>0</v>
      </c>
      <c r="J27" s="177">
        <f>+LSU!J27+LSUA!J27+LSUS!J27+LSUE!J27+HSCS!J27+HSCNO!J27+LSUAg!J27+PBRC!J27</f>
        <v>0</v>
      </c>
      <c r="K27" s="46">
        <f t="shared" si="4"/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165">
        <f>+LSU!B28+LSUA!B28+LSUS!B28+LSUE!B28+HSCS!B28+HSCNO!B28+LSUAg!B28+PBRC!B28</f>
        <v>0</v>
      </c>
      <c r="C28" s="45">
        <f t="shared" si="1"/>
        <v>0</v>
      </c>
      <c r="D28" s="177">
        <f>+LSU!D28+LSUA!D28+LSUS!D28+LSUE!D28+HSCS!D28+HSCNO!D28+LSUAg!D28+PBRC!D28</f>
        <v>0</v>
      </c>
      <c r="E28" s="42">
        <f t="shared" si="5"/>
        <v>0</v>
      </c>
      <c r="F28" s="191">
        <f t="shared" si="2"/>
        <v>0</v>
      </c>
      <c r="G28" s="47">
        <f>IF(ISBLANK(F28),"  ",IF(F79&gt;0,F28/F79,IF(F28&gt;0,1,0)))</f>
        <v>0</v>
      </c>
      <c r="H28" s="165">
        <f>+LSU!H28+LSUA!H28+LSUS!H28+LSUE!H28+HSCS!H28+HSCNO!H28+LSUAg!H28+PBRC!H28</f>
        <v>0</v>
      </c>
      <c r="I28" s="45">
        <f t="shared" si="3"/>
        <v>0</v>
      </c>
      <c r="J28" s="177">
        <f>+LSU!J28+LSUA!J28+LSUS!J28+LSUE!J28+HSCS!J28+HSCNO!J28+LSUAg!J28+PBRC!J28</f>
        <v>0</v>
      </c>
      <c r="K28" s="46">
        <f t="shared" si="4"/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165">
        <f>+LSU!B29+LSUA!B29+LSUS!B29+LSUE!B29+HSCS!B29+HSCNO!B29+LSUAg!B29+PBRC!B29</f>
        <v>0</v>
      </c>
      <c r="C29" s="45">
        <f t="shared" si="1"/>
        <v>0</v>
      </c>
      <c r="D29" s="177">
        <f>+LSU!D29+LSUA!D29+LSUS!D29+LSUE!D29+HSCS!D29+HSCNO!D29+LSUAg!D29+PBRC!D29</f>
        <v>0</v>
      </c>
      <c r="E29" s="42">
        <f t="shared" si="5"/>
        <v>0</v>
      </c>
      <c r="F29" s="191">
        <f t="shared" si="2"/>
        <v>0</v>
      </c>
      <c r="G29" s="47">
        <f>IF(ISBLANK(F29),"  ",IF(F79&gt;0,F29/F79,IF(F29&gt;0,1,0)))</f>
        <v>0</v>
      </c>
      <c r="H29" s="165">
        <f>+LSU!H29+LSUA!H29+LSUS!H29+LSUE!H29+HSCS!H29+HSCNO!H29+LSUAg!H29+PBRC!H29</f>
        <v>0</v>
      </c>
      <c r="I29" s="45">
        <f t="shared" si="3"/>
        <v>0</v>
      </c>
      <c r="J29" s="177">
        <f>+LSU!J29+LSUA!J29+LSUS!J29+LSUE!J29+HSCS!J29+HSCNO!J29+LSUAg!J29+PBRC!J29</f>
        <v>0</v>
      </c>
      <c r="K29" s="46">
        <f t="shared" si="4"/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165">
        <f>+LSU!B30+LSUA!B30+LSUS!B30+LSUE!B30+HSCS!B30+HSCNO!B30+LSUAg!B30+PBRC!B30</f>
        <v>0</v>
      </c>
      <c r="C30" s="45">
        <f t="shared" si="1"/>
        <v>0</v>
      </c>
      <c r="D30" s="177">
        <f>+LSU!D30+LSUA!D30+LSUS!D30+LSUE!D30+HSCS!D30+HSCNO!D30+LSUAg!D30+PBRC!D30</f>
        <v>0</v>
      </c>
      <c r="E30" s="42">
        <f>IF(ISBLANK(D30),"  ",IF(F30&gt;0,D30/F30,IF(D30&gt;0,1,0)))</f>
        <v>0</v>
      </c>
      <c r="F30" s="191">
        <f t="shared" si="2"/>
        <v>0</v>
      </c>
      <c r="G30" s="47">
        <f>IF(ISBLANK(F30),"  ",IF(F79&gt;0,F30/F79,IF(F30&gt;0,1,0)))</f>
        <v>0</v>
      </c>
      <c r="H30" s="165">
        <f>+LSU!H30+LSUA!H30+LSUS!H30+LSUE!H30+HSCS!H30+HSCNO!H30+LSUAg!H30+PBRC!H30</f>
        <v>0</v>
      </c>
      <c r="I30" s="45">
        <f t="shared" si="3"/>
        <v>0</v>
      </c>
      <c r="J30" s="177">
        <f>+LSU!J30+LSUA!J30+LSUS!J30+LSUE!J30+HSCS!J30+HSCNO!J30+LSUAg!J30+PBRC!J30</f>
        <v>0</v>
      </c>
      <c r="K30" s="46">
        <f>IF(ISBLANK(J30),"  ",IF(L30&gt;0,J30/L30,IF(J30&gt;0,1,0)))</f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165">
        <f>+LSU!B31+LSUA!B31+LSUS!B31+LSUE!B31+HSCS!B31+HSCNO!B31+LSUAg!B31+PBRC!B31</f>
        <v>0</v>
      </c>
      <c r="C31" s="45">
        <f t="shared" si="1"/>
        <v>0</v>
      </c>
      <c r="D31" s="177">
        <f>+LSU!D31+LSUA!D31+LSUS!D31+LSUE!D31+HSCS!D31+HSCNO!D31+LSUAg!D31+PBRC!D31</f>
        <v>0</v>
      </c>
      <c r="E31" s="42">
        <f>IF(ISBLANK(D31),"  ",IF(F31&gt;0,D31/F31,IF(D31&gt;0,1,0)))</f>
        <v>0</v>
      </c>
      <c r="F31" s="191">
        <f t="shared" si="2"/>
        <v>0</v>
      </c>
      <c r="G31" s="47">
        <f>IF(ISBLANK(F31),"  ",IF(F79&gt;0,F31/F79,IF(F31&gt;0,1,0)))</f>
        <v>0</v>
      </c>
      <c r="H31" s="165">
        <f>+LSU!H31+LSUA!H31+LSUS!H31+LSUE!H31+HSCS!H31+HSCNO!H31+LSUAg!H31+PBRC!H31</f>
        <v>0</v>
      </c>
      <c r="I31" s="45">
        <f t="shared" si="3"/>
        <v>0</v>
      </c>
      <c r="J31" s="177">
        <f>+LSU!J31+LSUA!J31+LSUS!J31+LSUE!J31+HSCS!J31+HSCNO!J31+LSUAg!J31+PBRC!J31</f>
        <v>0</v>
      </c>
      <c r="K31" s="46">
        <f>IF(ISBLANK(J31),"  ",IF(L31&gt;0,J31/L31,IF(J31&gt;0,1,0)))</f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165">
        <f>+LSU!B32+LSUA!B32+LSUS!B32+LSUE!B32+HSCS!B32+HSCNO!B32+LSUAg!B32+PBRC!B32</f>
        <v>0</v>
      </c>
      <c r="C32" s="45">
        <f t="shared" si="1"/>
        <v>0</v>
      </c>
      <c r="D32" s="177">
        <f>+LSU!D32+LSUA!D32+LSUS!D32+LSUE!D32+HSCS!D32+HSCNO!D32+LSUAg!D32+PBRC!D32</f>
        <v>0</v>
      </c>
      <c r="E32" s="42">
        <f>IF(ISBLANK(D32),"  ",IF(F32&gt;0,D32/F32,IF(D32&gt;0,1,0)))</f>
        <v>0</v>
      </c>
      <c r="F32" s="191">
        <f t="shared" si="2"/>
        <v>0</v>
      </c>
      <c r="G32" s="47">
        <f>IF(ISBLANK(F32),"  ",IF(F79&gt;0,F32/F79,IF(F32&gt;0,1,0)))</f>
        <v>0</v>
      </c>
      <c r="H32" s="165">
        <f>+LSU!H32+LSUA!H32+LSUS!H32+LSUE!H32+HSCS!H32+HSCNO!H32+LSUAg!H32+PBRC!H32</f>
        <v>0</v>
      </c>
      <c r="I32" s="45">
        <f t="shared" si="3"/>
        <v>0</v>
      </c>
      <c r="J32" s="177">
        <f>+LSU!J32+LSUA!J32+LSUS!J32+LSUE!J32+HSCS!J32+HSCNO!J32+LSUAg!J32+PBRC!J32</f>
        <v>0</v>
      </c>
      <c r="K32" s="46">
        <f>IF(ISBLANK(J32),"  ",IF(L32&gt;0,J32/L32,IF(J32&gt;0,1,0)))</f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165">
        <f>+LSU!B33+LSUA!B33+LSUS!B33+LSUE!B33+HSCS!B33+HSCNO!B33+LSUAg!B33+PBRC!B33</f>
        <v>0</v>
      </c>
      <c r="C33" s="45">
        <f>IF(ISBLANK(B33),"  ",IF(F33&gt;0,B33/F33,IF(B33&gt;0,1,0)))</f>
        <v>0</v>
      </c>
      <c r="D33" s="177">
        <f>+LSU!D33+LSUA!D33+LSUS!D33+LSUE!D33+HSCS!D33+HSCNO!D33+LSUAg!D33+PBRC!D33</f>
        <v>0</v>
      </c>
      <c r="E33" s="42">
        <f>IF(ISBLANK(D33),"  ",IF(F33&gt;0,D33/F33,IF(D33&gt;0,1,0)))</f>
        <v>0</v>
      </c>
      <c r="F33" s="191">
        <f t="shared" si="2"/>
        <v>0</v>
      </c>
      <c r="G33" s="47">
        <f>IF(ISBLANK(F33),"  ",IF(F79&gt;0,F33/F79,IF(F33&gt;0,1,0)))</f>
        <v>0</v>
      </c>
      <c r="H33" s="165">
        <f>+LSU!H33+LSUA!H33+LSUS!H33+LSUE!H33+HSCS!H33+HSCNO!H33+LSUAg!H33+PBRC!H33</f>
        <v>0</v>
      </c>
      <c r="I33" s="45">
        <f>IF(ISBLANK(H33),"  ",IF(L33&gt;0,H33/L33,IF(H33&gt;0,1,0)))</f>
        <v>0</v>
      </c>
      <c r="J33" s="177">
        <f>+LSU!J33+LSUA!J33+LSUS!J33+LSUE!J33+HSCS!J33+HSCNO!J33+LSUAg!J33+PBRC!J33</f>
        <v>0</v>
      </c>
      <c r="K33" s="46">
        <f>IF(ISBLANK(J33),"  ",IF(L33&gt;0,J33/L33,IF(J33&gt;0,1,0)))</f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165">
        <f>+LSU!B34+LSUA!B34+LSUS!B34+LSUE!B34+HSCS!B34+HSCNO!B34+LSUAg!B34+PBRC!B34</f>
        <v>0</v>
      </c>
      <c r="C34" s="45">
        <f t="shared" si="1"/>
        <v>0</v>
      </c>
      <c r="D34" s="177">
        <f>+LSU!D34+LSUA!D34+LSUS!D34+LSUE!D34+HSCS!D34+HSCNO!D34+LSUAg!D34+PBRC!D34</f>
        <v>0</v>
      </c>
      <c r="E34" s="42">
        <f t="shared" si="5"/>
        <v>0</v>
      </c>
      <c r="F34" s="191">
        <f t="shared" si="2"/>
        <v>0</v>
      </c>
      <c r="G34" s="47">
        <f>IF(ISBLANK(F34),"  ",IF(F79&gt;0,F34/F79,IF(F34&gt;0,1,0)))</f>
        <v>0</v>
      </c>
      <c r="H34" s="165">
        <f>+LSU!H34+LSUA!H34+LSUS!H34+LSUE!H34+HSCS!H34+HSCNO!H34+LSUAg!H34+PBRC!H34</f>
        <v>0</v>
      </c>
      <c r="I34" s="45">
        <f t="shared" si="3"/>
        <v>0</v>
      </c>
      <c r="J34" s="177">
        <f>+LSU!J34+LSUA!J34+LSUS!J34+LSUE!J34+HSCS!J34+HSCNO!J34+LSUAg!J34+PBRC!J34</f>
        <v>0</v>
      </c>
      <c r="K34" s="46">
        <f t="shared" si="4"/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165">
        <f>+LSU!B35+LSUA!B35+LSUS!B35+LSUE!B35+HSCS!B35+HSCNO!B35+LSUAg!B35+PBRC!B35</f>
        <v>0</v>
      </c>
      <c r="C35" s="45">
        <f t="shared" ref="C35:C36" si="6">IF(ISBLANK(B35),"  ",IF(F35&gt;0,B35/F35,IF(B35&gt;0,1,0)))</f>
        <v>0</v>
      </c>
      <c r="D35" s="177">
        <f>+LSU!D35+LSUA!D35+LSUS!D35+LSUE!D35+HSCS!D35+HSCNO!D35+LSUAg!D35+PBRC!D35</f>
        <v>0</v>
      </c>
      <c r="E35" s="42">
        <f t="shared" ref="E35:E36" si="7">IF(ISBLANK(D35),"  ",IF(F35&gt;0,D35/F35,IF(D35&gt;0,1,0)))</f>
        <v>0</v>
      </c>
      <c r="F35" s="191">
        <f t="shared" ref="F35" si="8">D35+B35</f>
        <v>0</v>
      </c>
      <c r="G35" s="47">
        <f>IF(ISBLANK(F35),"  ",IF(F80&gt;0,F35/F80,IF(F35&gt;0,1,0)))</f>
        <v>0</v>
      </c>
      <c r="H35" s="165">
        <f>+LSU!H35+LSUA!H35+LSUS!H35+LSUE!H35+HSCS!H35+HSCNO!H35+LSUAg!H35+PBRC!H35</f>
        <v>25297</v>
      </c>
      <c r="I35" s="45">
        <f t="shared" ref="I35" si="9">IF(ISBLANK(H35),"  ",IF(L35&gt;0,H35/L35,IF(H35&gt;0,1,0)))</f>
        <v>1</v>
      </c>
      <c r="J35" s="177">
        <f>+LSU!J35+LSUA!J35+LSUS!J35+LSUE!J35+HSCS!J35+HSCNO!J35+LSUAg!J35+PBRC!J35</f>
        <v>0</v>
      </c>
      <c r="K35" s="46">
        <f t="shared" ref="K35" si="10">IF(ISBLANK(J35),"  ",IF(L35&gt;0,J35/L35,IF(J35&gt;0,1,0)))</f>
        <v>0</v>
      </c>
      <c r="L35" s="191">
        <f t="shared" ref="L35" si="11">J35+H35</f>
        <v>25297</v>
      </c>
      <c r="M35" s="47">
        <f>IF(ISBLANK(L35),"  ",IF(L80&gt;0,L35/L80,IF(L35&gt;0,1,0)))</f>
        <v>1</v>
      </c>
      <c r="N35" s="24"/>
    </row>
    <row r="36" spans="1:14" ht="15" customHeight="1" x14ac:dyDescent="0.2">
      <c r="A36" s="157" t="s">
        <v>188</v>
      </c>
      <c r="B36" s="165">
        <f>+LSU!B36+LSUA!B36+LSUS!B36+LSUE!B36+HSCS!B36+HSCNO!B36+LSUAg!B36+PBRC!B36</f>
        <v>0</v>
      </c>
      <c r="C36" s="45">
        <f t="shared" si="6"/>
        <v>0</v>
      </c>
      <c r="D36" s="177">
        <f>+LSU!D36+LSUA!D36+LSUS!D36+LSUE!D36+HSCS!D36+HSCNO!D36+LSUAg!D36+PBRC!D36</f>
        <v>0</v>
      </c>
      <c r="E36" s="42">
        <f t="shared" si="7"/>
        <v>0</v>
      </c>
      <c r="F36" s="191">
        <f t="shared" ref="F36" si="12">D36+B36</f>
        <v>0</v>
      </c>
      <c r="G36" s="47">
        <f>IF(ISBLANK(F36),"  ",IF(F81&gt;0,F36/F81,IF(F36&gt;0,1,0)))</f>
        <v>0</v>
      </c>
      <c r="H36" s="165">
        <f>+LSU!H36+LSUA!H36+LSUS!H36+LSUE!H36+HSCS!H36+HSCNO!H36+LSUAg!H36+PBRC!H36</f>
        <v>200000</v>
      </c>
      <c r="I36" s="45">
        <f t="shared" ref="I36" si="13">IF(ISBLANK(H36),"  ",IF(L36&gt;0,H36/L36,IF(H36&gt;0,1,0)))</f>
        <v>1</v>
      </c>
      <c r="J36" s="177">
        <f>+LSU!J36+LSUA!J36+LSUS!J36+LSUE!J36+HSCS!J36+HSCNO!J36+LSUAg!J36+PBRC!J36</f>
        <v>0</v>
      </c>
      <c r="K36" s="46">
        <f t="shared" ref="K36" si="14">IF(ISBLANK(J36),"  ",IF(L36&gt;0,J36/L36,IF(J36&gt;0,1,0)))</f>
        <v>0</v>
      </c>
      <c r="L36" s="191">
        <f t="shared" ref="L36" si="15">J36+H36</f>
        <v>200000</v>
      </c>
      <c r="M36" s="47">
        <f>IF(ISBLANK(L36),"  ",IF(L81&gt;0,L36/L81,IF(L36&gt;0,1,0)))</f>
        <v>1</v>
      </c>
      <c r="N36" s="24"/>
    </row>
    <row r="37" spans="1:14" ht="15" customHeight="1" x14ac:dyDescent="0.25">
      <c r="A37" s="55" t="s">
        <v>33</v>
      </c>
      <c r="B37" s="167"/>
      <c r="C37" s="56" t="s">
        <v>4</v>
      </c>
      <c r="D37" s="179"/>
      <c r="E37" s="57" t="s">
        <v>4</v>
      </c>
      <c r="F37" s="191"/>
      <c r="G37" s="58" t="s">
        <v>4</v>
      </c>
      <c r="H37" s="167"/>
      <c r="I37" s="56" t="s">
        <v>4</v>
      </c>
      <c r="J37" s="179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165">
        <f>+LSU!B38+LSUA!B38+LSUS!B38+LSUE!B38+HSCS!B38+HSCNO!B38+LSUAg!B38+PBRC!B38</f>
        <v>0</v>
      </c>
      <c r="C38" s="45">
        <f t="shared" si="1"/>
        <v>0</v>
      </c>
      <c r="D38" s="177">
        <f>+LSU!D38+LSUA!D38+LSUS!D38+LSUE!D38+HSCS!D38+HSCNO!D38+LSUAg!D38+PBRC!D38</f>
        <v>0</v>
      </c>
      <c r="E38" s="46">
        <f>IF(ISBLANK(D38),"  ",IF(F38&gt;0,D38/F38,IF(D38&gt;0,1,0)))</f>
        <v>0</v>
      </c>
      <c r="F38" s="191">
        <f t="shared" si="2"/>
        <v>0</v>
      </c>
      <c r="G38" s="47">
        <f>IF(ISBLANK(F38),"  ",IF(F79&gt;0,F38/F79,IF(F38&gt;0,1,0)))</f>
        <v>0</v>
      </c>
      <c r="H38" s="165">
        <f>+LSU!H38+LSUA!H38+LSUS!H38+LSUE!H38+HSCS!H38+HSCNO!H38+LSUAg!H38+PBRC!H38</f>
        <v>0</v>
      </c>
      <c r="I38" s="45">
        <f>IF(ISBLANK(H38),"  ",IF(L38&gt;0,H38/L38,IF(H38&gt;0,1,0)))</f>
        <v>0</v>
      </c>
      <c r="J38" s="177">
        <f>+LSU!J38+LSUA!J38+LSUS!J38+LSUE!J38+HSCS!J38+HSCNO!J38+LSUAg!J38+PBRC!J38</f>
        <v>0</v>
      </c>
      <c r="K38" s="46">
        <f>IF(ISBLANK(J38),"  ",IF(L38&gt;0,J38/L38,IF(J38&gt;0,1,0)))</f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167"/>
      <c r="C39" s="56" t="s">
        <v>4</v>
      </c>
      <c r="D39" s="179"/>
      <c r="E39" s="57" t="s">
        <v>4</v>
      </c>
      <c r="F39" s="191"/>
      <c r="G39" s="58" t="s">
        <v>4</v>
      </c>
      <c r="H39" s="167"/>
      <c r="I39" s="56" t="s">
        <v>4</v>
      </c>
      <c r="J39" s="179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5">
        <f>+LSU!B40+LSUA!B40+LSUS!B40+LSUE!B40+HSCS!B40+HSCNO!B40+LSUAg!B40+PBRC!B40</f>
        <v>0</v>
      </c>
      <c r="C40" s="45">
        <f t="shared" si="1"/>
        <v>0</v>
      </c>
      <c r="D40" s="177">
        <f>+LSU!D40+LSUA!D40+LSUS!D40+LSUE!D40+HSCS!D40+HSCNO!D40+LSUAg!D40+PBRC!D40</f>
        <v>0</v>
      </c>
      <c r="E40" s="46">
        <f>IF(ISBLANK(D40),"  ",IF(F40&gt;0,D40/F40,IF(D40&gt;0,1,0)))</f>
        <v>0</v>
      </c>
      <c r="F40" s="192">
        <f t="shared" si="2"/>
        <v>0</v>
      </c>
      <c r="G40" s="47">
        <f>IF(ISBLANK(F40),"  ",IF(F79&gt;0,F40/F79,IF(F40&gt;0,1,0)))</f>
        <v>0</v>
      </c>
      <c r="H40" s="165">
        <f>+LSU!H40+LSUA!H40+LSUS!H40+LSUE!H40+HSCS!H40+HSCNO!H40+LSUAg!H40+PBRC!H40</f>
        <v>0</v>
      </c>
      <c r="I40" s="45">
        <f>IF(ISBLANK(H40),"  ",IF(L40&gt;0,H40/L40,IF(H40&gt;0,1,0)))</f>
        <v>0</v>
      </c>
      <c r="J40" s="177">
        <f>+LSU!J40+LSUA!J40+LSUS!J40+LSUE!J40+HSCS!J40+HSCNO!J40+LSUAg!J40+PBRC!J40</f>
        <v>0</v>
      </c>
      <c r="K40" s="46">
        <f>IF(ISBLANK(J40),"  ",IF(L40&gt;0,J40/L40,IF(J40&gt;0,1,0)))</f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36</v>
      </c>
      <c r="B41" s="168"/>
      <c r="C41" s="45" t="str">
        <f t="shared" si="1"/>
        <v xml:space="preserve">  </v>
      </c>
      <c r="D41" s="180"/>
      <c r="E41" s="42" t="str">
        <f>IF(ISBLANK(D41),"  ",IF(F41&gt;0,D41/F41,IF(D41&gt;0,1,0)))</f>
        <v xml:space="preserve">  </v>
      </c>
      <c r="F41" s="191">
        <f t="shared" si="2"/>
        <v>0</v>
      </c>
      <c r="G41" s="47">
        <f>IF(ISBLANK(F41),"  ",IF(F79&gt;0,F41/F79,IF(F41&gt;0,1,0)))</f>
        <v>0</v>
      </c>
      <c r="H41" s="168"/>
      <c r="I41" s="45" t="str">
        <f>IF(ISBLANK(H41),"  ",IF(L41&gt;0,H41/L41,IF(H41&gt;0,1,0)))</f>
        <v xml:space="preserve">  </v>
      </c>
      <c r="J41" s="180"/>
      <c r="K41" s="46" t="str">
        <f>IF(ISBLANK(J41),"  ",IF(L41&gt;0,J41/L41,IF(J41&gt;0,1,0)))</f>
        <v xml:space="preserve">  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f>SUM(B13:B15,B38,B40,B41)</f>
        <v>387960092.69999999</v>
      </c>
      <c r="C42" s="69">
        <f t="shared" si="1"/>
        <v>1</v>
      </c>
      <c r="D42" s="213">
        <f>SUM(D13:D15,D38,D40,D41)</f>
        <v>0</v>
      </c>
      <c r="E42" s="60">
        <f>IF(ISBLANK(D42),"  ",IF(F42&gt;0,D42/F42,IF(D42&gt;0,1,0)))</f>
        <v>0</v>
      </c>
      <c r="F42" s="169">
        <f>SUM(F13:F15,F38,F40:F41)</f>
        <v>387960092.69999999</v>
      </c>
      <c r="G42" s="61">
        <f>IF(ISBLANK(F42),"  ",IF(F79&gt;0,F42/F79,IF(F42&gt;0,1,0)))</f>
        <v>0.14449521639444513</v>
      </c>
      <c r="H42" s="169">
        <f>SUM(H13:H15,H38,H40:H41)</f>
        <v>357834305</v>
      </c>
      <c r="I42" s="69">
        <f>IF(ISBLANK(H42),"  ",IF(L42&gt;0,H42/L42,IF(H42&gt;0,1,0)))</f>
        <v>1</v>
      </c>
      <c r="J42" s="213">
        <f>SUM(J13:J15,J38,J40:J41)</f>
        <v>0</v>
      </c>
      <c r="K42" s="62">
        <f>IF(ISBLANK(J42),"  ",IF(L42&gt;0,J42/L42,IF(J42&gt;0,1,0)))</f>
        <v>0</v>
      </c>
      <c r="L42" s="169">
        <f>SUM(L13:L15,L38,L40:L41)</f>
        <v>357834305</v>
      </c>
      <c r="M42" s="61">
        <f>IF(ISBLANK(L42),"  ",IF(L79&gt;0,L42/L79,IF(L42&gt;0,1,0)))</f>
        <v>0.13325504904546465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165">
        <f>+LSU!B44+LSUA!B44+LSUS!B44+LSUE!B44+HSCS!B44+HSCNO!B44+LSUAg!B44+PBRC!B44</f>
        <v>0</v>
      </c>
      <c r="C44" s="41">
        <f t="shared" si="1"/>
        <v>0</v>
      </c>
      <c r="D44" s="177">
        <f>+LSU!D44+LSUA!D44+LSUS!D44+LSUE!D44+HSCS!D44+HSCNO!D44+LSUAg!D44+PBRC!D44</f>
        <v>0</v>
      </c>
      <c r="E44" s="42">
        <f t="shared" ref="E44:E51" si="16">IF(ISBLANK(D44),"  ",IF(F44&gt;0,D44/F44,IF(D44&gt;0,1,0)))</f>
        <v>0</v>
      </c>
      <c r="F44" s="189">
        <f>D44+B44</f>
        <v>0</v>
      </c>
      <c r="G44" s="43">
        <f>IF(ISBLANK(F44),"  ",IF(D79&gt;0,F44/D79,IF(F44&gt;0,1,0)))</f>
        <v>0</v>
      </c>
      <c r="H44" s="165">
        <f>+LSU!H44+LSUA!H44+LSUS!H44+LSUE!H44+HSCS!H44+HSCNO!H44+LSUAg!H44+PBRC!H44</f>
        <v>0</v>
      </c>
      <c r="I44" s="41">
        <f t="shared" ref="I44:I51" si="17">IF(ISBLANK(H44),"  ",IF(L44&gt;0,H44/L44,IF(H44&gt;0,1,0)))</f>
        <v>0</v>
      </c>
      <c r="J44" s="177">
        <f>+LSU!J44+LSUA!J44+LSUS!J44+LSUE!J44+HSCS!J44+HSCNO!J44+LSUAg!J44+PBRC!J44</f>
        <v>0</v>
      </c>
      <c r="K44" s="42">
        <f t="shared" ref="K44:K51" si="18">IF(ISBLANK(J44),"  ",IF(L44&gt;0,J44/L44,IF(J44&gt;0,1,0)))</f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165">
        <f>+LSU!B45+LSUA!B45+LSUS!B45+LSUE!B45+HSCS!B45+HSCNO!B45+LSUAg!B45+PBRC!B45</f>
        <v>0</v>
      </c>
      <c r="C45" s="45">
        <f t="shared" si="1"/>
        <v>0</v>
      </c>
      <c r="D45" s="177">
        <f>+LSU!D45+LSUA!D45+LSUS!D45+LSUE!D45+HSCS!D45+HSCNO!D45+LSUAg!D45+PBRC!D45</f>
        <v>0</v>
      </c>
      <c r="E45" s="46">
        <f t="shared" si="16"/>
        <v>0</v>
      </c>
      <c r="F45" s="191">
        <f>D45+B45</f>
        <v>0</v>
      </c>
      <c r="G45" s="47">
        <f>IF(ISBLANK(F45),"  ",IF(D79&gt;0,F45/D79,IF(F45&gt;0,1,0)))</f>
        <v>0</v>
      </c>
      <c r="H45" s="165">
        <f>+LSU!H45+LSUA!H45+LSUS!H45+LSUE!H45+HSCS!H45+HSCNO!H45+LSUAg!H45+PBRC!H45</f>
        <v>0</v>
      </c>
      <c r="I45" s="45">
        <f t="shared" si="17"/>
        <v>0</v>
      </c>
      <c r="J45" s="177">
        <f>+LSU!J45+LSUA!J45+LSUS!J45+LSUE!J45+HSCS!J45+HSCNO!J45+LSUAg!J45+PBRC!J45</f>
        <v>0</v>
      </c>
      <c r="K45" s="46">
        <f t="shared" si="18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165">
        <f>+LSU!B46+LSUA!B46+LSUS!B46+LSUE!B46+HSCS!B46+HSCNO!B46+LSUAg!B46+PBRC!B46</f>
        <v>0</v>
      </c>
      <c r="C46" s="45">
        <f t="shared" si="1"/>
        <v>0</v>
      </c>
      <c r="D46" s="177">
        <f>+LSU!D46+LSUA!D46+LSUS!D46+LSUE!D46+HSCS!D46+HSCNO!D46+LSUAg!D46+PBRC!D46</f>
        <v>0</v>
      </c>
      <c r="E46" s="46">
        <f t="shared" si="16"/>
        <v>0</v>
      </c>
      <c r="F46" s="192">
        <f>D46+B46</f>
        <v>0</v>
      </c>
      <c r="G46" s="47">
        <f>IF(ISBLANK(F46),"  ",IF(D79&gt;0,F46/D79,IF(F46&gt;0,1,0)))</f>
        <v>0</v>
      </c>
      <c r="H46" s="165">
        <f>+LSU!H46+LSUA!H46+LSUS!H46+LSUE!H46+HSCS!H46+HSCNO!H46+LSUAg!H46+PBRC!H46</f>
        <v>0</v>
      </c>
      <c r="I46" s="45">
        <f t="shared" si="17"/>
        <v>0</v>
      </c>
      <c r="J46" s="177">
        <f>+LSU!J46+LSUA!J46+LSUS!J46+LSUE!J46+HSCS!J46+HSCNO!J46+LSUAg!J46+PBRC!J46</f>
        <v>0</v>
      </c>
      <c r="K46" s="46">
        <f t="shared" si="18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165">
        <f>+LSU!B47+LSUA!B47+LSUS!B47+LSUE!B47+HSCS!B47+HSCNO!B47+LSUAg!B47+PBRC!B47</f>
        <v>7656473.0099999998</v>
      </c>
      <c r="C47" s="45">
        <f t="shared" si="1"/>
        <v>1</v>
      </c>
      <c r="D47" s="177">
        <f>+LSU!D47+LSUA!D47+LSUS!D47+LSUE!D47+HSCS!D47+HSCNO!D47+LSUAg!D47+PBRC!D47</f>
        <v>0</v>
      </c>
      <c r="E47" s="46">
        <f t="shared" si="16"/>
        <v>0</v>
      </c>
      <c r="F47" s="192">
        <f>D47+B47</f>
        <v>7656473.0099999998</v>
      </c>
      <c r="G47" s="47">
        <f>IF(ISBLANK(F47),"  ",IF(D79&gt;0,F47/D79,IF(F47&gt;0,1,0)))</f>
        <v>4.6279630311089901E-3</v>
      </c>
      <c r="H47" s="165">
        <f>+LSU!H47+LSUA!H47+LSUS!H47+LSUE!H47+HSCS!H47+HSCNO!H47+LSUAg!H47+PBRC!H47</f>
        <v>7614116</v>
      </c>
      <c r="I47" s="45">
        <f t="shared" si="17"/>
        <v>1</v>
      </c>
      <c r="J47" s="177">
        <f>+LSU!J47+LSUA!J47+LSUS!J47+LSUE!J47+HSCS!J47+HSCNO!J47+LSUAg!J47+PBRC!J47</f>
        <v>0</v>
      </c>
      <c r="K47" s="46">
        <f t="shared" si="18"/>
        <v>0</v>
      </c>
      <c r="L47" s="192">
        <f>J47+H47</f>
        <v>7614116</v>
      </c>
      <c r="M47" s="47">
        <f>IF(ISBLANK(L47),"  ",IF(J79&gt;0,L47/J79,IF(L47&gt;0,1,0)))</f>
        <v>4.5131114569385419E-3</v>
      </c>
      <c r="N47" s="24"/>
    </row>
    <row r="48" spans="1:14" ht="15" customHeight="1" x14ac:dyDescent="0.2">
      <c r="A48" s="67" t="s">
        <v>43</v>
      </c>
      <c r="B48" s="165">
        <f>+LSU!B48+LSUA!B48+LSUS!B48+LSUE!B48+HSCS!B48+HSCNO!B48+LSUAg!B48+PBRC!B48</f>
        <v>0</v>
      </c>
      <c r="C48" s="45">
        <f t="shared" si="1"/>
        <v>0</v>
      </c>
      <c r="D48" s="177">
        <f>+LSU!D48+LSUA!D48+LSUS!D48+LSUE!D48+HSCS!D48+HSCNO!D48+LSUAg!D48+PBRC!D48</f>
        <v>0</v>
      </c>
      <c r="E48" s="46">
        <f t="shared" si="16"/>
        <v>0</v>
      </c>
      <c r="F48" s="192">
        <f>D48+B48</f>
        <v>0</v>
      </c>
      <c r="G48" s="47">
        <f>IF(ISBLANK(F48),"  ",IF(F79&gt;0,F48/F79,IF(F48&gt;0,1,0)))</f>
        <v>0</v>
      </c>
      <c r="H48" s="165">
        <f>+LSU!H48+LSUA!H48+LSUS!H48+LSUE!H48+HSCS!H48+HSCNO!H48+LSUAg!H48+PBRC!H48</f>
        <v>0</v>
      </c>
      <c r="I48" s="45">
        <f t="shared" si="17"/>
        <v>0</v>
      </c>
      <c r="J48" s="177">
        <f>+LSU!J48+LSUA!J48+LSUS!J48+LSUE!J48+HSCS!J48+HSCNO!J48+LSUAg!J48+PBRC!J48</f>
        <v>0</v>
      </c>
      <c r="K48" s="46">
        <f t="shared" si="18"/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1">
        <f>B48+B47+B46+B45+B44</f>
        <v>7656473.0099999998</v>
      </c>
      <c r="C49" s="69">
        <f t="shared" si="1"/>
        <v>1</v>
      </c>
      <c r="D49" s="182">
        <f>D48+D47+D46+D45+D44</f>
        <v>0</v>
      </c>
      <c r="E49" s="62">
        <f t="shared" si="16"/>
        <v>0</v>
      </c>
      <c r="F49" s="193">
        <f>F48+F47+F46+F45+F44</f>
        <v>7656473.0099999998</v>
      </c>
      <c r="G49" s="61">
        <f>IF(ISBLANK(F49),"  ",IF(F79&gt;0,F49/F79,IF(F49&gt;0,1,0)))</f>
        <v>2.8516431076679623E-3</v>
      </c>
      <c r="H49" s="171">
        <f>H48+H47+H46+H45+H44</f>
        <v>7614116</v>
      </c>
      <c r="I49" s="69">
        <f t="shared" si="17"/>
        <v>1</v>
      </c>
      <c r="J49" s="182">
        <f>J48+J47+J46+J45+J44</f>
        <v>0</v>
      </c>
      <c r="K49" s="62">
        <f t="shared" si="18"/>
        <v>0</v>
      </c>
      <c r="L49" s="193">
        <f>L48+L47+L46+L45+L44</f>
        <v>7614116</v>
      </c>
      <c r="M49" s="61">
        <f>IF(ISBLANK(L49),"  ",IF(L79&gt;0,L49/L79,IF(L49&gt;0,1,0)))</f>
        <v>2.8354447487024953E-3</v>
      </c>
      <c r="N49" s="63"/>
    </row>
    <row r="50" spans="1:14" s="64" customFormat="1" ht="15" customHeight="1" x14ac:dyDescent="0.25">
      <c r="A50" s="158" t="s">
        <v>183</v>
      </c>
      <c r="B50" s="172">
        <f>+LSU!B50+LSUA!B50+LSUS!B50+LSUE!B50+HSCS!B50+HSCNO!B50+LSUAg!B50+PBRC!B50</f>
        <v>30058450.530000001</v>
      </c>
      <c r="C50" s="69">
        <f t="shared" ref="C50" si="19">IF(ISBLANK(B50),"  ",IF(F50&gt;0,B50/F50,IF(B50&gt;0,1,0)))</f>
        <v>1</v>
      </c>
      <c r="D50" s="183">
        <f>+LSU!D50+LSUA!D50+LSUS!D50+LSUE!D50+HSCS!D50+HSCNO!D50+LSUAg!D50+PBRC!D50</f>
        <v>0</v>
      </c>
      <c r="E50" s="62">
        <f t="shared" ref="E50" si="20">IF(ISBLANK(D50),"  ",IF(F50&gt;0,D50/F50,IF(D50&gt;0,1,0)))</f>
        <v>0</v>
      </c>
      <c r="F50" s="194">
        <f>D50+B50</f>
        <v>30058450.530000001</v>
      </c>
      <c r="G50" s="61">
        <f>IF(ISBLANK(F50),"  ",IF(F78&gt;0,F50/F78,IF(F50&gt;0,1,0)))</f>
        <v>1</v>
      </c>
      <c r="H50" s="172">
        <f>+LSU!H50+LSUA!H50+LSUS!H50+LSUE!H50+HSCS!H50+HSCNO!H50+LSUAg!H50+PBRC!H50</f>
        <v>0</v>
      </c>
      <c r="I50" s="69">
        <f t="shared" ref="I50" si="21">IF(ISBLANK(H50),"  ",IF(L50&gt;0,H50/L50,IF(H50&gt;0,1,0)))</f>
        <v>0</v>
      </c>
      <c r="J50" s="204">
        <f>+LSU!J50+LSUA!J50+LSUS!J50+LSUE!J50+HSCS!J50+HSCNO!J50+LSUAg!J50+PBRC!J50</f>
        <v>30058450.41</v>
      </c>
      <c r="K50" s="62">
        <f t="shared" ref="K50" si="22">IF(ISBLANK(J50),"  ",IF(L50&gt;0,J50/L50,IF(J50&gt;0,1,0)))</f>
        <v>1</v>
      </c>
      <c r="L50" s="194">
        <f>J50+H50</f>
        <v>30058450.41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45</v>
      </c>
      <c r="B51" s="172">
        <f>+LSU!B51+LSUA!B51+LSUS!B51+LSUE!B51+HSCS!B51+HSCNO!B51+LSUAg!B51+PBRC!B51</f>
        <v>0</v>
      </c>
      <c r="C51" s="69">
        <f t="shared" si="1"/>
        <v>0</v>
      </c>
      <c r="D51" s="183">
        <f>+LSU!D51+LSUA!D51+LSUS!D51+LSUE!D51+HSCS!D51+HSCNO!D51+LSUAg!D51+PBRC!D51</f>
        <v>0</v>
      </c>
      <c r="E51" s="62">
        <f t="shared" si="16"/>
        <v>0</v>
      </c>
      <c r="F51" s="194">
        <f>D51+B51</f>
        <v>0</v>
      </c>
      <c r="G51" s="61">
        <f>IF(ISBLANK(F51),"  ",IF(F79&gt;0,F51/F79,IF(F51&gt;0,1,0)))</f>
        <v>0</v>
      </c>
      <c r="H51" s="172">
        <f>+LSU!H51+LSUA!H51+LSUS!H51+LSUE!H51+HSCS!H51+HSCNO!H51+LSUAg!H51+PBRC!H51</f>
        <v>0</v>
      </c>
      <c r="I51" s="69">
        <f t="shared" si="17"/>
        <v>0</v>
      </c>
      <c r="J51" s="183">
        <f>+LSU!J51+LSUA!J51+LSUS!J51+LSUE!J51+HSCS!J51+HSCNO!J51+LSUAg!J51+PBRC!J51</f>
        <v>0</v>
      </c>
      <c r="K51" s="62">
        <f t="shared" si="18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65">
        <f>+LSU!B53+LSUA!B53+LSUS!B53+LSUE!B53+HSCS!B53+HSCNO!B53+LSUAg!B53+PBRC!B53</f>
        <v>383631997.85000002</v>
      </c>
      <c r="C53" s="41">
        <f t="shared" si="1"/>
        <v>0.95929297054296869</v>
      </c>
      <c r="D53" s="177">
        <f>+LSU!D53+LSUA!D53+LSUS!D53+LSUE!D53+HSCS!D53+HSCNO!D53+LSUAg!D53+PBRC!D53</f>
        <v>16279196.779999999</v>
      </c>
      <c r="E53" s="42">
        <f t="shared" ref="E53:E59" si="23">IF(ISBLANK(D53),"  ",IF(F53&gt;0,D53/F53,IF(D53&gt;0,1,0)))</f>
        <v>4.0707029457031328E-2</v>
      </c>
      <c r="F53" s="195">
        <f t="shared" ref="F53:F58" si="24">D53+B53</f>
        <v>399911194.63</v>
      </c>
      <c r="G53" s="43">
        <f>IF(ISBLANK(F53),"  ",IF(F79&gt;0,F53/F79,IF(F53&gt;0,1,0)))</f>
        <v>0.14894638828562926</v>
      </c>
      <c r="H53" s="165">
        <f>+LSU!H53+LSUA!H53+LSUS!H53+LSUE!H53+HSCS!H53+HSCNO!H53+LSUAg!H53+PBRC!H53</f>
        <v>379122651</v>
      </c>
      <c r="I53" s="41">
        <f t="shared" ref="I53:I59" si="25">IF(ISBLANK(H53),"  ",IF(L53&gt;0,H53/L53,IF(H53&gt;0,1,0)))</f>
        <v>0.94762446328036243</v>
      </c>
      <c r="J53" s="177">
        <f>+LSU!J53+LSUA!J53+LSUS!J53+LSUE!J53+HSCS!J53+HSCNO!J53+LSUAg!J53+PBRC!J53</f>
        <v>20954242</v>
      </c>
      <c r="K53" s="42">
        <f t="shared" ref="K53:K70" si="26">IF(ISBLANK(J53),"  ",IF(L53&gt;0,J53/L53,IF(J53&gt;0,1,0)))</f>
        <v>5.2375536719637544E-2</v>
      </c>
      <c r="L53" s="195">
        <f t="shared" ref="L53:L69" si="27">J53+H53</f>
        <v>400076893</v>
      </c>
      <c r="M53" s="43">
        <f>IF(ISBLANK(L53),"  ",IF(L79&gt;0,L53/L79,IF(L53&gt;0,1,0)))</f>
        <v>0.14898590004854931</v>
      </c>
      <c r="N53" s="24"/>
    </row>
    <row r="54" spans="1:14" ht="15" customHeight="1" x14ac:dyDescent="0.2">
      <c r="A54" s="30" t="s">
        <v>48</v>
      </c>
      <c r="B54" s="165">
        <f>+LSU!B54+LSUA!B54+LSUS!B54+LSUE!B54+HSCS!B54+HSCNO!B54+LSUAg!B54+PBRC!B54</f>
        <v>89877565.629999995</v>
      </c>
      <c r="C54" s="45">
        <f t="shared" si="1"/>
        <v>1</v>
      </c>
      <c r="D54" s="177">
        <f>+LSU!D54+LSUA!D54+LSUS!D54+LSUE!D54+HSCS!D54+HSCNO!D54+LSUAg!D54+PBRC!D54</f>
        <v>0</v>
      </c>
      <c r="E54" s="46">
        <f t="shared" si="23"/>
        <v>0</v>
      </c>
      <c r="F54" s="196">
        <f t="shared" si="24"/>
        <v>89877565.629999995</v>
      </c>
      <c r="G54" s="47">
        <f>IF(ISBLANK(F54),"  ",IF(F79&gt;0,F54/F79,IF(F54&gt;0,1,0)))</f>
        <v>3.3474778821530049E-2</v>
      </c>
      <c r="H54" s="165">
        <f>+LSU!H54+LSUA!H54+LSUS!H54+LSUE!H54+HSCS!H54+HSCNO!H54+LSUAg!H54+PBRC!H54</f>
        <v>105643883</v>
      </c>
      <c r="I54" s="45">
        <f t="shared" si="25"/>
        <v>1</v>
      </c>
      <c r="J54" s="177">
        <f>+LSU!J54+LSUA!J54+LSUS!J54+LSUE!J54+HSCS!J54+HSCNO!J54+LSUAg!J54+PBRC!J54</f>
        <v>0</v>
      </c>
      <c r="K54" s="46">
        <f t="shared" si="26"/>
        <v>0</v>
      </c>
      <c r="L54" s="196">
        <f t="shared" si="27"/>
        <v>105643883</v>
      </c>
      <c r="M54" s="47">
        <f>IF(ISBLANK(L54),"  ",IF(L79&gt;0,L54/L79,IF(L54&gt;0,1,0)))</f>
        <v>3.9341059853158368E-2</v>
      </c>
      <c r="N54" s="24"/>
    </row>
    <row r="55" spans="1:14" ht="15" customHeight="1" x14ac:dyDescent="0.2">
      <c r="A55" s="74" t="s">
        <v>49</v>
      </c>
      <c r="B55" s="165">
        <f>+LSU!B55+LSUA!B55+LSUS!B55+LSUE!B55+HSCS!B55+HSCNO!B55+LSUAg!B55+PBRC!B55</f>
        <v>18447305.689999998</v>
      </c>
      <c r="C55" s="45">
        <f t="shared" si="1"/>
        <v>1</v>
      </c>
      <c r="D55" s="177">
        <f>+LSU!D55+LSUA!D55+LSUS!D55+LSUE!D55+HSCS!D55+HSCNO!D55+LSUAg!D55+PBRC!D55</f>
        <v>0</v>
      </c>
      <c r="E55" s="46">
        <f t="shared" si="23"/>
        <v>0</v>
      </c>
      <c r="F55" s="197">
        <f t="shared" si="24"/>
        <v>18447305.689999998</v>
      </c>
      <c r="G55" s="47">
        <f>IF(ISBLANK(F55),"  ",IF(F79&gt;0,F55/F79,IF(F55&gt;0,1,0)))</f>
        <v>6.8706742722433331E-3</v>
      </c>
      <c r="H55" s="165">
        <f>+LSU!H55+LSUA!H55+LSUS!H55+LSUE!H55+HSCS!H55+HSCNO!H55+LSUAg!H55+PBRC!H55</f>
        <v>19474174</v>
      </c>
      <c r="I55" s="45">
        <f t="shared" si="25"/>
        <v>1</v>
      </c>
      <c r="J55" s="177">
        <f>+LSU!J55+LSUA!J55+LSUS!J55+LSUE!J55+HSCS!J55+HSCNO!J55+LSUAg!J55+PBRC!J55</f>
        <v>0</v>
      </c>
      <c r="K55" s="46">
        <f t="shared" si="26"/>
        <v>0</v>
      </c>
      <c r="L55" s="197">
        <f t="shared" si="27"/>
        <v>19474174</v>
      </c>
      <c r="M55" s="47">
        <f>IF(ISBLANK(L55),"  ",IF(L79&gt;0,L55/L79,IF(L55&gt;0,1,0)))</f>
        <v>7.2520492731682398E-3</v>
      </c>
      <c r="N55" s="24"/>
    </row>
    <row r="56" spans="1:14" ht="15" customHeight="1" x14ac:dyDescent="0.2">
      <c r="A56" s="74" t="s">
        <v>50</v>
      </c>
      <c r="B56" s="165">
        <f>+LSU!B56+LSUA!B56+LSUS!B56+LSUE!B56+HSCS!B56+HSCNO!B56+LSUAg!B56+PBRC!B56</f>
        <v>7143073.79</v>
      </c>
      <c r="C56" s="45">
        <f t="shared" si="1"/>
        <v>1</v>
      </c>
      <c r="D56" s="177">
        <f>+LSU!D56+LSUA!D56+LSUS!D56+LSUE!D56+HSCS!D56+HSCNO!D56+LSUAg!D56+PBRC!D56</f>
        <v>0</v>
      </c>
      <c r="E56" s="46">
        <f t="shared" si="23"/>
        <v>0</v>
      </c>
      <c r="F56" s="197">
        <f t="shared" si="24"/>
        <v>7143073.79</v>
      </c>
      <c r="G56" s="47">
        <f>IF(ISBLANK(F56),"  ",IF(F79&gt;0,F56/F79,IF(F56&gt;0,1,0)))</f>
        <v>2.660428256484792E-3</v>
      </c>
      <c r="H56" s="165">
        <f>+LSU!H56+LSUA!H56+LSUS!H56+LSUE!H56+HSCS!H56+HSCNO!H56+LSUAg!H56+PBRC!H56</f>
        <v>7562152</v>
      </c>
      <c r="I56" s="45">
        <f t="shared" si="25"/>
        <v>1</v>
      </c>
      <c r="J56" s="177">
        <f>+LSU!J56+LSUA!J56+LSUS!J56+LSUE!J56+HSCS!J56+HSCNO!J56+LSUAg!J56+PBRC!J56</f>
        <v>0</v>
      </c>
      <c r="K56" s="46">
        <f t="shared" si="26"/>
        <v>0</v>
      </c>
      <c r="L56" s="197">
        <f t="shared" si="27"/>
        <v>7562152</v>
      </c>
      <c r="M56" s="47">
        <f>IF(ISBLANK(L56),"  ",IF(L79&gt;0,L56/L79,IF(L56&gt;0,1,0)))</f>
        <v>2.8160937103256728E-3</v>
      </c>
      <c r="N56" s="24"/>
    </row>
    <row r="57" spans="1:14" ht="15" customHeight="1" x14ac:dyDescent="0.2">
      <c r="A57" s="74" t="s">
        <v>51</v>
      </c>
      <c r="B57" s="165">
        <f>+LSU!B57+LSUA!B57+LSUS!B57+LSUE!B57+HSCS!B57+HSCNO!B57+LSUAg!B57+PBRC!B57</f>
        <v>0</v>
      </c>
      <c r="C57" s="45">
        <f>IF(ISBLANK(B57),"  ",IF(F57&gt;0,B57/F57,IF(B57&gt;0,1,0)))</f>
        <v>0</v>
      </c>
      <c r="D57" s="177">
        <f>+LSU!D57+LSUA!D57+LSUS!D57+LSUE!D57+HSCS!D57+HSCNO!D57+LSUAg!D57+PBRC!D57</f>
        <v>3647162</v>
      </c>
      <c r="E57" s="46">
        <f t="shared" si="23"/>
        <v>1</v>
      </c>
      <c r="F57" s="197">
        <f t="shared" si="24"/>
        <v>3647162</v>
      </c>
      <c r="G57" s="47">
        <f>IF(ISBLANK(F57),"  ",IF(F79&gt;0,F57/F79,IF(F57&gt;0,1,0)))</f>
        <v>1.3583805972103204E-3</v>
      </c>
      <c r="H57" s="165">
        <f>+LSU!H57+LSUA!H57+LSUS!H57+LSUE!H57+HSCS!H57+HSCNO!H57+LSUAg!H57+PBRC!H57</f>
        <v>0</v>
      </c>
      <c r="I57" s="45">
        <f t="shared" si="25"/>
        <v>0</v>
      </c>
      <c r="J57" s="177">
        <f>+LSU!J57+LSUA!J57+LSUS!J57+LSUE!J57+HSCS!J57+HSCNO!J57+LSUAg!J57+PBRC!J57</f>
        <v>2449941</v>
      </c>
      <c r="K57" s="46">
        <f>IF(ISBLANK(J57),"  ",IF(L57&gt;0,J57/L57,IF(J57&gt;0,1,0)))</f>
        <v>1</v>
      </c>
      <c r="L57" s="197">
        <f t="shared" si="27"/>
        <v>2449941</v>
      </c>
      <c r="M57" s="47">
        <f>IF(ISBLANK(L57),"  ",IF(L79&gt;0,L57/L79,IF(L57&gt;0,1,0)))</f>
        <v>9.1234128073185909E-4</v>
      </c>
      <c r="N57" s="24"/>
    </row>
    <row r="58" spans="1:14" ht="15" customHeight="1" x14ac:dyDescent="0.2">
      <c r="A58" s="30" t="s">
        <v>52</v>
      </c>
      <c r="B58" s="165">
        <f>+LSU!B58+LSUA!B58+LSUS!B58+LSUE!B58+HSCS!B58+HSCNO!B58+LSUAg!B58+PBRC!B58</f>
        <v>72854139.030000001</v>
      </c>
      <c r="C58" s="45">
        <f>IF(ISBLANK(B58),"  ",IF(F58&gt;0,B58/F58,IF(B58&gt;0,1,0)))</f>
        <v>0.65109883251931</v>
      </c>
      <c r="D58" s="177">
        <f>+LSU!D58+LSUA!D58+LSUS!D58+LSUE!D58+HSCS!D58+HSCNO!D58+LSUAg!D58+PBRC!D58</f>
        <v>39039993.460000001</v>
      </c>
      <c r="E58" s="46">
        <f t="shared" si="23"/>
        <v>0.34890116748068994</v>
      </c>
      <c r="F58" s="197">
        <f t="shared" si="24"/>
        <v>111894132.49000001</v>
      </c>
      <c r="G58" s="47">
        <f>IF(ISBLANK(F58),"  ",IF(F79&gt;0,F58/F79,IF(F58&gt;0,1,0)))</f>
        <v>4.1674819631290563E-2</v>
      </c>
      <c r="H58" s="165">
        <f>+LSU!H58+LSUA!H58+LSUS!H58+LSUE!H58+HSCS!H58+HSCNO!H58+LSUAg!H58+PBRC!H58</f>
        <v>78469899</v>
      </c>
      <c r="I58" s="45">
        <f t="shared" si="25"/>
        <v>0.66531092681043025</v>
      </c>
      <c r="J58" s="177">
        <f>+LSU!J58+LSUA!J58+LSUS!J58+LSUE!J58+HSCS!J58+HSCNO!J58+LSUAg!J58+PBRC!J58</f>
        <v>39474803</v>
      </c>
      <c r="K58" s="46">
        <f t="shared" si="26"/>
        <v>0.33468907318956981</v>
      </c>
      <c r="L58" s="196">
        <f t="shared" si="27"/>
        <v>117944702</v>
      </c>
      <c r="M58" s="47">
        <f>IF(ISBLANK(L58),"  ",IF(L79&gt;0,L58/L79,IF(L58&gt;0,1,0)))</f>
        <v>4.3921800761005048E-2</v>
      </c>
      <c r="N58" s="24"/>
    </row>
    <row r="59" spans="1:14" s="64" customFormat="1" ht="15" customHeight="1" x14ac:dyDescent="0.25">
      <c r="A59" s="70" t="s">
        <v>53</v>
      </c>
      <c r="B59" s="171">
        <f>B58+B56+B55+B54+B53</f>
        <v>571954081.99000001</v>
      </c>
      <c r="C59" s="69">
        <f t="shared" si="1"/>
        <v>0.906539162403315</v>
      </c>
      <c r="D59" s="182">
        <f>D58+D56+D55+D54+D53</f>
        <v>55319190.240000002</v>
      </c>
      <c r="E59" s="62">
        <f t="shared" si="23"/>
        <v>8.768013720702153E-2</v>
      </c>
      <c r="F59" s="198">
        <f>F58+F56+F55+F54+F53+F57</f>
        <v>630920434.23000002</v>
      </c>
      <c r="G59" s="61">
        <f>IF(ISBLANK(F59),"  ",IF(F79&gt;0,F59/F79,IF(F59&gt;0,1,0)))</f>
        <v>0.23498546986438831</v>
      </c>
      <c r="H59" s="171">
        <f>H58+H56+H55+H54+H53</f>
        <v>590272759</v>
      </c>
      <c r="I59" s="69">
        <f t="shared" si="25"/>
        <v>0.90713250735047912</v>
      </c>
      <c r="J59" s="182">
        <f>J58+J56+J55+J54+J53</f>
        <v>60429045</v>
      </c>
      <c r="K59" s="62">
        <f t="shared" si="26"/>
        <v>9.2867492649520919E-2</v>
      </c>
      <c r="L59" s="196">
        <f t="shared" si="27"/>
        <v>650701804</v>
      </c>
      <c r="M59" s="61">
        <f>IF(ISBLANK(L59),"  ",IF(L79&gt;0,L59/L79,IF(L59&gt;0,1,0)))</f>
        <v>0.24231690364620664</v>
      </c>
      <c r="N59" s="63"/>
    </row>
    <row r="60" spans="1:14" ht="15" customHeight="1" x14ac:dyDescent="0.2">
      <c r="A60" s="40" t="s">
        <v>54</v>
      </c>
      <c r="B60" s="165">
        <f>+LSU!B60+LSUA!B60+LSUS!B60+LSUE!B60+HSCS!B60+HSCNO!B60+LSUAg!B60+PBRC!B60</f>
        <v>0</v>
      </c>
      <c r="C60" s="45">
        <f t="shared" ref="C60:C69" si="28">IF(ISBLANK(B60),"  ",IF(F60&gt;0,B60/F60,IF(B60&gt;0,1,0)))</f>
        <v>0</v>
      </c>
      <c r="D60" s="177">
        <f>+LSU!D60+LSUA!D60+LSUS!D60+LSUE!D60+HSCS!D60+HSCNO!D60+LSUAg!D60+PBRC!D60</f>
        <v>0</v>
      </c>
      <c r="E60" s="46">
        <f t="shared" ref="E60:E69" si="29">IF(ISBLANK(D60),"  ",IF(F60&gt;0,D60/F60,IF(D60&gt;0,1,0)))</f>
        <v>0</v>
      </c>
      <c r="F60" s="197">
        <f t="shared" ref="F60:F69" si="30">D60+B60</f>
        <v>0</v>
      </c>
      <c r="G60" s="47">
        <f>IF(ISBLANK(F60),"  ",IF(F79&gt;0,F60/F79,IF(F60&gt;0,1,0)))</f>
        <v>0</v>
      </c>
      <c r="H60" s="165">
        <f>+LSU!H60+LSUA!H60+LSUS!H60+LSUE!H60+HSCS!H60+HSCNO!H60+LSUAg!H60+PBRC!H60</f>
        <v>0</v>
      </c>
      <c r="I60" s="45">
        <f t="shared" ref="I60:I69" si="31">IF(ISBLANK(H60),"  ",IF(L60&gt;0,H60/L60,IF(H60&gt;0,1,0)))</f>
        <v>0</v>
      </c>
      <c r="J60" s="177">
        <f>+LSU!J60+LSUA!J60+LSUS!J60+LSUE!J60+HSCS!J60+HSCNO!J60+LSUAg!J60+PBRC!J60</f>
        <v>0</v>
      </c>
      <c r="K60" s="46">
        <f t="shared" si="26"/>
        <v>0</v>
      </c>
      <c r="L60" s="199">
        <f t="shared" si="2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165">
        <f>+LSU!B61+LSUA!B61+LSUS!B61+LSUE!B61+HSCS!B61+HSCNO!B61+LSUAg!B61+PBRC!B61</f>
        <v>0</v>
      </c>
      <c r="C61" s="45">
        <f t="shared" si="28"/>
        <v>0</v>
      </c>
      <c r="D61" s="177">
        <f>+LSU!D61+LSUA!D61+LSUS!D61+LSUE!D61+HSCS!D61+HSCNO!D61+LSUAg!D61+PBRC!D61</f>
        <v>-23556146</v>
      </c>
      <c r="E61" s="46">
        <f t="shared" si="29"/>
        <v>0</v>
      </c>
      <c r="F61" s="197">
        <f t="shared" si="30"/>
        <v>-23556146</v>
      </c>
      <c r="G61" s="47">
        <f>IF(ISBLANK(F61),"  ",IF(F79&gt;0,F61/F79,IF(F61&gt;0,1,0)))</f>
        <v>-8.7734549963652576E-3</v>
      </c>
      <c r="H61" s="165">
        <f>+LSU!H61+LSUA!H61+LSUS!H61+LSUE!H61+HSCS!H61+HSCNO!H61+LSUAg!H61+PBRC!H61</f>
        <v>0</v>
      </c>
      <c r="I61" s="45">
        <f t="shared" si="31"/>
        <v>0</v>
      </c>
      <c r="J61" s="177">
        <f>+LSU!J61+LSUA!J61+LSUS!J61+LSUE!J61+HSCS!J61+HSCNO!J61+LSUAg!J61+PBRC!J61</f>
        <v>-23556000</v>
      </c>
      <c r="K61" s="46">
        <f t="shared" si="26"/>
        <v>0</v>
      </c>
      <c r="L61" s="191">
        <f t="shared" si="27"/>
        <v>-23556000</v>
      </c>
      <c r="M61" s="47">
        <f>IF(ISBLANK(L61),"  ",IF(L79&gt;0,L61/L79,IF(L61&gt;0,1,0)))</f>
        <v>-8.7720933724198553E-3</v>
      </c>
      <c r="N61" s="24"/>
    </row>
    <row r="62" spans="1:14" ht="15" customHeight="1" x14ac:dyDescent="0.2">
      <c r="A62" s="68" t="s">
        <v>56</v>
      </c>
      <c r="B62" s="165">
        <f>+LSU!B62+LSUA!B62+LSUS!B62+LSUE!B62+HSCS!B62+HSCNO!B62+LSUAg!B62+PBRC!B62</f>
        <v>3875242.05</v>
      </c>
      <c r="C62" s="45">
        <f t="shared" si="28"/>
        <v>5.6736441176092722E-2</v>
      </c>
      <c r="D62" s="177">
        <f>+LSU!D62+LSUA!D62+LSUS!D62+LSUE!D62+HSCS!D62+HSCNO!D62+LSUAg!D62+PBRC!D62</f>
        <v>64427280.450000003</v>
      </c>
      <c r="E62" s="46">
        <f t="shared" si="29"/>
        <v>0.94326355882390733</v>
      </c>
      <c r="F62" s="197">
        <f t="shared" si="30"/>
        <v>68302522.5</v>
      </c>
      <c r="G62" s="47">
        <f>IF(ISBLANK(F62),"  ",IF(F79&gt;0,F62/F79,IF(F62&gt;0,1,0)))</f>
        <v>2.5439182933064491E-2</v>
      </c>
      <c r="H62" s="165">
        <f>+LSU!H62+LSUA!H62+LSUS!H62+LSUE!H62+HSCS!H62+HSCNO!H62+LSUAg!H62+PBRC!H62</f>
        <v>7493788</v>
      </c>
      <c r="I62" s="45">
        <f t="shared" si="31"/>
        <v>0.15213716330833427</v>
      </c>
      <c r="J62" s="177">
        <f>+LSU!J62+LSUA!J62+LSUS!J62+LSUE!J62+HSCS!J62+HSCNO!J62+LSUAg!J62+PBRC!J62</f>
        <v>41763000</v>
      </c>
      <c r="K62" s="46">
        <f t="shared" si="26"/>
        <v>0.84786283669166573</v>
      </c>
      <c r="L62" s="191">
        <f t="shared" si="27"/>
        <v>49256788</v>
      </c>
      <c r="M62" s="47">
        <f>IF(ISBLANK(L62),"  ",IF(L79&gt;0,L62/L79,IF(L62&gt;0,1,0)))</f>
        <v>1.8342891134381468E-2</v>
      </c>
      <c r="N62" s="24"/>
    </row>
    <row r="63" spans="1:14" ht="15" customHeight="1" x14ac:dyDescent="0.2">
      <c r="A63" s="67" t="s">
        <v>57</v>
      </c>
      <c r="B63" s="165">
        <f>+LSU!B63+LSUA!B63+LSUS!B63+LSUE!B63+HSCS!B63+HSCNO!B63+LSUAg!B63+PBRC!B63</f>
        <v>0</v>
      </c>
      <c r="C63" s="45">
        <f t="shared" si="28"/>
        <v>0</v>
      </c>
      <c r="D63" s="177">
        <f>+LSU!D63+LSUA!D63+LSUS!D63+LSUE!D63+HSCS!D63+HSCNO!D63+LSUAg!D63+PBRC!D63</f>
        <v>71396386.530000001</v>
      </c>
      <c r="E63" s="46">
        <f t="shared" si="29"/>
        <v>1</v>
      </c>
      <c r="F63" s="197">
        <f t="shared" si="30"/>
        <v>71396386.530000001</v>
      </c>
      <c r="G63" s="47">
        <f>IF(ISBLANK(F63),"  ",IF(F79&gt;0,F63/F79,IF(F63&gt;0,1,0)))</f>
        <v>2.6591488443145735E-2</v>
      </c>
      <c r="H63" s="165">
        <f>+LSU!H63+LSUA!H63+LSUS!H63+LSUE!H63+HSCS!H63+HSCNO!H63+LSUAg!H63+PBRC!H63</f>
        <v>0</v>
      </c>
      <c r="I63" s="45">
        <f t="shared" si="31"/>
        <v>0</v>
      </c>
      <c r="J63" s="177">
        <f>+LSU!J63+LSUA!J63+LSUS!J63+LSUE!J63+HSCS!J63+HSCNO!J63+LSUAg!J63+PBRC!J63</f>
        <v>71800112</v>
      </c>
      <c r="K63" s="46">
        <f t="shared" si="26"/>
        <v>1</v>
      </c>
      <c r="L63" s="192">
        <f t="shared" si="27"/>
        <v>71800112</v>
      </c>
      <c r="M63" s="47">
        <f>IF(ISBLANK(L63),"  ",IF(L79&gt;0,L63/L79,IF(L63&gt;0,1,0)))</f>
        <v>2.673787088700133E-2</v>
      </c>
      <c r="N63" s="24"/>
    </row>
    <row r="64" spans="1:14" ht="15" customHeight="1" x14ac:dyDescent="0.2">
      <c r="A64" s="76" t="s">
        <v>58</v>
      </c>
      <c r="B64" s="165">
        <f>+LSU!B64+LSUA!B64+LSUS!B64+LSUE!B64+HSCS!B64+HSCNO!B64+LSUAg!B64+PBRC!B64</f>
        <v>0</v>
      </c>
      <c r="C64" s="45">
        <f t="shared" si="28"/>
        <v>0</v>
      </c>
      <c r="D64" s="177">
        <f>+LSU!D64+LSUA!D64+LSUS!D64+LSUE!D64+HSCS!D64+HSCNO!D64+LSUAg!D64+PBRC!D64</f>
        <v>0</v>
      </c>
      <c r="E64" s="46">
        <f t="shared" si="29"/>
        <v>0</v>
      </c>
      <c r="F64" s="197">
        <f t="shared" si="30"/>
        <v>0</v>
      </c>
      <c r="G64" s="47">
        <f>IF(ISBLANK(F64),"  ",IF(F79&gt;0,F64/F79,IF(F64&gt;0,1,0)))</f>
        <v>0</v>
      </c>
      <c r="H64" s="165">
        <f>+LSU!H64+LSUA!H64+LSUS!H64+LSUE!H64+HSCS!H64+HSCNO!H64+LSUAg!H64+PBRC!H64</f>
        <v>0</v>
      </c>
      <c r="I64" s="45">
        <f t="shared" si="31"/>
        <v>0</v>
      </c>
      <c r="J64" s="177">
        <f>+LSU!J64+LSUA!J64+LSUS!J64+LSUE!J64+HSCS!J64+HSCNO!J64+LSUAg!J64+PBRC!J64</f>
        <v>0</v>
      </c>
      <c r="K64" s="46">
        <f t="shared" si="26"/>
        <v>0</v>
      </c>
      <c r="L64" s="191">
        <f t="shared" si="2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165">
        <f>+LSU!B65+LSUA!B65+LSUS!B65+LSUE!B65+HSCS!B65+HSCNO!B65+LSUAg!B65+PBRC!B65</f>
        <v>0</v>
      </c>
      <c r="C65" s="45">
        <f t="shared" si="28"/>
        <v>0</v>
      </c>
      <c r="D65" s="177">
        <f>+LSU!D65+LSUA!D65+LSUS!D65+LSUE!D65+HSCS!D65+HSCNO!D65+LSUAg!D65+PBRC!D65</f>
        <v>140010105.43000001</v>
      </c>
      <c r="E65" s="46">
        <f t="shared" si="29"/>
        <v>1</v>
      </c>
      <c r="F65" s="197">
        <f t="shared" si="30"/>
        <v>140010105.43000001</v>
      </c>
      <c r="G65" s="47">
        <f>IF(ISBLANK(F65),"  ",IF(F79&gt;0,F65/F79,IF(F65&gt;0,1,0)))</f>
        <v>5.2146576058174368E-2</v>
      </c>
      <c r="H65" s="165">
        <f>+LSU!H65+LSUA!H65+LSUS!H65+LSUE!H65+HSCS!H65+HSCNO!H65+LSUAg!H65+PBRC!H65</f>
        <v>0</v>
      </c>
      <c r="I65" s="45">
        <f t="shared" si="31"/>
        <v>0</v>
      </c>
      <c r="J65" s="177">
        <f>+LSU!J65+LSUA!J65+LSUS!J65+LSUE!J65+HSCS!J65+HSCNO!J65+LSUAg!J65+PBRC!J65</f>
        <v>146161500</v>
      </c>
      <c r="K65" s="46">
        <f t="shared" si="26"/>
        <v>1</v>
      </c>
      <c r="L65" s="191">
        <f t="shared" si="27"/>
        <v>146161500</v>
      </c>
      <c r="M65" s="47">
        <f>IF(ISBLANK(L65),"  ",IF(L79&gt;0,L65/L79,IF(L65&gt;0,1,0)))</f>
        <v>5.4429543447654299E-2</v>
      </c>
      <c r="N65" s="24"/>
    </row>
    <row r="66" spans="1:14" ht="15" customHeight="1" x14ac:dyDescent="0.2">
      <c r="A66" s="77" t="s">
        <v>60</v>
      </c>
      <c r="B66" s="165">
        <f>+LSU!B66+LSUA!B66+LSUS!B66+LSUE!B66+HSCS!B66+HSCNO!B66+LSUAg!B66+PBRC!B66</f>
        <v>0</v>
      </c>
      <c r="C66" s="45">
        <f t="shared" si="28"/>
        <v>0</v>
      </c>
      <c r="D66" s="177">
        <f>+LSU!D66+LSUA!D66+LSUS!D66+LSUE!D66+HSCS!D66+HSCNO!D66+LSUAg!D66+PBRC!D66</f>
        <v>126379245.68000001</v>
      </c>
      <c r="E66" s="46">
        <f t="shared" si="29"/>
        <v>1</v>
      </c>
      <c r="F66" s="197">
        <f t="shared" si="30"/>
        <v>126379245.68000001</v>
      </c>
      <c r="G66" s="47">
        <f>IF(ISBLANK(F66),"  ",IF(F79&gt;0,F66/F79,IF(F66&gt;0,1,0)))</f>
        <v>4.7069780618954747E-2</v>
      </c>
      <c r="H66" s="165">
        <f>+LSU!H66+LSUA!H66+LSUS!H66+LSUE!H66+HSCS!H66+HSCNO!H66+LSUAg!H66+PBRC!H66</f>
        <v>0</v>
      </c>
      <c r="I66" s="45">
        <f t="shared" si="31"/>
        <v>0</v>
      </c>
      <c r="J66" s="177">
        <f>+LSU!J66+LSUA!J66+LSUS!J66+LSUE!J66+HSCS!J66+HSCNO!J66+LSUAg!J66+PBRC!J66</f>
        <v>141864580</v>
      </c>
      <c r="K66" s="46">
        <f t="shared" si="26"/>
        <v>1</v>
      </c>
      <c r="L66" s="191">
        <f t="shared" si="27"/>
        <v>141864580</v>
      </c>
      <c r="M66" s="47">
        <f>IF(ISBLANK(L66),"  ",IF(L79&gt;0,L66/L79,IF(L66&gt;0,1,0)))</f>
        <v>5.2829399813173979E-2</v>
      </c>
      <c r="N66" s="24"/>
    </row>
    <row r="67" spans="1:14" ht="15" customHeight="1" x14ac:dyDescent="0.2">
      <c r="A67" s="77" t="s">
        <v>61</v>
      </c>
      <c r="B67" s="165">
        <f>+LSU!B67+LSUA!B67+LSUS!B67+LSUE!B67+HSCS!B67+HSCNO!B67+LSUAg!B67+PBRC!B67</f>
        <v>0</v>
      </c>
      <c r="C67" s="45">
        <f t="shared" si="28"/>
        <v>0</v>
      </c>
      <c r="D67" s="177">
        <f>+LSU!D67+LSUA!D67+LSUS!D67+LSUE!D67+HSCS!D67+HSCNO!D67+LSUAg!D67+PBRC!D67</f>
        <v>10599667.280000001</v>
      </c>
      <c r="E67" s="46">
        <f t="shared" si="29"/>
        <v>1</v>
      </c>
      <c r="F67" s="197">
        <f t="shared" si="30"/>
        <v>10599667.280000001</v>
      </c>
      <c r="G67" s="47">
        <f>IF(ISBLANK(F67),"  ",IF(F79&gt;0,F67/F79,IF(F67&gt;0,1,0)))</f>
        <v>3.9478318676376576E-3</v>
      </c>
      <c r="H67" s="165">
        <f>+LSU!H67+LSUA!H67+LSUS!H67+LSUE!H67+HSCS!H67+HSCNO!H67+LSUAg!H67+PBRC!H67</f>
        <v>0</v>
      </c>
      <c r="I67" s="45">
        <f t="shared" si="31"/>
        <v>0</v>
      </c>
      <c r="J67" s="177">
        <f>+LSU!J67+LSUA!J67+LSUS!J67+LSUE!J67+HSCS!J67+HSCNO!J67+LSUAg!J67+PBRC!J67</f>
        <v>9926674</v>
      </c>
      <c r="K67" s="46">
        <f t="shared" si="26"/>
        <v>1</v>
      </c>
      <c r="L67" s="191">
        <f t="shared" si="27"/>
        <v>9926674</v>
      </c>
      <c r="M67" s="47">
        <f>IF(ISBLANK(L67),"  ",IF(L79&gt;0,L67/L79,IF(L67&gt;0,1,0)))</f>
        <v>3.6966255393773347E-3</v>
      </c>
      <c r="N67" s="24"/>
    </row>
    <row r="68" spans="1:14" ht="15" customHeight="1" x14ac:dyDescent="0.2">
      <c r="A68" s="68" t="s">
        <v>62</v>
      </c>
      <c r="B68" s="165">
        <f>+LSU!B68+LSUA!B68+LSUS!B68+LSUE!B68+HSCS!B68+HSCNO!B68+LSUAg!B68+PBRC!B68</f>
        <v>0</v>
      </c>
      <c r="C68" s="45">
        <f t="shared" si="28"/>
        <v>0</v>
      </c>
      <c r="D68" s="177">
        <f>+LSU!D68+LSUA!D68+LSUS!D68+LSUE!D68+HSCS!D68+HSCNO!D68+LSUAg!D68+PBRC!D68</f>
        <v>838532075.03000009</v>
      </c>
      <c r="E68" s="46">
        <f t="shared" si="29"/>
        <v>1</v>
      </c>
      <c r="F68" s="197">
        <f t="shared" si="30"/>
        <v>838532075.03000009</v>
      </c>
      <c r="G68" s="47">
        <f>IF(ISBLANK(F68),"  ",IF(F79&gt;0,F68/F79,IF(F68&gt;0,1,0)))</f>
        <v>0.31231014713886052</v>
      </c>
      <c r="H68" s="165">
        <f>+LSU!H68+LSUA!H68+LSUS!H68+LSUE!H68+HSCS!H68+HSCNO!H68+LSUAg!H68+PBRC!H68</f>
        <v>0</v>
      </c>
      <c r="I68" s="45">
        <f t="shared" si="31"/>
        <v>0</v>
      </c>
      <c r="J68" s="177">
        <f>+LSU!J68+LSUA!J68+LSUS!J68+LSUE!J68+HSCS!J68+HSCNO!J68+LSUAg!J68+PBRC!J68</f>
        <v>848393254</v>
      </c>
      <c r="K68" s="46">
        <f t="shared" si="26"/>
        <v>1</v>
      </c>
      <c r="L68" s="191">
        <f t="shared" si="27"/>
        <v>848393254</v>
      </c>
      <c r="M68" s="47">
        <f>IF(ISBLANK(L68),"  ",IF(L79&gt;0,L68/L79,IF(L68&gt;0,1,0)))</f>
        <v>0.31593584821782622</v>
      </c>
      <c r="N68" s="24"/>
    </row>
    <row r="69" spans="1:14" ht="15" customHeight="1" x14ac:dyDescent="0.2">
      <c r="A69" s="67" t="s">
        <v>63</v>
      </c>
      <c r="B69" s="165">
        <f>+LSU!B69+LSUA!B69+LSUS!B69+LSUE!B69+HSCS!B69+HSCNO!B69+LSUAg!B69+PBRC!B69</f>
        <v>13241296.499999998</v>
      </c>
      <c r="C69" s="45">
        <f t="shared" si="28"/>
        <v>8.1542316708044904E-2</v>
      </c>
      <c r="D69" s="177">
        <f>+LSU!D69+LSUA!D69+LSUS!D69+LSUE!D69+HSCS!D69+HSCNO!D69+LSUAg!D69+PBRC!D69</f>
        <v>149144284.81</v>
      </c>
      <c r="E69" s="46">
        <f t="shared" si="29"/>
        <v>0.9184576832919551</v>
      </c>
      <c r="F69" s="197">
        <f t="shared" si="30"/>
        <v>162385581.31</v>
      </c>
      <c r="G69" s="47">
        <f>IF(ISBLANK(F69),"  ",IF(F79&gt;0,F69/F79,IF(F69&gt;0,1,0)))</f>
        <v>6.0480292051250495E-2</v>
      </c>
      <c r="H69" s="165">
        <f>+LSU!H69+LSUA!H69+LSUS!H69+LSUE!H69+HSCS!H69+HSCNO!H69+LSUAg!H69+PBRC!H69</f>
        <v>21990573</v>
      </c>
      <c r="I69" s="45">
        <f t="shared" si="31"/>
        <v>0.13568223581913247</v>
      </c>
      <c r="J69" s="177">
        <f>+LSU!J69+LSUA!J69+LSUS!J69+LSUE!J69+HSCS!J69+HSCNO!J69+LSUAg!J69+PBRC!J69</f>
        <v>140083503</v>
      </c>
      <c r="K69" s="46">
        <f t="shared" si="26"/>
        <v>0.86431776418086748</v>
      </c>
      <c r="L69" s="191">
        <f t="shared" si="27"/>
        <v>162074076</v>
      </c>
      <c r="M69" s="47">
        <f>IF(ISBLANK(L69),"  ",IF(L79&gt;0,L69/L79,IF(L69&gt;0,1,0)))</f>
        <v>6.0355277972519605E-2</v>
      </c>
      <c r="N69" s="24"/>
    </row>
    <row r="70" spans="1:14" s="64" customFormat="1" ht="15" customHeight="1" x14ac:dyDescent="0.25">
      <c r="A70" s="78" t="s">
        <v>64</v>
      </c>
      <c r="B70" s="174">
        <f>B69+B68+B67+B66+B65+B64+B63+B62+B61+B60+B59</f>
        <v>589070620.53999996</v>
      </c>
      <c r="C70" s="69">
        <f t="shared" si="1"/>
        <v>0.29090339994100856</v>
      </c>
      <c r="D70" s="185">
        <f>D69+D68+D67+D66+D65+D64+D63+D62+D61+D60+D59</f>
        <v>1432252089.4500003</v>
      </c>
      <c r="E70" s="62">
        <f>IF(ISBLANK(D70),"  ",IF(F70&gt;0,D70/F70,IF(D70&gt;0,1,0)))</f>
        <v>0.70729550560793386</v>
      </c>
      <c r="F70" s="174">
        <f>F69+F68+F67+F66+F65+F64+F63+F62+F61+F60+F59</f>
        <v>2024969871.9900002</v>
      </c>
      <c r="G70" s="61">
        <f>IF(ISBLANK(F70),"  ",IF(F79&gt;0,F70/F79,IF(F70&gt;0,1,0)))</f>
        <v>0.75419731397911116</v>
      </c>
      <c r="H70" s="174">
        <f>H69+H68+H67+H66+H65+H64+H63+H62+H61+H60+H59</f>
        <v>619757120</v>
      </c>
      <c r="I70" s="69">
        <f>IF(ISBLANK(H70),"  ",IF(L70&gt;0,H70/L70,IF(H70&gt;0,1,0)))</f>
        <v>0.30134700617739146</v>
      </c>
      <c r="J70" s="185">
        <f>J69+J68+J67+J66+J65+J64+J63+J62+J61+J60+J59</f>
        <v>1436865668</v>
      </c>
      <c r="K70" s="62">
        <f t="shared" si="26"/>
        <v>0.69865299382260859</v>
      </c>
      <c r="L70" s="174">
        <f>L69+L68+L67+L66+L65+L64+L63+L62+L61+L60+L59</f>
        <v>2056622788</v>
      </c>
      <c r="M70" s="61">
        <f>IF(ISBLANK(L70),"  ",IF(L79&gt;0,L70/L79,IF(L70&gt;0,1,0)))</f>
        <v>0.765872267285721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165">
        <f>+LSU!B72+LSUA!B72+LSUS!B72+LSUE!B72+HSCS!B72+HSCNO!B72+LSUAg!B72+PBRC!B72</f>
        <v>0</v>
      </c>
      <c r="C72" s="41">
        <f>IF(ISBLANK(B72),"  ",IF(F72&gt;0,B72/F72,IF(B72&gt;0,1,0)))</f>
        <v>0</v>
      </c>
      <c r="D72" s="177">
        <f>+LSU!D72+LSUA!D72+LSUS!D72+LSUE!D72+HSCS!D72+HSCNO!D72+LSUAg!D72+PBRC!D72</f>
        <v>6550</v>
      </c>
      <c r="E72" s="42">
        <f>IF(ISBLANK(D72),"  ",IF(F72&gt;0,D72/F72,IF(D72&gt;0,1,0)))</f>
        <v>1</v>
      </c>
      <c r="F72" s="229">
        <f>D72+B72</f>
        <v>6550</v>
      </c>
      <c r="G72" s="43">
        <f>IF(ISBLANK(F72),"  ",IF(F79&gt;0,F72/F79,IF(F72&gt;0,1,0)))</f>
        <v>2.4395387185234983E-6</v>
      </c>
      <c r="H72" s="165">
        <f>+LSU!H72+LSUA!H72+LSUS!H72+LSUE!H72+HSCS!H72+HSCNO!H72+LSUAg!H72+PBRC!H72</f>
        <v>0</v>
      </c>
      <c r="I72" s="41">
        <f>IF(ISBLANK(H72),"  ",IF(L72&gt;0,H72/L72,IF(H72&gt;0,1,0)))</f>
        <v>0</v>
      </c>
      <c r="J72" s="177">
        <f>+LSU!J72+LSUA!J72+LSUS!J72+LSUE!J72+HSCS!J72+HSCNO!J72+LSUAg!J72+PBRC!J72</f>
        <v>0</v>
      </c>
      <c r="K72" s="42">
        <f>IF(ISBLANK(J72),"  ",IF(L72&gt;0,J72/L72,IF(J72&gt;0,1,0)))</f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165">
        <f>+LSU!B73+LSUA!B73+LSUS!B73+LSUE!B73+HSCS!B73+HSCNO!B73+LSUAg!B73+PBRC!B73</f>
        <v>0</v>
      </c>
      <c r="C73" s="45">
        <f>IF(ISBLANK(B73),"  ",IF(F73&gt;0,B73/F73,IF(B73&gt;0,1,0)))</f>
        <v>0</v>
      </c>
      <c r="D73" s="177">
        <f>+LSU!D73+LSUA!D73+LSUS!D73+LSUE!D73+HSCS!D73+HSCNO!D73+LSUAg!D73+PBRC!D73</f>
        <v>0</v>
      </c>
      <c r="E73" s="46">
        <f>IF(ISBLANK(D73),"  ",IF(F73&gt;0,D73/F73,IF(D73&gt;0,1,0)))</f>
        <v>0</v>
      </c>
      <c r="F73" s="197">
        <f>D73+B73</f>
        <v>0</v>
      </c>
      <c r="G73" s="47">
        <f>IF(ISBLANK(F73),"  ",IF(F79&gt;0,F73/F79,IF(F73&gt;0,1,0)))</f>
        <v>0</v>
      </c>
      <c r="H73" s="165">
        <f>+LSU!H73+LSUA!H73+LSUS!H73+LSUE!H73+HSCS!H73+HSCNO!H73+LSUAg!H73+PBRC!H73</f>
        <v>0</v>
      </c>
      <c r="I73" s="45">
        <f>IF(ISBLANK(H73),"  ",IF(L73&gt;0,H73/L73,IF(H73&gt;0,1,0)))</f>
        <v>0</v>
      </c>
      <c r="J73" s="177">
        <f>+LSU!J73+LSUA!J73+LSUS!J73+LSUE!J73+HSCS!J73+HSCNO!J73+LSUAg!J73+PBRC!J73</f>
        <v>0</v>
      </c>
      <c r="K73" s="46">
        <f>IF(ISBLANK(J73),"  ",IF(L73&gt;0,J73/L73,IF(J73&gt;0,1,0)))</f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165">
        <f>+LSU!B75+LSUA!B75+LSUS!B75+LSUE!B75+HSCS!B75+HSCNO!B75+LSUAg!B75+PBRC!B75</f>
        <v>0</v>
      </c>
      <c r="C75" s="41">
        <f>IF(ISBLANK(B75),"  ",IF(F75&gt;0,B75/F75,IF(B75&gt;0,1,0)))</f>
        <v>0</v>
      </c>
      <c r="D75" s="177">
        <f>+LSU!D75+LSUA!D75+LSUS!D75+LSUE!D75+HSCS!D75+HSCNO!D75+LSUAg!D75+PBRC!D75</f>
        <v>48036399.100000001</v>
      </c>
      <c r="E75" s="42">
        <f>IF(ISBLANK(D75),"  ",IF(F75&gt;0,D75/F75,IF(D75&gt;0,1,0)))</f>
        <v>1</v>
      </c>
      <c r="F75" s="229">
        <f>D75+B75</f>
        <v>48036399.100000001</v>
      </c>
      <c r="G75" s="43">
        <f>IF(ISBLANK(F75),"  ",IF(F79&gt;0,F75/F79,IF(F75&gt;0,1,0)))</f>
        <v>1.7891092443190433E-2</v>
      </c>
      <c r="H75" s="165">
        <f>+LSU!H75+LSUA!H75+LSUS!H75+LSUE!H75+HSCS!H75+HSCNO!H75+LSUAg!H75+PBRC!H75</f>
        <v>0</v>
      </c>
      <c r="I75" s="41">
        <f>IF(ISBLANK(H75),"  ",IF(L75&gt;0,H75/L75,IF(H75&gt;0,1,0)))</f>
        <v>0</v>
      </c>
      <c r="J75" s="177">
        <f>+LSU!J75+LSUA!J75+LSUS!J75+LSUE!J75+HSCS!J75+HSCNO!J75+LSUAg!J75+PBRC!J75</f>
        <v>48345000</v>
      </c>
      <c r="K75" s="42">
        <f>IF(ISBLANK(J75),"  ",IF(L75&gt;0,J75/L75,IF(J75&gt;0,1,0)))</f>
        <v>1</v>
      </c>
      <c r="L75" s="190">
        <f>J75+H75</f>
        <v>48345000</v>
      </c>
      <c r="M75" s="43">
        <f>IF(ISBLANK(L75),"  ",IF(L79&gt;0,L75/L79,IF(L75&gt;0,1,0)))</f>
        <v>1.8003347516116399E-2</v>
      </c>
    </row>
    <row r="76" spans="1:14" ht="15" customHeight="1" x14ac:dyDescent="0.2">
      <c r="A76" s="30" t="s">
        <v>70</v>
      </c>
      <c r="B76" s="165">
        <f>+LSU!B76+LSUA!B76+LSUS!B76+LSUE!B76+HSCS!B76+HSCNO!B76+LSUAg!B76+PBRC!B76</f>
        <v>12147289.34</v>
      </c>
      <c r="C76" s="45">
        <f>IF(ISBLANK(B76),"  ",IF(F76&gt;0,B76/F76,IF(B76&gt;0,1,0)))</f>
        <v>6.5221753770299429E-2</v>
      </c>
      <c r="D76" s="177">
        <f>+LSU!D76+LSUA!D76+LSUS!D76+LSUE!D76+HSCS!D76+HSCNO!D76+LSUAg!D76+PBRC!D76</f>
        <v>174098689</v>
      </c>
      <c r="E76" s="46">
        <f>IF(ISBLANK(D76),"  ",IF(F76&gt;0,D76/F76,IF(D76&gt;0,1,0)))</f>
        <v>0.93477824622970052</v>
      </c>
      <c r="F76" s="197">
        <f>D76+B76</f>
        <v>186245978.34</v>
      </c>
      <c r="G76" s="47">
        <f>IF(ISBLANK(F76),"  ",IF(F79&gt;0,F76/F79,IF(F76&gt;0,1,0)))</f>
        <v>6.9367064935834943E-2</v>
      </c>
      <c r="H76" s="165">
        <f>+LSU!H76+LSUA!H76+LSUS!H76+LSUE!H76+HSCS!H76+HSCNO!H76+LSUAg!H76+PBRC!H76</f>
        <v>13018275</v>
      </c>
      <c r="I76" s="45">
        <f>IF(ISBLANK(H76),"  ",IF(L76&gt;0,H76/L76,IF(H76&gt;0,1,0)))</f>
        <v>7.0422623211210927E-2</v>
      </c>
      <c r="J76" s="177">
        <f>+LSU!J76+LSUA!J76+LSUS!J76+LSUE!J76+HSCS!J76+HSCNO!J76+LSUAg!J76+PBRC!J76</f>
        <v>171840999</v>
      </c>
      <c r="K76" s="46">
        <f>IF(ISBLANK(J76),"  ",IF(L76&gt;0,J76/L76,IF(J76&gt;0,1,0)))</f>
        <v>0.92957737678878904</v>
      </c>
      <c r="L76" s="191">
        <f>J76+H76</f>
        <v>184859274</v>
      </c>
      <c r="M76" s="47">
        <f>IF(ISBLANK(L76),"  ",IF(L79&gt;0,L76/L79,IF(L76&gt;0,1,0)))</f>
        <v>6.884032994930149E-2</v>
      </c>
    </row>
    <row r="77" spans="1:14" s="64" customFormat="1" ht="15" customHeight="1" x14ac:dyDescent="0.25">
      <c r="A77" s="65" t="s">
        <v>71</v>
      </c>
      <c r="B77" s="175">
        <f>B76+B75+B73+B72</f>
        <v>12147289.34</v>
      </c>
      <c r="C77" s="69">
        <f t="shared" si="1"/>
        <v>5.1847475135635028E-2</v>
      </c>
      <c r="D77" s="186">
        <f>D76+D75+D73+D72</f>
        <v>222141638.09999999</v>
      </c>
      <c r="E77" s="62">
        <f>IF(ISBLANK(D77),"  ",IF(F77&gt;0,D77/F77,IF(D77&gt;0,1,0)))</f>
        <v>0.94815252486436497</v>
      </c>
      <c r="F77" s="200">
        <f>F76+F75+F74+F73+F72</f>
        <v>234288927.44</v>
      </c>
      <c r="G77" s="61">
        <f>IF(ISBLANK(F77),"  ",IF(F79&gt;0,F77/F79,IF(F77&gt;0,1,0)))</f>
        <v>8.7260596917743891E-2</v>
      </c>
      <c r="H77" s="175">
        <f>H76+H75+H73+H72</f>
        <v>13018275</v>
      </c>
      <c r="I77" s="69">
        <f>IF(ISBLANK(H77),"  ",IF(L77&gt;0,H77/L77,IF(H77&gt;0,1,0)))</f>
        <v>5.5823483749701773E-2</v>
      </c>
      <c r="J77" s="186">
        <f>J76+J75+J73+J72</f>
        <v>220185999</v>
      </c>
      <c r="K77" s="62">
        <f>IF(ISBLANK(J77),"  ",IF(L77&gt;0,J77/L77,IF(J77&gt;0,1,0)))</f>
        <v>0.94417651625029819</v>
      </c>
      <c r="L77" s="200">
        <f>L76+L75+L74+L73+L72</f>
        <v>233204274</v>
      </c>
      <c r="M77" s="61">
        <f>IF(ISBLANK(L77),"  ",IF(L79&gt;0,L77/L79,IF(L77&gt;0,1,0)))</f>
        <v>8.6843677465417893E-2</v>
      </c>
    </row>
    <row r="78" spans="1:14" s="64" customFormat="1" ht="15" customHeight="1" x14ac:dyDescent="0.25">
      <c r="A78" s="65" t="s">
        <v>72</v>
      </c>
      <c r="B78" s="172">
        <f>+LSU!B78+LSUA!B78+LSUS!B78+LSUE!B78+HSCS!B78+HSCNO!B78+LSUAg!B78+PBRC!B78</f>
        <v>0</v>
      </c>
      <c r="C78" s="69">
        <f>IF(ISBLANK(B78),"  ",IF(F78&gt;0,B78/F78,IF(B78&gt;0,1,0)))</f>
        <v>0</v>
      </c>
      <c r="D78" s="183">
        <f>+LSU!D78+LSUA!D78+LSUS!D78+LSUE!D78+HSCS!D78+HSCNO!D78+LSUAg!D78+PBRC!D78</f>
        <v>0</v>
      </c>
      <c r="E78" s="62">
        <f>IF(ISBLANK(D78),"  ",IF(F78&gt;0,D78/F78,IF(D78&gt;0,1,0)))</f>
        <v>0</v>
      </c>
      <c r="F78" s="201">
        <f>D78+B78</f>
        <v>0</v>
      </c>
      <c r="G78" s="61">
        <f>IF(ISBLANK(F78),"  ",IF(F79&gt;0,F78/F79,IF(F78&gt;0,1,0)))</f>
        <v>0</v>
      </c>
      <c r="H78" s="172">
        <f>+LSU!H78+LSUA!H78+LSUS!H78+LSUE!H78+HSCS!H78+HSCNO!H78+LSUAg!H78+PBRC!H78</f>
        <v>0</v>
      </c>
      <c r="I78" s="69">
        <f>IF(ISBLANK(H78),"  ",IF(L78&gt;0,H78/L78,IF(H78&gt;0,1,0)))</f>
        <v>0</v>
      </c>
      <c r="J78" s="183">
        <f>+LSU!J78+LSUA!J78+LSUS!J78+LSUE!J78+HSCS!J78+HSCNO!J78+LSUAg!J78+PBRC!J78</f>
        <v>0</v>
      </c>
      <c r="K78" s="62">
        <f>IF(ISBLANK(J78),"  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1026892926.1199999</v>
      </c>
      <c r="C79" s="82">
        <f t="shared" si="1"/>
        <v>0.38246489359505803</v>
      </c>
      <c r="D79" s="176">
        <f>D77+D70+D49+D42+D51+D50+D78</f>
        <v>1654393727.5500002</v>
      </c>
      <c r="E79" s="83">
        <f>IF(ISBLANK(D79),"  ",IF(F79&gt;0,D79/F79,IF(D79&gt;0,1,0)))</f>
        <v>0.61617672580773153</v>
      </c>
      <c r="F79" s="176">
        <f>F77+F70+F49+F42+F51+F50+F78</f>
        <v>2684933815.6700006</v>
      </c>
      <c r="G79" s="84">
        <f>IF(ISBLANK(F79),"  ",IF(F79&gt;0,F79/F79,IF(F79&gt;0,1,0)))</f>
        <v>1</v>
      </c>
      <c r="H79" s="176">
        <f>H77+H70+H49+H42+H51+H50+H78</f>
        <v>998223816</v>
      </c>
      <c r="I79" s="82">
        <f>IF(ISBLANK(H79),"  ",IF(L79&gt;0,H79/L79,IF(H79&gt;0,1,0)))</f>
        <v>0.37173172527276521</v>
      </c>
      <c r="J79" s="176">
        <f>J77+J70+J49+J42+J51+J50+J78</f>
        <v>1687110117.4100001</v>
      </c>
      <c r="K79" s="83">
        <f>IF(ISBLANK(J79),"  ",IF(L79&gt;0,J79/L79,IF(J79&gt;0,1,0)))</f>
        <v>0.6282682747272349</v>
      </c>
      <c r="L79" s="176">
        <f>L77+L70+L49+L42+L51+L50+L78</f>
        <v>2685333933.4099998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16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P30" sqref="P30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83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8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115968824</v>
      </c>
      <c r="C13" s="42">
        <f>IF(ISBLANK(B13)," ",IF(F13&gt;0,B13/F13,IF(B13&gt;0,1,0)))</f>
        <v>1</v>
      </c>
      <c r="D13" s="177">
        <v>0</v>
      </c>
      <c r="E13" s="42">
        <f>IF(ISBLANK(D13),"",IF(F13&gt;0,D13/F13,IF(D13&gt;0,1,0)))</f>
        <v>0</v>
      </c>
      <c r="F13" s="187">
        <f>D13+B13</f>
        <v>115968824</v>
      </c>
      <c r="G13" s="43">
        <f>IF(ISBLANK(F13),"  ",IF($F$79&gt;0,F13/$F$79,IF(F13&gt;0,1,0)))</f>
        <v>0.10485840003491584</v>
      </c>
      <c r="H13" s="165">
        <v>107546191</v>
      </c>
      <c r="I13" s="41">
        <f>IF(ISBLANK(H13)," ",IF(L13&gt;0,H13/L13,IF(H13&gt;0,1,0)))</f>
        <v>1</v>
      </c>
      <c r="J13" s="177">
        <v>0</v>
      </c>
      <c r="K13" s="42">
        <f>IF(ISBLANK(J13),"",IF(L13&gt;0,J13/L13,IF(J13&gt;0,1,0)))</f>
        <v>0</v>
      </c>
      <c r="L13" s="187">
        <f t="shared" ref="L13:L34" si="0">J13+H13</f>
        <v>107546191</v>
      </c>
      <c r="M13" s="44">
        <f>IF(ISBLANK(L13),"  ",IF(L79&gt;0,L13/L79,IF(L13&gt;0,1,0)))</f>
        <v>9.5217395666876731E-2</v>
      </c>
      <c r="N13" s="24"/>
    </row>
    <row r="14" spans="1:17" ht="15" customHeight="1" x14ac:dyDescent="0.2">
      <c r="A14" s="10" t="s">
        <v>13</v>
      </c>
      <c r="B14" s="205">
        <v>0</v>
      </c>
      <c r="C14" s="42">
        <f t="shared" ref="C14:C77" si="1">IF(ISBLANK(B14)," ",IF(F14&gt;0,B14/F14,IF(B14&gt;0,1,0)))</f>
        <v>0</v>
      </c>
      <c r="D14" s="184">
        <v>0</v>
      </c>
      <c r="E14" s="42">
        <f t="shared" ref="E14:E77" si="2">IF(ISBLANK(D14),"",IF(F14&gt;0,D14/F14,IF(D14&gt;0,1,0)))</f>
        <v>0</v>
      </c>
      <c r="F14" s="188">
        <f t="shared" ref="F14:F78" si="3">D14+B14</f>
        <v>0</v>
      </c>
      <c r="G14" s="43">
        <f t="shared" ref="G14:G16" si="4">IF(ISBLANK(F14),"  ",IF($F$79&gt;0,F14/$F$79,IF(F14&gt;0,1,0)))</f>
        <v>0</v>
      </c>
      <c r="H14" s="205">
        <v>0</v>
      </c>
      <c r="I14" s="41">
        <f t="shared" ref="I14:I77" si="5">IF(ISBLANK(H14)," ",IF(L14&gt;0,H14/L14,IF(H14&gt;0,1,0)))</f>
        <v>0</v>
      </c>
      <c r="J14" s="184">
        <v>0</v>
      </c>
      <c r="K14" s="42">
        <f t="shared" ref="K14:K77" si="6">IF(ISBLANK(J14),"",IF(L14&gt;0,J14/L14,IF(J14&gt;0,1,0)))</f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227">
        <v>11561372.4</v>
      </c>
      <c r="C15" s="42">
        <f t="shared" si="1"/>
        <v>1</v>
      </c>
      <c r="D15" s="228">
        <v>0</v>
      </c>
      <c r="E15" s="42">
        <f t="shared" si="2"/>
        <v>0</v>
      </c>
      <c r="F15" s="187">
        <f t="shared" si="3"/>
        <v>11561372.4</v>
      </c>
      <c r="G15" s="43">
        <f t="shared" si="4"/>
        <v>1.0453732048467052E-2</v>
      </c>
      <c r="H15" s="227">
        <v>11916815</v>
      </c>
      <c r="I15" s="41">
        <f t="shared" si="5"/>
        <v>1</v>
      </c>
      <c r="J15" s="228">
        <v>0</v>
      </c>
      <c r="K15" s="42">
        <f t="shared" si="6"/>
        <v>0</v>
      </c>
      <c r="L15" s="187">
        <f t="shared" si="0"/>
        <v>11916815</v>
      </c>
      <c r="M15" s="163">
        <f>IF(ISBLANK(L15),"  ",IF(L79&gt;0,L15/L79,IF(L15&gt;0,1,0)))</f>
        <v>1.055070457068974E-2</v>
      </c>
      <c r="N15" s="24"/>
    </row>
    <row r="16" spans="1:17" ht="15" customHeight="1" x14ac:dyDescent="0.2">
      <c r="A16" s="51" t="s">
        <v>15</v>
      </c>
      <c r="B16" s="205">
        <v>0</v>
      </c>
      <c r="C16" s="42">
        <f t="shared" si="1"/>
        <v>0</v>
      </c>
      <c r="D16" s="184">
        <v>0</v>
      </c>
      <c r="E16" s="42">
        <f t="shared" si="2"/>
        <v>0</v>
      </c>
      <c r="F16" s="190">
        <f t="shared" si="3"/>
        <v>0</v>
      </c>
      <c r="G16" s="43">
        <f t="shared" si="4"/>
        <v>0</v>
      </c>
      <c r="H16" s="205">
        <v>0</v>
      </c>
      <c r="I16" s="41">
        <f t="shared" si="5"/>
        <v>0</v>
      </c>
      <c r="J16" s="184">
        <v>0</v>
      </c>
      <c r="K16" s="42">
        <f t="shared" si="6"/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7269239.7599999998</v>
      </c>
      <c r="C17" s="42">
        <f t="shared" si="1"/>
        <v>1</v>
      </c>
      <c r="D17" s="181">
        <v>0</v>
      </c>
      <c r="E17" s="42">
        <f t="shared" si="2"/>
        <v>0</v>
      </c>
      <c r="F17" s="191">
        <f t="shared" si="3"/>
        <v>7269239.7599999998</v>
      </c>
      <c r="G17" s="43">
        <f>IF(ISBLANK(F17),"  ",IF($F$79&gt;0,F17/$F$79,IF(F17&gt;0,1,0)))</f>
        <v>6.5728083153089104E-3</v>
      </c>
      <c r="H17" s="206">
        <v>7398159</v>
      </c>
      <c r="I17" s="41">
        <f t="shared" si="5"/>
        <v>1</v>
      </c>
      <c r="J17" s="181">
        <v>0</v>
      </c>
      <c r="K17" s="42">
        <f t="shared" si="6"/>
        <v>0</v>
      </c>
      <c r="L17" s="191">
        <f t="shared" si="0"/>
        <v>7398159</v>
      </c>
      <c r="M17" s="47">
        <f>IF(ISBLANK(L17),"  ",IF(L79&gt;0,L17/L79,IF(L17&gt;0,1,0)))</f>
        <v>6.5500546896120676E-3</v>
      </c>
      <c r="N17" s="24"/>
    </row>
    <row r="18" spans="1:14" ht="15" customHeight="1" x14ac:dyDescent="0.2">
      <c r="A18" s="52" t="s">
        <v>17</v>
      </c>
      <c r="B18" s="206">
        <v>0</v>
      </c>
      <c r="C18" s="42">
        <f t="shared" si="1"/>
        <v>0</v>
      </c>
      <c r="D18" s="181">
        <v>0</v>
      </c>
      <c r="E18" s="42">
        <f t="shared" si="2"/>
        <v>0</v>
      </c>
      <c r="F18" s="191">
        <f t="shared" si="3"/>
        <v>0</v>
      </c>
      <c r="G18" s="43">
        <f t="shared" ref="G18:G79" si="7">IF(ISBLANK(F18),"  ",IF($F$79&gt;0,F18/$F$79,IF(F18&gt;0,1,0)))</f>
        <v>0</v>
      </c>
      <c r="H18" s="206">
        <v>0</v>
      </c>
      <c r="I18" s="41">
        <f t="shared" si="5"/>
        <v>0</v>
      </c>
      <c r="J18" s="181">
        <v>0</v>
      </c>
      <c r="K18" s="42">
        <f t="shared" si="6"/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2">
        <f t="shared" si="1"/>
        <v>0</v>
      </c>
      <c r="D19" s="181">
        <v>0</v>
      </c>
      <c r="E19" s="42">
        <f t="shared" si="2"/>
        <v>0</v>
      </c>
      <c r="F19" s="191">
        <f t="shared" si="3"/>
        <v>0</v>
      </c>
      <c r="G19" s="43">
        <f t="shared" si="7"/>
        <v>0</v>
      </c>
      <c r="H19" s="206">
        <v>0</v>
      </c>
      <c r="I19" s="41">
        <f t="shared" si="5"/>
        <v>0</v>
      </c>
      <c r="J19" s="181">
        <v>0</v>
      </c>
      <c r="K19" s="42">
        <f t="shared" si="6"/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2">
        <f t="shared" si="1"/>
        <v>0</v>
      </c>
      <c r="D20" s="181">
        <v>0</v>
      </c>
      <c r="E20" s="42">
        <f t="shared" si="2"/>
        <v>0</v>
      </c>
      <c r="F20" s="191">
        <f t="shared" si="3"/>
        <v>0</v>
      </c>
      <c r="G20" s="43">
        <f t="shared" si="7"/>
        <v>0</v>
      </c>
      <c r="H20" s="206">
        <v>0</v>
      </c>
      <c r="I20" s="41">
        <f t="shared" si="5"/>
        <v>0</v>
      </c>
      <c r="J20" s="181">
        <v>0</v>
      </c>
      <c r="K20" s="42">
        <f t="shared" si="6"/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2">
        <f t="shared" si="1"/>
        <v>0</v>
      </c>
      <c r="D21" s="181">
        <v>0</v>
      </c>
      <c r="E21" s="42">
        <f t="shared" si="2"/>
        <v>0</v>
      </c>
      <c r="F21" s="191">
        <f t="shared" si="3"/>
        <v>0</v>
      </c>
      <c r="G21" s="43">
        <f t="shared" si="7"/>
        <v>0</v>
      </c>
      <c r="H21" s="206">
        <v>0</v>
      </c>
      <c r="I21" s="41">
        <f t="shared" si="5"/>
        <v>0</v>
      </c>
      <c r="J21" s="181">
        <v>0</v>
      </c>
      <c r="K21" s="42">
        <f t="shared" si="6"/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82</v>
      </c>
      <c r="B22" s="206">
        <v>0</v>
      </c>
      <c r="C22" s="42">
        <f t="shared" si="1"/>
        <v>0</v>
      </c>
      <c r="D22" s="181">
        <v>0</v>
      </c>
      <c r="E22" s="42">
        <f t="shared" si="2"/>
        <v>0</v>
      </c>
      <c r="F22" s="191">
        <f t="shared" si="3"/>
        <v>0</v>
      </c>
      <c r="G22" s="43">
        <f t="shared" si="7"/>
        <v>0</v>
      </c>
      <c r="H22" s="206">
        <v>0</v>
      </c>
      <c r="I22" s="41">
        <f t="shared" si="5"/>
        <v>0</v>
      </c>
      <c r="J22" s="181">
        <v>0</v>
      </c>
      <c r="K22" s="42">
        <f t="shared" si="6"/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750000</v>
      </c>
      <c r="C23" s="42">
        <f t="shared" si="1"/>
        <v>1</v>
      </c>
      <c r="D23" s="181">
        <v>0</v>
      </c>
      <c r="E23" s="42">
        <f t="shared" si="2"/>
        <v>0</v>
      </c>
      <c r="F23" s="191">
        <f t="shared" si="3"/>
        <v>750000</v>
      </c>
      <c r="G23" s="43">
        <f t="shared" si="7"/>
        <v>6.7814605092647031E-4</v>
      </c>
      <c r="H23" s="206">
        <v>750000</v>
      </c>
      <c r="I23" s="41">
        <f t="shared" si="5"/>
        <v>1</v>
      </c>
      <c r="J23" s="181">
        <v>0</v>
      </c>
      <c r="K23" s="42">
        <f t="shared" si="6"/>
        <v>0</v>
      </c>
      <c r="L23" s="191">
        <f t="shared" si="0"/>
        <v>750000</v>
      </c>
      <c r="M23" s="47">
        <f>IF(ISBLANK(L23),"  ",IF(L79&gt;0,L23/L79,IF(L23&gt;0,1,0)))</f>
        <v>6.6402209214603939E-4</v>
      </c>
      <c r="N23" s="24"/>
    </row>
    <row r="24" spans="1:14" ht="15" customHeight="1" x14ac:dyDescent="0.2">
      <c r="A24" s="52" t="s">
        <v>23</v>
      </c>
      <c r="B24" s="206">
        <v>3332132.64</v>
      </c>
      <c r="C24" s="42">
        <f t="shared" si="1"/>
        <v>1</v>
      </c>
      <c r="D24" s="181">
        <v>0</v>
      </c>
      <c r="E24" s="42">
        <f t="shared" si="2"/>
        <v>0</v>
      </c>
      <c r="F24" s="191">
        <f t="shared" si="3"/>
        <v>3332132.64</v>
      </c>
      <c r="G24" s="43">
        <f t="shared" si="7"/>
        <v>3.0128967879722588E-3</v>
      </c>
      <c r="H24" s="206">
        <v>3533359</v>
      </c>
      <c r="I24" s="41">
        <f t="shared" si="5"/>
        <v>1</v>
      </c>
      <c r="J24" s="181">
        <v>0</v>
      </c>
      <c r="K24" s="42">
        <f t="shared" si="6"/>
        <v>0</v>
      </c>
      <c r="L24" s="191">
        <f t="shared" si="0"/>
        <v>3533359</v>
      </c>
      <c r="M24" s="47">
        <f>IF(ISBLANK(L24),"  ",IF(L79&gt;0,L24/L79,IF(L24&gt;0,1,0)))</f>
        <v>3.1283045806440499E-3</v>
      </c>
      <c r="N24" s="24"/>
    </row>
    <row r="25" spans="1:14" ht="15" customHeight="1" x14ac:dyDescent="0.2">
      <c r="A25" s="52" t="s">
        <v>24</v>
      </c>
      <c r="B25" s="206">
        <v>210000</v>
      </c>
      <c r="C25" s="42">
        <f t="shared" si="1"/>
        <v>1</v>
      </c>
      <c r="D25" s="181">
        <v>0</v>
      </c>
      <c r="E25" s="42">
        <f t="shared" si="2"/>
        <v>0</v>
      </c>
      <c r="F25" s="191">
        <f t="shared" si="3"/>
        <v>210000</v>
      </c>
      <c r="G25" s="43">
        <f t="shared" si="7"/>
        <v>1.8988089425941171E-4</v>
      </c>
      <c r="H25" s="206">
        <v>210000</v>
      </c>
      <c r="I25" s="41">
        <f t="shared" si="5"/>
        <v>1</v>
      </c>
      <c r="J25" s="181">
        <v>0</v>
      </c>
      <c r="K25" s="42">
        <f t="shared" si="6"/>
        <v>0</v>
      </c>
      <c r="L25" s="191">
        <f t="shared" si="0"/>
        <v>210000</v>
      </c>
      <c r="M25" s="47">
        <f>IF(ISBLANK(L25),"  ",IF(L79&gt;0,L25/L79,IF(L25&gt;0,1,0)))</f>
        <v>1.8592618580089103E-4</v>
      </c>
      <c r="N25" s="24"/>
    </row>
    <row r="26" spans="1:14" ht="15" customHeight="1" x14ac:dyDescent="0.2">
      <c r="A26" s="52" t="s">
        <v>25</v>
      </c>
      <c r="B26" s="206">
        <v>0</v>
      </c>
      <c r="C26" s="42">
        <f t="shared" si="1"/>
        <v>0</v>
      </c>
      <c r="D26" s="181">
        <v>0</v>
      </c>
      <c r="E26" s="42">
        <f t="shared" si="2"/>
        <v>0</v>
      </c>
      <c r="F26" s="191">
        <f t="shared" si="3"/>
        <v>0</v>
      </c>
      <c r="G26" s="43">
        <f t="shared" si="7"/>
        <v>0</v>
      </c>
      <c r="H26" s="206">
        <v>0</v>
      </c>
      <c r="I26" s="41">
        <f t="shared" si="5"/>
        <v>0</v>
      </c>
      <c r="J26" s="181">
        <v>0</v>
      </c>
      <c r="K26" s="42">
        <f t="shared" si="6"/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2">
        <f t="shared" si="1"/>
        <v>0</v>
      </c>
      <c r="D27" s="181">
        <v>0</v>
      </c>
      <c r="E27" s="42">
        <f t="shared" si="2"/>
        <v>0</v>
      </c>
      <c r="F27" s="191">
        <f t="shared" si="3"/>
        <v>0</v>
      </c>
      <c r="G27" s="43">
        <f t="shared" si="7"/>
        <v>0</v>
      </c>
      <c r="H27" s="206">
        <v>0</v>
      </c>
      <c r="I27" s="41">
        <f t="shared" si="5"/>
        <v>0</v>
      </c>
      <c r="J27" s="181">
        <v>0</v>
      </c>
      <c r="K27" s="42">
        <f t="shared" si="6"/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2">
        <f t="shared" si="1"/>
        <v>0</v>
      </c>
      <c r="D28" s="181">
        <v>0</v>
      </c>
      <c r="E28" s="42">
        <f t="shared" si="2"/>
        <v>0</v>
      </c>
      <c r="F28" s="191">
        <f t="shared" si="3"/>
        <v>0</v>
      </c>
      <c r="G28" s="43">
        <f t="shared" si="7"/>
        <v>0</v>
      </c>
      <c r="H28" s="206">
        <v>0</v>
      </c>
      <c r="I28" s="41">
        <f t="shared" si="5"/>
        <v>0</v>
      </c>
      <c r="J28" s="181">
        <v>0</v>
      </c>
      <c r="K28" s="42">
        <f t="shared" si="6"/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2">
        <f t="shared" si="1"/>
        <v>0</v>
      </c>
      <c r="D29" s="181">
        <v>0</v>
      </c>
      <c r="E29" s="42">
        <f t="shared" si="2"/>
        <v>0</v>
      </c>
      <c r="F29" s="191">
        <f t="shared" si="3"/>
        <v>0</v>
      </c>
      <c r="G29" s="43">
        <f t="shared" si="7"/>
        <v>0</v>
      </c>
      <c r="H29" s="206">
        <v>0</v>
      </c>
      <c r="I29" s="41">
        <f t="shared" si="5"/>
        <v>0</v>
      </c>
      <c r="J29" s="181">
        <v>0</v>
      </c>
      <c r="K29" s="42">
        <f t="shared" si="6"/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2">
        <f t="shared" si="1"/>
        <v>0</v>
      </c>
      <c r="D30" s="181">
        <v>0</v>
      </c>
      <c r="E30" s="42">
        <f t="shared" si="2"/>
        <v>0</v>
      </c>
      <c r="F30" s="191">
        <f t="shared" si="3"/>
        <v>0</v>
      </c>
      <c r="G30" s="43">
        <f t="shared" si="7"/>
        <v>0</v>
      </c>
      <c r="H30" s="206">
        <v>0</v>
      </c>
      <c r="I30" s="41">
        <f t="shared" si="5"/>
        <v>0</v>
      </c>
      <c r="J30" s="181">
        <v>0</v>
      </c>
      <c r="K30" s="42">
        <f t="shared" si="6"/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2">
        <f t="shared" si="1"/>
        <v>0</v>
      </c>
      <c r="D31" s="181">
        <v>0</v>
      </c>
      <c r="E31" s="42">
        <f t="shared" si="2"/>
        <v>0</v>
      </c>
      <c r="F31" s="191">
        <f t="shared" si="3"/>
        <v>0</v>
      </c>
      <c r="G31" s="43">
        <f t="shared" si="7"/>
        <v>0</v>
      </c>
      <c r="H31" s="206">
        <v>0</v>
      </c>
      <c r="I31" s="41">
        <f t="shared" si="5"/>
        <v>0</v>
      </c>
      <c r="J31" s="181">
        <v>0</v>
      </c>
      <c r="K31" s="42">
        <f t="shared" si="6"/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2">
        <f t="shared" si="1"/>
        <v>0</v>
      </c>
      <c r="D32" s="181">
        <v>0</v>
      </c>
      <c r="E32" s="42">
        <f t="shared" si="2"/>
        <v>0</v>
      </c>
      <c r="F32" s="191">
        <f t="shared" si="3"/>
        <v>0</v>
      </c>
      <c r="G32" s="43">
        <f t="shared" si="7"/>
        <v>0</v>
      </c>
      <c r="H32" s="206">
        <v>0</v>
      </c>
      <c r="I32" s="41">
        <f t="shared" si="5"/>
        <v>0</v>
      </c>
      <c r="J32" s="181">
        <v>0</v>
      </c>
      <c r="K32" s="42">
        <f t="shared" si="6"/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2">
        <f t="shared" si="1"/>
        <v>0</v>
      </c>
      <c r="D33" s="181">
        <v>0</v>
      </c>
      <c r="E33" s="42">
        <f t="shared" si="2"/>
        <v>0</v>
      </c>
      <c r="F33" s="191">
        <f t="shared" si="3"/>
        <v>0</v>
      </c>
      <c r="G33" s="43">
        <f t="shared" si="7"/>
        <v>0</v>
      </c>
      <c r="H33" s="206">
        <v>0</v>
      </c>
      <c r="I33" s="41">
        <f t="shared" si="5"/>
        <v>0</v>
      </c>
      <c r="J33" s="181">
        <v>0</v>
      </c>
      <c r="K33" s="42">
        <f t="shared" si="6"/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2">
        <f t="shared" si="1"/>
        <v>0</v>
      </c>
      <c r="D34" s="181">
        <v>0</v>
      </c>
      <c r="E34" s="42">
        <f t="shared" si="2"/>
        <v>0</v>
      </c>
      <c r="F34" s="191">
        <f t="shared" si="3"/>
        <v>0</v>
      </c>
      <c r="G34" s="43">
        <f t="shared" si="7"/>
        <v>0</v>
      </c>
      <c r="H34" s="206">
        <v>0</v>
      </c>
      <c r="I34" s="41">
        <f t="shared" si="5"/>
        <v>0</v>
      </c>
      <c r="J34" s="181">
        <v>0</v>
      </c>
      <c r="K34" s="42">
        <f t="shared" si="6"/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2">
        <f t="shared" si="1"/>
        <v>0</v>
      </c>
      <c r="D35" s="181">
        <v>0</v>
      </c>
      <c r="E35" s="42">
        <f t="shared" si="2"/>
        <v>0</v>
      </c>
      <c r="F35" s="191">
        <f t="shared" ref="F35" si="8">D35+B35</f>
        <v>0</v>
      </c>
      <c r="G35" s="43">
        <f t="shared" ref="G35" si="9">IF(ISBLANK(F35),"  ",IF($F$79&gt;0,F35/$F$79,IF(F35&gt;0,1,0)))</f>
        <v>0</v>
      </c>
      <c r="H35" s="206">
        <v>25297</v>
      </c>
      <c r="I35" s="41">
        <f t="shared" si="5"/>
        <v>1</v>
      </c>
      <c r="J35" s="181">
        <v>0</v>
      </c>
      <c r="K35" s="42">
        <f t="shared" si="6"/>
        <v>0</v>
      </c>
      <c r="L35" s="191">
        <f t="shared" ref="L35" si="10">J35+H35</f>
        <v>25297</v>
      </c>
      <c r="M35" s="47">
        <f>IF(ISBLANK(L35),"  ",IF(L80&gt;0,L35/L80,IF(L35&gt;0,1,0)))</f>
        <v>1</v>
      </c>
      <c r="N35" s="24"/>
    </row>
    <row r="36" spans="1:14" ht="15" customHeight="1" x14ac:dyDescent="0.2">
      <c r="A36" s="157" t="s">
        <v>188</v>
      </c>
      <c r="B36" s="206">
        <v>0</v>
      </c>
      <c r="C36" s="42">
        <f t="shared" si="1"/>
        <v>0</v>
      </c>
      <c r="D36" s="181">
        <v>0</v>
      </c>
      <c r="E36" s="42">
        <f t="shared" si="2"/>
        <v>0</v>
      </c>
      <c r="F36" s="191">
        <f t="shared" ref="F36" si="11">D36+B36</f>
        <v>0</v>
      </c>
      <c r="G36" s="43">
        <f t="shared" ref="G36" si="12">IF(ISBLANK(F36),"  ",IF($F$79&gt;0,F36/$F$79,IF(F36&gt;0,1,0)))</f>
        <v>0</v>
      </c>
      <c r="H36" s="206"/>
      <c r="I36" s="41" t="str">
        <f t="shared" si="5"/>
        <v xml:space="preserve"> </v>
      </c>
      <c r="J36" s="181"/>
      <c r="K36" s="42" t="str">
        <f t="shared" si="6"/>
        <v/>
      </c>
      <c r="L36" s="191">
        <f t="shared" ref="L36" si="13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42" t="str">
        <f t="shared" si="1"/>
        <v xml:space="preserve"> </v>
      </c>
      <c r="D37" s="181"/>
      <c r="E37" s="42" t="str">
        <f t="shared" si="2"/>
        <v/>
      </c>
      <c r="F37" s="191">
        <f t="shared" si="3"/>
        <v>0</v>
      </c>
      <c r="G37" s="43">
        <f t="shared" si="7"/>
        <v>0</v>
      </c>
      <c r="H37" s="207" t="s">
        <v>4</v>
      </c>
      <c r="I37" s="41">
        <f t="shared" si="5"/>
        <v>1</v>
      </c>
      <c r="J37" s="181"/>
      <c r="K37" s="42" t="str">
        <f t="shared" si="6"/>
        <v/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2">
        <f t="shared" si="1"/>
        <v>0</v>
      </c>
      <c r="D38" s="181">
        <v>0</v>
      </c>
      <c r="E38" s="42">
        <f t="shared" si="2"/>
        <v>0</v>
      </c>
      <c r="F38" s="191">
        <f t="shared" si="3"/>
        <v>0</v>
      </c>
      <c r="G38" s="43">
        <f t="shared" si="7"/>
        <v>0</v>
      </c>
      <c r="H38" s="206">
        <v>0</v>
      </c>
      <c r="I38" s="41">
        <f t="shared" si="5"/>
        <v>0</v>
      </c>
      <c r="J38" s="181">
        <v>0</v>
      </c>
      <c r="K38" s="42">
        <f t="shared" si="6"/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42" t="str">
        <f t="shared" si="1"/>
        <v xml:space="preserve"> </v>
      </c>
      <c r="D39" s="181"/>
      <c r="E39" s="42" t="str">
        <f t="shared" si="2"/>
        <v/>
      </c>
      <c r="F39" s="191">
        <f t="shared" si="3"/>
        <v>0</v>
      </c>
      <c r="G39" s="43">
        <f t="shared" si="7"/>
        <v>0</v>
      </c>
      <c r="H39" s="207"/>
      <c r="I39" s="41" t="str">
        <f t="shared" si="5"/>
        <v xml:space="preserve"> </v>
      </c>
      <c r="J39" s="181"/>
      <c r="K39" s="42" t="str">
        <f t="shared" si="6"/>
        <v/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2">
        <f t="shared" si="1"/>
        <v>0</v>
      </c>
      <c r="D40" s="180">
        <v>0</v>
      </c>
      <c r="E40" s="42">
        <f t="shared" si="2"/>
        <v>0</v>
      </c>
      <c r="F40" s="192">
        <f t="shared" si="3"/>
        <v>0</v>
      </c>
      <c r="G40" s="43">
        <f t="shared" si="7"/>
        <v>0</v>
      </c>
      <c r="H40" s="168">
        <v>0</v>
      </c>
      <c r="I40" s="41">
        <f t="shared" si="5"/>
        <v>0</v>
      </c>
      <c r="J40" s="180">
        <v>0</v>
      </c>
      <c r="K40" s="42">
        <f t="shared" si="6"/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2" t="str">
        <f t="shared" si="1"/>
        <v xml:space="preserve"> </v>
      </c>
      <c r="D41" s="180"/>
      <c r="E41" s="42" t="str">
        <f t="shared" si="2"/>
        <v/>
      </c>
      <c r="F41" s="191">
        <f t="shared" si="3"/>
        <v>0</v>
      </c>
      <c r="G41" s="43">
        <f t="shared" si="7"/>
        <v>0</v>
      </c>
      <c r="H41" s="168"/>
      <c r="I41" s="41" t="str">
        <f t="shared" si="5"/>
        <v xml:space="preserve"> </v>
      </c>
      <c r="J41" s="180"/>
      <c r="K41" s="42" t="str">
        <f t="shared" si="6"/>
        <v/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127530196.40000001</v>
      </c>
      <c r="C42" s="60">
        <f t="shared" si="1"/>
        <v>1</v>
      </c>
      <c r="D42" s="213">
        <v>0</v>
      </c>
      <c r="E42" s="60">
        <f t="shared" si="2"/>
        <v>0</v>
      </c>
      <c r="F42" s="169">
        <f t="shared" si="3"/>
        <v>127530196.40000001</v>
      </c>
      <c r="G42" s="161">
        <f t="shared" si="7"/>
        <v>0.1153121320833829</v>
      </c>
      <c r="H42" s="169">
        <v>119463006</v>
      </c>
      <c r="I42" s="41">
        <f t="shared" si="5"/>
        <v>1</v>
      </c>
      <c r="J42" s="213">
        <v>0</v>
      </c>
      <c r="K42" s="60">
        <f t="shared" si="6"/>
        <v>0</v>
      </c>
      <c r="L42" s="169">
        <f>L41+L40+L38+L36+L35+L34+L29+L28+L26+L27+L25+L24+L23+L22+L21+L20+L19+L18+L17+L16+L14+L13+L30+L31+L32+L33</f>
        <v>119463006</v>
      </c>
      <c r="M42" s="61">
        <f>IF(ISBLANK(L42),"  ",IF(L79&gt;0,L42/L79,IF(L42&gt;0,1,0)))</f>
        <v>0.10576810023756647</v>
      </c>
      <c r="N42" s="63"/>
    </row>
    <row r="43" spans="1:14" ht="15" customHeight="1" x14ac:dyDescent="0.25">
      <c r="A43" s="65" t="s">
        <v>38</v>
      </c>
      <c r="B43" s="170"/>
      <c r="C43" s="162" t="str">
        <f t="shared" si="1"/>
        <v xml:space="preserve"> </v>
      </c>
      <c r="D43" s="181"/>
      <c r="E43" s="42" t="str">
        <f t="shared" si="2"/>
        <v/>
      </c>
      <c r="F43" s="191"/>
      <c r="G43" s="50"/>
      <c r="H43" s="170"/>
      <c r="I43" s="41" t="str">
        <f t="shared" si="5"/>
        <v xml:space="preserve"> </v>
      </c>
      <c r="J43" s="181"/>
      <c r="K43" s="42" t="str">
        <f t="shared" si="6"/>
        <v/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2">
        <f t="shared" si="1"/>
        <v>0</v>
      </c>
      <c r="D44" s="214">
        <v>0</v>
      </c>
      <c r="E44" s="42">
        <f t="shared" si="2"/>
        <v>0</v>
      </c>
      <c r="F44" s="189">
        <f t="shared" si="3"/>
        <v>0</v>
      </c>
      <c r="G44" s="43">
        <f t="shared" si="7"/>
        <v>0</v>
      </c>
      <c r="H44" s="208">
        <v>0</v>
      </c>
      <c r="I44" s="41">
        <f t="shared" si="5"/>
        <v>0</v>
      </c>
      <c r="J44" s="214">
        <v>0</v>
      </c>
      <c r="K44" s="42">
        <f t="shared" si="6"/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2">
        <f t="shared" si="1"/>
        <v>0</v>
      </c>
      <c r="D45" s="181">
        <v>0</v>
      </c>
      <c r="E45" s="42">
        <f t="shared" si="2"/>
        <v>0</v>
      </c>
      <c r="F45" s="191">
        <f t="shared" si="3"/>
        <v>0</v>
      </c>
      <c r="G45" s="43">
        <f t="shared" si="7"/>
        <v>0</v>
      </c>
      <c r="H45" s="206">
        <v>0</v>
      </c>
      <c r="I45" s="41">
        <f t="shared" si="5"/>
        <v>0</v>
      </c>
      <c r="J45" s="181">
        <v>0</v>
      </c>
      <c r="K45" s="42">
        <f t="shared" si="6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2">
        <f t="shared" si="1"/>
        <v>0</v>
      </c>
      <c r="D46" s="181">
        <v>0</v>
      </c>
      <c r="E46" s="42">
        <f t="shared" si="2"/>
        <v>0</v>
      </c>
      <c r="F46" s="192">
        <f t="shared" si="3"/>
        <v>0</v>
      </c>
      <c r="G46" s="43">
        <f t="shared" si="7"/>
        <v>0</v>
      </c>
      <c r="H46" s="206">
        <v>0</v>
      </c>
      <c r="I46" s="41">
        <f t="shared" si="5"/>
        <v>0</v>
      </c>
      <c r="J46" s="181">
        <v>0</v>
      </c>
      <c r="K46" s="42">
        <f t="shared" si="6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7656473.0099999998</v>
      </c>
      <c r="C47" s="42">
        <f t="shared" si="1"/>
        <v>1</v>
      </c>
      <c r="D47" s="181">
        <v>0</v>
      </c>
      <c r="E47" s="42">
        <f t="shared" si="2"/>
        <v>0</v>
      </c>
      <c r="F47" s="192">
        <f t="shared" si="3"/>
        <v>7656473.0099999998</v>
      </c>
      <c r="G47" s="43">
        <f t="shared" si="7"/>
        <v>6.9229425810088075E-3</v>
      </c>
      <c r="H47" s="206">
        <v>7614116</v>
      </c>
      <c r="I47" s="41">
        <f t="shared" si="5"/>
        <v>1</v>
      </c>
      <c r="J47" s="181">
        <v>0</v>
      </c>
      <c r="K47" s="42">
        <f t="shared" si="6"/>
        <v>0</v>
      </c>
      <c r="L47" s="192">
        <f>J47+H47</f>
        <v>7614116</v>
      </c>
      <c r="M47" s="47">
        <f>IF(ISBLANK(L47),"  ",IF(J79&gt;0,L47/J79,IF(L47&gt;0,1,0)))</f>
        <v>1.353412124573058E-2</v>
      </c>
      <c r="N47" s="24"/>
    </row>
    <row r="48" spans="1:14" ht="15" customHeight="1" x14ac:dyDescent="0.2">
      <c r="A48" s="67" t="s">
        <v>43</v>
      </c>
      <c r="B48" s="206">
        <v>0</v>
      </c>
      <c r="C48" s="42">
        <f t="shared" si="1"/>
        <v>0</v>
      </c>
      <c r="D48" s="181">
        <v>0</v>
      </c>
      <c r="E48" s="42">
        <f t="shared" si="2"/>
        <v>0</v>
      </c>
      <c r="F48" s="192">
        <f t="shared" si="3"/>
        <v>0</v>
      </c>
      <c r="G48" s="43">
        <f t="shared" si="7"/>
        <v>0</v>
      </c>
      <c r="H48" s="206">
        <v>0</v>
      </c>
      <c r="I48" s="41">
        <f t="shared" si="5"/>
        <v>0</v>
      </c>
      <c r="J48" s="181">
        <v>0</v>
      </c>
      <c r="K48" s="42">
        <f t="shared" si="6"/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7656473.0099999998</v>
      </c>
      <c r="C49" s="60">
        <f t="shared" si="1"/>
        <v>1</v>
      </c>
      <c r="D49" s="185">
        <v>0</v>
      </c>
      <c r="E49" s="60">
        <f t="shared" si="2"/>
        <v>0</v>
      </c>
      <c r="F49" s="193">
        <f t="shared" si="3"/>
        <v>7656473.0099999998</v>
      </c>
      <c r="G49" s="161">
        <f t="shared" si="7"/>
        <v>6.9229425810088075E-3</v>
      </c>
      <c r="H49" s="174">
        <v>7614116</v>
      </c>
      <c r="I49" s="41">
        <f t="shared" si="5"/>
        <v>1</v>
      </c>
      <c r="J49" s="185">
        <v>0</v>
      </c>
      <c r="K49" s="60">
        <f t="shared" si="6"/>
        <v>0</v>
      </c>
      <c r="L49" s="193">
        <f>L48+L47+L46+L45+L44</f>
        <v>7614116</v>
      </c>
      <c r="M49" s="61">
        <f>IF(ISBLANK(L49),"  ",IF(L79&gt;0,L49/L79,IF(L49&gt;0,1,0)))</f>
        <v>6.7412549815501774E-3</v>
      </c>
      <c r="N49" s="63"/>
    </row>
    <row r="50" spans="1:14" s="64" customFormat="1" ht="15" customHeight="1" x14ac:dyDescent="0.25">
      <c r="A50" s="158" t="s">
        <v>183</v>
      </c>
      <c r="B50" s="209">
        <v>5361800</v>
      </c>
      <c r="C50" s="60">
        <f t="shared" si="1"/>
        <v>1</v>
      </c>
      <c r="D50" s="186">
        <v>0</v>
      </c>
      <c r="E50" s="60">
        <f t="shared" si="2"/>
        <v>0</v>
      </c>
      <c r="F50" s="194">
        <f t="shared" ref="F50" si="14">D50+B50</f>
        <v>5361800</v>
      </c>
      <c r="G50" s="161">
        <f t="shared" ref="G50" si="15">IF(ISBLANK(F50),"  ",IF($F$79&gt;0,F50/$F$79,IF(F50&gt;0,1,0)))</f>
        <v>4.8481113278100651E-3</v>
      </c>
      <c r="H50" s="209">
        <v>0</v>
      </c>
      <c r="I50" s="41">
        <f t="shared" si="5"/>
        <v>0</v>
      </c>
      <c r="J50" s="225">
        <v>5361800</v>
      </c>
      <c r="K50" s="60">
        <f t="shared" si="6"/>
        <v>1</v>
      </c>
      <c r="L50" s="194">
        <f>J50+H50</f>
        <v>5361800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0">
        <f t="shared" si="1"/>
        <v>0</v>
      </c>
      <c r="D51" s="186">
        <v>0</v>
      </c>
      <c r="E51" s="60">
        <f t="shared" si="2"/>
        <v>0</v>
      </c>
      <c r="F51" s="194">
        <f t="shared" si="3"/>
        <v>0</v>
      </c>
      <c r="G51" s="161">
        <f t="shared" si="7"/>
        <v>0</v>
      </c>
      <c r="H51" s="209">
        <v>0</v>
      </c>
      <c r="I51" s="41">
        <f t="shared" si="5"/>
        <v>0</v>
      </c>
      <c r="J51" s="186">
        <v>0</v>
      </c>
      <c r="K51" s="60">
        <f t="shared" si="6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162" t="str">
        <f t="shared" si="1"/>
        <v xml:space="preserve"> </v>
      </c>
      <c r="D52" s="184"/>
      <c r="E52" s="42" t="str">
        <f t="shared" si="2"/>
        <v/>
      </c>
      <c r="F52" s="189"/>
      <c r="G52" s="50"/>
      <c r="H52" s="173"/>
      <c r="I52" s="41" t="str">
        <f t="shared" si="5"/>
        <v xml:space="preserve"> </v>
      </c>
      <c r="J52" s="184"/>
      <c r="K52" s="42" t="str">
        <f t="shared" si="6"/>
        <v/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246130535.63999999</v>
      </c>
      <c r="C53" s="42">
        <f t="shared" si="1"/>
        <v>0.93796267909017828</v>
      </c>
      <c r="D53" s="184">
        <v>16279196.779999999</v>
      </c>
      <c r="E53" s="42">
        <f t="shared" si="2"/>
        <v>6.2037320909821767E-2</v>
      </c>
      <c r="F53" s="195">
        <f t="shared" si="3"/>
        <v>262409732.41999999</v>
      </c>
      <c r="G53" s="43">
        <f t="shared" si="7"/>
        <v>0.23726949835372635</v>
      </c>
      <c r="H53" s="173">
        <v>233607569</v>
      </c>
      <c r="I53" s="41">
        <f t="shared" si="5"/>
        <v>0.91768505292414027</v>
      </c>
      <c r="J53" s="184">
        <v>20954242</v>
      </c>
      <c r="K53" s="42">
        <f t="shared" si="6"/>
        <v>8.2314947075859707E-2</v>
      </c>
      <c r="L53" s="195">
        <f t="shared" ref="L53:L69" si="16">J53+H53</f>
        <v>254561811</v>
      </c>
      <c r="M53" s="43">
        <f>IF(ISBLANK(L53),"  ",IF(L79&gt;0,L53/L79,IF(L53&gt;0,1,0)))</f>
        <v>0.22537955509427288</v>
      </c>
      <c r="N53" s="24"/>
    </row>
    <row r="54" spans="1:14" ht="15" customHeight="1" x14ac:dyDescent="0.2">
      <c r="A54" s="30" t="s">
        <v>48</v>
      </c>
      <c r="B54" s="170">
        <v>82815950.959999993</v>
      </c>
      <c r="C54" s="42">
        <f t="shared" si="1"/>
        <v>1</v>
      </c>
      <c r="D54" s="181">
        <v>0</v>
      </c>
      <c r="E54" s="42">
        <f t="shared" si="2"/>
        <v>0</v>
      </c>
      <c r="F54" s="196">
        <f t="shared" si="3"/>
        <v>82815950.959999993</v>
      </c>
      <c r="G54" s="43">
        <f t="shared" si="7"/>
        <v>7.4881746796325643E-2</v>
      </c>
      <c r="H54" s="170">
        <v>98502618</v>
      </c>
      <c r="I54" s="41">
        <f t="shared" si="5"/>
        <v>1</v>
      </c>
      <c r="J54" s="181">
        <v>0</v>
      </c>
      <c r="K54" s="42">
        <f t="shared" si="6"/>
        <v>0</v>
      </c>
      <c r="L54" s="196">
        <f t="shared" si="16"/>
        <v>98502618</v>
      </c>
      <c r="M54" s="47">
        <f>IF(ISBLANK(L54),"  ",IF(L79&gt;0,L54/L79,IF(L54&gt;0,1,0)))</f>
        <v>8.7210552648296163E-2</v>
      </c>
      <c r="N54" s="24"/>
    </row>
    <row r="55" spans="1:14" ht="15" customHeight="1" x14ac:dyDescent="0.2">
      <c r="A55" s="74" t="s">
        <v>49</v>
      </c>
      <c r="B55" s="210">
        <v>14563890.199999999</v>
      </c>
      <c r="C55" s="42">
        <f t="shared" si="1"/>
        <v>1</v>
      </c>
      <c r="D55" s="215">
        <v>0</v>
      </c>
      <c r="E55" s="42">
        <f t="shared" si="2"/>
        <v>0</v>
      </c>
      <c r="F55" s="197">
        <f t="shared" si="3"/>
        <v>14563890.199999999</v>
      </c>
      <c r="G55" s="43">
        <f t="shared" si="7"/>
        <v>1.316859283367563E-2</v>
      </c>
      <c r="H55" s="210">
        <v>15449215</v>
      </c>
      <c r="I55" s="41">
        <f t="shared" si="5"/>
        <v>1</v>
      </c>
      <c r="J55" s="215">
        <v>0</v>
      </c>
      <c r="K55" s="42">
        <f t="shared" si="6"/>
        <v>0</v>
      </c>
      <c r="L55" s="197">
        <f t="shared" si="16"/>
        <v>15449215</v>
      </c>
      <c r="M55" s="47">
        <f>IF(ISBLANK(L55),"  ",IF(L79&gt;0,L55/L79,IF(L55&gt;0,1,0)))</f>
        <v>1.3678160088418632E-2</v>
      </c>
      <c r="N55" s="24"/>
    </row>
    <row r="56" spans="1:14" ht="15" customHeight="1" x14ac:dyDescent="0.2">
      <c r="A56" s="74" t="s">
        <v>50</v>
      </c>
      <c r="B56" s="210">
        <v>4972671.25</v>
      </c>
      <c r="C56" s="42">
        <f t="shared" si="1"/>
        <v>1</v>
      </c>
      <c r="D56" s="215">
        <v>0</v>
      </c>
      <c r="E56" s="42">
        <f t="shared" si="2"/>
        <v>0</v>
      </c>
      <c r="F56" s="197">
        <f t="shared" si="3"/>
        <v>4972671.25</v>
      </c>
      <c r="G56" s="43">
        <f t="shared" si="7"/>
        <v>4.4962631609907931E-3</v>
      </c>
      <c r="H56" s="210">
        <v>5310643</v>
      </c>
      <c r="I56" s="41">
        <f t="shared" si="5"/>
        <v>1</v>
      </c>
      <c r="J56" s="215">
        <v>0</v>
      </c>
      <c r="K56" s="42">
        <f t="shared" si="6"/>
        <v>0</v>
      </c>
      <c r="L56" s="197">
        <f t="shared" si="16"/>
        <v>5310643</v>
      </c>
      <c r="M56" s="47">
        <f>IF(ISBLANK(L56),"  ",IF(L79&gt;0,L56/L79,IF(L56&gt;0,1,0)))</f>
        <v>4.7018457006676251E-3</v>
      </c>
      <c r="N56" s="24"/>
    </row>
    <row r="57" spans="1:14" ht="15" customHeight="1" x14ac:dyDescent="0.2">
      <c r="A57" s="74" t="s">
        <v>51</v>
      </c>
      <c r="B57" s="210">
        <v>0</v>
      </c>
      <c r="C57" s="42">
        <f t="shared" si="1"/>
        <v>0</v>
      </c>
      <c r="D57" s="215">
        <v>0</v>
      </c>
      <c r="E57" s="42">
        <f t="shared" si="2"/>
        <v>0</v>
      </c>
      <c r="F57" s="197">
        <f t="shared" si="3"/>
        <v>0</v>
      </c>
      <c r="G57" s="43">
        <f t="shared" si="7"/>
        <v>0</v>
      </c>
      <c r="H57" s="210">
        <v>0</v>
      </c>
      <c r="I57" s="41">
        <f t="shared" si="5"/>
        <v>0</v>
      </c>
      <c r="J57" s="215">
        <v>0</v>
      </c>
      <c r="K57" s="42">
        <f t="shared" si="6"/>
        <v>0</v>
      </c>
      <c r="L57" s="197">
        <f t="shared" si="16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63188871.730000004</v>
      </c>
      <c r="C58" s="42">
        <f t="shared" si="1"/>
        <v>0.69182119064286129</v>
      </c>
      <c r="D58" s="181">
        <v>28148127.75</v>
      </c>
      <c r="E58" s="42">
        <f t="shared" si="2"/>
        <v>0.30817880935713871</v>
      </c>
      <c r="F58" s="196">
        <f t="shared" si="3"/>
        <v>91336999.480000004</v>
      </c>
      <c r="G58" s="43">
        <f t="shared" si="7"/>
        <v>8.2586434001113443E-2</v>
      </c>
      <c r="H58" s="170">
        <v>67797224</v>
      </c>
      <c r="I58" s="41">
        <f t="shared" si="5"/>
        <v>0.69612563729933918</v>
      </c>
      <c r="J58" s="181">
        <v>29595000</v>
      </c>
      <c r="K58" s="42">
        <f t="shared" si="6"/>
        <v>0.30387436270066076</v>
      </c>
      <c r="L58" s="196">
        <f t="shared" si="16"/>
        <v>97392224</v>
      </c>
      <c r="M58" s="47">
        <f>IF(ISBLANK(L58),"  ",IF(L79&gt;0,L58/L79,IF(L58&gt;0,1,0)))</f>
        <v>8.6227451118980947E-2</v>
      </c>
      <c r="N58" s="24"/>
    </row>
    <row r="59" spans="1:14" s="64" customFormat="1" ht="15" customHeight="1" x14ac:dyDescent="0.25">
      <c r="A59" s="70" t="s">
        <v>53</v>
      </c>
      <c r="B59" s="211">
        <v>411671919.77999997</v>
      </c>
      <c r="C59" s="42">
        <f t="shared" si="1"/>
        <v>0.90259285652356014</v>
      </c>
      <c r="D59" s="185">
        <v>44427324.530000001</v>
      </c>
      <c r="E59" s="60">
        <f t="shared" si="2"/>
        <v>9.7407143476439945E-2</v>
      </c>
      <c r="F59" s="217">
        <f t="shared" si="3"/>
        <v>456099244.30999994</v>
      </c>
      <c r="G59" s="161">
        <f t="shared" si="7"/>
        <v>0.41240253514583181</v>
      </c>
      <c r="H59" s="211">
        <v>420667269</v>
      </c>
      <c r="I59" s="41">
        <f t="shared" si="5"/>
        <v>0.89272608064448744</v>
      </c>
      <c r="J59" s="185">
        <v>50549242</v>
      </c>
      <c r="K59" s="60">
        <f t="shared" si="6"/>
        <v>0.10727391935551256</v>
      </c>
      <c r="L59" s="217">
        <f t="shared" si="16"/>
        <v>471216511</v>
      </c>
      <c r="M59" s="61">
        <f>IF(ISBLANK(L59),"  ",IF(L79&gt;0,L59/L79,IF(L59&gt;0,1,0)))</f>
        <v>0.41719756465063623</v>
      </c>
      <c r="N59" s="63"/>
    </row>
    <row r="60" spans="1:14" ht="15" customHeight="1" x14ac:dyDescent="0.2">
      <c r="A60" s="40" t="s">
        <v>54</v>
      </c>
      <c r="B60" s="212">
        <v>0</v>
      </c>
      <c r="C60" s="42">
        <f t="shared" si="1"/>
        <v>0</v>
      </c>
      <c r="D60" s="216">
        <v>0</v>
      </c>
      <c r="E60" s="42">
        <f t="shared" si="2"/>
        <v>0</v>
      </c>
      <c r="F60" s="199">
        <f t="shared" si="3"/>
        <v>0</v>
      </c>
      <c r="G60" s="43">
        <f t="shared" si="7"/>
        <v>0</v>
      </c>
      <c r="H60" s="212">
        <v>0</v>
      </c>
      <c r="I60" s="41">
        <f t="shared" si="5"/>
        <v>0</v>
      </c>
      <c r="J60" s="216">
        <v>0</v>
      </c>
      <c r="K60" s="42">
        <f t="shared" si="6"/>
        <v>0</v>
      </c>
      <c r="L60" s="199">
        <f t="shared" si="16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2">
        <f t="shared" si="1"/>
        <v>0</v>
      </c>
      <c r="D61" s="181">
        <v>0</v>
      </c>
      <c r="E61" s="42">
        <f t="shared" si="2"/>
        <v>0</v>
      </c>
      <c r="F61" s="191">
        <f t="shared" si="3"/>
        <v>0</v>
      </c>
      <c r="G61" s="43">
        <f t="shared" si="7"/>
        <v>0</v>
      </c>
      <c r="H61" s="206">
        <v>0</v>
      </c>
      <c r="I61" s="41">
        <f t="shared" si="5"/>
        <v>0</v>
      </c>
      <c r="J61" s="181">
        <v>0</v>
      </c>
      <c r="K61" s="42">
        <f t="shared" si="6"/>
        <v>0</v>
      </c>
      <c r="L61" s="191">
        <f t="shared" si="16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2587168.88</v>
      </c>
      <c r="C62" s="42">
        <f t="shared" si="1"/>
        <v>0.11315985476328291</v>
      </c>
      <c r="D62" s="181">
        <v>20275788</v>
      </c>
      <c r="E62" s="42">
        <f t="shared" si="2"/>
        <v>0.88684014523671717</v>
      </c>
      <c r="F62" s="191">
        <f t="shared" si="3"/>
        <v>22862956.879999999</v>
      </c>
      <c r="G62" s="43">
        <f t="shared" si="7"/>
        <v>2.0672565227565567E-2</v>
      </c>
      <c r="H62" s="206">
        <v>912990</v>
      </c>
      <c r="I62" s="41">
        <f t="shared" si="5"/>
        <v>4.3079810824239527E-2</v>
      </c>
      <c r="J62" s="181">
        <v>20280000</v>
      </c>
      <c r="K62" s="42">
        <f t="shared" si="6"/>
        <v>0.95692018917576049</v>
      </c>
      <c r="L62" s="191">
        <f t="shared" si="16"/>
        <v>21192990</v>
      </c>
      <c r="M62" s="47">
        <f>IF(ISBLANK(L62),"  ",IF(L79&gt;0,L62/L79,IF(L62&gt;0,1,0)))</f>
        <v>1.8763484744840121E-2</v>
      </c>
      <c r="N62" s="24"/>
    </row>
    <row r="63" spans="1:14" ht="15" customHeight="1" x14ac:dyDescent="0.2">
      <c r="A63" s="67" t="s">
        <v>57</v>
      </c>
      <c r="B63" s="168">
        <v>0</v>
      </c>
      <c r="C63" s="42">
        <f t="shared" si="1"/>
        <v>0</v>
      </c>
      <c r="D63" s="180">
        <v>34609138.509999998</v>
      </c>
      <c r="E63" s="42">
        <f t="shared" si="2"/>
        <v>1</v>
      </c>
      <c r="F63" s="192">
        <f t="shared" si="3"/>
        <v>34609138.509999998</v>
      </c>
      <c r="G63" s="43">
        <f t="shared" si="7"/>
        <v>3.1293400808698302E-2</v>
      </c>
      <c r="H63" s="168">
        <v>0</v>
      </c>
      <c r="I63" s="41">
        <f t="shared" si="5"/>
        <v>0</v>
      </c>
      <c r="J63" s="180">
        <v>34600000</v>
      </c>
      <c r="K63" s="42">
        <f t="shared" si="6"/>
        <v>1</v>
      </c>
      <c r="L63" s="192">
        <f t="shared" si="16"/>
        <v>34600000</v>
      </c>
      <c r="M63" s="47">
        <f>IF(ISBLANK(L63),"  ",IF(L79&gt;0,L63/L79,IF(L63&gt;0,1,0)))</f>
        <v>3.0633552517670616E-2</v>
      </c>
      <c r="N63" s="24"/>
    </row>
    <row r="64" spans="1:14" ht="15" customHeight="1" x14ac:dyDescent="0.2">
      <c r="A64" s="76" t="s">
        <v>58</v>
      </c>
      <c r="B64" s="206">
        <v>0</v>
      </c>
      <c r="C64" s="42">
        <f t="shared" si="1"/>
        <v>0</v>
      </c>
      <c r="D64" s="181">
        <v>0</v>
      </c>
      <c r="E64" s="42">
        <f t="shared" si="2"/>
        <v>0</v>
      </c>
      <c r="F64" s="191">
        <f t="shared" si="3"/>
        <v>0</v>
      </c>
      <c r="G64" s="43">
        <f t="shared" si="7"/>
        <v>0</v>
      </c>
      <c r="H64" s="206">
        <v>0</v>
      </c>
      <c r="I64" s="41">
        <f t="shared" si="5"/>
        <v>0</v>
      </c>
      <c r="J64" s="181">
        <v>0</v>
      </c>
      <c r="K64" s="42">
        <f t="shared" si="6"/>
        <v>0</v>
      </c>
      <c r="L64" s="191">
        <f t="shared" si="16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2">
        <f t="shared" si="1"/>
        <v>0</v>
      </c>
      <c r="D65" s="181">
        <v>140695525</v>
      </c>
      <c r="E65" s="42">
        <f t="shared" si="2"/>
        <v>1</v>
      </c>
      <c r="F65" s="191">
        <f t="shared" si="3"/>
        <v>140695525</v>
      </c>
      <c r="G65" s="43">
        <f t="shared" si="7"/>
        <v>0.12721615288236865</v>
      </c>
      <c r="H65" s="206">
        <v>0</v>
      </c>
      <c r="I65" s="41">
        <f t="shared" si="5"/>
        <v>0</v>
      </c>
      <c r="J65" s="181">
        <v>146000000</v>
      </c>
      <c r="K65" s="42">
        <f t="shared" si="6"/>
        <v>1</v>
      </c>
      <c r="L65" s="191">
        <f t="shared" si="16"/>
        <v>146000000</v>
      </c>
      <c r="M65" s="47">
        <f>IF(ISBLANK(L65),"  ",IF(L79&gt;0,L65/L79,IF(L65&gt;0,1,0)))</f>
        <v>0.12926296727109568</v>
      </c>
      <c r="N65" s="24"/>
    </row>
    <row r="66" spans="1:14" ht="15" customHeight="1" x14ac:dyDescent="0.2">
      <c r="A66" s="77" t="s">
        <v>60</v>
      </c>
      <c r="B66" s="206">
        <v>0</v>
      </c>
      <c r="C66" s="42">
        <f t="shared" si="1"/>
        <v>0</v>
      </c>
      <c r="D66" s="181">
        <v>103114856.63</v>
      </c>
      <c r="E66" s="42">
        <f t="shared" si="2"/>
        <v>1</v>
      </c>
      <c r="F66" s="191">
        <f t="shared" si="3"/>
        <v>103114856.63</v>
      </c>
      <c r="G66" s="43">
        <f t="shared" si="7"/>
        <v>9.3235910420644885E-2</v>
      </c>
      <c r="H66" s="206">
        <v>0</v>
      </c>
      <c r="I66" s="41">
        <f t="shared" si="5"/>
        <v>0</v>
      </c>
      <c r="J66" s="181">
        <v>115555613</v>
      </c>
      <c r="K66" s="42">
        <f t="shared" si="6"/>
        <v>1</v>
      </c>
      <c r="L66" s="191">
        <f t="shared" si="16"/>
        <v>115555613</v>
      </c>
      <c r="M66" s="47">
        <f>IF(ISBLANK(L66),"  ",IF(L79&gt;0,L66/L79,IF(L66&gt;0,1,0)))</f>
        <v>0.10230863987130409</v>
      </c>
      <c r="N66" s="24"/>
    </row>
    <row r="67" spans="1:14" ht="15" customHeight="1" x14ac:dyDescent="0.2">
      <c r="A67" s="77" t="s">
        <v>61</v>
      </c>
      <c r="B67" s="206">
        <v>0</v>
      </c>
      <c r="C67" s="42">
        <f t="shared" si="1"/>
        <v>0</v>
      </c>
      <c r="D67" s="181">
        <v>4495477.9400000004</v>
      </c>
      <c r="E67" s="42">
        <f t="shared" si="2"/>
        <v>1</v>
      </c>
      <c r="F67" s="191">
        <f t="shared" si="3"/>
        <v>4495477.9400000004</v>
      </c>
      <c r="G67" s="43">
        <f t="shared" si="7"/>
        <v>4.0647874827174192E-3</v>
      </c>
      <c r="H67" s="206">
        <v>0</v>
      </c>
      <c r="I67" s="41">
        <f t="shared" si="5"/>
        <v>0</v>
      </c>
      <c r="J67" s="181">
        <v>4500000</v>
      </c>
      <c r="K67" s="42">
        <f t="shared" si="6"/>
        <v>1</v>
      </c>
      <c r="L67" s="191">
        <f t="shared" si="16"/>
        <v>4500000</v>
      </c>
      <c r="M67" s="47">
        <f>IF(ISBLANK(L67),"  ",IF(L79&gt;0,L67/L79,IF(L67&gt;0,1,0)))</f>
        <v>3.9841325528762366E-3</v>
      </c>
      <c r="N67" s="24"/>
    </row>
    <row r="68" spans="1:14" ht="15" customHeight="1" x14ac:dyDescent="0.2">
      <c r="A68" s="68" t="s">
        <v>62</v>
      </c>
      <c r="B68" s="206">
        <v>0</v>
      </c>
      <c r="C68" s="42">
        <f t="shared" si="1"/>
        <v>0</v>
      </c>
      <c r="D68" s="181">
        <v>41234151.960000001</v>
      </c>
      <c r="E68" s="42">
        <f t="shared" si="2"/>
        <v>1</v>
      </c>
      <c r="F68" s="191">
        <f t="shared" si="3"/>
        <v>41234151.960000001</v>
      </c>
      <c r="G68" s="43">
        <f t="shared" si="7"/>
        <v>3.7283703086634638E-2</v>
      </c>
      <c r="H68" s="206">
        <v>0</v>
      </c>
      <c r="I68" s="41">
        <f t="shared" si="5"/>
        <v>0</v>
      </c>
      <c r="J68" s="181">
        <v>41230000</v>
      </c>
      <c r="K68" s="42">
        <f t="shared" si="6"/>
        <v>1</v>
      </c>
      <c r="L68" s="191">
        <f t="shared" si="16"/>
        <v>41230000</v>
      </c>
      <c r="M68" s="47">
        <f>IF(ISBLANK(L68),"  ",IF(L79&gt;0,L68/L79,IF(L68&gt;0,1,0)))</f>
        <v>3.6503507812241605E-2</v>
      </c>
      <c r="N68" s="24"/>
    </row>
    <row r="69" spans="1:14" ht="15" customHeight="1" x14ac:dyDescent="0.2">
      <c r="A69" s="67" t="s">
        <v>63</v>
      </c>
      <c r="B69" s="206">
        <v>11600967.57</v>
      </c>
      <c r="C69" s="42">
        <f t="shared" si="1"/>
        <v>0.26980359699351547</v>
      </c>
      <c r="D69" s="181">
        <v>31396856.400000002</v>
      </c>
      <c r="E69" s="42">
        <f t="shared" si="2"/>
        <v>0.73019640300648458</v>
      </c>
      <c r="F69" s="191">
        <f t="shared" si="3"/>
        <v>42997823.969999999</v>
      </c>
      <c r="G69" s="43">
        <f t="shared" si="7"/>
        <v>3.8878406031582706E-2</v>
      </c>
      <c r="H69" s="206">
        <v>18236457</v>
      </c>
      <c r="I69" s="41">
        <f t="shared" si="5"/>
        <v>0.41974555025280885</v>
      </c>
      <c r="J69" s="181">
        <v>25210000</v>
      </c>
      <c r="K69" s="42">
        <f t="shared" si="6"/>
        <v>0.58025444974719109</v>
      </c>
      <c r="L69" s="191">
        <f t="shared" si="16"/>
        <v>43446457</v>
      </c>
      <c r="M69" s="47">
        <f>IF(ISBLANK(L69),"  ",IF(L79&gt;0,L69/L79,IF(L69&gt;0,1,0)))</f>
        <v>3.8465876364630586E-2</v>
      </c>
      <c r="N69" s="24"/>
    </row>
    <row r="70" spans="1:14" s="64" customFormat="1" ht="15" customHeight="1" x14ac:dyDescent="0.25">
      <c r="A70" s="78" t="s">
        <v>64</v>
      </c>
      <c r="B70" s="174">
        <v>425860056.22999996</v>
      </c>
      <c r="C70" s="60">
        <f t="shared" si="1"/>
        <v>0.5033157288825485</v>
      </c>
      <c r="D70" s="185">
        <v>420249118.97000003</v>
      </c>
      <c r="E70" s="60">
        <f t="shared" si="2"/>
        <v>0.49668427111745145</v>
      </c>
      <c r="F70" s="174">
        <f t="shared" si="3"/>
        <v>846109175.20000005</v>
      </c>
      <c r="G70" s="43">
        <f t="shared" si="7"/>
        <v>0.76504746108604404</v>
      </c>
      <c r="H70" s="174">
        <v>439816716</v>
      </c>
      <c r="I70" s="41">
        <f t="shared" si="5"/>
        <v>0.50107768679444264</v>
      </c>
      <c r="J70" s="185">
        <v>437924855</v>
      </c>
      <c r="K70" s="60">
        <f t="shared" si="6"/>
        <v>0.49892231320555741</v>
      </c>
      <c r="L70" s="174">
        <f>L69+L68+L67+L66+L65+L64+L63+L62+L61+L60+L59</f>
        <v>877741571</v>
      </c>
      <c r="M70" s="61">
        <f>IF(ISBLANK(L70),"  ",IF(L79&gt;0,L70/L79,IF(L70&gt;0,1,0)))</f>
        <v>0.7771197257852952</v>
      </c>
      <c r="N70" s="63"/>
    </row>
    <row r="71" spans="1:14" ht="15" customHeight="1" x14ac:dyDescent="0.25">
      <c r="A71" s="13" t="s">
        <v>65</v>
      </c>
      <c r="B71" s="170"/>
      <c r="C71" s="162" t="str">
        <f t="shared" si="1"/>
        <v xml:space="preserve"> </v>
      </c>
      <c r="D71" s="181"/>
      <c r="E71" s="42" t="str">
        <f t="shared" si="2"/>
        <v/>
      </c>
      <c r="F71" s="191"/>
      <c r="G71" s="50"/>
      <c r="H71" s="170"/>
      <c r="I71" s="162" t="str">
        <f t="shared" si="5"/>
        <v xml:space="preserve"> </v>
      </c>
      <c r="J71" s="181"/>
      <c r="K71" s="49" t="str">
        <f t="shared" si="6"/>
        <v/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2">
        <f t="shared" si="1"/>
        <v>0</v>
      </c>
      <c r="D72" s="184">
        <v>0</v>
      </c>
      <c r="E72" s="42">
        <f t="shared" si="2"/>
        <v>0</v>
      </c>
      <c r="F72" s="190">
        <f t="shared" si="3"/>
        <v>0</v>
      </c>
      <c r="G72" s="43">
        <f t="shared" si="7"/>
        <v>0</v>
      </c>
      <c r="H72" s="205">
        <v>0</v>
      </c>
      <c r="I72" s="41">
        <f t="shared" si="5"/>
        <v>0</v>
      </c>
      <c r="J72" s="184">
        <v>0</v>
      </c>
      <c r="K72" s="42">
        <f t="shared" si="6"/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2">
        <f t="shared" si="1"/>
        <v>0</v>
      </c>
      <c r="D73" s="181">
        <v>0</v>
      </c>
      <c r="E73" s="42">
        <f t="shared" si="2"/>
        <v>0</v>
      </c>
      <c r="F73" s="191">
        <f t="shared" si="3"/>
        <v>0</v>
      </c>
      <c r="G73" s="43">
        <f t="shared" si="7"/>
        <v>0</v>
      </c>
      <c r="H73" s="206">
        <v>0</v>
      </c>
      <c r="I73" s="41">
        <f t="shared" si="5"/>
        <v>0</v>
      </c>
      <c r="J73" s="181">
        <v>0</v>
      </c>
      <c r="K73" s="42">
        <f t="shared" si="6"/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162" t="str">
        <f t="shared" si="1"/>
        <v xml:space="preserve"> </v>
      </c>
      <c r="D74" s="181"/>
      <c r="E74" s="42" t="str">
        <f t="shared" si="2"/>
        <v/>
      </c>
      <c r="F74" s="191"/>
      <c r="G74" s="50"/>
      <c r="H74" s="170"/>
      <c r="I74" s="41" t="str">
        <f t="shared" si="5"/>
        <v xml:space="preserve"> </v>
      </c>
      <c r="J74" s="181"/>
      <c r="K74" s="42" t="str">
        <f t="shared" si="6"/>
        <v/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2">
        <f t="shared" si="1"/>
        <v>0</v>
      </c>
      <c r="D75" s="184">
        <v>30842605</v>
      </c>
      <c r="E75" s="42">
        <f t="shared" si="2"/>
        <v>1</v>
      </c>
      <c r="F75" s="190">
        <f t="shared" si="3"/>
        <v>30842605</v>
      </c>
      <c r="G75" s="43">
        <f t="shared" si="7"/>
        <v>2.7887721041380011E-2</v>
      </c>
      <c r="H75" s="205">
        <v>0</v>
      </c>
      <c r="I75" s="41">
        <f t="shared" si="5"/>
        <v>0</v>
      </c>
      <c r="J75" s="184">
        <v>30900000</v>
      </c>
      <c r="K75" s="42">
        <f t="shared" si="6"/>
        <v>1</v>
      </c>
      <c r="L75" s="190">
        <f>J75+H75</f>
        <v>30900000</v>
      </c>
      <c r="M75" s="43">
        <f>IF(ISBLANK(L75),"  ",IF(L79&gt;0,L75/L79,IF(L75&gt;0,1,0)))</f>
        <v>2.7357710196416824E-2</v>
      </c>
    </row>
    <row r="76" spans="1:14" ht="15" customHeight="1" x14ac:dyDescent="0.2">
      <c r="A76" s="30" t="s">
        <v>70</v>
      </c>
      <c r="B76" s="206">
        <v>0</v>
      </c>
      <c r="C76" s="42">
        <f t="shared" si="1"/>
        <v>0</v>
      </c>
      <c r="D76" s="181">
        <v>88456201.769999996</v>
      </c>
      <c r="E76" s="42">
        <f t="shared" si="2"/>
        <v>1</v>
      </c>
      <c r="F76" s="191">
        <f t="shared" si="3"/>
        <v>88456201.769999996</v>
      </c>
      <c r="G76" s="43">
        <f t="shared" si="7"/>
        <v>7.9981631880374077E-2</v>
      </c>
      <c r="H76" s="206">
        <v>0</v>
      </c>
      <c r="I76" s="41">
        <f t="shared" si="5"/>
        <v>0</v>
      </c>
      <c r="J76" s="181">
        <v>88400000</v>
      </c>
      <c r="K76" s="42">
        <f t="shared" si="6"/>
        <v>1</v>
      </c>
      <c r="L76" s="191">
        <f>J76+H76</f>
        <v>88400000</v>
      </c>
      <c r="M76" s="47">
        <f>IF(ISBLANK(L76),"  ",IF(L79&gt;0,L76/L79,IF(L76&gt;0,1,0)))</f>
        <v>7.8266070594279841E-2</v>
      </c>
    </row>
    <row r="77" spans="1:14" s="64" customFormat="1" ht="15" customHeight="1" x14ac:dyDescent="0.25">
      <c r="A77" s="65" t="s">
        <v>71</v>
      </c>
      <c r="B77" s="175">
        <v>0</v>
      </c>
      <c r="C77" s="60">
        <f t="shared" si="1"/>
        <v>0</v>
      </c>
      <c r="D77" s="186">
        <v>119298806.77</v>
      </c>
      <c r="E77" s="60">
        <f t="shared" si="2"/>
        <v>1</v>
      </c>
      <c r="F77" s="200">
        <f t="shared" si="3"/>
        <v>119298806.77</v>
      </c>
      <c r="G77" s="161">
        <f t="shared" si="7"/>
        <v>0.10786935292175409</v>
      </c>
      <c r="H77" s="175">
        <v>0</v>
      </c>
      <c r="I77" s="41">
        <f t="shared" si="5"/>
        <v>0</v>
      </c>
      <c r="J77" s="186">
        <v>119300000</v>
      </c>
      <c r="K77" s="60">
        <f t="shared" si="6"/>
        <v>1</v>
      </c>
      <c r="L77" s="200">
        <f>L76+L75+L74+L73+L72</f>
        <v>119300000</v>
      </c>
      <c r="M77" s="61">
        <f>IF(ISBLANK(L77),"  ",IF(L79&gt;0,L77/L79,IF(L77&gt;0,1,0)))</f>
        <v>0.10562378079069666</v>
      </c>
    </row>
    <row r="78" spans="1:14" s="64" customFormat="1" ht="15" customHeight="1" x14ac:dyDescent="0.25">
      <c r="A78" s="65" t="s">
        <v>72</v>
      </c>
      <c r="B78" s="175">
        <v>0</v>
      </c>
      <c r="C78" s="60">
        <f t="shared" ref="C78:C79" si="17">IF(ISBLANK(B78)," ",IF(F78&gt;0,B78/F78,IF(B78&gt;0,1,0)))</f>
        <v>0</v>
      </c>
      <c r="D78" s="186">
        <v>0</v>
      </c>
      <c r="E78" s="60">
        <f t="shared" ref="E78:E79" si="18">IF(ISBLANK(D78),"",IF(F78&gt;0,D78/F78,IF(D78&gt;0,1,0)))</f>
        <v>0</v>
      </c>
      <c r="F78" s="201">
        <f t="shared" si="3"/>
        <v>0</v>
      </c>
      <c r="G78" s="161">
        <f t="shared" si="7"/>
        <v>0</v>
      </c>
      <c r="H78" s="175">
        <v>0</v>
      </c>
      <c r="I78" s="41">
        <f t="shared" ref="I78:I79" si="19">IF(ISBLANK(H78)," ",IF(L78&gt;0,H78/L78,IF(H78&gt;0,1,0)))</f>
        <v>0</v>
      </c>
      <c r="J78" s="186">
        <v>0</v>
      </c>
      <c r="K78" s="60">
        <f t="shared" ref="K78:K79" si="20">IF(ISBLANK(J78),"",IF(L78&gt;0,J78/L78,IF(J78&gt;0,1,0)))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SUM(B42,B49:B51,B70,B77:B78)</f>
        <v>566408525.63999999</v>
      </c>
      <c r="C79" s="83">
        <f t="shared" si="17"/>
        <v>0.51214360649846724</v>
      </c>
      <c r="D79" s="176">
        <f>SUM(D42,D49:D51,D70,D77:D78)</f>
        <v>539547925.74000001</v>
      </c>
      <c r="E79" s="83">
        <f t="shared" si="18"/>
        <v>0.48785639350153265</v>
      </c>
      <c r="F79" s="176">
        <f>F77+F70+F49+F42+F51+F50+F78</f>
        <v>1105956451.3800001</v>
      </c>
      <c r="G79" s="83">
        <f t="shared" si="7"/>
        <v>1</v>
      </c>
      <c r="H79" s="176">
        <f>SUM(H42,H49:H51,H70,H77:H78)</f>
        <v>566893838</v>
      </c>
      <c r="I79" s="83">
        <f t="shared" si="19"/>
        <v>0.50190670977794394</v>
      </c>
      <c r="J79" s="176">
        <f>SUM(J42,J49:J51,J70,J77:J78)</f>
        <v>562586655</v>
      </c>
      <c r="K79" s="83">
        <f t="shared" si="20"/>
        <v>0.49809329022205612</v>
      </c>
      <c r="L79" s="176">
        <f>SUM(L42,L49:L51,L70,L77:L78)</f>
        <v>1129480493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17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84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P62" sqref="P62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111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8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5100153</v>
      </c>
      <c r="C13" s="42">
        <f>IF(ISBLANK(B13)," ",IF(F13&gt;0,B13/F13,IF(B13&gt;0,1,0)))</f>
        <v>1</v>
      </c>
      <c r="D13" s="177">
        <v>0</v>
      </c>
      <c r="E13" s="42">
        <f>IF(ISBLANK(D13),"",IF(F13&gt;0,D13/F13,IF(D13&gt;0,1,0)))</f>
        <v>0</v>
      </c>
      <c r="F13" s="187">
        <f>D13+B13</f>
        <v>5100153</v>
      </c>
      <c r="G13" s="43">
        <f>IF(ISBLANK(F13),"  ",IF($F$79&gt;0,F13/$F$79,IF(F13&gt;0,1,0)))</f>
        <v>0.12795234935736585</v>
      </c>
      <c r="H13" s="165">
        <v>2463950</v>
      </c>
      <c r="I13" s="41">
        <f>IF(ISBLANK(H13)," ",IF(L13&gt;0,H13/L13,IF(H13&gt;0,1,0)))</f>
        <v>1</v>
      </c>
      <c r="J13" s="177">
        <v>0</v>
      </c>
      <c r="K13" s="42">
        <f>IF(ISBLANK(J13),"",IF(L13&gt;0,J13/L13,IF(J13&gt;0,1,0)))</f>
        <v>0</v>
      </c>
      <c r="L13" s="187">
        <f t="shared" ref="L13:L34" si="0">J13+H13</f>
        <v>2463950</v>
      </c>
      <c r="M13" s="44">
        <f>IF(ISBLANK(L13),"  ",IF(L79&gt;0,L13/L79,IF(L13&gt;0,1,0)))</f>
        <v>7.0755201905099499E-2</v>
      </c>
      <c r="N13" s="24"/>
    </row>
    <row r="14" spans="1:17" ht="15" customHeight="1" x14ac:dyDescent="0.2">
      <c r="A14" s="10" t="s">
        <v>13</v>
      </c>
      <c r="B14" s="205">
        <v>0</v>
      </c>
      <c r="C14" s="42">
        <f t="shared" ref="C14:C77" si="1">IF(ISBLANK(B14)," ",IF(F14&gt;0,B14/F14,IF(B14&gt;0,1,0)))</f>
        <v>0</v>
      </c>
      <c r="D14" s="184">
        <v>0</v>
      </c>
      <c r="E14" s="42">
        <f t="shared" ref="E14:E77" si="2">IF(ISBLANK(D14),"",IF(F14&gt;0,D14/F14,IF(D14&gt;0,1,0)))</f>
        <v>0</v>
      </c>
      <c r="F14" s="188">
        <f t="shared" ref="F14:F78" si="3">D14+B14</f>
        <v>0</v>
      </c>
      <c r="G14" s="43">
        <f t="shared" ref="G14:G16" si="4">IF(ISBLANK(F14),"  ",IF($F$79&gt;0,F14/$F$79,IF(F14&gt;0,1,0)))</f>
        <v>0</v>
      </c>
      <c r="H14" s="205">
        <v>0</v>
      </c>
      <c r="I14" s="41">
        <f t="shared" ref="I14:I77" si="5">IF(ISBLANK(H14)," ",IF(L14&gt;0,H14/L14,IF(H14&gt;0,1,0)))</f>
        <v>0</v>
      </c>
      <c r="J14" s="184">
        <v>0</v>
      </c>
      <c r="K14" s="42">
        <f t="shared" ref="K14:K77" si="6">IF(ISBLANK(J14),"",IF(L14&gt;0,J14/L14,IF(J14&gt;0,1,0)))</f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225079</v>
      </c>
      <c r="C15" s="42">
        <f t="shared" si="1"/>
        <v>1</v>
      </c>
      <c r="D15" s="181">
        <v>0</v>
      </c>
      <c r="E15" s="42">
        <f t="shared" si="2"/>
        <v>0</v>
      </c>
      <c r="F15" s="189">
        <f t="shared" si="3"/>
        <v>225079</v>
      </c>
      <c r="G15" s="43">
        <f t="shared" si="4"/>
        <v>5.6467691931999971E-3</v>
      </c>
      <c r="H15" s="170">
        <v>229070</v>
      </c>
      <c r="I15" s="41">
        <f t="shared" si="5"/>
        <v>1</v>
      </c>
      <c r="J15" s="181">
        <v>0</v>
      </c>
      <c r="K15" s="42">
        <f t="shared" si="6"/>
        <v>0</v>
      </c>
      <c r="L15" s="189">
        <f t="shared" si="0"/>
        <v>229070</v>
      </c>
      <c r="M15" s="50">
        <f>IF(ISBLANK(L15),"  ",IF(L79&gt;0,L15/L79,IF(L15&gt;0,1,0)))</f>
        <v>6.5780125815869403E-3</v>
      </c>
      <c r="N15" s="24"/>
    </row>
    <row r="16" spans="1:17" ht="15" customHeight="1" x14ac:dyDescent="0.2">
      <c r="A16" s="51" t="s">
        <v>15</v>
      </c>
      <c r="B16" s="205">
        <v>0</v>
      </c>
      <c r="C16" s="42">
        <f t="shared" si="1"/>
        <v>0</v>
      </c>
      <c r="D16" s="184">
        <v>0</v>
      </c>
      <c r="E16" s="42">
        <f t="shared" si="2"/>
        <v>0</v>
      </c>
      <c r="F16" s="190">
        <f t="shared" si="3"/>
        <v>0</v>
      </c>
      <c r="G16" s="43">
        <f t="shared" si="4"/>
        <v>0</v>
      </c>
      <c r="H16" s="205">
        <v>0</v>
      </c>
      <c r="I16" s="41">
        <f t="shared" si="5"/>
        <v>0</v>
      </c>
      <c r="J16" s="184">
        <v>0</v>
      </c>
      <c r="K16" s="42">
        <f t="shared" si="6"/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225079</v>
      </c>
      <c r="C17" s="42">
        <f t="shared" si="1"/>
        <v>1</v>
      </c>
      <c r="D17" s="181">
        <v>0</v>
      </c>
      <c r="E17" s="42">
        <f t="shared" si="2"/>
        <v>0</v>
      </c>
      <c r="F17" s="191">
        <f t="shared" si="3"/>
        <v>225079</v>
      </c>
      <c r="G17" s="43">
        <f>IF(ISBLANK(F17),"  ",IF($F$79&gt;0,F17/$F$79,IF(F17&gt;0,1,0)))</f>
        <v>5.6467691931999971E-3</v>
      </c>
      <c r="H17" s="206">
        <v>229070</v>
      </c>
      <c r="I17" s="41">
        <f t="shared" si="5"/>
        <v>1</v>
      </c>
      <c r="J17" s="181">
        <v>0</v>
      </c>
      <c r="K17" s="42">
        <f t="shared" si="6"/>
        <v>0</v>
      </c>
      <c r="L17" s="191">
        <f t="shared" si="0"/>
        <v>229070</v>
      </c>
      <c r="M17" s="47">
        <f>IF(ISBLANK(L17),"  ",IF(L79&gt;0,L17/L79,IF(L17&gt;0,1,0)))</f>
        <v>6.5780125815869403E-3</v>
      </c>
      <c r="N17" s="24"/>
    </row>
    <row r="18" spans="1:14" ht="15" customHeight="1" x14ac:dyDescent="0.2">
      <c r="A18" s="52" t="s">
        <v>17</v>
      </c>
      <c r="B18" s="206">
        <v>0</v>
      </c>
      <c r="C18" s="42">
        <f t="shared" si="1"/>
        <v>0</v>
      </c>
      <c r="D18" s="181">
        <v>0</v>
      </c>
      <c r="E18" s="42">
        <f t="shared" si="2"/>
        <v>0</v>
      </c>
      <c r="F18" s="191">
        <f t="shared" si="3"/>
        <v>0</v>
      </c>
      <c r="G18" s="43">
        <f t="shared" ref="G18:G79" si="7">IF(ISBLANK(F18),"  ",IF($F$79&gt;0,F18/$F$79,IF(F18&gt;0,1,0)))</f>
        <v>0</v>
      </c>
      <c r="H18" s="206">
        <v>0</v>
      </c>
      <c r="I18" s="41">
        <f t="shared" si="5"/>
        <v>0</v>
      </c>
      <c r="J18" s="181">
        <v>0</v>
      </c>
      <c r="K18" s="42">
        <f t="shared" si="6"/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2">
        <f t="shared" si="1"/>
        <v>0</v>
      </c>
      <c r="D19" s="181">
        <v>0</v>
      </c>
      <c r="E19" s="42">
        <f t="shared" si="2"/>
        <v>0</v>
      </c>
      <c r="F19" s="191">
        <f t="shared" si="3"/>
        <v>0</v>
      </c>
      <c r="G19" s="43">
        <f t="shared" si="7"/>
        <v>0</v>
      </c>
      <c r="H19" s="206">
        <v>0</v>
      </c>
      <c r="I19" s="41">
        <f t="shared" si="5"/>
        <v>0</v>
      </c>
      <c r="J19" s="181">
        <v>0</v>
      </c>
      <c r="K19" s="42">
        <f t="shared" si="6"/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2">
        <f t="shared" si="1"/>
        <v>0</v>
      </c>
      <c r="D20" s="181">
        <v>0</v>
      </c>
      <c r="E20" s="42">
        <f t="shared" si="2"/>
        <v>0</v>
      </c>
      <c r="F20" s="191">
        <f t="shared" si="3"/>
        <v>0</v>
      </c>
      <c r="G20" s="43">
        <f t="shared" si="7"/>
        <v>0</v>
      </c>
      <c r="H20" s="206">
        <v>0</v>
      </c>
      <c r="I20" s="41">
        <f t="shared" si="5"/>
        <v>0</v>
      </c>
      <c r="J20" s="181">
        <v>0</v>
      </c>
      <c r="K20" s="42">
        <f t="shared" si="6"/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2">
        <f t="shared" si="1"/>
        <v>0</v>
      </c>
      <c r="D21" s="181">
        <v>0</v>
      </c>
      <c r="E21" s="42">
        <f t="shared" si="2"/>
        <v>0</v>
      </c>
      <c r="F21" s="191">
        <f t="shared" si="3"/>
        <v>0</v>
      </c>
      <c r="G21" s="43">
        <f t="shared" si="7"/>
        <v>0</v>
      </c>
      <c r="H21" s="206">
        <v>0</v>
      </c>
      <c r="I21" s="41">
        <f t="shared" si="5"/>
        <v>0</v>
      </c>
      <c r="J21" s="181">
        <v>0</v>
      </c>
      <c r="K21" s="42">
        <f t="shared" si="6"/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2">
        <f t="shared" si="1"/>
        <v>0</v>
      </c>
      <c r="D22" s="181">
        <v>0</v>
      </c>
      <c r="E22" s="42">
        <f t="shared" si="2"/>
        <v>0</v>
      </c>
      <c r="F22" s="191">
        <f t="shared" si="3"/>
        <v>0</v>
      </c>
      <c r="G22" s="43">
        <f t="shared" si="7"/>
        <v>0</v>
      </c>
      <c r="H22" s="206">
        <v>0</v>
      </c>
      <c r="I22" s="41">
        <f t="shared" si="5"/>
        <v>0</v>
      </c>
      <c r="J22" s="181">
        <v>0</v>
      </c>
      <c r="K22" s="42">
        <f t="shared" si="6"/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2">
        <f t="shared" si="1"/>
        <v>0</v>
      </c>
      <c r="D23" s="181">
        <v>0</v>
      </c>
      <c r="E23" s="42">
        <f t="shared" si="2"/>
        <v>0</v>
      </c>
      <c r="F23" s="191">
        <f t="shared" si="3"/>
        <v>0</v>
      </c>
      <c r="G23" s="43">
        <f t="shared" si="7"/>
        <v>0</v>
      </c>
      <c r="H23" s="206">
        <v>0</v>
      </c>
      <c r="I23" s="41">
        <f t="shared" si="5"/>
        <v>0</v>
      </c>
      <c r="J23" s="181">
        <v>0</v>
      </c>
      <c r="K23" s="42">
        <f t="shared" si="6"/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2">
        <f t="shared" si="1"/>
        <v>0</v>
      </c>
      <c r="D24" s="181">
        <v>0</v>
      </c>
      <c r="E24" s="42">
        <f t="shared" si="2"/>
        <v>0</v>
      </c>
      <c r="F24" s="191">
        <f t="shared" si="3"/>
        <v>0</v>
      </c>
      <c r="G24" s="43">
        <f t="shared" si="7"/>
        <v>0</v>
      </c>
      <c r="H24" s="206">
        <v>0</v>
      </c>
      <c r="I24" s="41">
        <f t="shared" si="5"/>
        <v>0</v>
      </c>
      <c r="J24" s="181">
        <v>0</v>
      </c>
      <c r="K24" s="42">
        <f t="shared" si="6"/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2">
        <f t="shared" si="1"/>
        <v>0</v>
      </c>
      <c r="D25" s="181">
        <v>0</v>
      </c>
      <c r="E25" s="42">
        <f t="shared" si="2"/>
        <v>0</v>
      </c>
      <c r="F25" s="191">
        <f t="shared" si="3"/>
        <v>0</v>
      </c>
      <c r="G25" s="43">
        <f t="shared" si="7"/>
        <v>0</v>
      </c>
      <c r="H25" s="206">
        <v>0</v>
      </c>
      <c r="I25" s="41">
        <f t="shared" si="5"/>
        <v>0</v>
      </c>
      <c r="J25" s="181">
        <v>0</v>
      </c>
      <c r="K25" s="42">
        <f t="shared" si="6"/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2">
        <f t="shared" si="1"/>
        <v>0</v>
      </c>
      <c r="D26" s="181">
        <v>0</v>
      </c>
      <c r="E26" s="42">
        <f t="shared" si="2"/>
        <v>0</v>
      </c>
      <c r="F26" s="191">
        <f t="shared" si="3"/>
        <v>0</v>
      </c>
      <c r="G26" s="43">
        <f t="shared" si="7"/>
        <v>0</v>
      </c>
      <c r="H26" s="206">
        <v>0</v>
      </c>
      <c r="I26" s="41">
        <f t="shared" si="5"/>
        <v>0</v>
      </c>
      <c r="J26" s="181">
        <v>0</v>
      </c>
      <c r="K26" s="42">
        <f t="shared" si="6"/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2">
        <f t="shared" si="1"/>
        <v>0</v>
      </c>
      <c r="D27" s="181">
        <v>0</v>
      </c>
      <c r="E27" s="42">
        <f t="shared" si="2"/>
        <v>0</v>
      </c>
      <c r="F27" s="191">
        <f t="shared" si="3"/>
        <v>0</v>
      </c>
      <c r="G27" s="43">
        <f t="shared" si="7"/>
        <v>0</v>
      </c>
      <c r="H27" s="206">
        <v>0</v>
      </c>
      <c r="I27" s="41">
        <f t="shared" si="5"/>
        <v>0</v>
      </c>
      <c r="J27" s="181">
        <v>0</v>
      </c>
      <c r="K27" s="42">
        <f t="shared" si="6"/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2">
        <f t="shared" si="1"/>
        <v>0</v>
      </c>
      <c r="D28" s="181">
        <v>0</v>
      </c>
      <c r="E28" s="42">
        <f t="shared" si="2"/>
        <v>0</v>
      </c>
      <c r="F28" s="191">
        <f t="shared" si="3"/>
        <v>0</v>
      </c>
      <c r="G28" s="43">
        <f t="shared" si="7"/>
        <v>0</v>
      </c>
      <c r="H28" s="206">
        <v>0</v>
      </c>
      <c r="I28" s="41">
        <f t="shared" si="5"/>
        <v>0</v>
      </c>
      <c r="J28" s="181">
        <v>0</v>
      </c>
      <c r="K28" s="42">
        <f t="shared" si="6"/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2">
        <f t="shared" si="1"/>
        <v>0</v>
      </c>
      <c r="D29" s="181">
        <v>0</v>
      </c>
      <c r="E29" s="42">
        <f t="shared" si="2"/>
        <v>0</v>
      </c>
      <c r="F29" s="191">
        <f t="shared" si="3"/>
        <v>0</v>
      </c>
      <c r="G29" s="43">
        <f t="shared" si="7"/>
        <v>0</v>
      </c>
      <c r="H29" s="206">
        <v>0</v>
      </c>
      <c r="I29" s="41">
        <f t="shared" si="5"/>
        <v>0</v>
      </c>
      <c r="J29" s="181">
        <v>0</v>
      </c>
      <c r="K29" s="42">
        <f t="shared" si="6"/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2">
        <f t="shared" si="1"/>
        <v>0</v>
      </c>
      <c r="D30" s="181">
        <v>0</v>
      </c>
      <c r="E30" s="42">
        <f t="shared" si="2"/>
        <v>0</v>
      </c>
      <c r="F30" s="191">
        <f t="shared" si="3"/>
        <v>0</v>
      </c>
      <c r="G30" s="43">
        <f t="shared" si="7"/>
        <v>0</v>
      </c>
      <c r="H30" s="206">
        <v>0</v>
      </c>
      <c r="I30" s="41">
        <f t="shared" si="5"/>
        <v>0</v>
      </c>
      <c r="J30" s="181">
        <v>0</v>
      </c>
      <c r="K30" s="42">
        <f t="shared" si="6"/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2">
        <f t="shared" si="1"/>
        <v>0</v>
      </c>
      <c r="D31" s="181">
        <v>0</v>
      </c>
      <c r="E31" s="42">
        <f t="shared" si="2"/>
        <v>0</v>
      </c>
      <c r="F31" s="191">
        <f t="shared" si="3"/>
        <v>0</v>
      </c>
      <c r="G31" s="43">
        <f t="shared" si="7"/>
        <v>0</v>
      </c>
      <c r="H31" s="206">
        <v>0</v>
      </c>
      <c r="I31" s="41">
        <f t="shared" si="5"/>
        <v>0</v>
      </c>
      <c r="J31" s="181">
        <v>0</v>
      </c>
      <c r="K31" s="42">
        <f t="shared" si="6"/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2">
        <f t="shared" si="1"/>
        <v>0</v>
      </c>
      <c r="D32" s="181">
        <v>0</v>
      </c>
      <c r="E32" s="42">
        <f t="shared" si="2"/>
        <v>0</v>
      </c>
      <c r="F32" s="191">
        <f t="shared" si="3"/>
        <v>0</v>
      </c>
      <c r="G32" s="43">
        <f t="shared" si="7"/>
        <v>0</v>
      </c>
      <c r="H32" s="206">
        <v>0</v>
      </c>
      <c r="I32" s="41">
        <f t="shared" si="5"/>
        <v>0</v>
      </c>
      <c r="J32" s="181">
        <v>0</v>
      </c>
      <c r="K32" s="42">
        <f t="shared" si="6"/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2">
        <f t="shared" si="1"/>
        <v>0</v>
      </c>
      <c r="D33" s="181">
        <v>0</v>
      </c>
      <c r="E33" s="42">
        <f t="shared" si="2"/>
        <v>0</v>
      </c>
      <c r="F33" s="191">
        <f t="shared" si="3"/>
        <v>0</v>
      </c>
      <c r="G33" s="43">
        <f t="shared" si="7"/>
        <v>0</v>
      </c>
      <c r="H33" s="206">
        <v>0</v>
      </c>
      <c r="I33" s="41">
        <f t="shared" si="5"/>
        <v>0</v>
      </c>
      <c r="J33" s="181">
        <v>0</v>
      </c>
      <c r="K33" s="42">
        <f t="shared" si="6"/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2">
        <f t="shared" si="1"/>
        <v>0</v>
      </c>
      <c r="D34" s="181">
        <v>0</v>
      </c>
      <c r="E34" s="42">
        <f t="shared" si="2"/>
        <v>0</v>
      </c>
      <c r="F34" s="191">
        <f t="shared" si="3"/>
        <v>0</v>
      </c>
      <c r="G34" s="43">
        <f t="shared" si="7"/>
        <v>0</v>
      </c>
      <c r="H34" s="206">
        <v>0</v>
      </c>
      <c r="I34" s="41">
        <f t="shared" si="5"/>
        <v>0</v>
      </c>
      <c r="J34" s="181">
        <v>0</v>
      </c>
      <c r="K34" s="42">
        <f t="shared" si="6"/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2">
        <f t="shared" si="1"/>
        <v>0</v>
      </c>
      <c r="D35" s="181">
        <v>0</v>
      </c>
      <c r="E35" s="42">
        <f t="shared" si="2"/>
        <v>0</v>
      </c>
      <c r="F35" s="191">
        <f t="shared" ref="F35" si="8">D35+B35</f>
        <v>0</v>
      </c>
      <c r="G35" s="43">
        <f t="shared" ref="G35" si="9">IF(ISBLANK(F35),"  ",IF($F$79&gt;0,F35/$F$79,IF(F35&gt;0,1,0)))</f>
        <v>0</v>
      </c>
      <c r="H35" s="206">
        <v>0</v>
      </c>
      <c r="I35" s="41">
        <f t="shared" si="5"/>
        <v>0</v>
      </c>
      <c r="J35" s="181">
        <v>0</v>
      </c>
      <c r="K35" s="42">
        <f t="shared" si="6"/>
        <v>0</v>
      </c>
      <c r="L35" s="191">
        <f t="shared" ref="L35" si="10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2">
        <f t="shared" si="1"/>
        <v>0</v>
      </c>
      <c r="D36" s="181">
        <v>0</v>
      </c>
      <c r="E36" s="42">
        <f t="shared" si="2"/>
        <v>0</v>
      </c>
      <c r="F36" s="191">
        <f t="shared" ref="F36" si="11">D36+B36</f>
        <v>0</v>
      </c>
      <c r="G36" s="43">
        <f t="shared" ref="G36" si="12">IF(ISBLANK(F36),"  ",IF($F$79&gt;0,F36/$F$79,IF(F36&gt;0,1,0)))</f>
        <v>0</v>
      </c>
      <c r="H36" s="206">
        <v>0</v>
      </c>
      <c r="I36" s="41">
        <f t="shared" si="5"/>
        <v>0</v>
      </c>
      <c r="J36" s="181">
        <v>0</v>
      </c>
      <c r="K36" s="42">
        <f t="shared" si="6"/>
        <v>0</v>
      </c>
      <c r="L36" s="191">
        <f t="shared" ref="L36" si="13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42" t="str">
        <f t="shared" si="1"/>
        <v xml:space="preserve"> </v>
      </c>
      <c r="D37" s="181"/>
      <c r="E37" s="42" t="str">
        <f t="shared" si="2"/>
        <v/>
      </c>
      <c r="F37" s="191">
        <f t="shared" si="3"/>
        <v>0</v>
      </c>
      <c r="G37" s="43">
        <f t="shared" si="7"/>
        <v>0</v>
      </c>
      <c r="H37" s="207" t="s">
        <v>4</v>
      </c>
      <c r="I37" s="41">
        <f t="shared" si="5"/>
        <v>1</v>
      </c>
      <c r="J37" s="181"/>
      <c r="K37" s="42" t="str">
        <f t="shared" si="6"/>
        <v/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2">
        <f t="shared" si="1"/>
        <v>0</v>
      </c>
      <c r="D38" s="181">
        <v>0</v>
      </c>
      <c r="E38" s="42">
        <f t="shared" si="2"/>
        <v>0</v>
      </c>
      <c r="F38" s="191">
        <f t="shared" si="3"/>
        <v>0</v>
      </c>
      <c r="G38" s="43">
        <f t="shared" si="7"/>
        <v>0</v>
      </c>
      <c r="H38" s="206">
        <v>0</v>
      </c>
      <c r="I38" s="41">
        <f t="shared" si="5"/>
        <v>0</v>
      </c>
      <c r="J38" s="181">
        <v>0</v>
      </c>
      <c r="K38" s="42">
        <f t="shared" si="6"/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42" t="str">
        <f t="shared" si="1"/>
        <v xml:space="preserve"> </v>
      </c>
      <c r="D39" s="181"/>
      <c r="E39" s="42" t="str">
        <f t="shared" si="2"/>
        <v/>
      </c>
      <c r="F39" s="191">
        <f t="shared" si="3"/>
        <v>0</v>
      </c>
      <c r="G39" s="43">
        <f t="shared" si="7"/>
        <v>0</v>
      </c>
      <c r="H39" s="207"/>
      <c r="I39" s="41" t="str">
        <f t="shared" si="5"/>
        <v xml:space="preserve"> </v>
      </c>
      <c r="J39" s="181"/>
      <c r="K39" s="42" t="str">
        <f t="shared" si="6"/>
        <v/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2">
        <f t="shared" si="1"/>
        <v>0</v>
      </c>
      <c r="D40" s="180">
        <v>0</v>
      </c>
      <c r="E40" s="42">
        <f t="shared" si="2"/>
        <v>0</v>
      </c>
      <c r="F40" s="192">
        <f t="shared" si="3"/>
        <v>0</v>
      </c>
      <c r="G40" s="43">
        <f t="shared" si="7"/>
        <v>0</v>
      </c>
      <c r="H40" s="168">
        <v>0</v>
      </c>
      <c r="I40" s="41">
        <f t="shared" si="5"/>
        <v>0</v>
      </c>
      <c r="J40" s="180">
        <v>0</v>
      </c>
      <c r="K40" s="42">
        <f t="shared" si="6"/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2" t="str">
        <f t="shared" si="1"/>
        <v xml:space="preserve"> </v>
      </c>
      <c r="D41" s="180"/>
      <c r="E41" s="42" t="str">
        <f t="shared" si="2"/>
        <v/>
      </c>
      <c r="F41" s="191">
        <f t="shared" si="3"/>
        <v>0</v>
      </c>
      <c r="G41" s="43">
        <f t="shared" si="7"/>
        <v>0</v>
      </c>
      <c r="H41" s="168"/>
      <c r="I41" s="41" t="str">
        <f t="shared" si="5"/>
        <v xml:space="preserve"> </v>
      </c>
      <c r="J41" s="180"/>
      <c r="K41" s="42" t="str">
        <f t="shared" si="6"/>
        <v/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5325232</v>
      </c>
      <c r="C42" s="60">
        <f t="shared" si="1"/>
        <v>1</v>
      </c>
      <c r="D42" s="213">
        <v>0</v>
      </c>
      <c r="E42" s="60">
        <f t="shared" si="2"/>
        <v>0</v>
      </c>
      <c r="F42" s="169">
        <f t="shared" si="3"/>
        <v>5325232</v>
      </c>
      <c r="G42" s="161">
        <f t="shared" si="7"/>
        <v>0.13359911855056583</v>
      </c>
      <c r="H42" s="169">
        <v>2693020</v>
      </c>
      <c r="I42" s="41">
        <f t="shared" si="5"/>
        <v>1</v>
      </c>
      <c r="J42" s="213">
        <v>0</v>
      </c>
      <c r="K42" s="60">
        <f t="shared" si="6"/>
        <v>0</v>
      </c>
      <c r="L42" s="169">
        <f>L41+L40+L38+L34+L29+L28+L26+L27+L25+L24+L23+L22+L21+L20+L19+L18+L17+L16+L14+L13+L30+L31+L32+L33</f>
        <v>2693020</v>
      </c>
      <c r="M42" s="61">
        <f>IF(ISBLANK(L42),"  ",IF(L79&gt;0,L42/L79,IF(L42&gt;0,1,0)))</f>
        <v>7.7333214486686438E-2</v>
      </c>
      <c r="N42" s="63"/>
    </row>
    <row r="43" spans="1:14" ht="15" customHeight="1" x14ac:dyDescent="0.25">
      <c r="A43" s="65" t="s">
        <v>38</v>
      </c>
      <c r="B43" s="170"/>
      <c r="C43" s="162" t="str">
        <f t="shared" si="1"/>
        <v xml:space="preserve"> </v>
      </c>
      <c r="D43" s="181"/>
      <c r="E43" s="42" t="str">
        <f t="shared" si="2"/>
        <v/>
      </c>
      <c r="F43" s="191"/>
      <c r="G43" s="50"/>
      <c r="H43" s="170"/>
      <c r="I43" s="41" t="str">
        <f t="shared" si="5"/>
        <v xml:space="preserve"> </v>
      </c>
      <c r="J43" s="181"/>
      <c r="K43" s="42" t="str">
        <f t="shared" si="6"/>
        <v/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2">
        <f t="shared" si="1"/>
        <v>0</v>
      </c>
      <c r="D44" s="214">
        <v>0</v>
      </c>
      <c r="E44" s="42">
        <f t="shared" si="2"/>
        <v>0</v>
      </c>
      <c r="F44" s="189">
        <f t="shared" si="3"/>
        <v>0</v>
      </c>
      <c r="G44" s="43">
        <f t="shared" si="7"/>
        <v>0</v>
      </c>
      <c r="H44" s="208">
        <v>0</v>
      </c>
      <c r="I44" s="41">
        <f t="shared" si="5"/>
        <v>0</v>
      </c>
      <c r="J44" s="214">
        <v>0</v>
      </c>
      <c r="K44" s="42">
        <f t="shared" si="6"/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2">
        <f t="shared" si="1"/>
        <v>0</v>
      </c>
      <c r="D45" s="181">
        <v>0</v>
      </c>
      <c r="E45" s="42">
        <f t="shared" si="2"/>
        <v>0</v>
      </c>
      <c r="F45" s="191">
        <f t="shared" si="3"/>
        <v>0</v>
      </c>
      <c r="G45" s="43">
        <f t="shared" si="7"/>
        <v>0</v>
      </c>
      <c r="H45" s="206">
        <v>0</v>
      </c>
      <c r="I45" s="41">
        <f t="shared" si="5"/>
        <v>0</v>
      </c>
      <c r="J45" s="181">
        <v>0</v>
      </c>
      <c r="K45" s="42">
        <f t="shared" si="6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2">
        <f t="shared" si="1"/>
        <v>0</v>
      </c>
      <c r="D46" s="181">
        <v>0</v>
      </c>
      <c r="E46" s="42">
        <f t="shared" si="2"/>
        <v>0</v>
      </c>
      <c r="F46" s="192">
        <f t="shared" si="3"/>
        <v>0</v>
      </c>
      <c r="G46" s="43">
        <f t="shared" si="7"/>
        <v>0</v>
      </c>
      <c r="H46" s="206">
        <v>0</v>
      </c>
      <c r="I46" s="41">
        <f t="shared" si="5"/>
        <v>0</v>
      </c>
      <c r="J46" s="181">
        <v>0</v>
      </c>
      <c r="K46" s="42">
        <f t="shared" si="6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2">
        <f t="shared" si="1"/>
        <v>0</v>
      </c>
      <c r="D47" s="181">
        <v>0</v>
      </c>
      <c r="E47" s="42">
        <f t="shared" si="2"/>
        <v>0</v>
      </c>
      <c r="F47" s="192">
        <f t="shared" si="3"/>
        <v>0</v>
      </c>
      <c r="G47" s="43">
        <f t="shared" si="7"/>
        <v>0</v>
      </c>
      <c r="H47" s="206">
        <v>0</v>
      </c>
      <c r="I47" s="41">
        <f t="shared" si="5"/>
        <v>0</v>
      </c>
      <c r="J47" s="181">
        <v>0</v>
      </c>
      <c r="K47" s="42">
        <f t="shared" si="6"/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2">
        <f t="shared" si="1"/>
        <v>0</v>
      </c>
      <c r="D48" s="181">
        <v>0</v>
      </c>
      <c r="E48" s="42">
        <f t="shared" si="2"/>
        <v>0</v>
      </c>
      <c r="F48" s="192">
        <f t="shared" si="3"/>
        <v>0</v>
      </c>
      <c r="G48" s="43">
        <f t="shared" si="7"/>
        <v>0</v>
      </c>
      <c r="H48" s="206">
        <v>0</v>
      </c>
      <c r="I48" s="41">
        <f t="shared" si="5"/>
        <v>0</v>
      </c>
      <c r="J48" s="181">
        <v>0</v>
      </c>
      <c r="K48" s="42">
        <f t="shared" si="6"/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0">
        <f t="shared" si="1"/>
        <v>0</v>
      </c>
      <c r="D49" s="185">
        <v>0</v>
      </c>
      <c r="E49" s="60">
        <f t="shared" si="2"/>
        <v>0</v>
      </c>
      <c r="F49" s="193">
        <f t="shared" si="3"/>
        <v>0</v>
      </c>
      <c r="G49" s="161">
        <f t="shared" si="7"/>
        <v>0</v>
      </c>
      <c r="H49" s="174">
        <v>0</v>
      </c>
      <c r="I49" s="41">
        <f t="shared" si="5"/>
        <v>0</v>
      </c>
      <c r="J49" s="185">
        <v>0</v>
      </c>
      <c r="K49" s="60">
        <f t="shared" si="6"/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2576300</v>
      </c>
      <c r="C50" s="60">
        <f t="shared" si="1"/>
        <v>1</v>
      </c>
      <c r="D50" s="186">
        <v>0</v>
      </c>
      <c r="E50" s="60">
        <f t="shared" si="2"/>
        <v>0</v>
      </c>
      <c r="F50" s="194">
        <f t="shared" ref="F50" si="14">D50+B50</f>
        <v>2576300</v>
      </c>
      <c r="G50" s="161">
        <f t="shared" ref="G50" si="15">IF(ISBLANK(F50),"  ",IF($F$79&gt;0,F50/$F$79,IF(F50&gt;0,1,0)))</f>
        <v>6.4634068360180888E-2</v>
      </c>
      <c r="H50" s="209">
        <v>0</v>
      </c>
      <c r="I50" s="41">
        <f t="shared" si="5"/>
        <v>0</v>
      </c>
      <c r="J50" s="225">
        <v>2576300</v>
      </c>
      <c r="K50" s="60">
        <f t="shared" si="6"/>
        <v>1</v>
      </c>
      <c r="L50" s="194">
        <f>J50+H50</f>
        <v>2576300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0">
        <f t="shared" si="1"/>
        <v>0</v>
      </c>
      <c r="D51" s="186">
        <v>0</v>
      </c>
      <c r="E51" s="60">
        <f t="shared" si="2"/>
        <v>0</v>
      </c>
      <c r="F51" s="194">
        <f t="shared" si="3"/>
        <v>0</v>
      </c>
      <c r="G51" s="161">
        <f t="shared" si="7"/>
        <v>0</v>
      </c>
      <c r="H51" s="209">
        <v>0</v>
      </c>
      <c r="I51" s="41">
        <f t="shared" si="5"/>
        <v>0</v>
      </c>
      <c r="J51" s="186">
        <v>0</v>
      </c>
      <c r="K51" s="60">
        <f t="shared" si="6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162" t="str">
        <f t="shared" si="1"/>
        <v xml:space="preserve"> </v>
      </c>
      <c r="D52" s="184"/>
      <c r="E52" s="42" t="str">
        <f t="shared" si="2"/>
        <v/>
      </c>
      <c r="F52" s="189"/>
      <c r="G52" s="50"/>
      <c r="H52" s="173"/>
      <c r="I52" s="41" t="str">
        <f t="shared" si="5"/>
        <v xml:space="preserve"> </v>
      </c>
      <c r="J52" s="184"/>
      <c r="K52" s="42" t="str">
        <f t="shared" si="6"/>
        <v/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15354324</v>
      </c>
      <c r="C53" s="42">
        <f t="shared" si="1"/>
        <v>1</v>
      </c>
      <c r="D53" s="184">
        <v>0</v>
      </c>
      <c r="E53" s="42">
        <f t="shared" si="2"/>
        <v>0</v>
      </c>
      <c r="F53" s="195">
        <f t="shared" si="3"/>
        <v>15354324</v>
      </c>
      <c r="G53" s="43">
        <f t="shared" si="7"/>
        <v>0.38520841013871288</v>
      </c>
      <c r="H53" s="173">
        <v>14174677</v>
      </c>
      <c r="I53" s="41">
        <f t="shared" si="5"/>
        <v>1</v>
      </c>
      <c r="J53" s="184">
        <v>0</v>
      </c>
      <c r="K53" s="42">
        <f t="shared" si="6"/>
        <v>0</v>
      </c>
      <c r="L53" s="195">
        <f t="shared" ref="L53:L69" si="16">J53+H53</f>
        <v>14174677</v>
      </c>
      <c r="M53" s="43">
        <f>IF(ISBLANK(L53),"  ",IF(L79&gt;0,L53/L79,IF(L53&gt;0,1,0)))</f>
        <v>0.40704240470568398</v>
      </c>
      <c r="N53" s="24"/>
    </row>
    <row r="54" spans="1:14" ht="15" customHeight="1" x14ac:dyDescent="0.2">
      <c r="A54" s="30" t="s">
        <v>48</v>
      </c>
      <c r="B54" s="170">
        <v>146829</v>
      </c>
      <c r="C54" s="42">
        <f t="shared" si="1"/>
        <v>1</v>
      </c>
      <c r="D54" s="181">
        <v>0</v>
      </c>
      <c r="E54" s="42">
        <f t="shared" si="2"/>
        <v>0</v>
      </c>
      <c r="F54" s="196">
        <f t="shared" si="3"/>
        <v>146829</v>
      </c>
      <c r="G54" s="43">
        <f t="shared" si="7"/>
        <v>3.6836376288696964E-3</v>
      </c>
      <c r="H54" s="170">
        <v>150000</v>
      </c>
      <c r="I54" s="41">
        <f t="shared" si="5"/>
        <v>1</v>
      </c>
      <c r="J54" s="181">
        <v>0</v>
      </c>
      <c r="K54" s="42">
        <f t="shared" si="6"/>
        <v>0</v>
      </c>
      <c r="L54" s="196">
        <f t="shared" si="16"/>
        <v>150000</v>
      </c>
      <c r="M54" s="47">
        <f>IF(ISBLANK(L54),"  ",IF(L79&gt;0,L54/L79,IF(L54&gt;0,1,0)))</f>
        <v>4.3074251854805998E-3</v>
      </c>
      <c r="N54" s="24"/>
    </row>
    <row r="55" spans="1:14" ht="15" customHeight="1" x14ac:dyDescent="0.2">
      <c r="A55" s="74" t="s">
        <v>49</v>
      </c>
      <c r="B55" s="210">
        <v>608355</v>
      </c>
      <c r="C55" s="42">
        <f t="shared" si="1"/>
        <v>1</v>
      </c>
      <c r="D55" s="215">
        <v>0</v>
      </c>
      <c r="E55" s="42">
        <f t="shared" si="2"/>
        <v>0</v>
      </c>
      <c r="F55" s="197">
        <f t="shared" si="3"/>
        <v>608355</v>
      </c>
      <c r="G55" s="43">
        <f t="shared" si="7"/>
        <v>1.5262375754864667E-2</v>
      </c>
      <c r="H55" s="210">
        <v>600000</v>
      </c>
      <c r="I55" s="41">
        <f t="shared" si="5"/>
        <v>1</v>
      </c>
      <c r="J55" s="215">
        <v>0</v>
      </c>
      <c r="K55" s="42">
        <f t="shared" si="6"/>
        <v>0</v>
      </c>
      <c r="L55" s="197">
        <f t="shared" si="16"/>
        <v>600000</v>
      </c>
      <c r="M55" s="47">
        <f>IF(ISBLANK(L55),"  ",IF(L79&gt;0,L55/L79,IF(L55&gt;0,1,0)))</f>
        <v>1.7229700741922399E-2</v>
      </c>
      <c r="N55" s="24"/>
    </row>
    <row r="56" spans="1:14" ht="15" customHeight="1" x14ac:dyDescent="0.2">
      <c r="A56" s="74" t="s">
        <v>50</v>
      </c>
      <c r="B56" s="210">
        <v>207112</v>
      </c>
      <c r="C56" s="42">
        <f t="shared" si="1"/>
        <v>1</v>
      </c>
      <c r="D56" s="215">
        <v>0</v>
      </c>
      <c r="E56" s="42">
        <f t="shared" si="2"/>
        <v>0</v>
      </c>
      <c r="F56" s="197">
        <f t="shared" si="3"/>
        <v>207112</v>
      </c>
      <c r="G56" s="43">
        <f t="shared" si="7"/>
        <v>5.1960141156751089E-3</v>
      </c>
      <c r="H56" s="210">
        <v>215000</v>
      </c>
      <c r="I56" s="41">
        <f t="shared" si="5"/>
        <v>1</v>
      </c>
      <c r="J56" s="215">
        <v>0</v>
      </c>
      <c r="K56" s="42">
        <f t="shared" si="6"/>
        <v>0</v>
      </c>
      <c r="L56" s="197">
        <f t="shared" si="16"/>
        <v>215000</v>
      </c>
      <c r="M56" s="47">
        <f>IF(ISBLANK(L56),"  ",IF(L79&gt;0,L56/L79,IF(L56&gt;0,1,0)))</f>
        <v>6.1739760991888605E-3</v>
      </c>
      <c r="N56" s="24"/>
    </row>
    <row r="57" spans="1:14" ht="15" customHeight="1" x14ac:dyDescent="0.2">
      <c r="A57" s="74" t="s">
        <v>51</v>
      </c>
      <c r="B57" s="210">
        <v>0</v>
      </c>
      <c r="C57" s="42">
        <f t="shared" si="1"/>
        <v>0</v>
      </c>
      <c r="D57" s="215">
        <v>0</v>
      </c>
      <c r="E57" s="42">
        <f t="shared" si="2"/>
        <v>0</v>
      </c>
      <c r="F57" s="197">
        <f t="shared" si="3"/>
        <v>0</v>
      </c>
      <c r="G57" s="43">
        <f t="shared" si="7"/>
        <v>0</v>
      </c>
      <c r="H57" s="210">
        <v>0</v>
      </c>
      <c r="I57" s="41">
        <f t="shared" si="5"/>
        <v>0</v>
      </c>
      <c r="J57" s="215">
        <v>0</v>
      </c>
      <c r="K57" s="42">
        <f t="shared" si="6"/>
        <v>0</v>
      </c>
      <c r="L57" s="197">
        <f t="shared" si="16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2169985</v>
      </c>
      <c r="C58" s="42">
        <f t="shared" si="1"/>
        <v>0.43709645093356997</v>
      </c>
      <c r="D58" s="181">
        <v>2794560</v>
      </c>
      <c r="E58" s="42">
        <f t="shared" si="2"/>
        <v>0.56290354906643003</v>
      </c>
      <c r="F58" s="196">
        <f t="shared" si="3"/>
        <v>4964545</v>
      </c>
      <c r="G58" s="43">
        <f t="shared" si="7"/>
        <v>0.12455022354042394</v>
      </c>
      <c r="H58" s="170">
        <v>2084450</v>
      </c>
      <c r="I58" s="41">
        <f t="shared" si="5"/>
        <v>0.51768927963839118</v>
      </c>
      <c r="J58" s="181">
        <v>1942000</v>
      </c>
      <c r="K58" s="42">
        <f t="shared" si="6"/>
        <v>0.48231072036160888</v>
      </c>
      <c r="L58" s="196">
        <f t="shared" si="16"/>
        <v>4026450</v>
      </c>
      <c r="M58" s="47">
        <f>IF(ISBLANK(L58),"  ",IF(L79&gt;0,L58/L79,IF(L58&gt;0,1,0)))</f>
        <v>0.11562421425385574</v>
      </c>
      <c r="N58" s="24"/>
    </row>
    <row r="59" spans="1:14" s="64" customFormat="1" ht="15" customHeight="1" x14ac:dyDescent="0.25">
      <c r="A59" s="70" t="s">
        <v>53</v>
      </c>
      <c r="B59" s="211">
        <v>18486605</v>
      </c>
      <c r="C59" s="42">
        <f t="shared" si="1"/>
        <v>0.86868388079318026</v>
      </c>
      <c r="D59" s="185">
        <v>2794560</v>
      </c>
      <c r="E59" s="60">
        <f t="shared" si="2"/>
        <v>0.13131611920681974</v>
      </c>
      <c r="F59" s="196">
        <f t="shared" si="3"/>
        <v>21281165</v>
      </c>
      <c r="G59" s="43">
        <f t="shared" si="7"/>
        <v>0.53390066117854629</v>
      </c>
      <c r="H59" s="211">
        <v>17224127</v>
      </c>
      <c r="I59" s="41">
        <f t="shared" si="5"/>
        <v>0.8986754079214857</v>
      </c>
      <c r="J59" s="185">
        <v>1942000</v>
      </c>
      <c r="K59" s="60">
        <f t="shared" si="6"/>
        <v>0.10132459207851435</v>
      </c>
      <c r="L59" s="196">
        <f t="shared" si="16"/>
        <v>19166127</v>
      </c>
      <c r="M59" s="61">
        <f>IF(ISBLANK(L59),"  ",IF(L79&gt;0,L59/L79,IF(L59&gt;0,1,0)))</f>
        <v>0.55037772098613158</v>
      </c>
      <c r="N59" s="63"/>
    </row>
    <row r="60" spans="1:14" ht="15" customHeight="1" x14ac:dyDescent="0.2">
      <c r="A60" s="40" t="s">
        <v>54</v>
      </c>
      <c r="B60" s="212">
        <v>0</v>
      </c>
      <c r="C60" s="42">
        <f t="shared" si="1"/>
        <v>0</v>
      </c>
      <c r="D60" s="216">
        <v>0</v>
      </c>
      <c r="E60" s="42">
        <f t="shared" si="2"/>
        <v>0</v>
      </c>
      <c r="F60" s="199">
        <f t="shared" si="3"/>
        <v>0</v>
      </c>
      <c r="G60" s="43">
        <f t="shared" si="7"/>
        <v>0</v>
      </c>
      <c r="H60" s="212">
        <v>0</v>
      </c>
      <c r="I60" s="41">
        <f t="shared" si="5"/>
        <v>0</v>
      </c>
      <c r="J60" s="216">
        <v>0</v>
      </c>
      <c r="K60" s="42">
        <f t="shared" si="6"/>
        <v>0</v>
      </c>
      <c r="L60" s="199">
        <f t="shared" si="16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2">
        <f t="shared" si="1"/>
        <v>0</v>
      </c>
      <c r="D61" s="181">
        <v>0</v>
      </c>
      <c r="E61" s="42">
        <f t="shared" si="2"/>
        <v>0</v>
      </c>
      <c r="F61" s="191">
        <f t="shared" si="3"/>
        <v>0</v>
      </c>
      <c r="G61" s="43">
        <f t="shared" si="7"/>
        <v>0</v>
      </c>
      <c r="H61" s="206">
        <v>0</v>
      </c>
      <c r="I61" s="41">
        <f t="shared" si="5"/>
        <v>0</v>
      </c>
      <c r="J61" s="181">
        <v>0</v>
      </c>
      <c r="K61" s="42">
        <f t="shared" si="6"/>
        <v>0</v>
      </c>
      <c r="L61" s="191">
        <f t="shared" si="16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2">
        <f t="shared" si="1"/>
        <v>0</v>
      </c>
      <c r="D62" s="181">
        <v>0</v>
      </c>
      <c r="E62" s="42">
        <f t="shared" si="2"/>
        <v>0</v>
      </c>
      <c r="F62" s="191">
        <f t="shared" si="3"/>
        <v>0</v>
      </c>
      <c r="G62" s="43">
        <f t="shared" si="7"/>
        <v>0</v>
      </c>
      <c r="H62" s="206">
        <v>0</v>
      </c>
      <c r="I62" s="41">
        <f t="shared" si="5"/>
        <v>0</v>
      </c>
      <c r="J62" s="181">
        <v>0</v>
      </c>
      <c r="K62" s="42">
        <f t="shared" si="6"/>
        <v>0</v>
      </c>
      <c r="L62" s="191">
        <f t="shared" si="16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2">
        <f t="shared" si="1"/>
        <v>0</v>
      </c>
      <c r="D63" s="180">
        <v>-10004</v>
      </c>
      <c r="E63" s="42">
        <f t="shared" si="2"/>
        <v>0</v>
      </c>
      <c r="F63" s="192">
        <f t="shared" si="3"/>
        <v>-10004</v>
      </c>
      <c r="G63" s="43">
        <f t="shared" si="7"/>
        <v>-2.5097978491450901E-4</v>
      </c>
      <c r="H63" s="168">
        <v>0</v>
      </c>
      <c r="I63" s="41">
        <f t="shared" si="5"/>
        <v>0</v>
      </c>
      <c r="J63" s="180">
        <v>150000</v>
      </c>
      <c r="K63" s="42">
        <f t="shared" si="6"/>
        <v>1</v>
      </c>
      <c r="L63" s="192">
        <f t="shared" si="16"/>
        <v>150000</v>
      </c>
      <c r="M63" s="47">
        <f>IF(ISBLANK(L63),"  ",IF(L79&gt;0,L63/L79,IF(L63&gt;0,1,0)))</f>
        <v>4.3074251854805998E-3</v>
      </c>
      <c r="N63" s="24"/>
    </row>
    <row r="64" spans="1:14" ht="15" customHeight="1" x14ac:dyDescent="0.2">
      <c r="A64" s="76" t="s">
        <v>58</v>
      </c>
      <c r="B64" s="206">
        <v>0</v>
      </c>
      <c r="C64" s="42">
        <f t="shared" si="1"/>
        <v>0</v>
      </c>
      <c r="D64" s="181">
        <v>0</v>
      </c>
      <c r="E64" s="42">
        <f t="shared" si="2"/>
        <v>0</v>
      </c>
      <c r="F64" s="191">
        <f t="shared" si="3"/>
        <v>0</v>
      </c>
      <c r="G64" s="43">
        <f t="shared" si="7"/>
        <v>0</v>
      </c>
      <c r="H64" s="206">
        <v>0</v>
      </c>
      <c r="I64" s="41">
        <f t="shared" si="5"/>
        <v>0</v>
      </c>
      <c r="J64" s="181">
        <v>0</v>
      </c>
      <c r="K64" s="42">
        <f t="shared" si="6"/>
        <v>0</v>
      </c>
      <c r="L64" s="191">
        <f t="shared" si="16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2">
        <f t="shared" si="1"/>
        <v>0</v>
      </c>
      <c r="D65" s="181">
        <v>148320.93999999994</v>
      </c>
      <c r="E65" s="42">
        <f t="shared" si="2"/>
        <v>1</v>
      </c>
      <c r="F65" s="191">
        <f t="shared" si="3"/>
        <v>148320.93999999994</v>
      </c>
      <c r="G65" s="43">
        <f t="shared" si="7"/>
        <v>3.7210673350177711E-3</v>
      </c>
      <c r="H65" s="206">
        <v>0</v>
      </c>
      <c r="I65" s="41">
        <f t="shared" si="5"/>
        <v>0</v>
      </c>
      <c r="J65" s="181">
        <v>96500</v>
      </c>
      <c r="K65" s="42">
        <f t="shared" si="6"/>
        <v>1</v>
      </c>
      <c r="L65" s="191">
        <f t="shared" si="16"/>
        <v>96500</v>
      </c>
      <c r="M65" s="47">
        <f>IF(ISBLANK(L65),"  ",IF(L79&gt;0,L65/L79,IF(L65&gt;0,1,0)))</f>
        <v>2.7711102026591861E-3</v>
      </c>
      <c r="N65" s="24"/>
    </row>
    <row r="66" spans="1:14" ht="15" customHeight="1" x14ac:dyDescent="0.2">
      <c r="A66" s="77" t="s">
        <v>60</v>
      </c>
      <c r="B66" s="206">
        <v>0</v>
      </c>
      <c r="C66" s="42">
        <f t="shared" si="1"/>
        <v>0</v>
      </c>
      <c r="D66" s="181">
        <v>1364320</v>
      </c>
      <c r="E66" s="42">
        <f t="shared" si="2"/>
        <v>1</v>
      </c>
      <c r="F66" s="191">
        <f t="shared" si="3"/>
        <v>1364320</v>
      </c>
      <c r="G66" s="43">
        <f t="shared" si="7"/>
        <v>3.4227982822327363E-2</v>
      </c>
      <c r="H66" s="206">
        <v>0</v>
      </c>
      <c r="I66" s="41">
        <f t="shared" si="5"/>
        <v>0</v>
      </c>
      <c r="J66" s="181">
        <v>1457321</v>
      </c>
      <c r="K66" s="42">
        <f t="shared" si="6"/>
        <v>1</v>
      </c>
      <c r="L66" s="191">
        <f t="shared" si="16"/>
        <v>1457321</v>
      </c>
      <c r="M66" s="47">
        <f>IF(ISBLANK(L66),"  ",IF(L79&gt;0,L66/L79,IF(L66&gt;0,1,0)))</f>
        <v>4.1848674524865161E-2</v>
      </c>
      <c r="N66" s="24"/>
    </row>
    <row r="67" spans="1:14" ht="15" customHeight="1" x14ac:dyDescent="0.2">
      <c r="A67" s="77" t="s">
        <v>61</v>
      </c>
      <c r="B67" s="206">
        <v>0</v>
      </c>
      <c r="C67" s="42">
        <f t="shared" si="1"/>
        <v>0</v>
      </c>
      <c r="D67" s="181">
        <v>324592</v>
      </c>
      <c r="E67" s="42">
        <f t="shared" si="2"/>
        <v>1</v>
      </c>
      <c r="F67" s="191">
        <f t="shared" si="3"/>
        <v>324592</v>
      </c>
      <c r="G67" s="43">
        <f t="shared" si="7"/>
        <v>8.1433456962185444E-3</v>
      </c>
      <c r="H67" s="206">
        <v>0</v>
      </c>
      <c r="I67" s="41">
        <f t="shared" si="5"/>
        <v>0</v>
      </c>
      <c r="J67" s="181">
        <v>100000</v>
      </c>
      <c r="K67" s="42">
        <f t="shared" si="6"/>
        <v>1</v>
      </c>
      <c r="L67" s="191">
        <f t="shared" si="16"/>
        <v>100000</v>
      </c>
      <c r="M67" s="47">
        <f>IF(ISBLANK(L67),"  ",IF(L79&gt;0,L67/L79,IF(L67&gt;0,1,0)))</f>
        <v>2.8716167903204003E-3</v>
      </c>
      <c r="N67" s="24"/>
    </row>
    <row r="68" spans="1:14" ht="15" customHeight="1" x14ac:dyDescent="0.2">
      <c r="A68" s="68" t="s">
        <v>62</v>
      </c>
      <c r="B68" s="206">
        <v>0</v>
      </c>
      <c r="C68" s="42">
        <f t="shared" si="1"/>
        <v>0</v>
      </c>
      <c r="D68" s="181">
        <v>664936</v>
      </c>
      <c r="E68" s="42">
        <f t="shared" si="2"/>
        <v>1</v>
      </c>
      <c r="F68" s="191">
        <f t="shared" si="3"/>
        <v>664936</v>
      </c>
      <c r="G68" s="43">
        <f t="shared" si="7"/>
        <v>1.6681876675521189E-2</v>
      </c>
      <c r="H68" s="206">
        <v>0</v>
      </c>
      <c r="I68" s="41">
        <f t="shared" si="5"/>
        <v>0</v>
      </c>
      <c r="J68" s="181">
        <v>1000000</v>
      </c>
      <c r="K68" s="42">
        <f t="shared" si="6"/>
        <v>1</v>
      </c>
      <c r="L68" s="191">
        <f t="shared" si="16"/>
        <v>1000000</v>
      </c>
      <c r="M68" s="47">
        <f>IF(ISBLANK(L68),"  ",IF(L79&gt;0,L68/L79,IF(L68&gt;0,1,0)))</f>
        <v>2.8716167903204002E-2</v>
      </c>
      <c r="N68" s="24"/>
    </row>
    <row r="69" spans="1:14" ht="15" customHeight="1" x14ac:dyDescent="0.2">
      <c r="A69" s="67" t="s">
        <v>63</v>
      </c>
      <c r="B69" s="206">
        <v>64328</v>
      </c>
      <c r="C69" s="42">
        <f t="shared" si="1"/>
        <v>0.20816101996569913</v>
      </c>
      <c r="D69" s="181">
        <v>244702</v>
      </c>
      <c r="E69" s="42">
        <f t="shared" si="2"/>
        <v>0.79183898003430087</v>
      </c>
      <c r="F69" s="191">
        <f t="shared" si="3"/>
        <v>309030</v>
      </c>
      <c r="G69" s="43">
        <f t="shared" si="7"/>
        <v>7.7529271223641264E-3</v>
      </c>
      <c r="H69" s="206">
        <v>67000</v>
      </c>
      <c r="I69" s="41">
        <f t="shared" si="5"/>
        <v>0.23564997186268993</v>
      </c>
      <c r="J69" s="181">
        <v>217320</v>
      </c>
      <c r="K69" s="42">
        <f t="shared" si="6"/>
        <v>0.76435002813731012</v>
      </c>
      <c r="L69" s="191">
        <f t="shared" si="16"/>
        <v>284320</v>
      </c>
      <c r="M69" s="47">
        <f>IF(ISBLANK(L69),"  ",IF(L79&gt;0,L69/L79,IF(L69&gt;0,1,0)))</f>
        <v>8.1645808582389619E-3</v>
      </c>
      <c r="N69" s="24"/>
    </row>
    <row r="70" spans="1:14" s="64" customFormat="1" ht="15" customHeight="1" x14ac:dyDescent="0.25">
      <c r="A70" s="78" t="s">
        <v>64</v>
      </c>
      <c r="B70" s="174">
        <v>18550933</v>
      </c>
      <c r="C70" s="60">
        <f t="shared" si="1"/>
        <v>0.77031208927275929</v>
      </c>
      <c r="D70" s="185">
        <v>5531426.9399999995</v>
      </c>
      <c r="E70" s="60">
        <f t="shared" si="2"/>
        <v>0.22968791072724079</v>
      </c>
      <c r="F70" s="174">
        <f t="shared" si="3"/>
        <v>24082359.939999998</v>
      </c>
      <c r="G70" s="43">
        <f t="shared" si="7"/>
        <v>0.60417688104508072</v>
      </c>
      <c r="H70" s="174">
        <v>17291127</v>
      </c>
      <c r="I70" s="41">
        <f t="shared" si="5"/>
        <v>0.77698026284216581</v>
      </c>
      <c r="J70" s="185">
        <v>4963141</v>
      </c>
      <c r="K70" s="60">
        <f t="shared" si="6"/>
        <v>0.22301973715783419</v>
      </c>
      <c r="L70" s="174">
        <f>L69+L68+L67+L66+L65+L64+L63+L62+L61+L60+L59</f>
        <v>22254268</v>
      </c>
      <c r="M70" s="61">
        <f>IF(ISBLANK(L70),"  ",IF(L79&gt;0,L70/L79,IF(L70&gt;0,1,0)))</f>
        <v>0.63905729645089993</v>
      </c>
      <c r="N70" s="63"/>
    </row>
    <row r="71" spans="1:14" ht="15" customHeight="1" x14ac:dyDescent="0.25">
      <c r="A71" s="13" t="s">
        <v>65</v>
      </c>
      <c r="B71" s="170"/>
      <c r="C71" s="162" t="str">
        <f t="shared" si="1"/>
        <v xml:space="preserve"> </v>
      </c>
      <c r="D71" s="181"/>
      <c r="E71" s="42" t="str">
        <f t="shared" si="2"/>
        <v/>
      </c>
      <c r="F71" s="191"/>
      <c r="G71" s="50"/>
      <c r="H71" s="170"/>
      <c r="I71" s="162" t="str">
        <f t="shared" si="5"/>
        <v xml:space="preserve"> </v>
      </c>
      <c r="J71" s="181"/>
      <c r="K71" s="49" t="str">
        <f t="shared" si="6"/>
        <v/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2">
        <f t="shared" si="1"/>
        <v>0</v>
      </c>
      <c r="D72" s="184">
        <v>0</v>
      </c>
      <c r="E72" s="42">
        <f t="shared" si="2"/>
        <v>0</v>
      </c>
      <c r="F72" s="190">
        <f t="shared" si="3"/>
        <v>0</v>
      </c>
      <c r="G72" s="43">
        <f t="shared" si="7"/>
        <v>0</v>
      </c>
      <c r="H72" s="205">
        <v>0</v>
      </c>
      <c r="I72" s="41">
        <f t="shared" si="5"/>
        <v>0</v>
      </c>
      <c r="J72" s="184">
        <v>0</v>
      </c>
      <c r="K72" s="42">
        <f t="shared" si="6"/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2">
        <f t="shared" si="1"/>
        <v>0</v>
      </c>
      <c r="D73" s="181">
        <v>0</v>
      </c>
      <c r="E73" s="42">
        <f t="shared" si="2"/>
        <v>0</v>
      </c>
      <c r="F73" s="191">
        <f t="shared" si="3"/>
        <v>0</v>
      </c>
      <c r="G73" s="43">
        <f t="shared" si="7"/>
        <v>0</v>
      </c>
      <c r="H73" s="206">
        <v>0</v>
      </c>
      <c r="I73" s="41">
        <f t="shared" si="5"/>
        <v>0</v>
      </c>
      <c r="J73" s="181">
        <v>0</v>
      </c>
      <c r="K73" s="42">
        <f t="shared" si="6"/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162" t="str">
        <f t="shared" si="1"/>
        <v xml:space="preserve"> </v>
      </c>
      <c r="D74" s="181"/>
      <c r="E74" s="42" t="str">
        <f t="shared" si="2"/>
        <v/>
      </c>
      <c r="F74" s="191"/>
      <c r="G74" s="43"/>
      <c r="H74" s="170"/>
      <c r="I74" s="41" t="str">
        <f t="shared" si="5"/>
        <v xml:space="preserve"> </v>
      </c>
      <c r="J74" s="181"/>
      <c r="K74" s="42" t="str">
        <f t="shared" si="6"/>
        <v/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2">
        <f t="shared" si="1"/>
        <v>0</v>
      </c>
      <c r="D75" s="184">
        <v>6771102</v>
      </c>
      <c r="E75" s="42">
        <f t="shared" si="2"/>
        <v>1</v>
      </c>
      <c r="F75" s="190">
        <f t="shared" si="3"/>
        <v>6771102</v>
      </c>
      <c r="G75" s="43">
        <f t="shared" si="7"/>
        <v>0.16987302315016012</v>
      </c>
      <c r="H75" s="205">
        <v>0</v>
      </c>
      <c r="I75" s="41">
        <f t="shared" si="5"/>
        <v>0</v>
      </c>
      <c r="J75" s="184">
        <v>7000000</v>
      </c>
      <c r="K75" s="42">
        <f t="shared" si="6"/>
        <v>1</v>
      </c>
      <c r="L75" s="190">
        <f>J75+H75</f>
        <v>7000000</v>
      </c>
      <c r="M75" s="43">
        <f>IF(ISBLANK(L75),"  ",IF(L79&gt;0,L75/L79,IF(L75&gt;0,1,0)))</f>
        <v>0.20101317532242802</v>
      </c>
    </row>
    <row r="76" spans="1:14" ht="15" customHeight="1" x14ac:dyDescent="0.2">
      <c r="A76" s="30" t="s">
        <v>70</v>
      </c>
      <c r="B76" s="206">
        <v>0</v>
      </c>
      <c r="C76" s="42">
        <f t="shared" si="1"/>
        <v>0</v>
      </c>
      <c r="D76" s="181">
        <v>1104790</v>
      </c>
      <c r="E76" s="42">
        <f t="shared" si="2"/>
        <v>1</v>
      </c>
      <c r="F76" s="191">
        <f t="shared" si="3"/>
        <v>1104790</v>
      </c>
      <c r="G76" s="43">
        <f t="shared" si="7"/>
        <v>2.7716908894012435E-2</v>
      </c>
      <c r="H76" s="206">
        <v>0</v>
      </c>
      <c r="I76" s="41">
        <f t="shared" si="5"/>
        <v>0</v>
      </c>
      <c r="J76" s="181">
        <v>300000</v>
      </c>
      <c r="K76" s="42">
        <f t="shared" si="6"/>
        <v>1</v>
      </c>
      <c r="L76" s="191">
        <f>J76+H76</f>
        <v>300000</v>
      </c>
      <c r="M76" s="47">
        <f>IF(ISBLANK(L76),"  ",IF(L79&gt;0,L76/L79,IF(L76&gt;0,1,0)))</f>
        <v>8.6148503709611995E-3</v>
      </c>
    </row>
    <row r="77" spans="1:14" s="64" customFormat="1" ht="15" customHeight="1" x14ac:dyDescent="0.25">
      <c r="A77" s="65" t="s">
        <v>71</v>
      </c>
      <c r="B77" s="175">
        <v>0</v>
      </c>
      <c r="C77" s="60">
        <f t="shared" si="1"/>
        <v>0</v>
      </c>
      <c r="D77" s="186">
        <v>7875892</v>
      </c>
      <c r="E77" s="60">
        <f t="shared" si="2"/>
        <v>1</v>
      </c>
      <c r="F77" s="200">
        <f t="shared" si="3"/>
        <v>7875892</v>
      </c>
      <c r="G77" s="161">
        <f t="shared" si="7"/>
        <v>0.19758993204417255</v>
      </c>
      <c r="H77" s="175">
        <v>0</v>
      </c>
      <c r="I77" s="41">
        <f t="shared" si="5"/>
        <v>0</v>
      </c>
      <c r="J77" s="186">
        <v>7300000</v>
      </c>
      <c r="K77" s="60">
        <f t="shared" si="6"/>
        <v>1</v>
      </c>
      <c r="L77" s="200">
        <f>L76+L75+L74+L73+L72</f>
        <v>7300000</v>
      </c>
      <c r="M77" s="61">
        <f>IF(ISBLANK(L77),"  ",IF(L79&gt;0,L77/L79,IF(L77&gt;0,1,0)))</f>
        <v>0.2096280256933892</v>
      </c>
    </row>
    <row r="78" spans="1:14" s="64" customFormat="1" ht="15" customHeight="1" x14ac:dyDescent="0.25">
      <c r="A78" s="65" t="s">
        <v>72</v>
      </c>
      <c r="B78" s="175">
        <v>0</v>
      </c>
      <c r="C78" s="60">
        <f t="shared" ref="C78:C79" si="17">IF(ISBLANK(B78)," ",IF(F78&gt;0,B78/F78,IF(B78&gt;0,1,0)))</f>
        <v>0</v>
      </c>
      <c r="D78" s="186">
        <v>0</v>
      </c>
      <c r="E78" s="60">
        <f t="shared" ref="E78:E79" si="18">IF(ISBLANK(D78),"",IF(F78&gt;0,D78/F78,IF(D78&gt;0,1,0)))</f>
        <v>0</v>
      </c>
      <c r="F78" s="201">
        <f t="shared" si="3"/>
        <v>0</v>
      </c>
      <c r="G78" s="161">
        <f t="shared" si="7"/>
        <v>0</v>
      </c>
      <c r="H78" s="175">
        <v>0</v>
      </c>
      <c r="I78" s="41">
        <f t="shared" ref="I78:I79" si="19">IF(ISBLANK(H78)," ",IF(L78&gt;0,H78/L78,IF(H78&gt;0,1,0)))</f>
        <v>0</v>
      </c>
      <c r="J78" s="186">
        <v>0</v>
      </c>
      <c r="K78" s="60">
        <f t="shared" ref="K78:K79" si="20">IF(ISBLANK(J78),"",IF(L78&gt;0,J78/L78,IF(J78&gt;0,1,0)))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SUM(B42,B49:B51,B70,B77:B78)</f>
        <v>26452465</v>
      </c>
      <c r="C79" s="83">
        <f t="shared" si="17"/>
        <v>0.66363794243888219</v>
      </c>
      <c r="D79" s="176">
        <f>SUM(D42,D49:D51,D70,D77:D78)</f>
        <v>13407318.939999999</v>
      </c>
      <c r="E79" s="83">
        <f t="shared" si="18"/>
        <v>0.33636205756111781</v>
      </c>
      <c r="F79" s="176">
        <f>F77+F70+F49+F42+F51+F50+F78</f>
        <v>39859783.939999998</v>
      </c>
      <c r="G79" s="83">
        <f t="shared" si="7"/>
        <v>1</v>
      </c>
      <c r="H79" s="176">
        <f>SUM(H42,H49:H51,H70,H77:H78)</f>
        <v>19984147</v>
      </c>
      <c r="I79" s="83">
        <f t="shared" si="19"/>
        <v>0.57386812065431048</v>
      </c>
      <c r="J79" s="176">
        <f>SUM(J42,J49:J51,J70,J77:J78)</f>
        <v>14839441</v>
      </c>
      <c r="K79" s="83">
        <f t="shared" si="20"/>
        <v>0.42613187934568947</v>
      </c>
      <c r="L79" s="176">
        <f>SUM(L42,L49:L51,L70,L77:L78)</f>
        <v>34823588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4" spans="1:13" x14ac:dyDescent="0.2">
      <c r="G84" s="5" t="s">
        <v>4</v>
      </c>
    </row>
  </sheetData>
  <hyperlinks>
    <hyperlink ref="O2" location="Home!A1" tooltip="Home" display="Home" xr:uid="{00000000-0004-0000-18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O18" sqref="O18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112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8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9031005</v>
      </c>
      <c r="C13" s="42">
        <f>IF(ISBLANK(B13)," ",IF(F13&gt;0,B13/F13,IF(B13&gt;0,1,0)))</f>
        <v>1</v>
      </c>
      <c r="D13" s="177">
        <v>0</v>
      </c>
      <c r="E13" s="42">
        <f>IF(ISBLANK(D13),"",IF(F13&gt;0,D13/F13,IF(D13&gt;0,1,0)))</f>
        <v>0</v>
      </c>
      <c r="F13" s="187">
        <f>D13+B13</f>
        <v>9031005</v>
      </c>
      <c r="G13" s="43">
        <f>IF(ISBLANK(F13),"  ",IF(F79&gt;0,F13/F79,IF(F13&gt;0,1,0)))</f>
        <v>0.11711687973627691</v>
      </c>
      <c r="H13" s="165">
        <v>8023149</v>
      </c>
      <c r="I13" s="41">
        <f>IF(ISBLANK(H13)," ",IF(L13&gt;0,H13/L13,IF(H13&gt;0,1,0)))</f>
        <v>1</v>
      </c>
      <c r="J13" s="177">
        <v>0</v>
      </c>
      <c r="K13" s="42">
        <f>IF(ISBLANK(J13),"",IF(L13&gt;0,J13/L13,IF(J13&gt;0,1,0)))</f>
        <v>0</v>
      </c>
      <c r="L13" s="187">
        <f t="shared" ref="L13:L34" si="0">J13+H13</f>
        <v>8023149</v>
      </c>
      <c r="M13" s="44">
        <f>IF(ISBLANK(L13),"  ",IF(L79&gt;0,L13/L79,IF(L13&gt;0,1,0)))</f>
        <v>0.10188261428396678</v>
      </c>
      <c r="N13" s="24"/>
    </row>
    <row r="14" spans="1:17" ht="15" customHeight="1" x14ac:dyDescent="0.2">
      <c r="A14" s="10" t="s">
        <v>13</v>
      </c>
      <c r="B14" s="205">
        <v>0</v>
      </c>
      <c r="C14" s="42">
        <f t="shared" ref="C14:C77" si="1">IF(ISBLANK(B14)," ",IF(F14&gt;0,B14/F14,IF(B14&gt;0,1,0)))</f>
        <v>0</v>
      </c>
      <c r="D14" s="184">
        <v>0</v>
      </c>
      <c r="E14" s="42">
        <f t="shared" ref="E14:E77" si="2">IF(ISBLANK(D14),"",IF(F14&gt;0,D14/F14,IF(D14&gt;0,1,0)))</f>
        <v>0</v>
      </c>
      <c r="F14" s="188">
        <f t="shared" ref="F14:F78" si="3">D14+B14</f>
        <v>0</v>
      </c>
      <c r="G14" s="47">
        <f>IF(ISBLANK(F14),"  ",IF(F79&gt;0,F14/F79,IF(F14&gt;0,1,0)))</f>
        <v>0</v>
      </c>
      <c r="H14" s="205">
        <v>0</v>
      </c>
      <c r="I14" s="41">
        <f t="shared" ref="I14:I77" si="4">IF(ISBLANK(H14)," ",IF(L14&gt;0,H14/L14,IF(H14&gt;0,1,0)))</f>
        <v>0</v>
      </c>
      <c r="J14" s="184">
        <v>0</v>
      </c>
      <c r="K14" s="42">
        <f t="shared" ref="K14:K77" si="5">IF(ISBLANK(J14),"",IF(L14&gt;0,J14/L14,IF(J14&gt;0,1,0)))</f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529763</v>
      </c>
      <c r="C15" s="42">
        <f t="shared" si="1"/>
        <v>1</v>
      </c>
      <c r="D15" s="181">
        <v>0</v>
      </c>
      <c r="E15" s="42">
        <f t="shared" si="2"/>
        <v>0</v>
      </c>
      <c r="F15" s="189">
        <f t="shared" si="3"/>
        <v>529763</v>
      </c>
      <c r="G15" s="50">
        <f>IF(ISBLANK(F15),"  ",IF(F79&gt;0,F15/F79,IF(F15&gt;0,1,0)))</f>
        <v>6.8701312378555059E-3</v>
      </c>
      <c r="H15" s="170">
        <v>539159</v>
      </c>
      <c r="I15" s="41">
        <f t="shared" si="4"/>
        <v>1</v>
      </c>
      <c r="J15" s="181">
        <v>0</v>
      </c>
      <c r="K15" s="42">
        <f t="shared" si="5"/>
        <v>0</v>
      </c>
      <c r="L15" s="189">
        <f t="shared" si="0"/>
        <v>539159</v>
      </c>
      <c r="M15" s="50">
        <f>IF(ISBLANK(L15),"  ",IF(L79&gt;0,L15/L79,IF(L15&gt;0,1,0)))</f>
        <v>6.8465546925190156E-3</v>
      </c>
      <c r="N15" s="24"/>
    </row>
    <row r="16" spans="1:17" ht="15" customHeight="1" x14ac:dyDescent="0.2">
      <c r="A16" s="51" t="s">
        <v>15</v>
      </c>
      <c r="B16" s="205">
        <v>0</v>
      </c>
      <c r="C16" s="42">
        <f t="shared" si="1"/>
        <v>0</v>
      </c>
      <c r="D16" s="184">
        <v>0</v>
      </c>
      <c r="E16" s="42">
        <f t="shared" si="2"/>
        <v>0</v>
      </c>
      <c r="F16" s="190">
        <f t="shared" si="3"/>
        <v>0</v>
      </c>
      <c r="G16" s="43">
        <f>IF(ISBLANK(F16),"  ",IF(F79&gt;0,F16/F79,IF(F16&gt;0,1,0)))</f>
        <v>0</v>
      </c>
      <c r="H16" s="205">
        <v>0</v>
      </c>
      <c r="I16" s="41">
        <f t="shared" si="4"/>
        <v>0</v>
      </c>
      <c r="J16" s="184">
        <v>0</v>
      </c>
      <c r="K16" s="42">
        <f t="shared" si="5"/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529763</v>
      </c>
      <c r="C17" s="42">
        <f t="shared" si="1"/>
        <v>1</v>
      </c>
      <c r="D17" s="181">
        <v>0</v>
      </c>
      <c r="E17" s="42">
        <f t="shared" si="2"/>
        <v>0</v>
      </c>
      <c r="F17" s="191">
        <f t="shared" si="3"/>
        <v>529763</v>
      </c>
      <c r="G17" s="47">
        <f>IF(ISBLANK(F17),"  ",IF(F79&gt;0,F17/F79,IF(F17&gt;0,1,0)))</f>
        <v>6.8701312378555059E-3</v>
      </c>
      <c r="H17" s="206">
        <v>539159</v>
      </c>
      <c r="I17" s="41">
        <f t="shared" si="4"/>
        <v>1</v>
      </c>
      <c r="J17" s="181">
        <v>0</v>
      </c>
      <c r="K17" s="42">
        <f t="shared" si="5"/>
        <v>0</v>
      </c>
      <c r="L17" s="191">
        <f t="shared" si="0"/>
        <v>539159</v>
      </c>
      <c r="M17" s="47">
        <f>IF(ISBLANK(L17),"  ",IF(L79&gt;0,L17/L79,IF(L17&gt;0,1,0)))</f>
        <v>6.8465546925190156E-3</v>
      </c>
      <c r="N17" s="24"/>
    </row>
    <row r="18" spans="1:14" ht="15" customHeight="1" x14ac:dyDescent="0.2">
      <c r="A18" s="52" t="s">
        <v>17</v>
      </c>
      <c r="B18" s="206">
        <v>0</v>
      </c>
      <c r="C18" s="42">
        <f t="shared" si="1"/>
        <v>0</v>
      </c>
      <c r="D18" s="181">
        <v>0</v>
      </c>
      <c r="E18" s="42">
        <f t="shared" si="2"/>
        <v>0</v>
      </c>
      <c r="F18" s="191">
        <f t="shared" si="3"/>
        <v>0</v>
      </c>
      <c r="G18" s="47">
        <f>IF(ISBLANK(F18),"  ",IF(F79&gt;0,F18/F79,IF(F18&gt;0,1,0)))</f>
        <v>0</v>
      </c>
      <c r="H18" s="206">
        <v>0</v>
      </c>
      <c r="I18" s="41">
        <f t="shared" si="4"/>
        <v>0</v>
      </c>
      <c r="J18" s="181">
        <v>0</v>
      </c>
      <c r="K18" s="42">
        <f t="shared" si="5"/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2">
        <f t="shared" si="1"/>
        <v>0</v>
      </c>
      <c r="D19" s="181">
        <v>0</v>
      </c>
      <c r="E19" s="42">
        <f t="shared" si="2"/>
        <v>0</v>
      </c>
      <c r="F19" s="191">
        <f t="shared" si="3"/>
        <v>0</v>
      </c>
      <c r="G19" s="47">
        <f>IF(ISBLANK(F19),"  ",IF(F79&gt;0,F19/F79,IF(F19&gt;0,1,0)))</f>
        <v>0</v>
      </c>
      <c r="H19" s="206">
        <v>0</v>
      </c>
      <c r="I19" s="41">
        <f t="shared" si="4"/>
        <v>0</v>
      </c>
      <c r="J19" s="181">
        <v>0</v>
      </c>
      <c r="K19" s="42">
        <f t="shared" si="5"/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2">
        <f t="shared" si="1"/>
        <v>0</v>
      </c>
      <c r="D20" s="181">
        <v>0</v>
      </c>
      <c r="E20" s="42">
        <f t="shared" si="2"/>
        <v>0</v>
      </c>
      <c r="F20" s="191">
        <f t="shared" si="3"/>
        <v>0</v>
      </c>
      <c r="G20" s="47">
        <f>IF(ISBLANK(F20),"  ",IF(F79&gt;0,F20/F79,IF(F20&gt;0,1,0)))</f>
        <v>0</v>
      </c>
      <c r="H20" s="206">
        <v>0</v>
      </c>
      <c r="I20" s="41">
        <f t="shared" si="4"/>
        <v>0</v>
      </c>
      <c r="J20" s="181">
        <v>0</v>
      </c>
      <c r="K20" s="42">
        <f t="shared" si="5"/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2">
        <f t="shared" si="1"/>
        <v>0</v>
      </c>
      <c r="D21" s="181">
        <v>0</v>
      </c>
      <c r="E21" s="42">
        <f t="shared" si="2"/>
        <v>0</v>
      </c>
      <c r="F21" s="191">
        <f t="shared" si="3"/>
        <v>0</v>
      </c>
      <c r="G21" s="47">
        <f>IF(ISBLANK(F21),"  ",IF(F79&gt;0,F21/F79,IF(F21&gt;0,1,0)))</f>
        <v>0</v>
      </c>
      <c r="H21" s="206">
        <v>0</v>
      </c>
      <c r="I21" s="41">
        <f t="shared" si="4"/>
        <v>0</v>
      </c>
      <c r="J21" s="181">
        <v>0</v>
      </c>
      <c r="K21" s="42">
        <f t="shared" si="5"/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2">
        <f t="shared" si="1"/>
        <v>0</v>
      </c>
      <c r="D22" s="181">
        <v>0</v>
      </c>
      <c r="E22" s="42">
        <f t="shared" si="2"/>
        <v>0</v>
      </c>
      <c r="F22" s="191">
        <f t="shared" si="3"/>
        <v>0</v>
      </c>
      <c r="G22" s="47">
        <f>IF(ISBLANK(F22),"  ",IF(F79&gt;0,F22/F79,IF(F22&gt;0,1,0)))</f>
        <v>0</v>
      </c>
      <c r="H22" s="206">
        <v>0</v>
      </c>
      <c r="I22" s="41">
        <f t="shared" si="4"/>
        <v>0</v>
      </c>
      <c r="J22" s="181">
        <v>0</v>
      </c>
      <c r="K22" s="42">
        <f t="shared" si="5"/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2">
        <f t="shared" si="1"/>
        <v>0</v>
      </c>
      <c r="D23" s="181">
        <v>0</v>
      </c>
      <c r="E23" s="42">
        <f t="shared" si="2"/>
        <v>0</v>
      </c>
      <c r="F23" s="191">
        <f t="shared" si="3"/>
        <v>0</v>
      </c>
      <c r="G23" s="47">
        <f>IF(ISBLANK(F23),"  ",IF(F79&gt;0,F23/F79,IF(F23&gt;0,1,0)))</f>
        <v>0</v>
      </c>
      <c r="H23" s="206">
        <v>0</v>
      </c>
      <c r="I23" s="41">
        <f t="shared" si="4"/>
        <v>0</v>
      </c>
      <c r="J23" s="181">
        <v>0</v>
      </c>
      <c r="K23" s="42">
        <f t="shared" si="5"/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2">
        <f t="shared" si="1"/>
        <v>0</v>
      </c>
      <c r="D24" s="181">
        <v>0</v>
      </c>
      <c r="E24" s="42">
        <f t="shared" si="2"/>
        <v>0</v>
      </c>
      <c r="F24" s="191">
        <f t="shared" si="3"/>
        <v>0</v>
      </c>
      <c r="G24" s="47">
        <f>IF(ISBLANK(F24),"  ",IF(F79&gt;0,F24/F79,IF(F24&gt;0,1,0)))</f>
        <v>0</v>
      </c>
      <c r="H24" s="206">
        <v>0</v>
      </c>
      <c r="I24" s="41">
        <f t="shared" si="4"/>
        <v>0</v>
      </c>
      <c r="J24" s="181">
        <v>0</v>
      </c>
      <c r="K24" s="42">
        <f t="shared" si="5"/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2">
        <f t="shared" si="1"/>
        <v>0</v>
      </c>
      <c r="D25" s="181">
        <v>0</v>
      </c>
      <c r="E25" s="42">
        <f t="shared" si="2"/>
        <v>0</v>
      </c>
      <c r="F25" s="191">
        <f t="shared" si="3"/>
        <v>0</v>
      </c>
      <c r="G25" s="47">
        <f>IF(ISBLANK(F25),"  ",IF(F79&gt;0,F25/F79,IF(F25&gt;0,1,0)))</f>
        <v>0</v>
      </c>
      <c r="H25" s="206">
        <v>0</v>
      </c>
      <c r="I25" s="41">
        <f t="shared" si="4"/>
        <v>0</v>
      </c>
      <c r="J25" s="181">
        <v>0</v>
      </c>
      <c r="K25" s="42">
        <f t="shared" si="5"/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2">
        <f t="shared" si="1"/>
        <v>0</v>
      </c>
      <c r="D26" s="181">
        <v>0</v>
      </c>
      <c r="E26" s="42">
        <f t="shared" si="2"/>
        <v>0</v>
      </c>
      <c r="F26" s="191">
        <f t="shared" si="3"/>
        <v>0</v>
      </c>
      <c r="G26" s="47">
        <f>IF(ISBLANK(F26),"  ",IF(F79&gt;0,F26/F79,IF(F26&gt;0,1,0)))</f>
        <v>0</v>
      </c>
      <c r="H26" s="206">
        <v>0</v>
      </c>
      <c r="I26" s="41">
        <f t="shared" si="4"/>
        <v>0</v>
      </c>
      <c r="J26" s="181">
        <v>0</v>
      </c>
      <c r="K26" s="42">
        <f t="shared" si="5"/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2">
        <f t="shared" si="1"/>
        <v>0</v>
      </c>
      <c r="D27" s="181">
        <v>0</v>
      </c>
      <c r="E27" s="42">
        <f t="shared" si="2"/>
        <v>0</v>
      </c>
      <c r="F27" s="191">
        <f t="shared" si="3"/>
        <v>0</v>
      </c>
      <c r="G27" s="47">
        <f>IF(ISBLANK(F27),"  ",IF(F79&gt;0,F27/F79,IF(F27&gt;0,1,0)))</f>
        <v>0</v>
      </c>
      <c r="H27" s="206">
        <v>0</v>
      </c>
      <c r="I27" s="41">
        <f t="shared" si="4"/>
        <v>0</v>
      </c>
      <c r="J27" s="181">
        <v>0</v>
      </c>
      <c r="K27" s="42">
        <f t="shared" si="5"/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2">
        <f t="shared" si="1"/>
        <v>0</v>
      </c>
      <c r="D28" s="181">
        <v>0</v>
      </c>
      <c r="E28" s="42">
        <f t="shared" si="2"/>
        <v>0</v>
      </c>
      <c r="F28" s="191">
        <f t="shared" si="3"/>
        <v>0</v>
      </c>
      <c r="G28" s="47">
        <f>IF(ISBLANK(F28),"  ",IF(F79&gt;0,F28/F79,IF(F28&gt;0,1,0)))</f>
        <v>0</v>
      </c>
      <c r="H28" s="206">
        <v>0</v>
      </c>
      <c r="I28" s="41">
        <f t="shared" si="4"/>
        <v>0</v>
      </c>
      <c r="J28" s="181">
        <v>0</v>
      </c>
      <c r="K28" s="42">
        <f t="shared" si="5"/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2">
        <f t="shared" si="1"/>
        <v>0</v>
      </c>
      <c r="D29" s="181">
        <v>0</v>
      </c>
      <c r="E29" s="42">
        <f t="shared" si="2"/>
        <v>0</v>
      </c>
      <c r="F29" s="191">
        <f t="shared" si="3"/>
        <v>0</v>
      </c>
      <c r="G29" s="47">
        <f>IF(ISBLANK(F29),"  ",IF(F79&gt;0,F29/F79,IF(F29&gt;0,1,0)))</f>
        <v>0</v>
      </c>
      <c r="H29" s="206">
        <v>0</v>
      </c>
      <c r="I29" s="41">
        <f t="shared" si="4"/>
        <v>0</v>
      </c>
      <c r="J29" s="181">
        <v>0</v>
      </c>
      <c r="K29" s="42">
        <f t="shared" si="5"/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2">
        <f t="shared" si="1"/>
        <v>0</v>
      </c>
      <c r="D30" s="181">
        <v>0</v>
      </c>
      <c r="E30" s="42">
        <f t="shared" si="2"/>
        <v>0</v>
      </c>
      <c r="F30" s="191">
        <f t="shared" si="3"/>
        <v>0</v>
      </c>
      <c r="G30" s="47">
        <f>IF(ISBLANK(F30),"  ",IF(F79&gt;0,F30/F79,IF(F30&gt;0,1,0)))</f>
        <v>0</v>
      </c>
      <c r="H30" s="206">
        <v>0</v>
      </c>
      <c r="I30" s="41">
        <f t="shared" si="4"/>
        <v>0</v>
      </c>
      <c r="J30" s="181">
        <v>0</v>
      </c>
      <c r="K30" s="42">
        <f t="shared" si="5"/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2">
        <f t="shared" si="1"/>
        <v>0</v>
      </c>
      <c r="D31" s="181">
        <v>0</v>
      </c>
      <c r="E31" s="42">
        <f t="shared" si="2"/>
        <v>0</v>
      </c>
      <c r="F31" s="191">
        <f t="shared" si="3"/>
        <v>0</v>
      </c>
      <c r="G31" s="47">
        <f>IF(ISBLANK(F31),"  ",IF(F79&gt;0,F31/F79,IF(F31&gt;0,1,0)))</f>
        <v>0</v>
      </c>
      <c r="H31" s="206">
        <v>0</v>
      </c>
      <c r="I31" s="41">
        <f t="shared" si="4"/>
        <v>0</v>
      </c>
      <c r="J31" s="181">
        <v>0</v>
      </c>
      <c r="K31" s="42">
        <f t="shared" si="5"/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2">
        <f t="shared" si="1"/>
        <v>0</v>
      </c>
      <c r="D32" s="181">
        <v>0</v>
      </c>
      <c r="E32" s="42">
        <f t="shared" si="2"/>
        <v>0</v>
      </c>
      <c r="F32" s="191">
        <f t="shared" si="3"/>
        <v>0</v>
      </c>
      <c r="G32" s="47">
        <f>IF(ISBLANK(F32),"  ",IF(F79&gt;0,F32/F79,IF(F32&gt;0,1,0)))</f>
        <v>0</v>
      </c>
      <c r="H32" s="206">
        <v>0</v>
      </c>
      <c r="I32" s="41">
        <f t="shared" si="4"/>
        <v>0</v>
      </c>
      <c r="J32" s="181">
        <v>0</v>
      </c>
      <c r="K32" s="42">
        <f t="shared" si="5"/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2">
        <f t="shared" si="1"/>
        <v>0</v>
      </c>
      <c r="D33" s="181">
        <v>0</v>
      </c>
      <c r="E33" s="42">
        <f t="shared" si="2"/>
        <v>0</v>
      </c>
      <c r="F33" s="191">
        <f t="shared" si="3"/>
        <v>0</v>
      </c>
      <c r="G33" s="47">
        <f>IF(ISBLANK(F33),"  ",IF(F79&gt;0,F33/F79,IF(F33&gt;0,1,0)))</f>
        <v>0</v>
      </c>
      <c r="H33" s="206">
        <v>0</v>
      </c>
      <c r="I33" s="41">
        <f t="shared" si="4"/>
        <v>0</v>
      </c>
      <c r="J33" s="181">
        <v>0</v>
      </c>
      <c r="K33" s="42">
        <f t="shared" si="5"/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2">
        <f t="shared" si="1"/>
        <v>0</v>
      </c>
      <c r="D34" s="181">
        <v>0</v>
      </c>
      <c r="E34" s="42">
        <f t="shared" si="2"/>
        <v>0</v>
      </c>
      <c r="F34" s="191">
        <f t="shared" si="3"/>
        <v>0</v>
      </c>
      <c r="G34" s="47">
        <f>IF(ISBLANK(F34),"  ",IF(F79&gt;0,F34/F79,IF(F34&gt;0,1,0)))</f>
        <v>0</v>
      </c>
      <c r="H34" s="206">
        <v>0</v>
      </c>
      <c r="I34" s="41">
        <f t="shared" si="4"/>
        <v>0</v>
      </c>
      <c r="J34" s="181">
        <v>0</v>
      </c>
      <c r="K34" s="42">
        <f t="shared" si="5"/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2">
        <f t="shared" si="1"/>
        <v>0</v>
      </c>
      <c r="D35" s="181">
        <v>0</v>
      </c>
      <c r="E35" s="42">
        <f t="shared" si="2"/>
        <v>0</v>
      </c>
      <c r="F35" s="191">
        <f t="shared" ref="F35" si="6">D35+B35</f>
        <v>0</v>
      </c>
      <c r="G35" s="47">
        <f>IF(ISBLANK(F35),"  ",IF(F80&gt;0,F35/F80,IF(F35&gt;0,1,0)))</f>
        <v>0</v>
      </c>
      <c r="H35" s="206">
        <v>0</v>
      </c>
      <c r="I35" s="41">
        <f t="shared" si="4"/>
        <v>0</v>
      </c>
      <c r="J35" s="181">
        <v>0</v>
      </c>
      <c r="K35" s="42">
        <f t="shared" si="5"/>
        <v>0</v>
      </c>
      <c r="L35" s="191">
        <f t="shared" ref="L35" si="7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2">
        <f t="shared" si="1"/>
        <v>0</v>
      </c>
      <c r="D36" s="181">
        <v>0</v>
      </c>
      <c r="E36" s="42">
        <f t="shared" si="2"/>
        <v>0</v>
      </c>
      <c r="F36" s="191">
        <f t="shared" ref="F36" si="8">D36+B36</f>
        <v>0</v>
      </c>
      <c r="G36" s="47">
        <f>IF(ISBLANK(F36),"  ",IF(F81&gt;0,F36/F81,IF(F36&gt;0,1,0)))</f>
        <v>0</v>
      </c>
      <c r="H36" s="206">
        <v>0</v>
      </c>
      <c r="I36" s="41">
        <f t="shared" si="4"/>
        <v>0</v>
      </c>
      <c r="J36" s="181">
        <v>0</v>
      </c>
      <c r="K36" s="42">
        <f t="shared" si="5"/>
        <v>0</v>
      </c>
      <c r="L36" s="191">
        <f t="shared" ref="L36" si="9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42" t="str">
        <f t="shared" si="1"/>
        <v xml:space="preserve"> </v>
      </c>
      <c r="D37" s="181"/>
      <c r="E37" s="42" t="str">
        <f t="shared" si="2"/>
        <v/>
      </c>
      <c r="F37" s="191">
        <f t="shared" si="3"/>
        <v>0</v>
      </c>
      <c r="G37" s="58" t="s">
        <v>4</v>
      </c>
      <c r="H37" s="207" t="s">
        <v>4</v>
      </c>
      <c r="I37" s="41">
        <f t="shared" si="4"/>
        <v>1</v>
      </c>
      <c r="J37" s="181"/>
      <c r="K37" s="42" t="str">
        <f t="shared" si="5"/>
        <v/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2">
        <f t="shared" si="1"/>
        <v>0</v>
      </c>
      <c r="D38" s="181">
        <v>0</v>
      </c>
      <c r="E38" s="42">
        <f t="shared" si="2"/>
        <v>0</v>
      </c>
      <c r="F38" s="191">
        <f t="shared" si="3"/>
        <v>0</v>
      </c>
      <c r="G38" s="47">
        <f>IF(ISBLANK(F38),"  ",IF(F79&gt;0,F38/F79,IF(F38&gt;0,1,0)))</f>
        <v>0</v>
      </c>
      <c r="H38" s="206">
        <v>0</v>
      </c>
      <c r="I38" s="41">
        <f t="shared" si="4"/>
        <v>0</v>
      </c>
      <c r="J38" s="181">
        <v>0</v>
      </c>
      <c r="K38" s="42">
        <f t="shared" si="5"/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42" t="str">
        <f t="shared" si="1"/>
        <v xml:space="preserve"> </v>
      </c>
      <c r="D39" s="181"/>
      <c r="E39" s="42" t="str">
        <f t="shared" si="2"/>
        <v/>
      </c>
      <c r="F39" s="191">
        <f t="shared" si="3"/>
        <v>0</v>
      </c>
      <c r="G39" s="58" t="s">
        <v>4</v>
      </c>
      <c r="H39" s="207"/>
      <c r="I39" s="41" t="str">
        <f t="shared" si="4"/>
        <v xml:space="preserve"> </v>
      </c>
      <c r="J39" s="181"/>
      <c r="K39" s="42" t="str">
        <f t="shared" si="5"/>
        <v/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2">
        <f t="shared" si="1"/>
        <v>0</v>
      </c>
      <c r="D40" s="180">
        <v>0</v>
      </c>
      <c r="E40" s="42">
        <f t="shared" si="2"/>
        <v>0</v>
      </c>
      <c r="F40" s="192">
        <f t="shared" si="3"/>
        <v>0</v>
      </c>
      <c r="G40" s="47">
        <f>IF(ISBLANK(F40),"  ",IF(F79&gt;0,F40/F79,IF(F40&gt;0,1,0)))</f>
        <v>0</v>
      </c>
      <c r="H40" s="168">
        <v>0</v>
      </c>
      <c r="I40" s="41">
        <f t="shared" si="4"/>
        <v>0</v>
      </c>
      <c r="J40" s="180">
        <v>0</v>
      </c>
      <c r="K40" s="42">
        <f t="shared" si="5"/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2" t="str">
        <f t="shared" si="1"/>
        <v xml:space="preserve"> </v>
      </c>
      <c r="D41" s="180"/>
      <c r="E41" s="42" t="str">
        <f t="shared" si="2"/>
        <v/>
      </c>
      <c r="F41" s="191">
        <f t="shared" si="3"/>
        <v>0</v>
      </c>
      <c r="G41" s="47">
        <f>IF(ISBLANK(F41),"  ",IF(F79&gt;0,F41/F79,IF(F41&gt;0,1,0)))</f>
        <v>0</v>
      </c>
      <c r="H41" s="168"/>
      <c r="I41" s="41" t="str">
        <f t="shared" si="4"/>
        <v xml:space="preserve"> </v>
      </c>
      <c r="J41" s="180"/>
      <c r="K41" s="42" t="str">
        <f t="shared" si="5"/>
        <v/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9560768</v>
      </c>
      <c r="C42" s="60">
        <f t="shared" si="1"/>
        <v>1</v>
      </c>
      <c r="D42" s="213">
        <v>0</v>
      </c>
      <c r="E42" s="60">
        <f t="shared" si="2"/>
        <v>0</v>
      </c>
      <c r="F42" s="169">
        <f t="shared" si="3"/>
        <v>9560768</v>
      </c>
      <c r="G42" s="61">
        <f>IF(ISBLANK(F42),"  ",IF(F79&gt;0,F42/F79,IF(F42&gt;0,1,0)))</f>
        <v>0.12398701097413241</v>
      </c>
      <c r="H42" s="169">
        <v>8562308</v>
      </c>
      <c r="I42" s="41">
        <f t="shared" si="4"/>
        <v>1</v>
      </c>
      <c r="J42" s="213">
        <v>0</v>
      </c>
      <c r="K42" s="60">
        <f t="shared" si="5"/>
        <v>0</v>
      </c>
      <c r="L42" s="169">
        <f>L41+L40+L38+L34+L29+L28+L26+L27+L25+L24+L23+L22+L21+L20+L19+L18+L17+L16+L14+L13+L30+L31+L32+L33</f>
        <v>8562308</v>
      </c>
      <c r="M42" s="61">
        <f>IF(ISBLANK(L42),"  ",IF(L79&gt;0,L42/L79,IF(L42&gt;0,1,0)))</f>
        <v>0.1087291689764858</v>
      </c>
      <c r="N42" s="63"/>
    </row>
    <row r="43" spans="1:14" ht="15" customHeight="1" x14ac:dyDescent="0.25">
      <c r="A43" s="65" t="s">
        <v>38</v>
      </c>
      <c r="B43" s="170"/>
      <c r="C43" s="162" t="str">
        <f t="shared" si="1"/>
        <v xml:space="preserve"> </v>
      </c>
      <c r="D43" s="181"/>
      <c r="E43" s="42" t="str">
        <f t="shared" si="2"/>
        <v/>
      </c>
      <c r="F43" s="191">
        <f t="shared" si="3"/>
        <v>0</v>
      </c>
      <c r="G43" s="58" t="s">
        <v>4</v>
      </c>
      <c r="H43" s="170"/>
      <c r="I43" s="41" t="str">
        <f t="shared" si="4"/>
        <v xml:space="preserve"> </v>
      </c>
      <c r="J43" s="181"/>
      <c r="K43" s="42" t="str">
        <f t="shared" si="5"/>
        <v/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2">
        <f t="shared" si="1"/>
        <v>0</v>
      </c>
      <c r="D44" s="214">
        <v>0</v>
      </c>
      <c r="E44" s="42">
        <f t="shared" si="2"/>
        <v>0</v>
      </c>
      <c r="F44" s="189">
        <f t="shared" si="3"/>
        <v>0</v>
      </c>
      <c r="G44" s="43">
        <f>IF(ISBLANK(F44),"  ",IF(D79&gt;0,F44/D79,IF(F44&gt;0,1,0)))</f>
        <v>0</v>
      </c>
      <c r="H44" s="208">
        <v>0</v>
      </c>
      <c r="I44" s="41">
        <f t="shared" si="4"/>
        <v>0</v>
      </c>
      <c r="J44" s="214">
        <v>0</v>
      </c>
      <c r="K44" s="42">
        <f t="shared" si="5"/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2">
        <f t="shared" si="1"/>
        <v>0</v>
      </c>
      <c r="D45" s="181">
        <v>0</v>
      </c>
      <c r="E45" s="42">
        <f t="shared" si="2"/>
        <v>0</v>
      </c>
      <c r="F45" s="191">
        <f t="shared" si="3"/>
        <v>0</v>
      </c>
      <c r="G45" s="47">
        <f>IF(ISBLANK(F45),"  ",IF(D79&gt;0,F45/D79,IF(F45&gt;0,1,0)))</f>
        <v>0</v>
      </c>
      <c r="H45" s="206">
        <v>0</v>
      </c>
      <c r="I45" s="41">
        <f t="shared" si="4"/>
        <v>0</v>
      </c>
      <c r="J45" s="181">
        <v>0</v>
      </c>
      <c r="K45" s="42">
        <f t="shared" si="5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2">
        <f t="shared" si="1"/>
        <v>0</v>
      </c>
      <c r="D46" s="181">
        <v>0</v>
      </c>
      <c r="E46" s="42">
        <f t="shared" si="2"/>
        <v>0</v>
      </c>
      <c r="F46" s="192">
        <f t="shared" si="3"/>
        <v>0</v>
      </c>
      <c r="G46" s="47">
        <f>IF(ISBLANK(F46),"  ",IF(D79&gt;0,F46/D79,IF(F46&gt;0,1,0)))</f>
        <v>0</v>
      </c>
      <c r="H46" s="206">
        <v>0</v>
      </c>
      <c r="I46" s="41">
        <f t="shared" si="4"/>
        <v>0</v>
      </c>
      <c r="J46" s="181">
        <v>0</v>
      </c>
      <c r="K46" s="42">
        <f t="shared" si="5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2">
        <f t="shared" si="1"/>
        <v>0</v>
      </c>
      <c r="D47" s="181">
        <v>0</v>
      </c>
      <c r="E47" s="42">
        <f t="shared" si="2"/>
        <v>0</v>
      </c>
      <c r="F47" s="192">
        <f t="shared" si="3"/>
        <v>0</v>
      </c>
      <c r="G47" s="47">
        <f>IF(ISBLANK(F47),"  ",IF(D79&gt;0,F47/D79,IF(F47&gt;0,1,0)))</f>
        <v>0</v>
      </c>
      <c r="H47" s="206">
        <v>0</v>
      </c>
      <c r="I47" s="41">
        <f t="shared" si="4"/>
        <v>0</v>
      </c>
      <c r="J47" s="181">
        <v>0</v>
      </c>
      <c r="K47" s="42">
        <f t="shared" si="5"/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2">
        <f t="shared" si="1"/>
        <v>0</v>
      </c>
      <c r="D48" s="181">
        <v>0</v>
      </c>
      <c r="E48" s="42">
        <f t="shared" si="2"/>
        <v>0</v>
      </c>
      <c r="F48" s="192">
        <f t="shared" si="3"/>
        <v>0</v>
      </c>
      <c r="G48" s="47">
        <f>IF(ISBLANK(F48),"  ",IF(F79&gt;0,F48/F79,IF(F48&gt;0,1,0)))</f>
        <v>0</v>
      </c>
      <c r="H48" s="206">
        <v>0</v>
      </c>
      <c r="I48" s="41">
        <f t="shared" si="4"/>
        <v>0</v>
      </c>
      <c r="J48" s="181">
        <v>0</v>
      </c>
      <c r="K48" s="42">
        <f t="shared" si="5"/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0">
        <f t="shared" si="1"/>
        <v>0</v>
      </c>
      <c r="D49" s="185">
        <v>0</v>
      </c>
      <c r="E49" s="60">
        <f t="shared" si="2"/>
        <v>0</v>
      </c>
      <c r="F49" s="193">
        <f t="shared" si="3"/>
        <v>0</v>
      </c>
      <c r="G49" s="61">
        <f>IF(ISBLANK(F49),"  ",IF(F79&gt;0,F49/F79,IF(F49&gt;0,1,0)))</f>
        <v>0</v>
      </c>
      <c r="H49" s="174">
        <v>0</v>
      </c>
      <c r="I49" s="41">
        <f t="shared" si="4"/>
        <v>0</v>
      </c>
      <c r="J49" s="185">
        <v>0</v>
      </c>
      <c r="K49" s="60">
        <f t="shared" si="5"/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781100</v>
      </c>
      <c r="C50" s="60">
        <f t="shared" si="1"/>
        <v>1</v>
      </c>
      <c r="D50" s="186">
        <v>0</v>
      </c>
      <c r="E50" s="60">
        <f t="shared" si="2"/>
        <v>0</v>
      </c>
      <c r="F50" s="194">
        <f t="shared" ref="F50" si="10">D50+B50</f>
        <v>781100</v>
      </c>
      <c r="G50" s="61">
        <f>IF(ISBLANK(F50),"  ",IF(F78&gt;0,F50/F78,IF(F50&gt;0,1,0)))</f>
        <v>1</v>
      </c>
      <c r="H50" s="209">
        <v>0</v>
      </c>
      <c r="I50" s="41">
        <f t="shared" si="4"/>
        <v>0</v>
      </c>
      <c r="J50" s="225">
        <v>781100</v>
      </c>
      <c r="K50" s="60">
        <f t="shared" si="5"/>
        <v>1</v>
      </c>
      <c r="L50" s="194">
        <f>J50+H50</f>
        <v>781100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0">
        <f t="shared" si="1"/>
        <v>0</v>
      </c>
      <c r="D51" s="186">
        <v>0</v>
      </c>
      <c r="E51" s="60">
        <f t="shared" si="2"/>
        <v>0</v>
      </c>
      <c r="F51" s="194">
        <f t="shared" si="3"/>
        <v>0</v>
      </c>
      <c r="G51" s="61">
        <f>IF(ISBLANK(F51),"  ",IF(F79&gt;0,F51/F79,IF(F51&gt;0,1,0)))</f>
        <v>0</v>
      </c>
      <c r="H51" s="209">
        <v>0</v>
      </c>
      <c r="I51" s="41">
        <f t="shared" si="4"/>
        <v>0</v>
      </c>
      <c r="J51" s="186">
        <v>0</v>
      </c>
      <c r="K51" s="60">
        <f t="shared" si="5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162" t="str">
        <f t="shared" si="1"/>
        <v xml:space="preserve"> </v>
      </c>
      <c r="D52" s="184"/>
      <c r="E52" s="42" t="str">
        <f t="shared" si="2"/>
        <v/>
      </c>
      <c r="F52" s="189">
        <f t="shared" si="3"/>
        <v>0</v>
      </c>
      <c r="G52" s="73" t="s">
        <v>4</v>
      </c>
      <c r="H52" s="173"/>
      <c r="I52" s="41" t="str">
        <f t="shared" si="4"/>
        <v xml:space="preserve"> </v>
      </c>
      <c r="J52" s="184"/>
      <c r="K52" s="42" t="str">
        <f t="shared" si="5"/>
        <v/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46476675</v>
      </c>
      <c r="C53" s="42">
        <f t="shared" si="1"/>
        <v>1</v>
      </c>
      <c r="D53" s="184">
        <v>0</v>
      </c>
      <c r="E53" s="42">
        <f t="shared" si="2"/>
        <v>0</v>
      </c>
      <c r="F53" s="195">
        <f t="shared" si="3"/>
        <v>46476675</v>
      </c>
      <c r="G53" s="43">
        <f>IF(ISBLANK(F53),"  ",IF(F79&gt;0,F53/F79,IF(F53&gt;0,1,0)))</f>
        <v>0.60272396665897399</v>
      </c>
      <c r="H53" s="173">
        <v>49203029</v>
      </c>
      <c r="I53" s="41">
        <f t="shared" si="4"/>
        <v>1</v>
      </c>
      <c r="J53" s="184">
        <v>0</v>
      </c>
      <c r="K53" s="42">
        <f t="shared" si="5"/>
        <v>0</v>
      </c>
      <c r="L53" s="195">
        <f t="shared" ref="L53:L69" si="11">J53+H53</f>
        <v>49203029</v>
      </c>
      <c r="M53" s="43">
        <f>IF(ISBLANK(L53),"  ",IF(L79&gt;0,L53/L79,IF(L53&gt;0,1,0)))</f>
        <v>0.62480869110243764</v>
      </c>
      <c r="N53" s="24"/>
    </row>
    <row r="54" spans="1:14" ht="15" customHeight="1" x14ac:dyDescent="0.2">
      <c r="A54" s="30" t="s">
        <v>48</v>
      </c>
      <c r="B54" s="170">
        <v>62373</v>
      </c>
      <c r="C54" s="42">
        <f t="shared" si="1"/>
        <v>1</v>
      </c>
      <c r="D54" s="181">
        <v>0</v>
      </c>
      <c r="E54" s="42">
        <f t="shared" si="2"/>
        <v>0</v>
      </c>
      <c r="F54" s="196">
        <f t="shared" si="3"/>
        <v>62373</v>
      </c>
      <c r="G54" s="47">
        <f>IF(ISBLANK(F54),"  ",IF(F79&gt;0,F54/F79,IF(F54&gt;0,1,0)))</f>
        <v>8.0887244994225997E-4</v>
      </c>
      <c r="H54" s="170">
        <v>66036</v>
      </c>
      <c r="I54" s="41">
        <f t="shared" si="4"/>
        <v>1</v>
      </c>
      <c r="J54" s="181">
        <v>0</v>
      </c>
      <c r="K54" s="42">
        <f t="shared" si="5"/>
        <v>0</v>
      </c>
      <c r="L54" s="196">
        <f t="shared" si="11"/>
        <v>66036</v>
      </c>
      <c r="M54" s="47">
        <f>IF(ISBLANK(L54),"  ",IF(L79&gt;0,L54/L79,IF(L54&gt;0,1,0)))</f>
        <v>8.3856355115130359E-4</v>
      </c>
      <c r="N54" s="24"/>
    </row>
    <row r="55" spans="1:14" ht="15" customHeight="1" x14ac:dyDescent="0.2">
      <c r="A55" s="74" t="s">
        <v>49</v>
      </c>
      <c r="B55" s="210">
        <v>1882609</v>
      </c>
      <c r="C55" s="42">
        <f t="shared" si="1"/>
        <v>1</v>
      </c>
      <c r="D55" s="215">
        <v>0</v>
      </c>
      <c r="E55" s="42">
        <f t="shared" si="2"/>
        <v>0</v>
      </c>
      <c r="F55" s="197">
        <f t="shared" si="3"/>
        <v>1882609</v>
      </c>
      <c r="G55" s="47">
        <f>IF(ISBLANK(F55),"  ",IF(F79&gt;0,F55/F79,IF(F55&gt;0,1,0)))</f>
        <v>2.4414258639368767E-2</v>
      </c>
      <c r="H55" s="210">
        <v>1993229</v>
      </c>
      <c r="I55" s="41">
        <f t="shared" si="4"/>
        <v>1</v>
      </c>
      <c r="J55" s="215">
        <v>0</v>
      </c>
      <c r="K55" s="42">
        <f t="shared" si="5"/>
        <v>0</v>
      </c>
      <c r="L55" s="197">
        <f t="shared" si="11"/>
        <v>1993229</v>
      </c>
      <c r="M55" s="47">
        <f>IF(ISBLANK(L55),"  ",IF(L79&gt;0,L55/L79,IF(L55&gt;0,1,0)))</f>
        <v>2.5311181605454022E-2</v>
      </c>
      <c r="N55" s="24"/>
    </row>
    <row r="56" spans="1:14" ht="15" customHeight="1" x14ac:dyDescent="0.2">
      <c r="A56" s="74" t="s">
        <v>50</v>
      </c>
      <c r="B56" s="210">
        <v>756368</v>
      </c>
      <c r="C56" s="42">
        <f t="shared" si="1"/>
        <v>1</v>
      </c>
      <c r="D56" s="215">
        <v>0</v>
      </c>
      <c r="E56" s="42">
        <f t="shared" si="2"/>
        <v>0</v>
      </c>
      <c r="F56" s="197">
        <f t="shared" si="3"/>
        <v>756368</v>
      </c>
      <c r="G56" s="47">
        <f>IF(ISBLANK(F56),"  ",IF(F79&gt;0,F56/F79,IF(F56&gt;0,1,0)))</f>
        <v>9.8088153081930859E-3</v>
      </c>
      <c r="H56" s="210">
        <v>800786</v>
      </c>
      <c r="I56" s="41">
        <f t="shared" si="4"/>
        <v>1</v>
      </c>
      <c r="J56" s="215">
        <v>0</v>
      </c>
      <c r="K56" s="42">
        <f t="shared" si="5"/>
        <v>0</v>
      </c>
      <c r="L56" s="197">
        <f t="shared" si="11"/>
        <v>800786</v>
      </c>
      <c r="M56" s="47">
        <f>IF(ISBLANK(L56),"  ",IF(L79&gt;0,L56/L79,IF(L56&gt;0,1,0)))</f>
        <v>1.0168846566603789E-2</v>
      </c>
      <c r="N56" s="24"/>
    </row>
    <row r="57" spans="1:14" ht="15" customHeight="1" x14ac:dyDescent="0.2">
      <c r="A57" s="74" t="s">
        <v>51</v>
      </c>
      <c r="B57" s="210">
        <v>0</v>
      </c>
      <c r="C57" s="42">
        <f t="shared" si="1"/>
        <v>0</v>
      </c>
      <c r="D57" s="215">
        <v>2731271</v>
      </c>
      <c r="E57" s="42">
        <f t="shared" si="2"/>
        <v>1</v>
      </c>
      <c r="F57" s="197">
        <f t="shared" si="3"/>
        <v>2731271</v>
      </c>
      <c r="G57" s="47">
        <f>IF(ISBLANK(F57),"  ",IF(F79&gt;0,F57/F79,IF(F57&gt;0,1,0)))</f>
        <v>3.5419971225149442E-2</v>
      </c>
      <c r="H57" s="210">
        <v>0</v>
      </c>
      <c r="I57" s="41">
        <f t="shared" si="4"/>
        <v>0</v>
      </c>
      <c r="J57" s="215">
        <v>1499941</v>
      </c>
      <c r="K57" s="42">
        <f t="shared" si="5"/>
        <v>1</v>
      </c>
      <c r="L57" s="197">
        <f t="shared" si="11"/>
        <v>1499941</v>
      </c>
      <c r="M57" s="47">
        <f>IF(ISBLANK(L57),"  ",IF(L79&gt;0,L57/L79,IF(L57&gt;0,1,0)))</f>
        <v>1.9047123561049085E-2</v>
      </c>
      <c r="N57" s="24"/>
    </row>
    <row r="58" spans="1:14" ht="15" customHeight="1" x14ac:dyDescent="0.2">
      <c r="A58" s="30" t="s">
        <v>52</v>
      </c>
      <c r="B58" s="170">
        <v>499065</v>
      </c>
      <c r="C58" s="42">
        <f t="shared" si="1"/>
        <v>8.8075868802048887E-2</v>
      </c>
      <c r="D58" s="181">
        <v>5167243</v>
      </c>
      <c r="E58" s="42">
        <f t="shared" si="2"/>
        <v>0.91192413119795113</v>
      </c>
      <c r="F58" s="196">
        <f t="shared" si="3"/>
        <v>5666308</v>
      </c>
      <c r="G58" s="47">
        <f>IF(ISBLANK(F58),"  ",IF(F79&gt;0,F58/F79,IF(F58&gt;0,1,0)))</f>
        <v>7.3482443270123723E-2</v>
      </c>
      <c r="H58" s="170">
        <v>531317</v>
      </c>
      <c r="I58" s="41">
        <f t="shared" si="4"/>
        <v>9.2029763825544314E-2</v>
      </c>
      <c r="J58" s="181">
        <v>5242000</v>
      </c>
      <c r="K58" s="42">
        <f t="shared" si="5"/>
        <v>0.90797023617445571</v>
      </c>
      <c r="L58" s="196">
        <f t="shared" si="11"/>
        <v>5773317</v>
      </c>
      <c r="M58" s="47">
        <f>IF(ISBLANK(L58),"  ",IF(L79&gt;0,L58/L79,IF(L58&gt;0,1,0)))</f>
        <v>7.3312938479650355E-2</v>
      </c>
      <c r="N58" s="24"/>
    </row>
    <row r="59" spans="1:14" s="64" customFormat="1" ht="15" customHeight="1" x14ac:dyDescent="0.25">
      <c r="A59" s="70" t="s">
        <v>53</v>
      </c>
      <c r="B59" s="211">
        <v>49677090</v>
      </c>
      <c r="C59" s="42">
        <f t="shared" si="1"/>
        <v>0.86281491723473713</v>
      </c>
      <c r="D59" s="185">
        <v>7898514</v>
      </c>
      <c r="E59" s="60">
        <f t="shared" si="2"/>
        <v>0.13718508276526287</v>
      </c>
      <c r="F59" s="196">
        <f t="shared" si="3"/>
        <v>57575604</v>
      </c>
      <c r="G59" s="61">
        <f>IF(ISBLANK(F59),"  ",IF(F79&gt;0,F59/F79,IF(F59&gt;0,1,0)))</f>
        <v>0.74665832755175132</v>
      </c>
      <c r="H59" s="211">
        <v>52594397</v>
      </c>
      <c r="I59" s="41">
        <f t="shared" si="4"/>
        <v>0.88637753479158088</v>
      </c>
      <c r="J59" s="185">
        <v>6741941</v>
      </c>
      <c r="K59" s="60">
        <f t="shared" si="5"/>
        <v>0.11362246520841916</v>
      </c>
      <c r="L59" s="196">
        <f t="shared" si="11"/>
        <v>59336338</v>
      </c>
      <c r="M59" s="61">
        <f>IF(ISBLANK(L59),"  ",IF(L79&gt;0,L59/L79,IF(L59&gt;0,1,0)))</f>
        <v>0.75348734486634616</v>
      </c>
      <c r="N59" s="63"/>
    </row>
    <row r="60" spans="1:14" ht="15" customHeight="1" x14ac:dyDescent="0.2">
      <c r="A60" s="40" t="s">
        <v>54</v>
      </c>
      <c r="B60" s="212">
        <v>0</v>
      </c>
      <c r="C60" s="42">
        <f t="shared" si="1"/>
        <v>0</v>
      </c>
      <c r="D60" s="216">
        <v>0</v>
      </c>
      <c r="E60" s="42">
        <f t="shared" si="2"/>
        <v>0</v>
      </c>
      <c r="F60" s="199">
        <f t="shared" si="3"/>
        <v>0</v>
      </c>
      <c r="G60" s="47">
        <f>IF(ISBLANK(F60),"  ",IF(F79&gt;0,F60/F79,IF(F60&gt;0,1,0)))</f>
        <v>0</v>
      </c>
      <c r="H60" s="212">
        <v>0</v>
      </c>
      <c r="I60" s="41">
        <f t="shared" si="4"/>
        <v>0</v>
      </c>
      <c r="J60" s="216">
        <v>0</v>
      </c>
      <c r="K60" s="42">
        <f t="shared" si="5"/>
        <v>0</v>
      </c>
      <c r="L60" s="199">
        <f t="shared" si="11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2">
        <f t="shared" si="1"/>
        <v>0</v>
      </c>
      <c r="D61" s="181">
        <v>0</v>
      </c>
      <c r="E61" s="42">
        <f t="shared" si="2"/>
        <v>0</v>
      </c>
      <c r="F61" s="191">
        <f t="shared" si="3"/>
        <v>0</v>
      </c>
      <c r="G61" s="47">
        <f>IF(ISBLANK(F61),"  ",IF(F79&gt;0,F61/F79,IF(F61&gt;0,1,0)))</f>
        <v>0</v>
      </c>
      <c r="H61" s="206">
        <v>0</v>
      </c>
      <c r="I61" s="41">
        <f t="shared" si="4"/>
        <v>0</v>
      </c>
      <c r="J61" s="181">
        <v>0</v>
      </c>
      <c r="K61" s="42">
        <f t="shared" si="5"/>
        <v>0</v>
      </c>
      <c r="L61" s="191">
        <f t="shared" si="11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187261</v>
      </c>
      <c r="C62" s="42">
        <f t="shared" si="1"/>
        <v>0.89409495594865518</v>
      </c>
      <c r="D62" s="181">
        <v>22180.959999999999</v>
      </c>
      <c r="E62" s="42">
        <f t="shared" si="2"/>
        <v>0.10590504405134482</v>
      </c>
      <c r="F62" s="191">
        <f t="shared" si="3"/>
        <v>209441.96</v>
      </c>
      <c r="G62" s="47">
        <f>IF(ISBLANK(F62),"  ",IF(F79&gt;0,F62/F79,IF(F62&gt;0,1,0)))</f>
        <v>2.7161084332308662E-3</v>
      </c>
      <c r="H62" s="206">
        <v>250000</v>
      </c>
      <c r="I62" s="41">
        <f t="shared" si="4"/>
        <v>0.91240875912408759</v>
      </c>
      <c r="J62" s="181">
        <v>24000</v>
      </c>
      <c r="K62" s="42">
        <f t="shared" si="5"/>
        <v>8.7591240875912413E-2</v>
      </c>
      <c r="L62" s="191">
        <f t="shared" si="11"/>
        <v>274000</v>
      </c>
      <c r="M62" s="47">
        <f>IF(ISBLANK(L62),"  ",IF(L79&gt;0,L62/L79,IF(L62&gt;0,1,0)))</f>
        <v>3.4794114273344417E-3</v>
      </c>
      <c r="N62" s="24"/>
    </row>
    <row r="63" spans="1:14" ht="15" customHeight="1" x14ac:dyDescent="0.2">
      <c r="A63" s="67" t="s">
        <v>57</v>
      </c>
      <c r="B63" s="168">
        <v>0</v>
      </c>
      <c r="C63" s="42">
        <f t="shared" si="1"/>
        <v>0</v>
      </c>
      <c r="D63" s="180">
        <v>740889</v>
      </c>
      <c r="E63" s="42">
        <f t="shared" si="2"/>
        <v>1</v>
      </c>
      <c r="F63" s="192">
        <f t="shared" si="3"/>
        <v>740889</v>
      </c>
      <c r="G63" s="47">
        <f>IF(ISBLANK(F63),"  ",IF(F79&gt;0,F63/F79,IF(F63&gt;0,1,0)))</f>
        <v>9.6080788252171784E-3</v>
      </c>
      <c r="H63" s="168">
        <v>0</v>
      </c>
      <c r="I63" s="41">
        <f t="shared" si="4"/>
        <v>0</v>
      </c>
      <c r="J63" s="180">
        <v>800000</v>
      </c>
      <c r="K63" s="42">
        <f t="shared" si="5"/>
        <v>1</v>
      </c>
      <c r="L63" s="192">
        <f t="shared" si="11"/>
        <v>800000</v>
      </c>
      <c r="M63" s="47">
        <f>IF(ISBLANK(L63),"  ",IF(L79&gt;0,L63/L79,IF(L63&gt;0,1,0)))</f>
        <v>1.0158865481268443E-2</v>
      </c>
      <c r="N63" s="24"/>
    </row>
    <row r="64" spans="1:14" ht="15" customHeight="1" x14ac:dyDescent="0.2">
      <c r="A64" s="76" t="s">
        <v>58</v>
      </c>
      <c r="B64" s="206">
        <v>0</v>
      </c>
      <c r="C64" s="42">
        <f t="shared" si="1"/>
        <v>0</v>
      </c>
      <c r="D64" s="181">
        <v>0</v>
      </c>
      <c r="E64" s="42">
        <f t="shared" si="2"/>
        <v>0</v>
      </c>
      <c r="F64" s="191">
        <f t="shared" si="3"/>
        <v>0</v>
      </c>
      <c r="G64" s="47">
        <f>IF(ISBLANK(F64),"  ",IF(F79&gt;0,F64/F79,IF(F64&gt;0,1,0)))</f>
        <v>0</v>
      </c>
      <c r="H64" s="206">
        <v>0</v>
      </c>
      <c r="I64" s="41">
        <f t="shared" si="4"/>
        <v>0</v>
      </c>
      <c r="J64" s="181">
        <v>0</v>
      </c>
      <c r="K64" s="42">
        <f t="shared" si="5"/>
        <v>0</v>
      </c>
      <c r="L64" s="191">
        <f t="shared" si="11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2">
        <f t="shared" si="1"/>
        <v>0</v>
      </c>
      <c r="D65" s="181">
        <v>-852180.50999999978</v>
      </c>
      <c r="E65" s="42">
        <f t="shared" si="2"/>
        <v>0</v>
      </c>
      <c r="F65" s="191">
        <f t="shared" si="3"/>
        <v>-852180.50999999978</v>
      </c>
      <c r="G65" s="47">
        <f>IF(ISBLANK(F65),"  ",IF(F79&gt;0,F65/F79,IF(F65&gt;0,1,0)))</f>
        <v>-1.1051341717036929E-2</v>
      </c>
      <c r="H65" s="206">
        <v>0</v>
      </c>
      <c r="I65" s="41">
        <f t="shared" si="4"/>
        <v>0</v>
      </c>
      <c r="J65" s="181">
        <v>40000</v>
      </c>
      <c r="K65" s="42">
        <f t="shared" si="5"/>
        <v>1</v>
      </c>
      <c r="L65" s="191">
        <f t="shared" si="11"/>
        <v>40000</v>
      </c>
      <c r="M65" s="47">
        <f>IF(ISBLANK(L65),"  ",IF(L79&gt;0,L65/L79,IF(L65&gt;0,1,0)))</f>
        <v>5.0794327406342209E-4</v>
      </c>
      <c r="N65" s="24"/>
    </row>
    <row r="66" spans="1:14" ht="15" customHeight="1" x14ac:dyDescent="0.2">
      <c r="A66" s="77" t="s">
        <v>60</v>
      </c>
      <c r="B66" s="206">
        <v>0</v>
      </c>
      <c r="C66" s="42">
        <f t="shared" si="1"/>
        <v>0</v>
      </c>
      <c r="D66" s="181">
        <v>0</v>
      </c>
      <c r="E66" s="42">
        <f t="shared" si="2"/>
        <v>0</v>
      </c>
      <c r="F66" s="191">
        <f t="shared" si="3"/>
        <v>0</v>
      </c>
      <c r="G66" s="47">
        <f>IF(ISBLANK(F66),"  ",IF(F79&gt;0,F66/F79,IF(F66&gt;0,1,0)))</f>
        <v>0</v>
      </c>
      <c r="H66" s="206">
        <v>0</v>
      </c>
      <c r="I66" s="41">
        <f t="shared" si="4"/>
        <v>0</v>
      </c>
      <c r="J66" s="181">
        <v>965205</v>
      </c>
      <c r="K66" s="42">
        <f t="shared" si="5"/>
        <v>1</v>
      </c>
      <c r="L66" s="191">
        <f t="shared" si="11"/>
        <v>965205</v>
      </c>
      <c r="M66" s="47">
        <f>IF(ISBLANK(L66),"  ",IF(L79&gt;0,L66/L79,IF(L66&gt;0,1,0)))</f>
        <v>1.2256734696059634E-2</v>
      </c>
      <c r="N66" s="24"/>
    </row>
    <row r="67" spans="1:14" ht="15" customHeight="1" x14ac:dyDescent="0.2">
      <c r="A67" s="77" t="s">
        <v>61</v>
      </c>
      <c r="B67" s="206">
        <v>0</v>
      </c>
      <c r="C67" s="42">
        <f t="shared" si="1"/>
        <v>0</v>
      </c>
      <c r="D67" s="181">
        <v>0</v>
      </c>
      <c r="E67" s="42">
        <f t="shared" si="2"/>
        <v>0</v>
      </c>
      <c r="F67" s="191">
        <f t="shared" si="3"/>
        <v>0</v>
      </c>
      <c r="G67" s="47">
        <f>IF(ISBLANK(F67),"  ",IF(F79&gt;0,F67/F79,IF(F67&gt;0,1,0)))</f>
        <v>0</v>
      </c>
      <c r="H67" s="206">
        <v>0</v>
      </c>
      <c r="I67" s="41">
        <f t="shared" si="4"/>
        <v>0</v>
      </c>
      <c r="J67" s="181">
        <v>0</v>
      </c>
      <c r="K67" s="42">
        <f t="shared" si="5"/>
        <v>0</v>
      </c>
      <c r="L67" s="191">
        <f t="shared" si="11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2">
        <f t="shared" si="1"/>
        <v>0</v>
      </c>
      <c r="D68" s="181">
        <v>1300787</v>
      </c>
      <c r="E68" s="42">
        <f t="shared" si="2"/>
        <v>1</v>
      </c>
      <c r="F68" s="191">
        <f t="shared" si="3"/>
        <v>1300787</v>
      </c>
      <c r="G68" s="47">
        <f>IF(ISBLANK(F68),"  ",IF(F79&gt;0,F68/F79,IF(F68&gt;0,1,0)))</f>
        <v>1.6869010109230639E-2</v>
      </c>
      <c r="H68" s="206">
        <v>0</v>
      </c>
      <c r="I68" s="41">
        <f t="shared" si="4"/>
        <v>0</v>
      </c>
      <c r="J68" s="181">
        <v>1335000</v>
      </c>
      <c r="K68" s="42">
        <f t="shared" si="5"/>
        <v>1</v>
      </c>
      <c r="L68" s="191">
        <f t="shared" si="11"/>
        <v>1335000</v>
      </c>
      <c r="M68" s="47">
        <f>IF(ISBLANK(L68),"  ",IF(L79&gt;0,L68/L79,IF(L68&gt;0,1,0)))</f>
        <v>1.6952606771866715E-2</v>
      </c>
      <c r="N68" s="24"/>
    </row>
    <row r="69" spans="1:14" ht="15" customHeight="1" x14ac:dyDescent="0.2">
      <c r="A69" s="67" t="s">
        <v>63</v>
      </c>
      <c r="B69" s="206">
        <v>-666263.31000000006</v>
      </c>
      <c r="C69" s="42">
        <f t="shared" si="1"/>
        <v>-0.52700169457420742</v>
      </c>
      <c r="D69" s="181">
        <v>1930516</v>
      </c>
      <c r="E69" s="42">
        <f t="shared" si="2"/>
        <v>1.5270016945742073</v>
      </c>
      <c r="F69" s="191">
        <f t="shared" si="3"/>
        <v>1264252.69</v>
      </c>
      <c r="G69" s="47">
        <f>IF(ISBLANK(F69),"  ",IF(F79&gt;0,F69/F79,IF(F69&gt;0,1,0)))</f>
        <v>1.6395221822044673E-2</v>
      </c>
      <c r="H69" s="206">
        <v>150000</v>
      </c>
      <c r="I69" s="41">
        <f t="shared" si="4"/>
        <v>0.12244897959183673</v>
      </c>
      <c r="J69" s="181">
        <v>1075000</v>
      </c>
      <c r="K69" s="42">
        <f t="shared" si="5"/>
        <v>0.87755102040816324</v>
      </c>
      <c r="L69" s="191">
        <f t="shared" si="11"/>
        <v>1225000</v>
      </c>
      <c r="M69" s="47">
        <f>IF(ISBLANK(L69),"  ",IF(L79&gt;0,L69/L79,IF(L69&gt;0,1,0)))</f>
        <v>1.5555762768192302E-2</v>
      </c>
      <c r="N69" s="24"/>
    </row>
    <row r="70" spans="1:14" s="64" customFormat="1" ht="15" customHeight="1" x14ac:dyDescent="0.25">
      <c r="A70" s="78" t="s">
        <v>64</v>
      </c>
      <c r="B70" s="174">
        <v>49198087.689999998</v>
      </c>
      <c r="C70" s="60">
        <f t="shared" si="1"/>
        <v>0.81671767159979203</v>
      </c>
      <c r="D70" s="185">
        <v>11040706.449999999</v>
      </c>
      <c r="E70" s="60">
        <f t="shared" si="2"/>
        <v>0.18328232840020789</v>
      </c>
      <c r="F70" s="174">
        <f t="shared" si="3"/>
        <v>60238794.140000001</v>
      </c>
      <c r="G70" s="61">
        <f>IF(ISBLANK(F70),"  ",IF(F79&gt;0,F70/F79,IF(F70&gt;0,1,0)))</f>
        <v>0.78119540502443774</v>
      </c>
      <c r="H70" s="174">
        <v>52994397</v>
      </c>
      <c r="I70" s="41">
        <f t="shared" si="4"/>
        <v>0.82835400084060251</v>
      </c>
      <c r="J70" s="185">
        <v>10981146</v>
      </c>
      <c r="K70" s="60">
        <f t="shared" si="5"/>
        <v>0.17164599915939752</v>
      </c>
      <c r="L70" s="174">
        <f>L69+L68+L67+L66+L65+L64+L63+L62+L61+L60+L59</f>
        <v>63975543</v>
      </c>
      <c r="M70" s="61">
        <f>IF(ISBLANK(L70),"  ",IF(L79&gt;0,L70/L79,IF(L70&gt;0,1,0)))</f>
        <v>0.81239866928513116</v>
      </c>
      <c r="N70" s="63"/>
    </row>
    <row r="71" spans="1:14" ht="15" customHeight="1" x14ac:dyDescent="0.25">
      <c r="A71" s="13" t="s">
        <v>65</v>
      </c>
      <c r="B71" s="170"/>
      <c r="C71" s="162" t="str">
        <f t="shared" si="1"/>
        <v xml:space="preserve"> </v>
      </c>
      <c r="D71" s="181"/>
      <c r="E71" s="42" t="str">
        <f t="shared" si="2"/>
        <v/>
      </c>
      <c r="F71" s="191">
        <f t="shared" si="3"/>
        <v>0</v>
      </c>
      <c r="G71" s="58" t="s">
        <v>4</v>
      </c>
      <c r="H71" s="170"/>
      <c r="I71" s="162" t="str">
        <f t="shared" si="4"/>
        <v xml:space="preserve"> </v>
      </c>
      <c r="J71" s="181"/>
      <c r="K71" s="49" t="str">
        <f t="shared" si="5"/>
        <v/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2">
        <f t="shared" si="1"/>
        <v>0</v>
      </c>
      <c r="D72" s="184">
        <v>0</v>
      </c>
      <c r="E72" s="42">
        <f t="shared" si="2"/>
        <v>0</v>
      </c>
      <c r="F72" s="190">
        <f t="shared" si="3"/>
        <v>0</v>
      </c>
      <c r="G72" s="43">
        <f>IF(ISBLANK(F72),"  ",IF(F79&gt;0,F72/F79,IF(F72&gt;0,1,0)))</f>
        <v>0</v>
      </c>
      <c r="H72" s="205">
        <v>0</v>
      </c>
      <c r="I72" s="41">
        <f t="shared" si="4"/>
        <v>0</v>
      </c>
      <c r="J72" s="184">
        <v>0</v>
      </c>
      <c r="K72" s="42">
        <f t="shared" si="5"/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2">
        <f t="shared" si="1"/>
        <v>0</v>
      </c>
      <c r="D73" s="181">
        <v>0</v>
      </c>
      <c r="E73" s="42">
        <f t="shared" si="2"/>
        <v>0</v>
      </c>
      <c r="F73" s="191">
        <f t="shared" si="3"/>
        <v>0</v>
      </c>
      <c r="G73" s="47">
        <f>IF(ISBLANK(F73),"  ",IF(F79&gt;0,F73/F79,IF(F73&gt;0,1,0)))</f>
        <v>0</v>
      </c>
      <c r="H73" s="206">
        <v>0</v>
      </c>
      <c r="I73" s="41">
        <f t="shared" si="4"/>
        <v>0</v>
      </c>
      <c r="J73" s="181">
        <v>0</v>
      </c>
      <c r="K73" s="42">
        <f t="shared" si="5"/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162" t="str">
        <f t="shared" si="1"/>
        <v xml:space="preserve"> </v>
      </c>
      <c r="D74" s="181"/>
      <c r="E74" s="42" t="str">
        <f t="shared" si="2"/>
        <v/>
      </c>
      <c r="F74" s="191">
        <f t="shared" si="3"/>
        <v>0</v>
      </c>
      <c r="G74" s="58" t="s">
        <v>4</v>
      </c>
      <c r="H74" s="170"/>
      <c r="I74" s="41" t="str">
        <f t="shared" si="4"/>
        <v xml:space="preserve"> </v>
      </c>
      <c r="J74" s="181"/>
      <c r="K74" s="42" t="str">
        <f t="shared" si="5"/>
        <v/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2">
        <f t="shared" si="1"/>
        <v>0</v>
      </c>
      <c r="D75" s="184">
        <v>5105518</v>
      </c>
      <c r="E75" s="42">
        <f t="shared" si="2"/>
        <v>1</v>
      </c>
      <c r="F75" s="190">
        <f t="shared" si="3"/>
        <v>5105518</v>
      </c>
      <c r="G75" s="43">
        <f>IF(ISBLANK(F75),"  ",IF(F79&gt;0,F75/F79,IF(F75&gt;0,1,0)))</f>
        <v>6.6209944252870745E-2</v>
      </c>
      <c r="H75" s="205">
        <v>0</v>
      </c>
      <c r="I75" s="41">
        <f t="shared" si="4"/>
        <v>0</v>
      </c>
      <c r="J75" s="184">
        <v>5150000</v>
      </c>
      <c r="K75" s="42">
        <f t="shared" si="5"/>
        <v>1</v>
      </c>
      <c r="L75" s="190">
        <f>J75+H75</f>
        <v>5150000</v>
      </c>
      <c r="M75" s="43">
        <f>IF(ISBLANK(L75),"  ",IF(L79&gt;0,L75/L79,IF(L75&gt;0,1,0)))</f>
        <v>6.53976965356656E-2</v>
      </c>
    </row>
    <row r="76" spans="1:14" ht="15" customHeight="1" x14ac:dyDescent="0.2">
      <c r="A76" s="30" t="s">
        <v>70</v>
      </c>
      <c r="B76" s="206">
        <v>0</v>
      </c>
      <c r="C76" s="42">
        <f t="shared" si="1"/>
        <v>0</v>
      </c>
      <c r="D76" s="181">
        <v>1424865</v>
      </c>
      <c r="E76" s="42">
        <f t="shared" si="2"/>
        <v>1</v>
      </c>
      <c r="F76" s="191">
        <f t="shared" si="3"/>
        <v>1424865</v>
      </c>
      <c r="G76" s="47">
        <f>IF(ISBLANK(F76),"  ",IF(F79&gt;0,F76/F79,IF(F76&gt;0,1,0)))</f>
        <v>1.8478092177496325E-2</v>
      </c>
      <c r="H76" s="206">
        <v>0</v>
      </c>
      <c r="I76" s="41">
        <f t="shared" si="4"/>
        <v>0</v>
      </c>
      <c r="J76" s="181">
        <v>280000</v>
      </c>
      <c r="K76" s="42">
        <f t="shared" si="5"/>
        <v>1</v>
      </c>
      <c r="L76" s="191">
        <f>J76+H76</f>
        <v>280000</v>
      </c>
      <c r="M76" s="47">
        <f>IF(ISBLANK(L76),"  ",IF(L79&gt;0,L76/L79,IF(L76&gt;0,1,0)))</f>
        <v>3.5556029184439547E-3</v>
      </c>
    </row>
    <row r="77" spans="1:14" s="64" customFormat="1" ht="15" customHeight="1" x14ac:dyDescent="0.25">
      <c r="A77" s="65" t="s">
        <v>71</v>
      </c>
      <c r="B77" s="175">
        <v>0</v>
      </c>
      <c r="C77" s="60">
        <f t="shared" si="1"/>
        <v>0</v>
      </c>
      <c r="D77" s="186">
        <v>6530383</v>
      </c>
      <c r="E77" s="60">
        <f t="shared" si="2"/>
        <v>1</v>
      </c>
      <c r="F77" s="200">
        <f t="shared" si="3"/>
        <v>6530383</v>
      </c>
      <c r="G77" s="61">
        <f>IF(ISBLANK(F77),"  ",IF(F79&gt;0,F77/F79,IF(F77&gt;0,1,0)))</f>
        <v>8.468803643036707E-2</v>
      </c>
      <c r="H77" s="175">
        <v>0</v>
      </c>
      <c r="I77" s="41">
        <f t="shared" si="4"/>
        <v>0</v>
      </c>
      <c r="J77" s="186">
        <v>5430000</v>
      </c>
      <c r="K77" s="60">
        <f t="shared" si="5"/>
        <v>1</v>
      </c>
      <c r="L77" s="200">
        <f>L76+L75+L74+L73+L72</f>
        <v>5430000</v>
      </c>
      <c r="M77" s="61">
        <f>IF(ISBLANK(L77),"  ",IF(L79&gt;0,L77/L79,IF(L77&gt;0,1,0)))</f>
        <v>6.8953299454109551E-2</v>
      </c>
    </row>
    <row r="78" spans="1:14" s="64" customFormat="1" ht="15" customHeight="1" x14ac:dyDescent="0.25">
      <c r="A78" s="65" t="s">
        <v>72</v>
      </c>
      <c r="B78" s="175">
        <v>0</v>
      </c>
      <c r="C78" s="60">
        <f t="shared" ref="C78:C79" si="12">IF(ISBLANK(B78)," ",IF(F78&gt;0,B78/F78,IF(B78&gt;0,1,0)))</f>
        <v>0</v>
      </c>
      <c r="D78" s="186">
        <v>0</v>
      </c>
      <c r="E78" s="60">
        <f t="shared" ref="E78:E79" si="13">IF(ISBLANK(D78),"",IF(F78&gt;0,D78/F78,IF(D78&gt;0,1,0)))</f>
        <v>0</v>
      </c>
      <c r="F78" s="201">
        <f t="shared" si="3"/>
        <v>0</v>
      </c>
      <c r="G78" s="61">
        <f>IF(ISBLANK(F78),"  ",IF(F79&gt;0,F78/F79,IF(F78&gt;0,1,0)))</f>
        <v>0</v>
      </c>
      <c r="H78" s="175">
        <v>0</v>
      </c>
      <c r="I78" s="41">
        <f t="shared" ref="I78:I79" si="14">IF(ISBLANK(H78)," ",IF(L78&gt;0,H78/L78,IF(H78&gt;0,1,0)))</f>
        <v>0</v>
      </c>
      <c r="J78" s="186">
        <v>0</v>
      </c>
      <c r="K78" s="60">
        <f t="shared" ref="K78:K79" si="15">IF(ISBLANK(J78),"",IF(L78&gt;0,J78/L78,IF(J78&gt;0,1,0)))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SUM(B42,B49:B51,B70,B77:B78)</f>
        <v>59539955.689999998</v>
      </c>
      <c r="C79" s="83">
        <f t="shared" si="12"/>
        <v>0.77213265080121041</v>
      </c>
      <c r="D79" s="176">
        <f>SUM(D42,D49:D51,D70,D77:D78)</f>
        <v>17571089.449999999</v>
      </c>
      <c r="E79" s="83">
        <f t="shared" si="13"/>
        <v>0.22786734919878948</v>
      </c>
      <c r="F79" s="176">
        <f>F77+F70+F49+F42+F51+F50+F78</f>
        <v>77111045.140000001</v>
      </c>
      <c r="G79" s="84">
        <f>IF(ISBLANK(F79),"  ",IF(F79&gt;0,F79/F79,IF(F79&gt;0,1,0)))</f>
        <v>1</v>
      </c>
      <c r="H79" s="176">
        <f>SUM(H42,H49:H51,H70,H77:H78)</f>
        <v>61556705</v>
      </c>
      <c r="I79" s="83">
        <f t="shared" si="14"/>
        <v>0.78168285695640571</v>
      </c>
      <c r="J79" s="176">
        <f>SUM(J42,J49:J51,J70,J77:J78)</f>
        <v>17192246</v>
      </c>
      <c r="K79" s="83">
        <f t="shared" si="15"/>
        <v>0.21831714304359431</v>
      </c>
      <c r="L79" s="176">
        <f>SUM(L42,L49:L51,L70,L77:L78)</f>
        <v>78748951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19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84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8" t="s">
        <v>3</v>
      </c>
      <c r="B3" s="124"/>
      <c r="C3" s="125"/>
      <c r="D3" s="124"/>
      <c r="E3" s="125"/>
      <c r="F3" s="124"/>
      <c r="G3" s="125"/>
      <c r="H3" s="124"/>
      <c r="I3" s="125"/>
      <c r="J3" s="124"/>
      <c r="K3" s="125"/>
      <c r="L3" s="124"/>
      <c r="M3" s="145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8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4814477</v>
      </c>
      <c r="C13" s="42">
        <f>IF(ISBLANK(B13)," ",IF(F13&gt;0,B13/F13,IF(B13&gt;0,1,0)))</f>
        <v>1</v>
      </c>
      <c r="D13" s="177">
        <v>0</v>
      </c>
      <c r="E13" s="42">
        <f>IF(ISBLANK(D13),"",IF(F13&gt;0,D13/F13,IF(D13&gt;0,1,0)))</f>
        <v>0</v>
      </c>
      <c r="F13" s="187">
        <f>D13+B13</f>
        <v>4814477</v>
      </c>
      <c r="G13" s="43">
        <f>IF(ISBLANK(F13),"  ",IF($F$79&gt;0,F13/$F$79,IF(F13&gt;0,1,0)))</f>
        <v>0.18255923697490006</v>
      </c>
      <c r="H13" s="165">
        <v>1701905</v>
      </c>
      <c r="I13" s="41">
        <f>IF(ISBLANK(H13)," ",IF(L13&gt;0,H13/L13,IF(H13&gt;0,1,0)))</f>
        <v>1</v>
      </c>
      <c r="J13" s="177">
        <v>0</v>
      </c>
      <c r="K13" s="42">
        <f>IF(ISBLANK(J13),"",IF(L13&gt;0,J13/L13,IF(J13&gt;0,1,0)))</f>
        <v>0</v>
      </c>
      <c r="L13" s="187">
        <f t="shared" ref="L13:L34" si="0">J13+H13</f>
        <v>1701905</v>
      </c>
      <c r="M13" s="43">
        <f>IF(ISBLANK(L13),"  ",IF(L79&gt;0,L13/L79,IF(L13&gt;0,1,0)))</f>
        <v>6.8301095974932002E-2</v>
      </c>
      <c r="N13" s="24"/>
    </row>
    <row r="14" spans="1:17" ht="15" customHeight="1" x14ac:dyDescent="0.2">
      <c r="A14" s="10" t="s">
        <v>13</v>
      </c>
      <c r="B14" s="205">
        <v>0</v>
      </c>
      <c r="C14" s="42">
        <f t="shared" ref="C14:C77" si="1">IF(ISBLANK(B14)," ",IF(F14&gt;0,B14/F14,IF(B14&gt;0,1,0)))</f>
        <v>0</v>
      </c>
      <c r="D14" s="184">
        <v>0</v>
      </c>
      <c r="E14" s="42">
        <f t="shared" ref="E14:E77" si="2">IF(ISBLANK(D14),"",IF(F14&gt;0,D14/F14,IF(D14&gt;0,1,0)))</f>
        <v>0</v>
      </c>
      <c r="F14" s="188">
        <f t="shared" ref="F14:F78" si="3">D14+B14</f>
        <v>0</v>
      </c>
      <c r="G14" s="43">
        <f t="shared" ref="G14:G16" si="4">IF(ISBLANK(F14),"  ",IF($F$79&gt;0,F14/$F$79,IF(F14&gt;0,1,0)))</f>
        <v>0</v>
      </c>
      <c r="H14" s="205">
        <v>0</v>
      </c>
      <c r="I14" s="41">
        <f t="shared" ref="I14:I77" si="5">IF(ISBLANK(H14)," ",IF(L14&gt;0,H14/L14,IF(H14&gt;0,1,0)))</f>
        <v>0</v>
      </c>
      <c r="J14" s="184">
        <v>0</v>
      </c>
      <c r="K14" s="42">
        <f t="shared" ref="K14:K77" si="6">IF(ISBLANK(J14),"",IF(L14&gt;0,J14/L14,IF(J14&gt;0,1,0)))</f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209493.78</v>
      </c>
      <c r="C15" s="42">
        <f t="shared" si="1"/>
        <v>1</v>
      </c>
      <c r="D15" s="181">
        <v>0</v>
      </c>
      <c r="E15" s="42">
        <f t="shared" si="2"/>
        <v>0</v>
      </c>
      <c r="F15" s="189">
        <f t="shared" si="3"/>
        <v>209493.78</v>
      </c>
      <c r="G15" s="43">
        <f t="shared" si="4"/>
        <v>7.94375476875008E-3</v>
      </c>
      <c r="H15" s="170">
        <v>213209</v>
      </c>
      <c r="I15" s="41">
        <f t="shared" si="5"/>
        <v>1</v>
      </c>
      <c r="J15" s="181">
        <v>0</v>
      </c>
      <c r="K15" s="42">
        <f t="shared" si="6"/>
        <v>0</v>
      </c>
      <c r="L15" s="189">
        <f t="shared" si="0"/>
        <v>213209</v>
      </c>
      <c r="M15" s="50">
        <f>IF(ISBLANK(L15),"  ",IF(L79&gt;0,L15/L79,IF(L15&gt;0,1,0)))</f>
        <v>8.5565342200177325E-3</v>
      </c>
      <c r="N15" s="24"/>
    </row>
    <row r="16" spans="1:17" ht="15" customHeight="1" x14ac:dyDescent="0.2">
      <c r="A16" s="51" t="s">
        <v>15</v>
      </c>
      <c r="B16" s="205">
        <v>0</v>
      </c>
      <c r="C16" s="42">
        <f t="shared" si="1"/>
        <v>0</v>
      </c>
      <c r="D16" s="184">
        <v>0</v>
      </c>
      <c r="E16" s="42">
        <f t="shared" si="2"/>
        <v>0</v>
      </c>
      <c r="F16" s="190">
        <f t="shared" si="3"/>
        <v>0</v>
      </c>
      <c r="G16" s="43">
        <f t="shared" si="4"/>
        <v>0</v>
      </c>
      <c r="H16" s="205">
        <v>0</v>
      </c>
      <c r="I16" s="41">
        <f t="shared" si="5"/>
        <v>0</v>
      </c>
      <c r="J16" s="184">
        <v>0</v>
      </c>
      <c r="K16" s="42">
        <f t="shared" si="6"/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209493.78</v>
      </c>
      <c r="C17" s="42">
        <f t="shared" si="1"/>
        <v>1</v>
      </c>
      <c r="D17" s="181">
        <v>0</v>
      </c>
      <c r="E17" s="42">
        <f t="shared" si="2"/>
        <v>0</v>
      </c>
      <c r="F17" s="191">
        <f t="shared" si="3"/>
        <v>209493.78</v>
      </c>
      <c r="G17" s="43">
        <f>IF(ISBLANK(F17),"  ",IF($F$79&gt;0,F17/$F$79,IF(F17&gt;0,1,0)))</f>
        <v>7.94375476875008E-3</v>
      </c>
      <c r="H17" s="206">
        <v>213209</v>
      </c>
      <c r="I17" s="41">
        <f t="shared" si="5"/>
        <v>1</v>
      </c>
      <c r="J17" s="181">
        <v>0</v>
      </c>
      <c r="K17" s="42">
        <f t="shared" si="6"/>
        <v>0</v>
      </c>
      <c r="L17" s="191">
        <f t="shared" si="0"/>
        <v>213209</v>
      </c>
      <c r="M17" s="47">
        <f>IF(ISBLANK(L17),"  ",IF(L79&gt;0,L17/L79,IF(L17&gt;0,1,0)))</f>
        <v>8.5565342200177325E-3</v>
      </c>
      <c r="N17" s="24"/>
    </row>
    <row r="18" spans="1:14" ht="15" customHeight="1" x14ac:dyDescent="0.2">
      <c r="A18" s="52" t="s">
        <v>17</v>
      </c>
      <c r="B18" s="206">
        <v>0</v>
      </c>
      <c r="C18" s="42">
        <f t="shared" si="1"/>
        <v>0</v>
      </c>
      <c r="D18" s="181">
        <v>0</v>
      </c>
      <c r="E18" s="42">
        <f t="shared" si="2"/>
        <v>0</v>
      </c>
      <c r="F18" s="191">
        <f t="shared" si="3"/>
        <v>0</v>
      </c>
      <c r="G18" s="43">
        <f t="shared" ref="G18:G79" si="7">IF(ISBLANK(F18),"  ",IF($F$79&gt;0,F18/$F$79,IF(F18&gt;0,1,0)))</f>
        <v>0</v>
      </c>
      <c r="H18" s="206">
        <v>0</v>
      </c>
      <c r="I18" s="41">
        <f t="shared" si="5"/>
        <v>0</v>
      </c>
      <c r="J18" s="181">
        <v>0</v>
      </c>
      <c r="K18" s="42">
        <f t="shared" si="6"/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2">
        <f t="shared" si="1"/>
        <v>0</v>
      </c>
      <c r="D19" s="181">
        <v>0</v>
      </c>
      <c r="E19" s="42">
        <f t="shared" si="2"/>
        <v>0</v>
      </c>
      <c r="F19" s="191">
        <f t="shared" si="3"/>
        <v>0</v>
      </c>
      <c r="G19" s="43">
        <f t="shared" si="7"/>
        <v>0</v>
      </c>
      <c r="H19" s="206">
        <v>0</v>
      </c>
      <c r="I19" s="41">
        <f t="shared" si="5"/>
        <v>0</v>
      </c>
      <c r="J19" s="181">
        <v>0</v>
      </c>
      <c r="K19" s="42">
        <f t="shared" si="6"/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2">
        <f t="shared" si="1"/>
        <v>0</v>
      </c>
      <c r="D20" s="181">
        <v>0</v>
      </c>
      <c r="E20" s="42">
        <f t="shared" si="2"/>
        <v>0</v>
      </c>
      <c r="F20" s="191">
        <f t="shared" si="3"/>
        <v>0</v>
      </c>
      <c r="G20" s="43">
        <f t="shared" si="7"/>
        <v>0</v>
      </c>
      <c r="H20" s="206">
        <v>0</v>
      </c>
      <c r="I20" s="41">
        <f t="shared" si="5"/>
        <v>0</v>
      </c>
      <c r="J20" s="181">
        <v>0</v>
      </c>
      <c r="K20" s="42">
        <f t="shared" si="6"/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2">
        <f t="shared" si="1"/>
        <v>0</v>
      </c>
      <c r="D21" s="181">
        <v>0</v>
      </c>
      <c r="E21" s="42">
        <f t="shared" si="2"/>
        <v>0</v>
      </c>
      <c r="F21" s="191">
        <f t="shared" si="3"/>
        <v>0</v>
      </c>
      <c r="G21" s="43">
        <f t="shared" si="7"/>
        <v>0</v>
      </c>
      <c r="H21" s="206">
        <v>0</v>
      </c>
      <c r="I21" s="41">
        <f t="shared" si="5"/>
        <v>0</v>
      </c>
      <c r="J21" s="181">
        <v>0</v>
      </c>
      <c r="K21" s="42">
        <f t="shared" si="6"/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2">
        <f t="shared" si="1"/>
        <v>0</v>
      </c>
      <c r="D22" s="181">
        <v>0</v>
      </c>
      <c r="E22" s="42">
        <f t="shared" si="2"/>
        <v>0</v>
      </c>
      <c r="F22" s="191">
        <f t="shared" si="3"/>
        <v>0</v>
      </c>
      <c r="G22" s="43">
        <f t="shared" si="7"/>
        <v>0</v>
      </c>
      <c r="H22" s="206">
        <v>0</v>
      </c>
      <c r="I22" s="41">
        <f t="shared" si="5"/>
        <v>0</v>
      </c>
      <c r="J22" s="181">
        <v>0</v>
      </c>
      <c r="K22" s="42">
        <f t="shared" si="6"/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2">
        <f t="shared" si="1"/>
        <v>0</v>
      </c>
      <c r="D23" s="181">
        <v>0</v>
      </c>
      <c r="E23" s="42">
        <f t="shared" si="2"/>
        <v>0</v>
      </c>
      <c r="F23" s="191">
        <f t="shared" si="3"/>
        <v>0</v>
      </c>
      <c r="G23" s="43">
        <f t="shared" si="7"/>
        <v>0</v>
      </c>
      <c r="H23" s="206">
        <v>0</v>
      </c>
      <c r="I23" s="41">
        <f t="shared" si="5"/>
        <v>0</v>
      </c>
      <c r="J23" s="181">
        <v>0</v>
      </c>
      <c r="K23" s="42">
        <f t="shared" si="6"/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2">
        <f t="shared" si="1"/>
        <v>0</v>
      </c>
      <c r="D24" s="181">
        <v>0</v>
      </c>
      <c r="E24" s="42">
        <f t="shared" si="2"/>
        <v>0</v>
      </c>
      <c r="F24" s="191">
        <f t="shared" si="3"/>
        <v>0</v>
      </c>
      <c r="G24" s="43">
        <f t="shared" si="7"/>
        <v>0</v>
      </c>
      <c r="H24" s="206">
        <v>0</v>
      </c>
      <c r="I24" s="41">
        <f t="shared" si="5"/>
        <v>0</v>
      </c>
      <c r="J24" s="181">
        <v>0</v>
      </c>
      <c r="K24" s="42">
        <f t="shared" si="6"/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2">
        <f t="shared" si="1"/>
        <v>0</v>
      </c>
      <c r="D25" s="181">
        <v>0</v>
      </c>
      <c r="E25" s="42">
        <f t="shared" si="2"/>
        <v>0</v>
      </c>
      <c r="F25" s="191">
        <f t="shared" si="3"/>
        <v>0</v>
      </c>
      <c r="G25" s="43">
        <f t="shared" si="7"/>
        <v>0</v>
      </c>
      <c r="H25" s="206">
        <v>0</v>
      </c>
      <c r="I25" s="41">
        <f t="shared" si="5"/>
        <v>0</v>
      </c>
      <c r="J25" s="181">
        <v>0</v>
      </c>
      <c r="K25" s="42">
        <f t="shared" si="6"/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2">
        <f t="shared" si="1"/>
        <v>0</v>
      </c>
      <c r="D26" s="181">
        <v>0</v>
      </c>
      <c r="E26" s="42">
        <f t="shared" si="2"/>
        <v>0</v>
      </c>
      <c r="F26" s="191">
        <f t="shared" si="3"/>
        <v>0</v>
      </c>
      <c r="G26" s="43">
        <f t="shared" si="7"/>
        <v>0</v>
      </c>
      <c r="H26" s="206">
        <v>0</v>
      </c>
      <c r="I26" s="41">
        <f t="shared" si="5"/>
        <v>0</v>
      </c>
      <c r="J26" s="181">
        <v>0</v>
      </c>
      <c r="K26" s="42">
        <f t="shared" si="6"/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2">
        <f t="shared" si="1"/>
        <v>0</v>
      </c>
      <c r="D27" s="181">
        <v>0</v>
      </c>
      <c r="E27" s="42">
        <f t="shared" si="2"/>
        <v>0</v>
      </c>
      <c r="F27" s="191">
        <f t="shared" si="3"/>
        <v>0</v>
      </c>
      <c r="G27" s="43">
        <f t="shared" si="7"/>
        <v>0</v>
      </c>
      <c r="H27" s="206">
        <v>0</v>
      </c>
      <c r="I27" s="41">
        <f t="shared" si="5"/>
        <v>0</v>
      </c>
      <c r="J27" s="181">
        <v>0</v>
      </c>
      <c r="K27" s="42">
        <f t="shared" si="6"/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2">
        <f t="shared" si="1"/>
        <v>0</v>
      </c>
      <c r="D28" s="181">
        <v>0</v>
      </c>
      <c r="E28" s="42">
        <f t="shared" si="2"/>
        <v>0</v>
      </c>
      <c r="F28" s="191">
        <f t="shared" si="3"/>
        <v>0</v>
      </c>
      <c r="G28" s="43">
        <f t="shared" si="7"/>
        <v>0</v>
      </c>
      <c r="H28" s="206">
        <v>0</v>
      </c>
      <c r="I28" s="41">
        <f t="shared" si="5"/>
        <v>0</v>
      </c>
      <c r="J28" s="181">
        <v>0</v>
      </c>
      <c r="K28" s="42">
        <f t="shared" si="6"/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2">
        <f t="shared" si="1"/>
        <v>0</v>
      </c>
      <c r="D29" s="181">
        <v>0</v>
      </c>
      <c r="E29" s="42">
        <f t="shared" si="2"/>
        <v>0</v>
      </c>
      <c r="F29" s="191">
        <f t="shared" si="3"/>
        <v>0</v>
      </c>
      <c r="G29" s="43">
        <f t="shared" si="7"/>
        <v>0</v>
      </c>
      <c r="H29" s="206">
        <v>0</v>
      </c>
      <c r="I29" s="41">
        <f t="shared" si="5"/>
        <v>0</v>
      </c>
      <c r="J29" s="181">
        <v>0</v>
      </c>
      <c r="K29" s="42">
        <f t="shared" si="6"/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2">
        <f t="shared" si="1"/>
        <v>0</v>
      </c>
      <c r="D30" s="181">
        <v>0</v>
      </c>
      <c r="E30" s="42">
        <f t="shared" si="2"/>
        <v>0</v>
      </c>
      <c r="F30" s="191">
        <f t="shared" si="3"/>
        <v>0</v>
      </c>
      <c r="G30" s="43">
        <f t="shared" si="7"/>
        <v>0</v>
      </c>
      <c r="H30" s="206">
        <v>0</v>
      </c>
      <c r="I30" s="41">
        <f t="shared" si="5"/>
        <v>0</v>
      </c>
      <c r="J30" s="181">
        <v>0</v>
      </c>
      <c r="K30" s="42">
        <f t="shared" si="6"/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2">
        <f t="shared" si="1"/>
        <v>0</v>
      </c>
      <c r="D31" s="181">
        <v>0</v>
      </c>
      <c r="E31" s="42">
        <f t="shared" si="2"/>
        <v>0</v>
      </c>
      <c r="F31" s="191">
        <f t="shared" si="3"/>
        <v>0</v>
      </c>
      <c r="G31" s="43">
        <f t="shared" si="7"/>
        <v>0</v>
      </c>
      <c r="H31" s="206">
        <v>0</v>
      </c>
      <c r="I31" s="41">
        <f t="shared" si="5"/>
        <v>0</v>
      </c>
      <c r="J31" s="181">
        <v>0</v>
      </c>
      <c r="K31" s="42">
        <f t="shared" si="6"/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2">
        <f t="shared" si="1"/>
        <v>0</v>
      </c>
      <c r="D32" s="181">
        <v>0</v>
      </c>
      <c r="E32" s="42">
        <f t="shared" si="2"/>
        <v>0</v>
      </c>
      <c r="F32" s="191">
        <f t="shared" si="3"/>
        <v>0</v>
      </c>
      <c r="G32" s="43">
        <f t="shared" si="7"/>
        <v>0</v>
      </c>
      <c r="H32" s="206">
        <v>0</v>
      </c>
      <c r="I32" s="41">
        <f t="shared" si="5"/>
        <v>0</v>
      </c>
      <c r="J32" s="181">
        <v>0</v>
      </c>
      <c r="K32" s="42">
        <f t="shared" si="6"/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3" t="s">
        <v>75</v>
      </c>
      <c r="B33" s="206">
        <v>0</v>
      </c>
      <c r="C33" s="42">
        <f t="shared" si="1"/>
        <v>0</v>
      </c>
      <c r="D33" s="181">
        <v>0</v>
      </c>
      <c r="E33" s="42">
        <f t="shared" si="2"/>
        <v>0</v>
      </c>
      <c r="F33" s="191">
        <f t="shared" si="3"/>
        <v>0</v>
      </c>
      <c r="G33" s="43">
        <f t="shared" si="7"/>
        <v>0</v>
      </c>
      <c r="H33" s="206">
        <v>0</v>
      </c>
      <c r="I33" s="41">
        <f t="shared" si="5"/>
        <v>0</v>
      </c>
      <c r="J33" s="181">
        <v>0</v>
      </c>
      <c r="K33" s="42">
        <f t="shared" si="6"/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2">
        <f t="shared" si="1"/>
        <v>0</v>
      </c>
      <c r="D34" s="181">
        <v>0</v>
      </c>
      <c r="E34" s="42">
        <f t="shared" si="2"/>
        <v>0</v>
      </c>
      <c r="F34" s="191">
        <f t="shared" si="3"/>
        <v>0</v>
      </c>
      <c r="G34" s="43">
        <f t="shared" si="7"/>
        <v>0</v>
      </c>
      <c r="H34" s="206">
        <v>0</v>
      </c>
      <c r="I34" s="41">
        <f t="shared" si="5"/>
        <v>0</v>
      </c>
      <c r="J34" s="181">
        <v>0</v>
      </c>
      <c r="K34" s="42">
        <f t="shared" si="6"/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2">
        <f t="shared" si="1"/>
        <v>0</v>
      </c>
      <c r="D35" s="181">
        <v>0</v>
      </c>
      <c r="E35" s="42">
        <f t="shared" si="2"/>
        <v>0</v>
      </c>
      <c r="F35" s="191">
        <f t="shared" ref="F35" si="8">D35+B35</f>
        <v>0</v>
      </c>
      <c r="G35" s="43">
        <f t="shared" ref="G35" si="9">IF(ISBLANK(F35),"  ",IF($F$79&gt;0,F35/$F$79,IF(F35&gt;0,1,0)))</f>
        <v>0</v>
      </c>
      <c r="H35" s="206">
        <v>0</v>
      </c>
      <c r="I35" s="41">
        <f t="shared" si="5"/>
        <v>0</v>
      </c>
      <c r="J35" s="181">
        <v>0</v>
      </c>
      <c r="K35" s="42">
        <f t="shared" si="6"/>
        <v>0</v>
      </c>
      <c r="L35" s="191">
        <f t="shared" ref="L35" si="10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2">
        <f t="shared" si="1"/>
        <v>0</v>
      </c>
      <c r="D36" s="181">
        <v>0</v>
      </c>
      <c r="E36" s="42">
        <f t="shared" si="2"/>
        <v>0</v>
      </c>
      <c r="F36" s="191">
        <f t="shared" ref="F36" si="11">D36+B36</f>
        <v>0</v>
      </c>
      <c r="G36" s="43">
        <f t="shared" ref="G36" si="12">IF(ISBLANK(F36),"  ",IF($F$79&gt;0,F36/$F$79,IF(F36&gt;0,1,0)))</f>
        <v>0</v>
      </c>
      <c r="H36" s="206">
        <v>0</v>
      </c>
      <c r="I36" s="41">
        <f t="shared" si="5"/>
        <v>0</v>
      </c>
      <c r="J36" s="181">
        <v>0</v>
      </c>
      <c r="K36" s="42">
        <f t="shared" si="6"/>
        <v>0</v>
      </c>
      <c r="L36" s="191">
        <f t="shared" ref="L36" si="13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42" t="str">
        <f t="shared" si="1"/>
        <v xml:space="preserve"> </v>
      </c>
      <c r="D37" s="181"/>
      <c r="E37" s="42" t="str">
        <f t="shared" si="2"/>
        <v/>
      </c>
      <c r="F37" s="191">
        <f t="shared" si="3"/>
        <v>0</v>
      </c>
      <c r="G37" s="43">
        <f t="shared" si="7"/>
        <v>0</v>
      </c>
      <c r="H37" s="207" t="s">
        <v>4</v>
      </c>
      <c r="I37" s="41">
        <f t="shared" si="5"/>
        <v>1</v>
      </c>
      <c r="J37" s="181"/>
      <c r="K37" s="42" t="str">
        <f t="shared" si="6"/>
        <v/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2">
        <f t="shared" si="1"/>
        <v>0</v>
      </c>
      <c r="D38" s="181">
        <v>0</v>
      </c>
      <c r="E38" s="42">
        <f t="shared" si="2"/>
        <v>0</v>
      </c>
      <c r="F38" s="191">
        <f t="shared" si="3"/>
        <v>0</v>
      </c>
      <c r="G38" s="43">
        <f t="shared" si="7"/>
        <v>0</v>
      </c>
      <c r="H38" s="206">
        <v>0</v>
      </c>
      <c r="I38" s="41">
        <f t="shared" si="5"/>
        <v>0</v>
      </c>
      <c r="J38" s="181">
        <v>0</v>
      </c>
      <c r="K38" s="42">
        <f t="shared" si="6"/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156" t="s">
        <v>35</v>
      </c>
      <c r="B39" s="207"/>
      <c r="C39" s="42" t="str">
        <f t="shared" si="1"/>
        <v xml:space="preserve"> </v>
      </c>
      <c r="D39" s="181"/>
      <c r="E39" s="42" t="str">
        <f t="shared" si="2"/>
        <v/>
      </c>
      <c r="F39" s="191">
        <f t="shared" si="3"/>
        <v>0</v>
      </c>
      <c r="G39" s="43">
        <f t="shared" si="7"/>
        <v>0</v>
      </c>
      <c r="H39" s="207"/>
      <c r="I39" s="41" t="str">
        <f t="shared" si="5"/>
        <v xml:space="preserve"> </v>
      </c>
      <c r="J39" s="181"/>
      <c r="K39" s="42" t="str">
        <f t="shared" si="6"/>
        <v/>
      </c>
      <c r="L39" s="191"/>
      <c r="M39" s="58" t="s">
        <v>4</v>
      </c>
      <c r="N39" s="24"/>
    </row>
    <row r="40" spans="1:14" ht="15" customHeight="1" x14ac:dyDescent="0.2">
      <c r="A40" s="157" t="s">
        <v>34</v>
      </c>
      <c r="B40" s="168">
        <v>0</v>
      </c>
      <c r="C40" s="42">
        <f t="shared" si="1"/>
        <v>0</v>
      </c>
      <c r="D40" s="180">
        <v>0</v>
      </c>
      <c r="E40" s="42">
        <f t="shared" si="2"/>
        <v>0</v>
      </c>
      <c r="F40" s="192">
        <f t="shared" si="3"/>
        <v>0</v>
      </c>
      <c r="G40" s="43">
        <f t="shared" si="7"/>
        <v>0</v>
      </c>
      <c r="H40" s="168">
        <v>0</v>
      </c>
      <c r="I40" s="41">
        <f t="shared" si="5"/>
        <v>0</v>
      </c>
      <c r="J40" s="180">
        <v>0</v>
      </c>
      <c r="K40" s="42">
        <f t="shared" si="6"/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157" t="s">
        <v>106</v>
      </c>
      <c r="B41" s="168"/>
      <c r="C41" s="42" t="str">
        <f t="shared" si="1"/>
        <v xml:space="preserve"> </v>
      </c>
      <c r="D41" s="180"/>
      <c r="E41" s="42" t="str">
        <f t="shared" si="2"/>
        <v/>
      </c>
      <c r="F41" s="191">
        <v>249143.55</v>
      </c>
      <c r="G41" s="43">
        <f t="shared" si="7"/>
        <v>9.4472268504383478E-3</v>
      </c>
      <c r="H41" s="168"/>
      <c r="I41" s="41" t="str">
        <f t="shared" si="5"/>
        <v xml:space="preserve"> </v>
      </c>
      <c r="J41" s="180"/>
      <c r="K41" s="42" t="str">
        <f t="shared" si="6"/>
        <v/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156" t="s">
        <v>37</v>
      </c>
      <c r="B42" s="169">
        <v>5023970.78</v>
      </c>
      <c r="C42" s="60">
        <f t="shared" si="1"/>
        <v>1</v>
      </c>
      <c r="D42" s="213">
        <v>0</v>
      </c>
      <c r="E42" s="60">
        <f t="shared" si="2"/>
        <v>0</v>
      </c>
      <c r="F42" s="169">
        <f t="shared" si="3"/>
        <v>5023970.78</v>
      </c>
      <c r="G42" s="161">
        <f t="shared" si="7"/>
        <v>0.19050299174365015</v>
      </c>
      <c r="H42" s="169">
        <v>1915114</v>
      </c>
      <c r="I42" s="41">
        <f t="shared" si="5"/>
        <v>1</v>
      </c>
      <c r="J42" s="213">
        <v>0</v>
      </c>
      <c r="K42" s="60">
        <f t="shared" si="6"/>
        <v>0</v>
      </c>
      <c r="L42" s="169">
        <f>L41+L40+L38+L34+L29+L28+L26+L27+L25+L24+L23+L22+L21+L20+L19+L18+L17+L16+L14+L13+L30+L31+L32+L33</f>
        <v>1915114</v>
      </c>
      <c r="M42" s="61">
        <f>IF(ISBLANK(L42),"  ",IF(L79&gt;0,L42/L79,IF(L42&gt;0,1,0)))</f>
        <v>7.6857630194949733E-2</v>
      </c>
      <c r="N42" s="63"/>
    </row>
    <row r="43" spans="1:14" ht="15" customHeight="1" x14ac:dyDescent="0.25">
      <c r="A43" s="158" t="s">
        <v>38</v>
      </c>
      <c r="B43" s="170"/>
      <c r="C43" s="162" t="str">
        <f t="shared" si="1"/>
        <v xml:space="preserve"> </v>
      </c>
      <c r="D43" s="181"/>
      <c r="E43" s="42" t="str">
        <f t="shared" si="2"/>
        <v/>
      </c>
      <c r="F43" s="191"/>
      <c r="G43" s="50"/>
      <c r="H43" s="170"/>
      <c r="I43" s="41" t="str">
        <f t="shared" si="5"/>
        <v xml:space="preserve"> </v>
      </c>
      <c r="J43" s="181"/>
      <c r="K43" s="42" t="str">
        <f t="shared" si="6"/>
        <v/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2">
        <f t="shared" si="1"/>
        <v>0</v>
      </c>
      <c r="D44" s="214">
        <v>0</v>
      </c>
      <c r="E44" s="42">
        <f t="shared" si="2"/>
        <v>0</v>
      </c>
      <c r="F44" s="189">
        <f t="shared" si="3"/>
        <v>0</v>
      </c>
      <c r="G44" s="43">
        <f t="shared" si="7"/>
        <v>0</v>
      </c>
      <c r="H44" s="208">
        <v>0</v>
      </c>
      <c r="I44" s="41">
        <f t="shared" si="5"/>
        <v>0</v>
      </c>
      <c r="J44" s="214">
        <v>0</v>
      </c>
      <c r="K44" s="42">
        <f t="shared" si="6"/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2">
        <f t="shared" si="1"/>
        <v>0</v>
      </c>
      <c r="D45" s="181">
        <v>0</v>
      </c>
      <c r="E45" s="42">
        <f t="shared" si="2"/>
        <v>0</v>
      </c>
      <c r="F45" s="191">
        <f t="shared" si="3"/>
        <v>0</v>
      </c>
      <c r="G45" s="43">
        <f t="shared" si="7"/>
        <v>0</v>
      </c>
      <c r="H45" s="206">
        <v>0</v>
      </c>
      <c r="I45" s="41">
        <f t="shared" si="5"/>
        <v>0</v>
      </c>
      <c r="J45" s="181">
        <v>0</v>
      </c>
      <c r="K45" s="42">
        <f t="shared" si="6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2">
        <f t="shared" si="1"/>
        <v>0</v>
      </c>
      <c r="D46" s="181">
        <v>0</v>
      </c>
      <c r="E46" s="42">
        <f t="shared" si="2"/>
        <v>0</v>
      </c>
      <c r="F46" s="192">
        <f t="shared" si="3"/>
        <v>0</v>
      </c>
      <c r="G46" s="43">
        <f t="shared" si="7"/>
        <v>0</v>
      </c>
      <c r="H46" s="206">
        <v>0</v>
      </c>
      <c r="I46" s="41">
        <f t="shared" si="5"/>
        <v>0</v>
      </c>
      <c r="J46" s="181">
        <v>0</v>
      </c>
      <c r="K46" s="42">
        <f t="shared" si="6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159" t="s">
        <v>42</v>
      </c>
      <c r="B47" s="206">
        <v>0</v>
      </c>
      <c r="C47" s="42">
        <f t="shared" si="1"/>
        <v>0</v>
      </c>
      <c r="D47" s="181">
        <v>0</v>
      </c>
      <c r="E47" s="42">
        <f t="shared" si="2"/>
        <v>0</v>
      </c>
      <c r="F47" s="192">
        <f t="shared" si="3"/>
        <v>0</v>
      </c>
      <c r="G47" s="43">
        <f t="shared" si="7"/>
        <v>0</v>
      </c>
      <c r="H47" s="206">
        <v>0</v>
      </c>
      <c r="I47" s="41">
        <f t="shared" si="5"/>
        <v>0</v>
      </c>
      <c r="J47" s="181">
        <v>0</v>
      </c>
      <c r="K47" s="42">
        <f t="shared" si="6"/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2">
        <f t="shared" si="1"/>
        <v>0</v>
      </c>
      <c r="D48" s="181">
        <v>0</v>
      </c>
      <c r="E48" s="42">
        <f t="shared" si="2"/>
        <v>0</v>
      </c>
      <c r="F48" s="192">
        <f t="shared" si="3"/>
        <v>0</v>
      </c>
      <c r="G48" s="43">
        <f t="shared" si="7"/>
        <v>0</v>
      </c>
      <c r="H48" s="206">
        <v>0</v>
      </c>
      <c r="I48" s="41">
        <f t="shared" si="5"/>
        <v>0</v>
      </c>
      <c r="J48" s="181">
        <v>0</v>
      </c>
      <c r="K48" s="42">
        <f t="shared" si="6"/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158" t="s">
        <v>44</v>
      </c>
      <c r="B49" s="174">
        <v>0</v>
      </c>
      <c r="C49" s="60">
        <f t="shared" si="1"/>
        <v>0</v>
      </c>
      <c r="D49" s="185">
        <v>0</v>
      </c>
      <c r="E49" s="60">
        <f t="shared" si="2"/>
        <v>0</v>
      </c>
      <c r="F49" s="193">
        <f t="shared" si="3"/>
        <v>0</v>
      </c>
      <c r="G49" s="161">
        <f t="shared" si="7"/>
        <v>0</v>
      </c>
      <c r="H49" s="174">
        <v>0</v>
      </c>
      <c r="I49" s="41">
        <f t="shared" si="5"/>
        <v>0</v>
      </c>
      <c r="J49" s="185">
        <v>0</v>
      </c>
      <c r="K49" s="60">
        <f t="shared" si="6"/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1758165</v>
      </c>
      <c r="C50" s="60">
        <f t="shared" si="1"/>
        <v>1</v>
      </c>
      <c r="D50" s="186">
        <v>0</v>
      </c>
      <c r="E50" s="60">
        <f t="shared" si="2"/>
        <v>0</v>
      </c>
      <c r="F50" s="194">
        <f t="shared" ref="F50" si="14">D50+B50</f>
        <v>1758165</v>
      </c>
      <c r="G50" s="161">
        <f t="shared" ref="G50" si="15">IF(ISBLANK(F50),"  ",IF($F$79&gt;0,F50/$F$79,IF(F50&gt;0,1,0)))</f>
        <v>6.6667523985673868E-2</v>
      </c>
      <c r="H50" s="209">
        <v>0</v>
      </c>
      <c r="I50" s="41">
        <f t="shared" si="5"/>
        <v>0</v>
      </c>
      <c r="J50" s="225">
        <v>1758165.1500000001</v>
      </c>
      <c r="K50" s="60">
        <f t="shared" si="6"/>
        <v>1</v>
      </c>
      <c r="L50" s="194">
        <f>J50+H50</f>
        <v>1758165.1500000001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0">
        <f t="shared" si="1"/>
        <v>0</v>
      </c>
      <c r="D51" s="186">
        <v>0</v>
      </c>
      <c r="E51" s="60">
        <f t="shared" si="2"/>
        <v>0</v>
      </c>
      <c r="F51" s="194">
        <f t="shared" si="3"/>
        <v>0</v>
      </c>
      <c r="G51" s="161">
        <f t="shared" si="7"/>
        <v>0</v>
      </c>
      <c r="H51" s="209">
        <v>0</v>
      </c>
      <c r="I51" s="41">
        <f t="shared" si="5"/>
        <v>0</v>
      </c>
      <c r="J51" s="186">
        <v>0</v>
      </c>
      <c r="K51" s="60">
        <f t="shared" si="6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162" t="str">
        <f t="shared" si="1"/>
        <v xml:space="preserve"> </v>
      </c>
      <c r="D52" s="184"/>
      <c r="E52" s="42" t="str">
        <f t="shared" si="2"/>
        <v/>
      </c>
      <c r="F52" s="189"/>
      <c r="G52" s="50"/>
      <c r="H52" s="173"/>
      <c r="I52" s="41" t="str">
        <f t="shared" si="5"/>
        <v xml:space="preserve"> </v>
      </c>
      <c r="J52" s="184"/>
      <c r="K52" s="42" t="str">
        <f t="shared" si="6"/>
        <v/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4572306.49</v>
      </c>
      <c r="C53" s="42">
        <f t="shared" si="1"/>
        <v>1</v>
      </c>
      <c r="D53" s="184">
        <v>0</v>
      </c>
      <c r="E53" s="42">
        <f t="shared" si="2"/>
        <v>0</v>
      </c>
      <c r="F53" s="195">
        <f t="shared" si="3"/>
        <v>4572306.49</v>
      </c>
      <c r="G53" s="43">
        <f t="shared" si="7"/>
        <v>0.17337641950097252</v>
      </c>
      <c r="H53" s="173">
        <v>7230383</v>
      </c>
      <c r="I53" s="41">
        <f t="shared" si="5"/>
        <v>1</v>
      </c>
      <c r="J53" s="184">
        <v>0</v>
      </c>
      <c r="K53" s="42">
        <f t="shared" si="6"/>
        <v>0</v>
      </c>
      <c r="L53" s="195">
        <f t="shared" ref="L53:L69" si="16">J53+H53</f>
        <v>7230383</v>
      </c>
      <c r="M53" s="43">
        <f>IF(ISBLANK(L53),"  ",IF(L79&gt;0,L53/L79,IF(L53&gt;0,1,0)))</f>
        <v>0.29017076935464481</v>
      </c>
      <c r="N53" s="24"/>
    </row>
    <row r="54" spans="1:14" ht="15" customHeight="1" x14ac:dyDescent="0.2">
      <c r="A54" s="159" t="s">
        <v>48</v>
      </c>
      <c r="B54" s="170">
        <v>362522.3</v>
      </c>
      <c r="C54" s="42">
        <f t="shared" si="1"/>
        <v>1</v>
      </c>
      <c r="D54" s="181">
        <v>0</v>
      </c>
      <c r="E54" s="42">
        <f t="shared" si="2"/>
        <v>0</v>
      </c>
      <c r="F54" s="196">
        <f t="shared" si="3"/>
        <v>362522.3</v>
      </c>
      <c r="G54" s="43">
        <f t="shared" si="7"/>
        <v>1.3746414091164174E-2</v>
      </c>
      <c r="H54" s="170">
        <v>353000</v>
      </c>
      <c r="I54" s="41">
        <f t="shared" si="5"/>
        <v>1</v>
      </c>
      <c r="J54" s="181">
        <v>0</v>
      </c>
      <c r="K54" s="42">
        <f t="shared" si="6"/>
        <v>0</v>
      </c>
      <c r="L54" s="196">
        <f t="shared" si="16"/>
        <v>353000</v>
      </c>
      <c r="M54" s="47">
        <f>IF(ISBLANK(L54),"  ",IF(L79&gt;0,L54/L79,IF(L54&gt;0,1,0)))</f>
        <v>1.4166646715974745E-2</v>
      </c>
      <c r="N54" s="24"/>
    </row>
    <row r="55" spans="1:14" ht="15" customHeight="1" x14ac:dyDescent="0.2">
      <c r="A55" s="74" t="s">
        <v>49</v>
      </c>
      <c r="B55" s="210">
        <v>509109.95</v>
      </c>
      <c r="C55" s="42">
        <f t="shared" si="1"/>
        <v>1</v>
      </c>
      <c r="D55" s="215">
        <v>0</v>
      </c>
      <c r="E55" s="42">
        <f t="shared" si="2"/>
        <v>0</v>
      </c>
      <c r="F55" s="197">
        <f t="shared" si="3"/>
        <v>509109.95</v>
      </c>
      <c r="G55" s="43">
        <f t="shared" si="7"/>
        <v>1.9304843290004196E-2</v>
      </c>
      <c r="H55" s="210">
        <v>575000</v>
      </c>
      <c r="I55" s="41">
        <f t="shared" si="5"/>
        <v>1</v>
      </c>
      <c r="J55" s="215">
        <v>0</v>
      </c>
      <c r="K55" s="42">
        <f t="shared" si="6"/>
        <v>0</v>
      </c>
      <c r="L55" s="197">
        <f t="shared" si="16"/>
        <v>575000</v>
      </c>
      <c r="M55" s="47">
        <f>IF(ISBLANK(L55),"  ",IF(L79&gt;0,L55/L79,IF(L55&gt;0,1,0)))</f>
        <v>2.3075982611007021E-2</v>
      </c>
      <c r="N55" s="24"/>
    </row>
    <row r="56" spans="1:14" ht="15" customHeight="1" x14ac:dyDescent="0.2">
      <c r="A56" s="74" t="s">
        <v>50</v>
      </c>
      <c r="B56" s="210">
        <v>165461.24</v>
      </c>
      <c r="C56" s="42">
        <f t="shared" si="1"/>
        <v>1</v>
      </c>
      <c r="D56" s="215">
        <v>0</v>
      </c>
      <c r="E56" s="42">
        <f t="shared" si="2"/>
        <v>0</v>
      </c>
      <c r="F56" s="197">
        <f t="shared" si="3"/>
        <v>165461.24</v>
      </c>
      <c r="G56" s="43">
        <f t="shared" si="7"/>
        <v>6.2740932656487535E-3</v>
      </c>
      <c r="H56" s="210">
        <v>185000</v>
      </c>
      <c r="I56" s="41">
        <f t="shared" si="5"/>
        <v>1</v>
      </c>
      <c r="J56" s="215">
        <v>0</v>
      </c>
      <c r="K56" s="42">
        <f t="shared" si="6"/>
        <v>0</v>
      </c>
      <c r="L56" s="197">
        <f t="shared" si="16"/>
        <v>185000</v>
      </c>
      <c r="M56" s="47">
        <f>IF(ISBLANK(L56),"  ",IF(L79&gt;0,L56/L79,IF(L56&gt;0,1,0)))</f>
        <v>7.4244465791935632E-3</v>
      </c>
      <c r="N56" s="24"/>
    </row>
    <row r="57" spans="1:14" ht="15" customHeight="1" x14ac:dyDescent="0.2">
      <c r="A57" s="74" t="s">
        <v>51</v>
      </c>
      <c r="B57" s="210">
        <v>0</v>
      </c>
      <c r="C57" s="42">
        <f t="shared" si="1"/>
        <v>0</v>
      </c>
      <c r="D57" s="215">
        <v>915891</v>
      </c>
      <c r="E57" s="42">
        <f t="shared" si="2"/>
        <v>1</v>
      </c>
      <c r="F57" s="197">
        <f t="shared" si="3"/>
        <v>915891</v>
      </c>
      <c r="G57" s="43">
        <f t="shared" si="7"/>
        <v>3.472949649820286E-2</v>
      </c>
      <c r="H57" s="210">
        <v>0</v>
      </c>
      <c r="I57" s="41">
        <f t="shared" si="5"/>
        <v>0</v>
      </c>
      <c r="J57" s="215">
        <v>950000</v>
      </c>
      <c r="K57" s="42">
        <f t="shared" si="6"/>
        <v>1</v>
      </c>
      <c r="L57" s="197">
        <f t="shared" si="16"/>
        <v>950000</v>
      </c>
      <c r="M57" s="47">
        <f>IF(ISBLANK(L57),"  ",IF(L79&gt;0,L57/L79,IF(L57&gt;0,1,0)))</f>
        <v>3.812553648775073E-2</v>
      </c>
      <c r="N57" s="24"/>
    </row>
    <row r="58" spans="1:14" ht="15" customHeight="1" x14ac:dyDescent="0.2">
      <c r="A58" s="159" t="s">
        <v>52</v>
      </c>
      <c r="B58" s="170">
        <v>2109379.2999999998</v>
      </c>
      <c r="C58" s="42">
        <f t="shared" si="1"/>
        <v>0.71318771957811189</v>
      </c>
      <c r="D58" s="181">
        <v>848298.24</v>
      </c>
      <c r="E58" s="42">
        <f t="shared" si="2"/>
        <v>0.28681228042188806</v>
      </c>
      <c r="F58" s="196">
        <f t="shared" si="3"/>
        <v>2957677.54</v>
      </c>
      <c r="G58" s="43">
        <f t="shared" si="7"/>
        <v>0.11215161167458054</v>
      </c>
      <c r="H58" s="170">
        <v>2224000</v>
      </c>
      <c r="I58" s="41">
        <f t="shared" si="5"/>
        <v>0.7291205638882059</v>
      </c>
      <c r="J58" s="181">
        <v>826250</v>
      </c>
      <c r="K58" s="42">
        <f t="shared" si="6"/>
        <v>0.2708794361117941</v>
      </c>
      <c r="L58" s="196">
        <f t="shared" si="16"/>
        <v>3050250</v>
      </c>
      <c r="M58" s="47">
        <f>IF(ISBLANK(L58),"  ",IF(L79&gt;0,L58/L79,IF(L58&gt;0,1,0)))</f>
        <v>0.12241307123343333</v>
      </c>
      <c r="N58" s="24"/>
    </row>
    <row r="59" spans="1:14" s="64" customFormat="1" ht="15" customHeight="1" x14ac:dyDescent="0.25">
      <c r="A59" s="70" t="s">
        <v>53</v>
      </c>
      <c r="B59" s="226">
        <v>7718779.2800000003</v>
      </c>
      <c r="C59" s="42">
        <f t="shared" si="1"/>
        <v>0.81396234351308383</v>
      </c>
      <c r="D59" s="185">
        <v>1764189.24</v>
      </c>
      <c r="E59" s="60">
        <f t="shared" si="2"/>
        <v>0.1860376564869162</v>
      </c>
      <c r="F59" s="196">
        <f t="shared" si="3"/>
        <v>9482968.5199999996</v>
      </c>
      <c r="G59" s="43">
        <f t="shared" si="7"/>
        <v>0.35958287832057301</v>
      </c>
      <c r="H59" s="226">
        <v>10567383</v>
      </c>
      <c r="I59" s="41">
        <f t="shared" si="5"/>
        <v>0.85609990186843699</v>
      </c>
      <c r="J59" s="185">
        <v>1776250</v>
      </c>
      <c r="K59" s="60">
        <f t="shared" si="6"/>
        <v>0.14390009813156304</v>
      </c>
      <c r="L59" s="196">
        <f t="shared" si="16"/>
        <v>12343633</v>
      </c>
      <c r="M59" s="61">
        <f>IF(ISBLANK(L59),"  ",IF(L79&gt;0,L59/L79,IF(L59&gt;0,1,0)))</f>
        <v>0.49537645298200422</v>
      </c>
      <c r="N59" s="63"/>
    </row>
    <row r="60" spans="1:14" ht="15" customHeight="1" x14ac:dyDescent="0.2">
      <c r="A60" s="40" t="s">
        <v>54</v>
      </c>
      <c r="B60" s="212">
        <v>0</v>
      </c>
      <c r="C60" s="42">
        <f t="shared" si="1"/>
        <v>0</v>
      </c>
      <c r="D60" s="216">
        <v>0</v>
      </c>
      <c r="E60" s="42">
        <f t="shared" si="2"/>
        <v>0</v>
      </c>
      <c r="F60" s="199">
        <f t="shared" si="3"/>
        <v>0</v>
      </c>
      <c r="G60" s="43">
        <f t="shared" si="7"/>
        <v>0</v>
      </c>
      <c r="H60" s="212">
        <v>0</v>
      </c>
      <c r="I60" s="41">
        <f t="shared" si="5"/>
        <v>0</v>
      </c>
      <c r="J60" s="216">
        <v>0</v>
      </c>
      <c r="K60" s="42">
        <f t="shared" si="6"/>
        <v>0</v>
      </c>
      <c r="L60" s="199">
        <f t="shared" si="16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2">
        <f t="shared" si="1"/>
        <v>0</v>
      </c>
      <c r="D61" s="181">
        <v>0</v>
      </c>
      <c r="E61" s="42">
        <f t="shared" si="2"/>
        <v>0</v>
      </c>
      <c r="F61" s="191">
        <f t="shared" si="3"/>
        <v>0</v>
      </c>
      <c r="G61" s="43">
        <f t="shared" si="7"/>
        <v>0</v>
      </c>
      <c r="H61" s="206">
        <v>0</v>
      </c>
      <c r="I61" s="41">
        <f t="shared" si="5"/>
        <v>0</v>
      </c>
      <c r="J61" s="181">
        <v>0</v>
      </c>
      <c r="K61" s="42">
        <f t="shared" si="6"/>
        <v>0</v>
      </c>
      <c r="L61" s="191">
        <f t="shared" si="16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2">
        <f t="shared" si="1"/>
        <v>0</v>
      </c>
      <c r="D62" s="181">
        <v>0</v>
      </c>
      <c r="E62" s="42">
        <f t="shared" si="2"/>
        <v>0</v>
      </c>
      <c r="F62" s="191">
        <f t="shared" si="3"/>
        <v>0</v>
      </c>
      <c r="G62" s="43">
        <f t="shared" si="7"/>
        <v>0</v>
      </c>
      <c r="H62" s="206">
        <v>0</v>
      </c>
      <c r="I62" s="41">
        <f t="shared" si="5"/>
        <v>0</v>
      </c>
      <c r="J62" s="181">
        <v>0</v>
      </c>
      <c r="K62" s="42">
        <f t="shared" si="6"/>
        <v>0</v>
      </c>
      <c r="L62" s="191">
        <f t="shared" si="16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2">
        <f t="shared" si="1"/>
        <v>0</v>
      </c>
      <c r="D63" s="180">
        <v>291056</v>
      </c>
      <c r="E63" s="42">
        <f t="shared" si="2"/>
        <v>1</v>
      </c>
      <c r="F63" s="192">
        <f t="shared" si="3"/>
        <v>291056</v>
      </c>
      <c r="G63" s="43">
        <f t="shared" si="7"/>
        <v>1.1036497064367845E-2</v>
      </c>
      <c r="H63" s="168">
        <v>0</v>
      </c>
      <c r="I63" s="41">
        <f t="shared" si="5"/>
        <v>0</v>
      </c>
      <c r="J63" s="180">
        <v>175000</v>
      </c>
      <c r="K63" s="42">
        <f t="shared" si="6"/>
        <v>1</v>
      </c>
      <c r="L63" s="192">
        <f t="shared" si="16"/>
        <v>175000</v>
      </c>
      <c r="M63" s="47">
        <f>IF(ISBLANK(L63),"  ",IF(L79&gt;0,L63/L79,IF(L63&gt;0,1,0)))</f>
        <v>7.023125142480398E-3</v>
      </c>
      <c r="N63" s="24"/>
    </row>
    <row r="64" spans="1:14" ht="15" customHeight="1" x14ac:dyDescent="0.2">
      <c r="A64" s="76" t="s">
        <v>58</v>
      </c>
      <c r="B64" s="206">
        <v>0</v>
      </c>
      <c r="C64" s="42">
        <f t="shared" si="1"/>
        <v>0</v>
      </c>
      <c r="D64" s="181">
        <v>0</v>
      </c>
      <c r="E64" s="42">
        <f t="shared" si="2"/>
        <v>0</v>
      </c>
      <c r="F64" s="191">
        <f t="shared" si="3"/>
        <v>0</v>
      </c>
      <c r="G64" s="43">
        <f t="shared" si="7"/>
        <v>0</v>
      </c>
      <c r="H64" s="206">
        <v>0</v>
      </c>
      <c r="I64" s="41">
        <f t="shared" si="5"/>
        <v>0</v>
      </c>
      <c r="J64" s="181">
        <v>0</v>
      </c>
      <c r="K64" s="42">
        <f t="shared" si="6"/>
        <v>0</v>
      </c>
      <c r="L64" s="191">
        <f t="shared" si="16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2">
        <f t="shared" si="1"/>
        <v>0</v>
      </c>
      <c r="D65" s="181">
        <v>18440</v>
      </c>
      <c r="E65" s="42">
        <f t="shared" si="2"/>
        <v>1</v>
      </c>
      <c r="F65" s="191">
        <f t="shared" si="3"/>
        <v>18440</v>
      </c>
      <c r="G65" s="43">
        <f t="shared" si="7"/>
        <v>6.9922285012830206E-4</v>
      </c>
      <c r="H65" s="206">
        <v>0</v>
      </c>
      <c r="I65" s="41">
        <f t="shared" si="5"/>
        <v>0</v>
      </c>
      <c r="J65" s="181">
        <v>25000</v>
      </c>
      <c r="K65" s="42">
        <f t="shared" si="6"/>
        <v>1</v>
      </c>
      <c r="L65" s="191">
        <f t="shared" si="16"/>
        <v>25000</v>
      </c>
      <c r="M65" s="47">
        <f>IF(ISBLANK(L65),"  ",IF(L79&gt;0,L65/L79,IF(L65&gt;0,1,0)))</f>
        <v>1.003303591782914E-3</v>
      </c>
      <c r="N65" s="24"/>
    </row>
    <row r="66" spans="1:14" ht="15" customHeight="1" x14ac:dyDescent="0.2">
      <c r="A66" s="77" t="s">
        <v>60</v>
      </c>
      <c r="B66" s="206">
        <v>0</v>
      </c>
      <c r="C66" s="42">
        <f t="shared" si="1"/>
        <v>0</v>
      </c>
      <c r="D66" s="181">
        <v>2743622</v>
      </c>
      <c r="E66" s="42">
        <f t="shared" si="2"/>
        <v>1</v>
      </c>
      <c r="F66" s="191">
        <f t="shared" si="3"/>
        <v>2743622</v>
      </c>
      <c r="G66" s="43">
        <f t="shared" si="7"/>
        <v>0.10403488039667637</v>
      </c>
      <c r="H66" s="206">
        <v>0</v>
      </c>
      <c r="I66" s="41">
        <f t="shared" si="5"/>
        <v>0</v>
      </c>
      <c r="J66" s="181">
        <v>2710361</v>
      </c>
      <c r="K66" s="42">
        <f t="shared" si="6"/>
        <v>1</v>
      </c>
      <c r="L66" s="191">
        <f t="shared" si="16"/>
        <v>2710361</v>
      </c>
      <c r="M66" s="47">
        <f>IF(ISBLANK(L66),"  ",IF(L79&gt;0,L66/L79,IF(L66&gt;0,1,0)))</f>
        <v>0.10877259705313322</v>
      </c>
      <c r="N66" s="24"/>
    </row>
    <row r="67" spans="1:14" ht="15" customHeight="1" x14ac:dyDescent="0.2">
      <c r="A67" s="77" t="s">
        <v>61</v>
      </c>
      <c r="B67" s="206">
        <v>0</v>
      </c>
      <c r="C67" s="42">
        <f t="shared" si="1"/>
        <v>0</v>
      </c>
      <c r="D67" s="181">
        <v>16081</v>
      </c>
      <c r="E67" s="42">
        <f t="shared" si="2"/>
        <v>1</v>
      </c>
      <c r="F67" s="191">
        <f t="shared" si="3"/>
        <v>16081</v>
      </c>
      <c r="G67" s="43">
        <f t="shared" si="7"/>
        <v>6.0977237814063042E-4</v>
      </c>
      <c r="H67" s="206">
        <v>0</v>
      </c>
      <c r="I67" s="41">
        <f t="shared" si="5"/>
        <v>0</v>
      </c>
      <c r="J67" s="181">
        <v>0</v>
      </c>
      <c r="K67" s="42">
        <f t="shared" si="6"/>
        <v>0</v>
      </c>
      <c r="L67" s="191">
        <f t="shared" si="16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2">
        <f t="shared" si="1"/>
        <v>0</v>
      </c>
      <c r="D68" s="181">
        <v>587172</v>
      </c>
      <c r="E68" s="42">
        <f t="shared" si="2"/>
        <v>1</v>
      </c>
      <c r="F68" s="191">
        <f t="shared" si="3"/>
        <v>587172</v>
      </c>
      <c r="G68" s="43">
        <f t="shared" si="7"/>
        <v>2.2264863305614717E-2</v>
      </c>
      <c r="H68" s="206">
        <v>0</v>
      </c>
      <c r="I68" s="41">
        <f t="shared" si="5"/>
        <v>0</v>
      </c>
      <c r="J68" s="181">
        <v>400000</v>
      </c>
      <c r="K68" s="42">
        <f t="shared" si="6"/>
        <v>1</v>
      </c>
      <c r="L68" s="191">
        <f t="shared" si="16"/>
        <v>400000</v>
      </c>
      <c r="M68" s="47">
        <f>IF(ISBLANK(L68),"  ",IF(L79&gt;0,L68/L79,IF(L68&gt;0,1,0)))</f>
        <v>1.6052857468526624E-2</v>
      </c>
      <c r="N68" s="24"/>
    </row>
    <row r="69" spans="1:14" ht="15" customHeight="1" x14ac:dyDescent="0.2">
      <c r="A69" s="67" t="s">
        <v>63</v>
      </c>
      <c r="B69" s="206">
        <v>35054.120000000003</v>
      </c>
      <c r="C69" s="42">
        <f t="shared" si="1"/>
        <v>0.69531738450162017</v>
      </c>
      <c r="D69" s="181">
        <v>15360.44</v>
      </c>
      <c r="E69" s="42">
        <f t="shared" si="2"/>
        <v>0.30468261549837983</v>
      </c>
      <c r="F69" s="191">
        <f t="shared" si="3"/>
        <v>50414.560000000005</v>
      </c>
      <c r="G69" s="43">
        <f t="shared" si="7"/>
        <v>1.9116601047269141E-3</v>
      </c>
      <c r="H69" s="206">
        <v>61000</v>
      </c>
      <c r="I69" s="41">
        <f t="shared" si="5"/>
        <v>0.67032967032967028</v>
      </c>
      <c r="J69" s="181">
        <v>30000</v>
      </c>
      <c r="K69" s="42">
        <f t="shared" si="6"/>
        <v>0.32967032967032966</v>
      </c>
      <c r="L69" s="191">
        <f t="shared" si="16"/>
        <v>91000</v>
      </c>
      <c r="M69" s="47">
        <f>IF(ISBLANK(L69),"  ",IF(L79&gt;0,L69/L79,IF(L69&gt;0,1,0)))</f>
        <v>3.6520250740898069E-3</v>
      </c>
      <c r="N69" s="24"/>
    </row>
    <row r="70" spans="1:14" s="64" customFormat="1" ht="15" customHeight="1" x14ac:dyDescent="0.25">
      <c r="A70" s="78" t="s">
        <v>64</v>
      </c>
      <c r="B70" s="174">
        <v>7753833.4000000004</v>
      </c>
      <c r="C70" s="60">
        <f t="shared" si="1"/>
        <v>0.58786792786056252</v>
      </c>
      <c r="D70" s="185">
        <v>5435920.6799999997</v>
      </c>
      <c r="E70" s="60">
        <f t="shared" si="2"/>
        <v>0.41213207213943748</v>
      </c>
      <c r="F70" s="174">
        <f t="shared" si="3"/>
        <v>13189754.08</v>
      </c>
      <c r="G70" s="43">
        <f t="shared" si="7"/>
        <v>0.50013977442022783</v>
      </c>
      <c r="H70" s="174">
        <v>10628383</v>
      </c>
      <c r="I70" s="41">
        <f t="shared" si="5"/>
        <v>0.67503252144776937</v>
      </c>
      <c r="J70" s="185">
        <v>5116611</v>
      </c>
      <c r="K70" s="60">
        <f t="shared" si="6"/>
        <v>0.32496747855223063</v>
      </c>
      <c r="L70" s="174">
        <f>L69+L68+L67+L66+L65+L64+L63+L62+L61+L60+L59</f>
        <v>15744994</v>
      </c>
      <c r="M70" s="61">
        <f>IF(ISBLANK(L70),"  ",IF(L79&gt;0,L70/L79,IF(L70&gt;0,1,0)))</f>
        <v>0.63188036131201719</v>
      </c>
      <c r="N70" s="63"/>
    </row>
    <row r="71" spans="1:14" ht="15" customHeight="1" x14ac:dyDescent="0.25">
      <c r="A71" s="13" t="s">
        <v>65</v>
      </c>
      <c r="B71" s="170"/>
      <c r="C71" s="162" t="str">
        <f t="shared" si="1"/>
        <v xml:space="preserve"> </v>
      </c>
      <c r="D71" s="181"/>
      <c r="E71" s="42" t="str">
        <f t="shared" si="2"/>
        <v/>
      </c>
      <c r="F71" s="191"/>
      <c r="G71" s="50"/>
      <c r="H71" s="170"/>
      <c r="I71" s="162" t="str">
        <f t="shared" si="5"/>
        <v xml:space="preserve"> </v>
      </c>
      <c r="J71" s="181"/>
      <c r="K71" s="49" t="str">
        <f t="shared" si="6"/>
        <v/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2">
        <f t="shared" si="1"/>
        <v>0</v>
      </c>
      <c r="D72" s="184">
        <v>6550</v>
      </c>
      <c r="E72" s="42">
        <f t="shared" si="2"/>
        <v>1</v>
      </c>
      <c r="F72" s="190">
        <f t="shared" si="3"/>
        <v>6550</v>
      </c>
      <c r="G72" s="43">
        <f t="shared" si="7"/>
        <v>2.4836820327225477E-4</v>
      </c>
      <c r="H72" s="205">
        <v>0</v>
      </c>
      <c r="I72" s="41">
        <f t="shared" si="5"/>
        <v>0</v>
      </c>
      <c r="J72" s="184">
        <v>0</v>
      </c>
      <c r="K72" s="42">
        <f t="shared" si="6"/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159" t="s">
        <v>67</v>
      </c>
      <c r="B73" s="206">
        <v>0</v>
      </c>
      <c r="C73" s="42">
        <f t="shared" si="1"/>
        <v>0</v>
      </c>
      <c r="D73" s="181">
        <v>0</v>
      </c>
      <c r="E73" s="42">
        <f t="shared" si="2"/>
        <v>0</v>
      </c>
      <c r="F73" s="191">
        <f t="shared" si="3"/>
        <v>0</v>
      </c>
      <c r="G73" s="43">
        <f t="shared" si="7"/>
        <v>0</v>
      </c>
      <c r="H73" s="206">
        <v>0</v>
      </c>
      <c r="I73" s="41">
        <f t="shared" si="5"/>
        <v>0</v>
      </c>
      <c r="J73" s="181">
        <v>0</v>
      </c>
      <c r="K73" s="42">
        <f t="shared" si="6"/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160" t="s">
        <v>68</v>
      </c>
      <c r="B74" s="170"/>
      <c r="C74" s="162" t="str">
        <f t="shared" si="1"/>
        <v xml:space="preserve"> </v>
      </c>
      <c r="D74" s="181"/>
      <c r="E74" s="42" t="str">
        <f t="shared" si="2"/>
        <v/>
      </c>
      <c r="F74" s="191"/>
      <c r="G74" s="43"/>
      <c r="H74" s="170"/>
      <c r="I74" s="41" t="str">
        <f t="shared" si="5"/>
        <v xml:space="preserve"> </v>
      </c>
      <c r="J74" s="181"/>
      <c r="K74" s="42" t="str">
        <f t="shared" si="6"/>
        <v/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2">
        <f t="shared" si="1"/>
        <v>0</v>
      </c>
      <c r="D75" s="184">
        <v>5317174.1000000006</v>
      </c>
      <c r="E75" s="42">
        <f t="shared" si="2"/>
        <v>1</v>
      </c>
      <c r="F75" s="190">
        <f t="shared" si="3"/>
        <v>5317174.1000000006</v>
      </c>
      <c r="G75" s="43">
        <f t="shared" si="7"/>
        <v>0.20162091262637688</v>
      </c>
      <c r="H75" s="205">
        <v>0</v>
      </c>
      <c r="I75" s="41">
        <f t="shared" si="5"/>
        <v>0</v>
      </c>
      <c r="J75" s="184">
        <v>5295000</v>
      </c>
      <c r="K75" s="42">
        <f t="shared" si="6"/>
        <v>1</v>
      </c>
      <c r="L75" s="190">
        <f>J75+H75</f>
        <v>5295000</v>
      </c>
      <c r="M75" s="43">
        <f>IF(ISBLANK(L75),"  ",IF(L79&gt;0,L75/L79,IF(L75&gt;0,1,0)))</f>
        <v>0.21249970073962118</v>
      </c>
    </row>
    <row r="76" spans="1:14" ht="15" customHeight="1" x14ac:dyDescent="0.2">
      <c r="A76" s="159" t="s">
        <v>70</v>
      </c>
      <c r="B76" s="206">
        <v>0</v>
      </c>
      <c r="C76" s="42">
        <f t="shared" si="1"/>
        <v>0</v>
      </c>
      <c r="D76" s="181">
        <v>1076521.8999999999</v>
      </c>
      <c r="E76" s="42">
        <f t="shared" si="2"/>
        <v>1</v>
      </c>
      <c r="F76" s="191">
        <f t="shared" si="3"/>
        <v>1076521.8999999999</v>
      </c>
      <c r="G76" s="43">
        <f t="shared" si="7"/>
        <v>4.0820429020799076E-2</v>
      </c>
      <c r="H76" s="206">
        <v>0</v>
      </c>
      <c r="I76" s="41">
        <f t="shared" si="5"/>
        <v>0</v>
      </c>
      <c r="J76" s="181">
        <v>204409</v>
      </c>
      <c r="K76" s="42">
        <f t="shared" si="6"/>
        <v>1</v>
      </c>
      <c r="L76" s="191">
        <f>J76+H76</f>
        <v>204409</v>
      </c>
      <c r="M76" s="47">
        <f>IF(ISBLANK(L76),"  ",IF(L79&gt;0,L76/L79,IF(L76&gt;0,1,0)))</f>
        <v>8.2033713557101463E-3</v>
      </c>
    </row>
    <row r="77" spans="1:14" s="64" customFormat="1" ht="15" customHeight="1" x14ac:dyDescent="0.25">
      <c r="A77" s="158" t="s">
        <v>71</v>
      </c>
      <c r="B77" s="175">
        <v>0</v>
      </c>
      <c r="C77" s="60">
        <f t="shared" si="1"/>
        <v>0</v>
      </c>
      <c r="D77" s="186">
        <v>6400246</v>
      </c>
      <c r="E77" s="60">
        <f t="shared" si="2"/>
        <v>1</v>
      </c>
      <c r="F77" s="200">
        <f t="shared" si="3"/>
        <v>6400246</v>
      </c>
      <c r="G77" s="161">
        <f t="shared" si="7"/>
        <v>0.24268970985044819</v>
      </c>
      <c r="H77" s="175">
        <v>0</v>
      </c>
      <c r="I77" s="41">
        <f t="shared" si="5"/>
        <v>0</v>
      </c>
      <c r="J77" s="186">
        <v>5499409</v>
      </c>
      <c r="K77" s="60">
        <f t="shared" si="6"/>
        <v>1</v>
      </c>
      <c r="L77" s="200">
        <f>L76+L75+L74+L73+L72</f>
        <v>5499409</v>
      </c>
      <c r="M77" s="61">
        <f>IF(ISBLANK(L77),"  ",IF(L79&gt;0,L77/L79,IF(L77&gt;0,1,0)))</f>
        <v>0.22070307209533133</v>
      </c>
    </row>
    <row r="78" spans="1:14" s="64" customFormat="1" ht="15" customHeight="1" x14ac:dyDescent="0.25">
      <c r="A78" s="158" t="s">
        <v>72</v>
      </c>
      <c r="B78" s="175">
        <v>0</v>
      </c>
      <c r="C78" s="60">
        <f t="shared" ref="C78:C79" si="17">IF(ISBLANK(B78)," ",IF(F78&gt;0,B78/F78,IF(B78&gt;0,1,0)))</f>
        <v>0</v>
      </c>
      <c r="D78" s="186">
        <v>0</v>
      </c>
      <c r="E78" s="60">
        <f t="shared" ref="E78:E79" si="18">IF(ISBLANK(D78),"",IF(F78&gt;0,D78/F78,IF(D78&gt;0,1,0)))</f>
        <v>0</v>
      </c>
      <c r="F78" s="201">
        <f t="shared" si="3"/>
        <v>0</v>
      </c>
      <c r="G78" s="161">
        <f t="shared" si="7"/>
        <v>0</v>
      </c>
      <c r="H78" s="175">
        <v>0</v>
      </c>
      <c r="I78" s="41">
        <f t="shared" ref="I78:I79" si="19">IF(ISBLANK(H78)," ",IF(L78&gt;0,H78/L78,IF(H78&gt;0,1,0)))</f>
        <v>0</v>
      </c>
      <c r="J78" s="186">
        <v>0</v>
      </c>
      <c r="K78" s="60">
        <f t="shared" ref="K78:K79" si="20">IF(ISBLANK(J78),"",IF(L78&gt;0,J78/L78,IF(J78&gt;0,1,0)))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SUM(B42,B49:B51,B70,B77:B78)</f>
        <v>14535969.18</v>
      </c>
      <c r="C79" s="83">
        <f t="shared" si="17"/>
        <v>0.5511866485583925</v>
      </c>
      <c r="D79" s="176">
        <f>SUM(D42,D49:D51,D70,D77:D78)</f>
        <v>11836166.68</v>
      </c>
      <c r="E79" s="83">
        <f t="shared" si="18"/>
        <v>0.4488133514416075</v>
      </c>
      <c r="F79" s="176">
        <f>F77+F70+F49+F42+F51+F50+F78</f>
        <v>26372135.859999999</v>
      </c>
      <c r="G79" s="83">
        <f t="shared" si="7"/>
        <v>1</v>
      </c>
      <c r="H79" s="176">
        <f>SUM(H42,H49:H51,H70,H77:H78)</f>
        <v>12543497</v>
      </c>
      <c r="I79" s="83">
        <f t="shared" si="19"/>
        <v>0.50339742374472818</v>
      </c>
      <c r="J79" s="176">
        <f>SUM(J42,J49:J51,J70,J77:J78)</f>
        <v>12374185.15</v>
      </c>
      <c r="K79" s="83">
        <f t="shared" si="20"/>
        <v>0.49660257625527182</v>
      </c>
      <c r="L79" s="176">
        <f>SUM(L42,L49:L51,L70,L77:L78)</f>
        <v>24917682.149999999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1A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119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N2" s="129"/>
      <c r="O2" s="155" t="s">
        <v>176</v>
      </c>
      <c r="P2" s="129"/>
      <c r="Q2" s="129"/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8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58368929</v>
      </c>
      <c r="C13" s="42">
        <f>IF(ISBLANK(B13)," ",IF(F13&gt;0,B13/F13,IF(B13&gt;0,1,0)))</f>
        <v>1</v>
      </c>
      <c r="D13" s="177">
        <v>0</v>
      </c>
      <c r="E13" s="42">
        <f>IF(ISBLANK(D13),"",IF(F13&gt;0,D13/F13,IF(D13&gt;0,1,0)))</f>
        <v>0</v>
      </c>
      <c r="F13" s="187">
        <f>D13+B13</f>
        <v>58368929</v>
      </c>
      <c r="G13" s="43">
        <f>IF(ISBLANK(F13),"  ",IF($F$79&gt;0,F13/$F$79,IF(F13&gt;0,1,0)))</f>
        <v>0.16256613279980175</v>
      </c>
      <c r="H13" s="165">
        <v>51280400</v>
      </c>
      <c r="I13" s="41">
        <f>IF(ISBLANK(H13)," ",IF(L13&gt;0,H13/L13,IF(H13&gt;0,1,0)))</f>
        <v>1</v>
      </c>
      <c r="J13" s="177">
        <v>0</v>
      </c>
      <c r="K13" s="42">
        <f>IF(ISBLANK(J13),"",IF(L13&gt;0,J13/L13,IF(J13&gt;0,1,0)))</f>
        <v>0</v>
      </c>
      <c r="L13" s="187">
        <f t="shared" ref="L13:L34" si="0">J13+H13</f>
        <v>51280400</v>
      </c>
      <c r="M13" s="44">
        <f>IF(ISBLANK(L13),"  ",IF(L79&gt;0,L13/L79,IF(L13&gt;0,1,0)))</f>
        <v>0.15140058114813287</v>
      </c>
      <c r="N13" s="24"/>
    </row>
    <row r="14" spans="1:17" ht="15" customHeight="1" x14ac:dyDescent="0.2">
      <c r="A14" s="10" t="s">
        <v>13</v>
      </c>
      <c r="B14" s="205">
        <v>0</v>
      </c>
      <c r="C14" s="42">
        <f t="shared" ref="C14:C77" si="1">IF(ISBLANK(B14)," ",IF(F14&gt;0,B14/F14,IF(B14&gt;0,1,0)))</f>
        <v>0</v>
      </c>
      <c r="D14" s="184">
        <v>0</v>
      </c>
      <c r="E14" s="42">
        <f t="shared" ref="E14:E77" si="2">IF(ISBLANK(D14),"",IF(F14&gt;0,D14/F14,IF(D14&gt;0,1,0)))</f>
        <v>0</v>
      </c>
      <c r="F14" s="188">
        <f t="shared" ref="F14:F78" si="3">D14+B14</f>
        <v>0</v>
      </c>
      <c r="G14" s="43">
        <f t="shared" ref="G14:G16" si="4">IF(ISBLANK(F14),"  ",IF($F$79&gt;0,F14/$F$79,IF(F14&gt;0,1,0)))</f>
        <v>0</v>
      </c>
      <c r="H14" s="205">
        <v>0</v>
      </c>
      <c r="I14" s="41">
        <f t="shared" ref="I14:I77" si="5">IF(ISBLANK(H14)," ",IF(L14&gt;0,H14/L14,IF(H14&gt;0,1,0)))</f>
        <v>0</v>
      </c>
      <c r="J14" s="184">
        <v>0</v>
      </c>
      <c r="K14" s="42">
        <f t="shared" ref="K14:K77" si="6">IF(ISBLANK(J14),"",IF(L14&gt;0,J14/L14,IF(J14&gt;0,1,0)))</f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6607793.5300000003</v>
      </c>
      <c r="C15" s="42">
        <f t="shared" si="1"/>
        <v>1</v>
      </c>
      <c r="D15" s="181">
        <v>0</v>
      </c>
      <c r="E15" s="42">
        <f t="shared" si="2"/>
        <v>0</v>
      </c>
      <c r="F15" s="189">
        <f t="shared" si="3"/>
        <v>6607793.5300000003</v>
      </c>
      <c r="G15" s="43">
        <f t="shared" si="4"/>
        <v>1.8403685983541872E-2</v>
      </c>
      <c r="H15" s="170">
        <v>6879411</v>
      </c>
      <c r="I15" s="41">
        <f t="shared" si="5"/>
        <v>1</v>
      </c>
      <c r="J15" s="181">
        <v>0</v>
      </c>
      <c r="K15" s="42">
        <f t="shared" si="6"/>
        <v>0</v>
      </c>
      <c r="L15" s="189">
        <f t="shared" si="0"/>
        <v>6879411</v>
      </c>
      <c r="M15" s="50">
        <f>IF(ISBLANK(L15),"  ",IF(L79&gt;0,L15/L79,IF(L15&gt;0,1,0)))</f>
        <v>2.031081706376818E-2</v>
      </c>
      <c r="N15" s="24"/>
    </row>
    <row r="16" spans="1:17" ht="15" customHeight="1" x14ac:dyDescent="0.2">
      <c r="A16" s="51" t="s">
        <v>15</v>
      </c>
      <c r="B16" s="205">
        <v>0</v>
      </c>
      <c r="C16" s="42">
        <f t="shared" si="1"/>
        <v>0</v>
      </c>
      <c r="D16" s="184">
        <v>0</v>
      </c>
      <c r="E16" s="42">
        <f t="shared" si="2"/>
        <v>0</v>
      </c>
      <c r="F16" s="190">
        <f t="shared" si="3"/>
        <v>0</v>
      </c>
      <c r="G16" s="43">
        <f t="shared" si="4"/>
        <v>0</v>
      </c>
      <c r="H16" s="205">
        <v>0</v>
      </c>
      <c r="I16" s="41">
        <f t="shared" si="5"/>
        <v>0</v>
      </c>
      <c r="J16" s="184">
        <v>0</v>
      </c>
      <c r="K16" s="42">
        <f t="shared" si="6"/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2253263.21</v>
      </c>
      <c r="C17" s="42">
        <f t="shared" si="1"/>
        <v>1</v>
      </c>
      <c r="D17" s="181">
        <v>0</v>
      </c>
      <c r="E17" s="42">
        <f t="shared" si="2"/>
        <v>0</v>
      </c>
      <c r="F17" s="191">
        <f t="shared" si="3"/>
        <v>2253263.21</v>
      </c>
      <c r="G17" s="43">
        <f>IF(ISBLANK(F17),"  ",IF($F$79&gt;0,F17/$F$79,IF(F17&gt;0,1,0)))</f>
        <v>6.2756725625335279E-3</v>
      </c>
      <c r="H17" s="206">
        <v>2293225</v>
      </c>
      <c r="I17" s="41">
        <f t="shared" si="5"/>
        <v>1</v>
      </c>
      <c r="J17" s="181">
        <v>0</v>
      </c>
      <c r="K17" s="42">
        <f t="shared" si="6"/>
        <v>0</v>
      </c>
      <c r="L17" s="191">
        <f t="shared" si="0"/>
        <v>2293225</v>
      </c>
      <c r="M17" s="47">
        <f>IF(ISBLANK(L17),"  ",IF(L79&gt;0,L17/L79,IF(L17&gt;0,1,0)))</f>
        <v>6.7705321663525829E-3</v>
      </c>
      <c r="N17" s="24"/>
    </row>
    <row r="18" spans="1:14" ht="15" customHeight="1" x14ac:dyDescent="0.2">
      <c r="A18" s="52" t="s">
        <v>17</v>
      </c>
      <c r="B18" s="206">
        <v>4354530.32</v>
      </c>
      <c r="C18" s="42">
        <f t="shared" si="1"/>
        <v>1</v>
      </c>
      <c r="D18" s="181">
        <v>0</v>
      </c>
      <c r="E18" s="42">
        <f t="shared" si="2"/>
        <v>0</v>
      </c>
      <c r="F18" s="191">
        <f t="shared" si="3"/>
        <v>4354530.32</v>
      </c>
      <c r="G18" s="43">
        <f t="shared" ref="G18:G79" si="7">IF(ISBLANK(F18),"  ",IF($F$79&gt;0,F18/$F$79,IF(F18&gt;0,1,0)))</f>
        <v>1.2128013421008346E-2</v>
      </c>
      <c r="H18" s="206">
        <v>4386186</v>
      </c>
      <c r="I18" s="41">
        <f t="shared" si="5"/>
        <v>1</v>
      </c>
      <c r="J18" s="181">
        <v>0</v>
      </c>
      <c r="K18" s="42">
        <f t="shared" si="6"/>
        <v>0</v>
      </c>
      <c r="L18" s="191">
        <f t="shared" si="0"/>
        <v>4386186</v>
      </c>
      <c r="M18" s="47">
        <f>IF(ISBLANK(L18),"  ",IF(L79&gt;0,L18/L79,IF(L18&gt;0,1,0)))</f>
        <v>1.2949803617440666E-2</v>
      </c>
      <c r="N18" s="24"/>
    </row>
    <row r="19" spans="1:14" ht="15" customHeight="1" x14ac:dyDescent="0.2">
      <c r="A19" s="52" t="s">
        <v>18</v>
      </c>
      <c r="B19" s="206">
        <v>0</v>
      </c>
      <c r="C19" s="42">
        <f t="shared" si="1"/>
        <v>0</v>
      </c>
      <c r="D19" s="181">
        <v>0</v>
      </c>
      <c r="E19" s="42">
        <f t="shared" si="2"/>
        <v>0</v>
      </c>
      <c r="F19" s="191">
        <f t="shared" si="3"/>
        <v>0</v>
      </c>
      <c r="G19" s="43">
        <f t="shared" si="7"/>
        <v>0</v>
      </c>
      <c r="H19" s="206">
        <v>0</v>
      </c>
      <c r="I19" s="41">
        <f t="shared" si="5"/>
        <v>0</v>
      </c>
      <c r="J19" s="181">
        <v>0</v>
      </c>
      <c r="K19" s="42">
        <f t="shared" si="6"/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2">
        <f t="shared" si="1"/>
        <v>0</v>
      </c>
      <c r="D20" s="181">
        <v>0</v>
      </c>
      <c r="E20" s="42">
        <f t="shared" si="2"/>
        <v>0</v>
      </c>
      <c r="F20" s="191">
        <f t="shared" si="3"/>
        <v>0</v>
      </c>
      <c r="G20" s="43">
        <f t="shared" si="7"/>
        <v>0</v>
      </c>
      <c r="H20" s="206">
        <v>0</v>
      </c>
      <c r="I20" s="41">
        <f t="shared" si="5"/>
        <v>0</v>
      </c>
      <c r="J20" s="181">
        <v>0</v>
      </c>
      <c r="K20" s="42">
        <f t="shared" si="6"/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2">
        <f t="shared" si="1"/>
        <v>0</v>
      </c>
      <c r="D21" s="181">
        <v>0</v>
      </c>
      <c r="E21" s="42">
        <f t="shared" si="2"/>
        <v>0</v>
      </c>
      <c r="F21" s="191">
        <f t="shared" si="3"/>
        <v>0</v>
      </c>
      <c r="G21" s="43">
        <f t="shared" si="7"/>
        <v>0</v>
      </c>
      <c r="H21" s="206">
        <v>0</v>
      </c>
      <c r="I21" s="41">
        <f t="shared" si="5"/>
        <v>0</v>
      </c>
      <c r="J21" s="181">
        <v>0</v>
      </c>
      <c r="K21" s="42">
        <f t="shared" si="6"/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2">
        <f t="shared" si="1"/>
        <v>0</v>
      </c>
      <c r="D22" s="181">
        <v>0</v>
      </c>
      <c r="E22" s="42">
        <f t="shared" si="2"/>
        <v>0</v>
      </c>
      <c r="F22" s="191">
        <f t="shared" si="3"/>
        <v>0</v>
      </c>
      <c r="G22" s="43">
        <f t="shared" si="7"/>
        <v>0</v>
      </c>
      <c r="H22" s="206">
        <v>0</v>
      </c>
      <c r="I22" s="41">
        <f t="shared" si="5"/>
        <v>0</v>
      </c>
      <c r="J22" s="181">
        <v>0</v>
      </c>
      <c r="K22" s="42">
        <f t="shared" si="6"/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2">
        <f t="shared" si="1"/>
        <v>0</v>
      </c>
      <c r="D23" s="181">
        <v>0</v>
      </c>
      <c r="E23" s="42">
        <f t="shared" si="2"/>
        <v>0</v>
      </c>
      <c r="F23" s="191">
        <f t="shared" si="3"/>
        <v>0</v>
      </c>
      <c r="G23" s="43">
        <f t="shared" si="7"/>
        <v>0</v>
      </c>
      <c r="H23" s="206">
        <v>0</v>
      </c>
      <c r="I23" s="41">
        <f t="shared" si="5"/>
        <v>0</v>
      </c>
      <c r="J23" s="181">
        <v>0</v>
      </c>
      <c r="K23" s="42">
        <f t="shared" si="6"/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2">
        <f t="shared" si="1"/>
        <v>0</v>
      </c>
      <c r="D24" s="181">
        <v>0</v>
      </c>
      <c r="E24" s="42">
        <f t="shared" si="2"/>
        <v>0</v>
      </c>
      <c r="F24" s="191">
        <f t="shared" si="3"/>
        <v>0</v>
      </c>
      <c r="G24" s="43">
        <f t="shared" si="7"/>
        <v>0</v>
      </c>
      <c r="H24" s="206">
        <v>0</v>
      </c>
      <c r="I24" s="41">
        <f t="shared" si="5"/>
        <v>0</v>
      </c>
      <c r="J24" s="181">
        <v>0</v>
      </c>
      <c r="K24" s="42">
        <f t="shared" si="6"/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2">
        <f t="shared" si="1"/>
        <v>0</v>
      </c>
      <c r="D25" s="181">
        <v>0</v>
      </c>
      <c r="E25" s="42">
        <f t="shared" si="2"/>
        <v>0</v>
      </c>
      <c r="F25" s="191">
        <f t="shared" si="3"/>
        <v>0</v>
      </c>
      <c r="G25" s="43">
        <f t="shared" si="7"/>
        <v>0</v>
      </c>
      <c r="H25" s="206">
        <v>0</v>
      </c>
      <c r="I25" s="41">
        <f t="shared" si="5"/>
        <v>0</v>
      </c>
      <c r="J25" s="181">
        <v>0</v>
      </c>
      <c r="K25" s="42">
        <f t="shared" si="6"/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2">
        <f t="shared" si="1"/>
        <v>0</v>
      </c>
      <c r="D26" s="181">
        <v>0</v>
      </c>
      <c r="E26" s="42">
        <f t="shared" si="2"/>
        <v>0</v>
      </c>
      <c r="F26" s="191">
        <f t="shared" si="3"/>
        <v>0</v>
      </c>
      <c r="G26" s="43">
        <f t="shared" si="7"/>
        <v>0</v>
      </c>
      <c r="H26" s="206">
        <v>0</v>
      </c>
      <c r="I26" s="41">
        <f t="shared" si="5"/>
        <v>0</v>
      </c>
      <c r="J26" s="181">
        <v>0</v>
      </c>
      <c r="K26" s="42">
        <f t="shared" si="6"/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2">
        <f t="shared" si="1"/>
        <v>0</v>
      </c>
      <c r="D27" s="181">
        <v>0</v>
      </c>
      <c r="E27" s="42">
        <f t="shared" si="2"/>
        <v>0</v>
      </c>
      <c r="F27" s="191">
        <f t="shared" si="3"/>
        <v>0</v>
      </c>
      <c r="G27" s="43">
        <f t="shared" si="7"/>
        <v>0</v>
      </c>
      <c r="H27" s="206">
        <v>0</v>
      </c>
      <c r="I27" s="41">
        <f t="shared" si="5"/>
        <v>0</v>
      </c>
      <c r="J27" s="181">
        <v>0</v>
      </c>
      <c r="K27" s="42">
        <f t="shared" si="6"/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2">
        <f t="shared" si="1"/>
        <v>0</v>
      </c>
      <c r="D28" s="181">
        <v>0</v>
      </c>
      <c r="E28" s="42">
        <f t="shared" si="2"/>
        <v>0</v>
      </c>
      <c r="F28" s="191">
        <f t="shared" si="3"/>
        <v>0</v>
      </c>
      <c r="G28" s="43">
        <f t="shared" si="7"/>
        <v>0</v>
      </c>
      <c r="H28" s="206">
        <v>0</v>
      </c>
      <c r="I28" s="41">
        <f t="shared" si="5"/>
        <v>0</v>
      </c>
      <c r="J28" s="181">
        <v>0</v>
      </c>
      <c r="K28" s="42">
        <f t="shared" si="6"/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2">
        <f t="shared" si="1"/>
        <v>0</v>
      </c>
      <c r="D29" s="181">
        <v>0</v>
      </c>
      <c r="E29" s="42">
        <f t="shared" si="2"/>
        <v>0</v>
      </c>
      <c r="F29" s="191">
        <f t="shared" si="3"/>
        <v>0</v>
      </c>
      <c r="G29" s="43">
        <f t="shared" si="7"/>
        <v>0</v>
      </c>
      <c r="H29" s="206">
        <v>0</v>
      </c>
      <c r="I29" s="41">
        <f t="shared" si="5"/>
        <v>0</v>
      </c>
      <c r="J29" s="181">
        <v>0</v>
      </c>
      <c r="K29" s="42">
        <f t="shared" si="6"/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2">
        <f t="shared" si="1"/>
        <v>0</v>
      </c>
      <c r="D30" s="181">
        <v>0</v>
      </c>
      <c r="E30" s="42">
        <f t="shared" si="2"/>
        <v>0</v>
      </c>
      <c r="F30" s="191">
        <f t="shared" si="3"/>
        <v>0</v>
      </c>
      <c r="G30" s="43">
        <f t="shared" si="7"/>
        <v>0</v>
      </c>
      <c r="H30" s="206">
        <v>0</v>
      </c>
      <c r="I30" s="41">
        <f t="shared" si="5"/>
        <v>0</v>
      </c>
      <c r="J30" s="181">
        <v>0</v>
      </c>
      <c r="K30" s="42">
        <f t="shared" si="6"/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2">
        <f t="shared" si="1"/>
        <v>0</v>
      </c>
      <c r="D31" s="181">
        <v>0</v>
      </c>
      <c r="E31" s="42">
        <f t="shared" si="2"/>
        <v>0</v>
      </c>
      <c r="F31" s="191">
        <f t="shared" si="3"/>
        <v>0</v>
      </c>
      <c r="G31" s="43">
        <f t="shared" si="7"/>
        <v>0</v>
      </c>
      <c r="H31" s="206">
        <v>0</v>
      </c>
      <c r="I31" s="41">
        <f t="shared" si="5"/>
        <v>0</v>
      </c>
      <c r="J31" s="181">
        <v>0</v>
      </c>
      <c r="K31" s="42">
        <f t="shared" si="6"/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2">
        <f t="shared" si="1"/>
        <v>0</v>
      </c>
      <c r="D32" s="181">
        <v>0</v>
      </c>
      <c r="E32" s="42">
        <f t="shared" si="2"/>
        <v>0</v>
      </c>
      <c r="F32" s="191">
        <f t="shared" si="3"/>
        <v>0</v>
      </c>
      <c r="G32" s="43">
        <f t="shared" si="7"/>
        <v>0</v>
      </c>
      <c r="H32" s="206">
        <v>0</v>
      </c>
      <c r="I32" s="41">
        <f t="shared" si="5"/>
        <v>0</v>
      </c>
      <c r="J32" s="181">
        <v>0</v>
      </c>
      <c r="K32" s="42">
        <f t="shared" si="6"/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2">
        <f t="shared" si="1"/>
        <v>0</v>
      </c>
      <c r="D33" s="181">
        <v>0</v>
      </c>
      <c r="E33" s="42">
        <f t="shared" si="2"/>
        <v>0</v>
      </c>
      <c r="F33" s="191">
        <f t="shared" si="3"/>
        <v>0</v>
      </c>
      <c r="G33" s="43">
        <f t="shared" si="7"/>
        <v>0</v>
      </c>
      <c r="H33" s="206">
        <v>0</v>
      </c>
      <c r="I33" s="41">
        <f t="shared" si="5"/>
        <v>0</v>
      </c>
      <c r="J33" s="181">
        <v>0</v>
      </c>
      <c r="K33" s="42">
        <f t="shared" si="6"/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2">
        <f t="shared" si="1"/>
        <v>0</v>
      </c>
      <c r="D34" s="181">
        <v>0</v>
      </c>
      <c r="E34" s="42">
        <f t="shared" si="2"/>
        <v>0</v>
      </c>
      <c r="F34" s="191">
        <f t="shared" si="3"/>
        <v>0</v>
      </c>
      <c r="G34" s="43">
        <f t="shared" si="7"/>
        <v>0</v>
      </c>
      <c r="H34" s="206">
        <v>0</v>
      </c>
      <c r="I34" s="41">
        <f t="shared" si="5"/>
        <v>0</v>
      </c>
      <c r="J34" s="181">
        <v>0</v>
      </c>
      <c r="K34" s="42">
        <f t="shared" si="6"/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/>
      <c r="C35" s="42" t="str">
        <f t="shared" si="1"/>
        <v xml:space="preserve"> </v>
      </c>
      <c r="D35" s="181"/>
      <c r="E35" s="42" t="str">
        <f t="shared" si="2"/>
        <v/>
      </c>
      <c r="F35" s="191">
        <f t="shared" ref="F35" si="8">D35+B35</f>
        <v>0</v>
      </c>
      <c r="G35" s="43">
        <f t="shared" ref="G35" si="9">IF(ISBLANK(F35),"  ",IF($F$79&gt;0,F35/$F$79,IF(F35&gt;0,1,0)))</f>
        <v>0</v>
      </c>
      <c r="H35" s="206"/>
      <c r="I35" s="41" t="str">
        <f t="shared" si="5"/>
        <v xml:space="preserve"> </v>
      </c>
      <c r="J35" s="181"/>
      <c r="K35" s="42" t="str">
        <f t="shared" si="6"/>
        <v/>
      </c>
      <c r="L35" s="191">
        <f t="shared" ref="L35" si="10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2">
        <f t="shared" si="1"/>
        <v>0</v>
      </c>
      <c r="D36" s="181">
        <v>0</v>
      </c>
      <c r="E36" s="42">
        <f t="shared" si="2"/>
        <v>0</v>
      </c>
      <c r="F36" s="191">
        <f t="shared" ref="F36" si="11">D36+B36</f>
        <v>0</v>
      </c>
      <c r="G36" s="43">
        <f t="shared" ref="G36" si="12">IF(ISBLANK(F36),"  ",IF($F$79&gt;0,F36/$F$79,IF(F36&gt;0,1,0)))</f>
        <v>0</v>
      </c>
      <c r="H36" s="206">
        <v>200000</v>
      </c>
      <c r="I36" s="41">
        <f t="shared" si="5"/>
        <v>1</v>
      </c>
      <c r="J36" s="181">
        <v>0</v>
      </c>
      <c r="K36" s="42">
        <f t="shared" si="6"/>
        <v>0</v>
      </c>
      <c r="L36" s="191">
        <f t="shared" ref="L36" si="13">J36+H36</f>
        <v>200000</v>
      </c>
      <c r="M36" s="47">
        <f>IF(ISBLANK(L36),"  ",IF(L81&gt;0,L36/L81,IF(L36&gt;0,1,0)))</f>
        <v>1</v>
      </c>
      <c r="N36" s="24"/>
    </row>
    <row r="37" spans="1:14" ht="15" customHeight="1" x14ac:dyDescent="0.25">
      <c r="A37" s="55" t="s">
        <v>33</v>
      </c>
      <c r="B37" s="207"/>
      <c r="C37" s="42" t="str">
        <f t="shared" si="1"/>
        <v xml:space="preserve"> </v>
      </c>
      <c r="D37" s="181"/>
      <c r="E37" s="42" t="str">
        <f t="shared" si="2"/>
        <v/>
      </c>
      <c r="F37" s="191">
        <f t="shared" si="3"/>
        <v>0</v>
      </c>
      <c r="G37" s="43">
        <f t="shared" si="7"/>
        <v>0</v>
      </c>
      <c r="H37" s="207" t="s">
        <v>4</v>
      </c>
      <c r="I37" s="41">
        <f t="shared" si="5"/>
        <v>1</v>
      </c>
      <c r="J37" s="181"/>
      <c r="K37" s="42" t="str">
        <f t="shared" si="6"/>
        <v/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2">
        <f t="shared" si="1"/>
        <v>0</v>
      </c>
      <c r="D38" s="181">
        <v>0</v>
      </c>
      <c r="E38" s="42">
        <f t="shared" si="2"/>
        <v>0</v>
      </c>
      <c r="F38" s="191">
        <f t="shared" si="3"/>
        <v>0</v>
      </c>
      <c r="G38" s="43">
        <f t="shared" si="7"/>
        <v>0</v>
      </c>
      <c r="H38" s="206">
        <v>0</v>
      </c>
      <c r="I38" s="41">
        <f t="shared" si="5"/>
        <v>0</v>
      </c>
      <c r="J38" s="181">
        <v>0</v>
      </c>
      <c r="K38" s="42">
        <f t="shared" si="6"/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42" t="str">
        <f t="shared" si="1"/>
        <v xml:space="preserve"> </v>
      </c>
      <c r="D39" s="181"/>
      <c r="E39" s="42" t="str">
        <f t="shared" si="2"/>
        <v/>
      </c>
      <c r="F39" s="191">
        <f t="shared" si="3"/>
        <v>0</v>
      </c>
      <c r="G39" s="43">
        <f t="shared" si="7"/>
        <v>0</v>
      </c>
      <c r="H39" s="207"/>
      <c r="I39" s="41" t="str">
        <f t="shared" si="5"/>
        <v xml:space="preserve"> </v>
      </c>
      <c r="J39" s="181"/>
      <c r="K39" s="42" t="str">
        <f t="shared" si="6"/>
        <v/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2">
        <f t="shared" si="1"/>
        <v>0</v>
      </c>
      <c r="D40" s="180">
        <v>0</v>
      </c>
      <c r="E40" s="42">
        <f t="shared" si="2"/>
        <v>0</v>
      </c>
      <c r="F40" s="192">
        <f t="shared" si="3"/>
        <v>0</v>
      </c>
      <c r="G40" s="43">
        <f t="shared" si="7"/>
        <v>0</v>
      </c>
      <c r="H40" s="168">
        <v>0</v>
      </c>
      <c r="I40" s="41">
        <f t="shared" si="5"/>
        <v>0</v>
      </c>
      <c r="J40" s="180">
        <v>0</v>
      </c>
      <c r="K40" s="42">
        <f t="shared" si="6"/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2" t="str">
        <f t="shared" si="1"/>
        <v xml:space="preserve"> </v>
      </c>
      <c r="D41" s="180"/>
      <c r="E41" s="42" t="str">
        <f t="shared" si="2"/>
        <v/>
      </c>
      <c r="F41" s="191">
        <f t="shared" si="3"/>
        <v>0</v>
      </c>
      <c r="G41" s="43">
        <f t="shared" si="7"/>
        <v>0</v>
      </c>
      <c r="H41" s="168"/>
      <c r="I41" s="41" t="str">
        <f t="shared" si="5"/>
        <v xml:space="preserve"> </v>
      </c>
      <c r="J41" s="180"/>
      <c r="K41" s="42" t="str">
        <f t="shared" si="6"/>
        <v/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64976722.530000001</v>
      </c>
      <c r="C42" s="60">
        <f t="shared" si="1"/>
        <v>1</v>
      </c>
      <c r="D42" s="213">
        <v>0</v>
      </c>
      <c r="E42" s="60">
        <f t="shared" si="2"/>
        <v>0</v>
      </c>
      <c r="F42" s="169">
        <f t="shared" si="3"/>
        <v>64976722.530000001</v>
      </c>
      <c r="G42" s="161">
        <f t="shared" si="7"/>
        <v>0.18096981878334362</v>
      </c>
      <c r="H42" s="169">
        <v>58159811</v>
      </c>
      <c r="I42" s="41">
        <f t="shared" si="5"/>
        <v>1.0034506668767433</v>
      </c>
      <c r="J42" s="213">
        <v>0</v>
      </c>
      <c r="K42" s="60">
        <f t="shared" si="6"/>
        <v>0</v>
      </c>
      <c r="L42" s="169">
        <f>L41+L40+L38+L34+L29+L28+L26+L27+L25+L24+L23+L22+L21+L20+L19+L18+L17+L16+L14+L13+L30+L31+L32+L33</f>
        <v>57959811</v>
      </c>
      <c r="M42" s="61">
        <f>IF(ISBLANK(L42),"  ",IF(L79&gt;0,L42/L79,IF(L42&gt;0,1,0)))</f>
        <v>0.1711209169319261</v>
      </c>
      <c r="N42" s="63"/>
    </row>
    <row r="43" spans="1:14" ht="15" customHeight="1" x14ac:dyDescent="0.25">
      <c r="A43" s="65" t="s">
        <v>38</v>
      </c>
      <c r="B43" s="170"/>
      <c r="C43" s="162" t="str">
        <f t="shared" si="1"/>
        <v xml:space="preserve"> </v>
      </c>
      <c r="D43" s="181"/>
      <c r="E43" s="42" t="str">
        <f t="shared" si="2"/>
        <v/>
      </c>
      <c r="F43" s="191"/>
      <c r="G43" s="50"/>
      <c r="H43" s="170"/>
      <c r="I43" s="41" t="str">
        <f t="shared" si="5"/>
        <v xml:space="preserve"> </v>
      </c>
      <c r="J43" s="181"/>
      <c r="K43" s="42" t="str">
        <f t="shared" si="6"/>
        <v/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2">
        <f t="shared" si="1"/>
        <v>0</v>
      </c>
      <c r="D44" s="214">
        <v>0</v>
      </c>
      <c r="E44" s="42">
        <f t="shared" si="2"/>
        <v>0</v>
      </c>
      <c r="F44" s="189">
        <f t="shared" si="3"/>
        <v>0</v>
      </c>
      <c r="G44" s="43">
        <f t="shared" si="7"/>
        <v>0</v>
      </c>
      <c r="H44" s="208">
        <v>0</v>
      </c>
      <c r="I44" s="41">
        <f t="shared" si="5"/>
        <v>0</v>
      </c>
      <c r="J44" s="214">
        <v>0</v>
      </c>
      <c r="K44" s="42">
        <f t="shared" si="6"/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2">
        <f t="shared" si="1"/>
        <v>0</v>
      </c>
      <c r="D45" s="181">
        <v>0</v>
      </c>
      <c r="E45" s="42">
        <f t="shared" si="2"/>
        <v>0</v>
      </c>
      <c r="F45" s="191">
        <f t="shared" si="3"/>
        <v>0</v>
      </c>
      <c r="G45" s="43">
        <f t="shared" si="7"/>
        <v>0</v>
      </c>
      <c r="H45" s="206">
        <v>0</v>
      </c>
      <c r="I45" s="41">
        <f t="shared" si="5"/>
        <v>0</v>
      </c>
      <c r="J45" s="181">
        <v>0</v>
      </c>
      <c r="K45" s="42">
        <f t="shared" si="6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2">
        <f t="shared" si="1"/>
        <v>0</v>
      </c>
      <c r="D46" s="181">
        <v>0</v>
      </c>
      <c r="E46" s="42">
        <f t="shared" si="2"/>
        <v>0</v>
      </c>
      <c r="F46" s="192">
        <f t="shared" si="3"/>
        <v>0</v>
      </c>
      <c r="G46" s="43">
        <f t="shared" si="7"/>
        <v>0</v>
      </c>
      <c r="H46" s="206">
        <v>0</v>
      </c>
      <c r="I46" s="41">
        <f t="shared" si="5"/>
        <v>0</v>
      </c>
      <c r="J46" s="181">
        <v>0</v>
      </c>
      <c r="K46" s="42">
        <f t="shared" si="6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2">
        <f t="shared" si="1"/>
        <v>0</v>
      </c>
      <c r="D47" s="181">
        <v>0</v>
      </c>
      <c r="E47" s="42">
        <f t="shared" si="2"/>
        <v>0</v>
      </c>
      <c r="F47" s="192">
        <f t="shared" si="3"/>
        <v>0</v>
      </c>
      <c r="G47" s="43">
        <f t="shared" si="7"/>
        <v>0</v>
      </c>
      <c r="H47" s="206">
        <v>0</v>
      </c>
      <c r="I47" s="41">
        <f t="shared" si="5"/>
        <v>0</v>
      </c>
      <c r="J47" s="181">
        <v>0</v>
      </c>
      <c r="K47" s="42">
        <f t="shared" si="6"/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2">
        <f t="shared" si="1"/>
        <v>0</v>
      </c>
      <c r="D48" s="181">
        <v>0</v>
      </c>
      <c r="E48" s="42">
        <f t="shared" si="2"/>
        <v>0</v>
      </c>
      <c r="F48" s="192">
        <f t="shared" si="3"/>
        <v>0</v>
      </c>
      <c r="G48" s="43">
        <f t="shared" si="7"/>
        <v>0</v>
      </c>
      <c r="H48" s="206">
        <v>0</v>
      </c>
      <c r="I48" s="41">
        <f t="shared" si="5"/>
        <v>0</v>
      </c>
      <c r="J48" s="181">
        <v>0</v>
      </c>
      <c r="K48" s="42">
        <f t="shared" si="6"/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0">
        <f t="shared" si="1"/>
        <v>0</v>
      </c>
      <c r="D49" s="185">
        <v>0</v>
      </c>
      <c r="E49" s="60">
        <f t="shared" si="2"/>
        <v>0</v>
      </c>
      <c r="F49" s="193">
        <f t="shared" si="3"/>
        <v>0</v>
      </c>
      <c r="G49" s="161">
        <f t="shared" si="7"/>
        <v>0</v>
      </c>
      <c r="H49" s="174">
        <v>0</v>
      </c>
      <c r="I49" s="41">
        <f t="shared" si="5"/>
        <v>0</v>
      </c>
      <c r="J49" s="185">
        <v>0</v>
      </c>
      <c r="K49" s="60">
        <f t="shared" si="6"/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7277700</v>
      </c>
      <c r="C50" s="60">
        <f t="shared" si="1"/>
        <v>1</v>
      </c>
      <c r="D50" s="186">
        <v>0</v>
      </c>
      <c r="E50" s="60">
        <f t="shared" si="2"/>
        <v>0</v>
      </c>
      <c r="F50" s="194">
        <f t="shared" ref="F50" si="14">D50+B50</f>
        <v>7277700</v>
      </c>
      <c r="G50" s="161">
        <f t="shared" ref="G50" si="15">IF(ISBLANK(F50),"  ",IF($F$79&gt;0,F50/$F$79,IF(F50&gt;0,1,0)))</f>
        <v>2.0269474957765921E-2</v>
      </c>
      <c r="H50" s="209">
        <v>0</v>
      </c>
      <c r="I50" s="41">
        <f t="shared" si="5"/>
        <v>0</v>
      </c>
      <c r="J50" s="225">
        <v>7277700</v>
      </c>
      <c r="K50" s="60">
        <f t="shared" si="6"/>
        <v>1</v>
      </c>
      <c r="L50" s="194">
        <f>J50+H50</f>
        <v>7277700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0">
        <f t="shared" si="1"/>
        <v>0</v>
      </c>
      <c r="D51" s="186">
        <v>0</v>
      </c>
      <c r="E51" s="60">
        <f t="shared" si="2"/>
        <v>0</v>
      </c>
      <c r="F51" s="194">
        <f t="shared" si="3"/>
        <v>0</v>
      </c>
      <c r="G51" s="161">
        <f t="shared" si="7"/>
        <v>0</v>
      </c>
      <c r="H51" s="209">
        <v>0</v>
      </c>
      <c r="I51" s="41">
        <f t="shared" si="5"/>
        <v>0</v>
      </c>
      <c r="J51" s="186">
        <v>0</v>
      </c>
      <c r="K51" s="60">
        <f t="shared" si="6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162" t="str">
        <f t="shared" si="1"/>
        <v xml:space="preserve"> </v>
      </c>
      <c r="D52" s="184"/>
      <c r="E52" s="42" t="str">
        <f t="shared" si="2"/>
        <v/>
      </c>
      <c r="F52" s="189"/>
      <c r="G52" s="50"/>
      <c r="H52" s="173"/>
      <c r="I52" s="41" t="str">
        <f t="shared" si="5"/>
        <v xml:space="preserve"> </v>
      </c>
      <c r="J52" s="184"/>
      <c r="K52" s="42" t="str">
        <f t="shared" si="6"/>
        <v/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20431790.719999999</v>
      </c>
      <c r="C53" s="42">
        <f t="shared" si="1"/>
        <v>1</v>
      </c>
      <c r="D53" s="184">
        <v>0</v>
      </c>
      <c r="E53" s="42">
        <f t="shared" si="2"/>
        <v>0</v>
      </c>
      <c r="F53" s="195">
        <f t="shared" si="3"/>
        <v>20431790.719999999</v>
      </c>
      <c r="G53" s="43">
        <f t="shared" si="7"/>
        <v>5.6905570488114947E-2</v>
      </c>
      <c r="H53" s="173">
        <v>21445551</v>
      </c>
      <c r="I53" s="41">
        <f t="shared" si="5"/>
        <v>1</v>
      </c>
      <c r="J53" s="184">
        <v>0</v>
      </c>
      <c r="K53" s="42">
        <f t="shared" si="6"/>
        <v>0</v>
      </c>
      <c r="L53" s="195">
        <f t="shared" ref="L53:L69" si="16">J53+H53</f>
        <v>21445551</v>
      </c>
      <c r="M53" s="43">
        <f>IF(ISBLANK(L53),"  ",IF(L79&gt;0,L53/L79,IF(L53&gt;0,1,0)))</f>
        <v>6.3315982021238559E-2</v>
      </c>
      <c r="N53" s="24"/>
    </row>
    <row r="54" spans="1:14" ht="15" customHeight="1" x14ac:dyDescent="0.2">
      <c r="A54" s="30" t="s">
        <v>48</v>
      </c>
      <c r="B54" s="170">
        <v>1612080.37</v>
      </c>
      <c r="C54" s="42">
        <f t="shared" si="1"/>
        <v>1</v>
      </c>
      <c r="D54" s="181">
        <v>0</v>
      </c>
      <c r="E54" s="42">
        <f t="shared" si="2"/>
        <v>0</v>
      </c>
      <c r="F54" s="196">
        <f t="shared" si="3"/>
        <v>1612080.37</v>
      </c>
      <c r="G54" s="43">
        <f t="shared" si="7"/>
        <v>4.4898831622107293E-3</v>
      </c>
      <c r="H54" s="170">
        <v>1816604</v>
      </c>
      <c r="I54" s="41">
        <f t="shared" si="5"/>
        <v>1</v>
      </c>
      <c r="J54" s="181">
        <v>0</v>
      </c>
      <c r="K54" s="42">
        <f t="shared" si="6"/>
        <v>0</v>
      </c>
      <c r="L54" s="196">
        <f t="shared" si="16"/>
        <v>1816604</v>
      </c>
      <c r="M54" s="47">
        <f>IF(ISBLANK(L54),"  ",IF(L79&gt;0,L54/L79,IF(L54&gt;0,1,0)))</f>
        <v>5.3633532756379191E-3</v>
      </c>
      <c r="N54" s="24"/>
    </row>
    <row r="55" spans="1:14" ht="15" customHeight="1" x14ac:dyDescent="0.2">
      <c r="A55" s="74" t="s">
        <v>49</v>
      </c>
      <c r="B55" s="210">
        <v>97021.54</v>
      </c>
      <c r="C55" s="42">
        <f t="shared" si="1"/>
        <v>1</v>
      </c>
      <c r="D55" s="215">
        <v>0</v>
      </c>
      <c r="E55" s="42">
        <f t="shared" si="2"/>
        <v>0</v>
      </c>
      <c r="F55" s="197">
        <f t="shared" si="3"/>
        <v>97021.54</v>
      </c>
      <c r="G55" s="43">
        <f t="shared" si="7"/>
        <v>2.702193928567933E-4</v>
      </c>
      <c r="H55" s="210">
        <v>102230</v>
      </c>
      <c r="I55" s="41">
        <f t="shared" si="5"/>
        <v>1</v>
      </c>
      <c r="J55" s="215">
        <v>0</v>
      </c>
      <c r="K55" s="42">
        <f t="shared" si="6"/>
        <v>0</v>
      </c>
      <c r="L55" s="197">
        <f t="shared" si="16"/>
        <v>102230</v>
      </c>
      <c r="M55" s="47">
        <f>IF(ISBLANK(L55),"  ",IF(L79&gt;0,L55/L79,IF(L55&gt;0,1,0)))</f>
        <v>3.018245062591872E-4</v>
      </c>
      <c r="N55" s="24"/>
    </row>
    <row r="56" spans="1:14" ht="15" customHeight="1" x14ac:dyDescent="0.2">
      <c r="A56" s="74" t="s">
        <v>50</v>
      </c>
      <c r="B56" s="210">
        <v>276063.3</v>
      </c>
      <c r="C56" s="42">
        <f t="shared" si="1"/>
        <v>1</v>
      </c>
      <c r="D56" s="215">
        <v>0</v>
      </c>
      <c r="E56" s="42">
        <f t="shared" si="2"/>
        <v>0</v>
      </c>
      <c r="F56" s="197">
        <f t="shared" si="3"/>
        <v>276063.3</v>
      </c>
      <c r="G56" s="43">
        <f t="shared" si="7"/>
        <v>7.688772752529262E-4</v>
      </c>
      <c r="H56" s="210">
        <v>272205</v>
      </c>
      <c r="I56" s="41">
        <f t="shared" si="5"/>
        <v>1</v>
      </c>
      <c r="J56" s="215">
        <v>0</v>
      </c>
      <c r="K56" s="42">
        <f t="shared" si="6"/>
        <v>0</v>
      </c>
      <c r="L56" s="197">
        <f t="shared" si="16"/>
        <v>272205</v>
      </c>
      <c r="M56" s="47">
        <f>IF(ISBLANK(L56),"  ",IF(L79&gt;0,L56/L79,IF(L56&gt;0,1,0)))</f>
        <v>8.0365978407788365E-4</v>
      </c>
      <c r="N56" s="24"/>
    </row>
    <row r="57" spans="1:14" ht="15" customHeight="1" x14ac:dyDescent="0.2">
      <c r="A57" s="74" t="s">
        <v>51</v>
      </c>
      <c r="B57" s="210">
        <v>0</v>
      </c>
      <c r="C57" s="42">
        <f t="shared" si="1"/>
        <v>0</v>
      </c>
      <c r="D57" s="215">
        <v>0</v>
      </c>
      <c r="E57" s="42">
        <f t="shared" si="2"/>
        <v>0</v>
      </c>
      <c r="F57" s="197">
        <f t="shared" si="3"/>
        <v>0</v>
      </c>
      <c r="G57" s="43">
        <f t="shared" si="7"/>
        <v>0</v>
      </c>
      <c r="H57" s="210">
        <v>0</v>
      </c>
      <c r="I57" s="41">
        <f t="shared" si="5"/>
        <v>0</v>
      </c>
      <c r="J57" s="215">
        <v>0</v>
      </c>
      <c r="K57" s="42">
        <f t="shared" si="6"/>
        <v>0</v>
      </c>
      <c r="L57" s="197">
        <f t="shared" si="16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0</v>
      </c>
      <c r="C58" s="42">
        <f t="shared" si="1"/>
        <v>0</v>
      </c>
      <c r="D58" s="181">
        <v>267060.47000000003</v>
      </c>
      <c r="E58" s="42">
        <f t="shared" si="2"/>
        <v>1</v>
      </c>
      <c r="F58" s="196">
        <f t="shared" si="3"/>
        <v>267060.47000000003</v>
      </c>
      <c r="G58" s="43">
        <f t="shared" si="7"/>
        <v>7.4380305712988971E-4</v>
      </c>
      <c r="H58" s="170">
        <v>0</v>
      </c>
      <c r="I58" s="41">
        <f t="shared" si="5"/>
        <v>0</v>
      </c>
      <c r="J58" s="181">
        <v>54553</v>
      </c>
      <c r="K58" s="42">
        <f t="shared" si="6"/>
        <v>1</v>
      </c>
      <c r="L58" s="196">
        <f t="shared" si="16"/>
        <v>54553</v>
      </c>
      <c r="M58" s="47">
        <f>IF(ISBLANK(L58),"  ",IF(L79&gt;0,L58/L79,IF(L58&gt;0,1,0)))</f>
        <v>1.6106262633236269E-4</v>
      </c>
      <c r="N58" s="24"/>
    </row>
    <row r="59" spans="1:14" s="64" customFormat="1" ht="15" customHeight="1" x14ac:dyDescent="0.25">
      <c r="A59" s="70" t="s">
        <v>53</v>
      </c>
      <c r="B59" s="211">
        <v>22416955.93</v>
      </c>
      <c r="C59" s="42">
        <f t="shared" si="1"/>
        <v>0.98822693189377175</v>
      </c>
      <c r="D59" s="185">
        <v>267060.47000000003</v>
      </c>
      <c r="E59" s="60">
        <f t="shared" si="2"/>
        <v>1.1773068106228315E-2</v>
      </c>
      <c r="F59" s="196">
        <f t="shared" si="3"/>
        <v>22684016.399999999</v>
      </c>
      <c r="G59" s="43">
        <f t="shared" si="7"/>
        <v>6.317835337556528E-2</v>
      </c>
      <c r="H59" s="211">
        <v>23636590</v>
      </c>
      <c r="I59" s="41">
        <f t="shared" si="5"/>
        <v>0.99769732511428422</v>
      </c>
      <c r="J59" s="185">
        <v>54553</v>
      </c>
      <c r="K59" s="60">
        <f t="shared" si="6"/>
        <v>2.3026748857157293E-3</v>
      </c>
      <c r="L59" s="196">
        <f t="shared" si="16"/>
        <v>23691143</v>
      </c>
      <c r="M59" s="61">
        <f>IF(ISBLANK(L59),"  ",IF(L79&gt;0,L59/L79,IF(L59&gt;0,1,0)))</f>
        <v>6.9945882213545918E-2</v>
      </c>
      <c r="N59" s="63"/>
    </row>
    <row r="60" spans="1:14" ht="15" customHeight="1" x14ac:dyDescent="0.2">
      <c r="A60" s="40" t="s">
        <v>54</v>
      </c>
      <c r="B60" s="212">
        <v>0</v>
      </c>
      <c r="C60" s="42">
        <f t="shared" si="1"/>
        <v>0</v>
      </c>
      <c r="D60" s="216">
        <v>0</v>
      </c>
      <c r="E60" s="42">
        <f t="shared" si="2"/>
        <v>0</v>
      </c>
      <c r="F60" s="199">
        <f t="shared" si="3"/>
        <v>0</v>
      </c>
      <c r="G60" s="43">
        <f t="shared" si="7"/>
        <v>0</v>
      </c>
      <c r="H60" s="212">
        <v>0</v>
      </c>
      <c r="I60" s="41">
        <f t="shared" si="5"/>
        <v>0</v>
      </c>
      <c r="J60" s="216">
        <v>0</v>
      </c>
      <c r="K60" s="42">
        <f t="shared" si="6"/>
        <v>0</v>
      </c>
      <c r="L60" s="199">
        <f t="shared" si="16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2">
        <f t="shared" si="1"/>
        <v>0</v>
      </c>
      <c r="D61" s="181">
        <v>0</v>
      </c>
      <c r="E61" s="42">
        <f t="shared" si="2"/>
        <v>0</v>
      </c>
      <c r="F61" s="191">
        <f t="shared" si="3"/>
        <v>0</v>
      </c>
      <c r="G61" s="43">
        <f t="shared" si="7"/>
        <v>0</v>
      </c>
      <c r="H61" s="206">
        <v>0</v>
      </c>
      <c r="I61" s="41">
        <f t="shared" si="5"/>
        <v>0</v>
      </c>
      <c r="J61" s="181">
        <v>0</v>
      </c>
      <c r="K61" s="42">
        <f t="shared" si="6"/>
        <v>0</v>
      </c>
      <c r="L61" s="191">
        <f t="shared" si="16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2">
        <f t="shared" si="1"/>
        <v>0</v>
      </c>
      <c r="D62" s="181">
        <v>36788374</v>
      </c>
      <c r="E62" s="42">
        <f t="shared" si="2"/>
        <v>1</v>
      </c>
      <c r="F62" s="191">
        <f t="shared" si="3"/>
        <v>36788374</v>
      </c>
      <c r="G62" s="43">
        <f t="shared" si="7"/>
        <v>0.1024610832446964</v>
      </c>
      <c r="H62" s="206">
        <v>0</v>
      </c>
      <c r="I62" s="41">
        <f t="shared" si="5"/>
        <v>0</v>
      </c>
      <c r="J62" s="181">
        <v>15000000</v>
      </c>
      <c r="K62" s="42">
        <f t="shared" si="6"/>
        <v>1</v>
      </c>
      <c r="L62" s="191">
        <f t="shared" si="16"/>
        <v>15000000</v>
      </c>
      <c r="M62" s="47">
        <f>IF(ISBLANK(L62),"  ",IF(L79&gt;0,L62/L79,IF(L62&gt;0,1,0)))</f>
        <v>4.4286095998120001E-2</v>
      </c>
      <c r="N62" s="24"/>
    </row>
    <row r="63" spans="1:14" ht="15" customHeight="1" x14ac:dyDescent="0.2">
      <c r="A63" s="67" t="s">
        <v>57</v>
      </c>
      <c r="B63" s="168">
        <v>0</v>
      </c>
      <c r="C63" s="42">
        <f t="shared" si="1"/>
        <v>0</v>
      </c>
      <c r="D63" s="180">
        <v>3548597.08</v>
      </c>
      <c r="E63" s="42">
        <f t="shared" si="2"/>
        <v>1</v>
      </c>
      <c r="F63" s="192">
        <f t="shared" si="3"/>
        <v>3548597.08</v>
      </c>
      <c r="G63" s="43">
        <f t="shared" si="7"/>
        <v>9.8833696976051884E-3</v>
      </c>
      <c r="H63" s="168">
        <v>0</v>
      </c>
      <c r="I63" s="41">
        <f t="shared" si="5"/>
        <v>0</v>
      </c>
      <c r="J63" s="180">
        <v>3454112</v>
      </c>
      <c r="K63" s="42">
        <f t="shared" si="6"/>
        <v>1</v>
      </c>
      <c r="L63" s="192">
        <f t="shared" si="16"/>
        <v>3454112</v>
      </c>
      <c r="M63" s="47">
        <f>IF(ISBLANK(L63),"  ",IF(L79&gt;0,L63/L79,IF(L63&gt;0,1,0)))</f>
        <v>1.0197942374683884E-2</v>
      </c>
      <c r="N63" s="24"/>
    </row>
    <row r="64" spans="1:14" ht="15" customHeight="1" x14ac:dyDescent="0.2">
      <c r="A64" s="76" t="s">
        <v>58</v>
      </c>
      <c r="B64" s="206">
        <v>0</v>
      </c>
      <c r="C64" s="42">
        <f t="shared" si="1"/>
        <v>0</v>
      </c>
      <c r="D64" s="181">
        <v>0</v>
      </c>
      <c r="E64" s="42">
        <f t="shared" si="2"/>
        <v>0</v>
      </c>
      <c r="F64" s="191">
        <f t="shared" si="3"/>
        <v>0</v>
      </c>
      <c r="G64" s="43">
        <f t="shared" si="7"/>
        <v>0</v>
      </c>
      <c r="H64" s="206">
        <v>0</v>
      </c>
      <c r="I64" s="41">
        <f t="shared" si="5"/>
        <v>0</v>
      </c>
      <c r="J64" s="181">
        <v>0</v>
      </c>
      <c r="K64" s="42">
        <f t="shared" si="6"/>
        <v>0</v>
      </c>
      <c r="L64" s="191">
        <f t="shared" si="16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2">
        <f t="shared" si="1"/>
        <v>0</v>
      </c>
      <c r="D65" s="181">
        <v>0</v>
      </c>
      <c r="E65" s="42">
        <f t="shared" si="2"/>
        <v>0</v>
      </c>
      <c r="F65" s="191">
        <f t="shared" si="3"/>
        <v>0</v>
      </c>
      <c r="G65" s="43">
        <f t="shared" si="7"/>
        <v>0</v>
      </c>
      <c r="H65" s="206">
        <v>0</v>
      </c>
      <c r="I65" s="41">
        <f t="shared" si="5"/>
        <v>0</v>
      </c>
      <c r="J65" s="181">
        <v>0</v>
      </c>
      <c r="K65" s="42">
        <f t="shared" si="6"/>
        <v>0</v>
      </c>
      <c r="L65" s="191">
        <f t="shared" si="16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2">
        <f t="shared" si="1"/>
        <v>0</v>
      </c>
      <c r="D66" s="181">
        <v>4655406.68</v>
      </c>
      <c r="E66" s="42">
        <f t="shared" si="2"/>
        <v>1</v>
      </c>
      <c r="F66" s="191">
        <f t="shared" si="3"/>
        <v>4655406.68</v>
      </c>
      <c r="G66" s="43">
        <f t="shared" si="7"/>
        <v>1.2965998752143697E-2</v>
      </c>
      <c r="H66" s="206">
        <v>0</v>
      </c>
      <c r="I66" s="41">
        <f t="shared" si="5"/>
        <v>0</v>
      </c>
      <c r="J66" s="181">
        <v>4345900</v>
      </c>
      <c r="K66" s="42">
        <f t="shared" si="6"/>
        <v>1</v>
      </c>
      <c r="L66" s="191">
        <f t="shared" si="16"/>
        <v>4345900</v>
      </c>
      <c r="M66" s="47">
        <f>IF(ISBLANK(L66),"  ",IF(L79&gt;0,L66/L79,IF(L66&gt;0,1,0)))</f>
        <v>1.2830862973215314E-2</v>
      </c>
      <c r="N66" s="24"/>
    </row>
    <row r="67" spans="1:14" ht="15" customHeight="1" x14ac:dyDescent="0.2">
      <c r="A67" s="77" t="s">
        <v>61</v>
      </c>
      <c r="B67" s="206">
        <v>0</v>
      </c>
      <c r="C67" s="42">
        <f t="shared" si="1"/>
        <v>0</v>
      </c>
      <c r="D67" s="181">
        <v>2263694.34</v>
      </c>
      <c r="E67" s="42">
        <f t="shared" si="2"/>
        <v>1</v>
      </c>
      <c r="F67" s="191">
        <f t="shared" si="3"/>
        <v>2263694.34</v>
      </c>
      <c r="G67" s="43">
        <f t="shared" si="7"/>
        <v>6.3047248082040283E-3</v>
      </c>
      <c r="H67" s="206">
        <v>0</v>
      </c>
      <c r="I67" s="41">
        <f t="shared" si="5"/>
        <v>0</v>
      </c>
      <c r="J67" s="181">
        <v>2317674</v>
      </c>
      <c r="K67" s="42">
        <f t="shared" si="6"/>
        <v>1</v>
      </c>
      <c r="L67" s="191">
        <f t="shared" si="16"/>
        <v>2317674</v>
      </c>
      <c r="M67" s="47">
        <f>IF(ISBLANK(L67),"  ",IF(L79&gt;0,L67/L79,IF(L67&gt;0,1,0)))</f>
        <v>6.8427155504231186E-3</v>
      </c>
      <c r="N67" s="24"/>
    </row>
    <row r="68" spans="1:14" ht="15" customHeight="1" x14ac:dyDescent="0.2">
      <c r="A68" s="68" t="s">
        <v>62</v>
      </c>
      <c r="B68" s="206">
        <v>0</v>
      </c>
      <c r="C68" s="42">
        <f t="shared" si="1"/>
        <v>0</v>
      </c>
      <c r="D68" s="181">
        <v>196057158</v>
      </c>
      <c r="E68" s="42">
        <f t="shared" si="2"/>
        <v>1</v>
      </c>
      <c r="F68" s="191">
        <f t="shared" si="3"/>
        <v>196057158</v>
      </c>
      <c r="G68" s="43">
        <f t="shared" si="7"/>
        <v>0.54604829195649129</v>
      </c>
      <c r="H68" s="206">
        <v>0</v>
      </c>
      <c r="I68" s="41">
        <f t="shared" si="5"/>
        <v>0</v>
      </c>
      <c r="J68" s="181">
        <v>205030254</v>
      </c>
      <c r="K68" s="42">
        <f t="shared" si="6"/>
        <v>1</v>
      </c>
      <c r="L68" s="191">
        <f t="shared" si="16"/>
        <v>205030254</v>
      </c>
      <c r="M68" s="47">
        <f>IF(ISBLANK(L68),"  ",IF(L79&gt;0,L68/L79,IF(L68&gt;0,1,0)))</f>
        <v>0.60533263407752846</v>
      </c>
      <c r="N68" s="24"/>
    </row>
    <row r="69" spans="1:14" ht="15" customHeight="1" x14ac:dyDescent="0.2">
      <c r="A69" s="67" t="s">
        <v>63</v>
      </c>
      <c r="B69" s="206">
        <v>141440.29</v>
      </c>
      <c r="C69" s="42">
        <f t="shared" si="1"/>
        <v>1.9217751115521656E-2</v>
      </c>
      <c r="D69" s="181">
        <v>7218437</v>
      </c>
      <c r="E69" s="42">
        <f t="shared" si="2"/>
        <v>0.98078224888447829</v>
      </c>
      <c r="F69" s="191">
        <f t="shared" si="3"/>
        <v>7359877.29</v>
      </c>
      <c r="G69" s="43">
        <f t="shared" si="7"/>
        <v>2.0498350910574101E-2</v>
      </c>
      <c r="H69" s="206">
        <v>0</v>
      </c>
      <c r="I69" s="41">
        <f t="shared" si="5"/>
        <v>0</v>
      </c>
      <c r="J69" s="181">
        <v>7168574</v>
      </c>
      <c r="K69" s="42">
        <f t="shared" si="6"/>
        <v>1</v>
      </c>
      <c r="L69" s="191">
        <f t="shared" si="16"/>
        <v>7168574</v>
      </c>
      <c r="M69" s="47">
        <f>IF(ISBLANK(L69),"  ",IF(L79&gt;0,L69/L79,IF(L69&gt;0,1,0)))</f>
        <v>2.1164543755575138E-2</v>
      </c>
      <c r="N69" s="24"/>
    </row>
    <row r="70" spans="1:14" s="64" customFormat="1" ht="15" customHeight="1" x14ac:dyDescent="0.25">
      <c r="A70" s="78" t="s">
        <v>64</v>
      </c>
      <c r="B70" s="174">
        <v>22558396.219999999</v>
      </c>
      <c r="C70" s="60">
        <f t="shared" si="1"/>
        <v>8.2523535173460269E-2</v>
      </c>
      <c r="D70" s="185">
        <v>250798727.57000002</v>
      </c>
      <c r="E70" s="60">
        <f t="shared" si="2"/>
        <v>0.91747646482653977</v>
      </c>
      <c r="F70" s="174">
        <f t="shared" si="3"/>
        <v>273357123.79000002</v>
      </c>
      <c r="G70" s="43">
        <f t="shared" si="7"/>
        <v>0.7613401727452801</v>
      </c>
      <c r="H70" s="174">
        <v>23636590</v>
      </c>
      <c r="I70" s="41">
        <f t="shared" si="5"/>
        <v>9.0558990765546771E-2</v>
      </c>
      <c r="J70" s="185">
        <v>237371067</v>
      </c>
      <c r="K70" s="60">
        <f t="shared" si="6"/>
        <v>0.90944100923445326</v>
      </c>
      <c r="L70" s="174">
        <f>L69+L68+L67+L66+L65+L64+L63+L62+L61+L60+L59</f>
        <v>261007657</v>
      </c>
      <c r="M70" s="61">
        <f>IF(ISBLANK(L70),"  ",IF(L79&gt;0,L70/L79,IF(L70&gt;0,1,0)))</f>
        <v>0.77060067694309187</v>
      </c>
      <c r="N70" s="63"/>
    </row>
    <row r="71" spans="1:14" ht="15" customHeight="1" x14ac:dyDescent="0.25">
      <c r="A71" s="13" t="s">
        <v>65</v>
      </c>
      <c r="B71" s="170"/>
      <c r="C71" s="162" t="str">
        <f t="shared" si="1"/>
        <v xml:space="preserve"> </v>
      </c>
      <c r="D71" s="181"/>
      <c r="E71" s="42" t="str">
        <f t="shared" si="2"/>
        <v/>
      </c>
      <c r="F71" s="191"/>
      <c r="G71" s="50"/>
      <c r="H71" s="170"/>
      <c r="I71" s="162" t="str">
        <f t="shared" si="5"/>
        <v xml:space="preserve"> </v>
      </c>
      <c r="J71" s="181"/>
      <c r="K71" s="49" t="str">
        <f t="shared" si="6"/>
        <v/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2">
        <f t="shared" si="1"/>
        <v>0</v>
      </c>
      <c r="D72" s="184">
        <v>0</v>
      </c>
      <c r="E72" s="42">
        <f t="shared" si="2"/>
        <v>0</v>
      </c>
      <c r="F72" s="190">
        <f t="shared" si="3"/>
        <v>0</v>
      </c>
      <c r="G72" s="43">
        <f t="shared" si="7"/>
        <v>0</v>
      </c>
      <c r="H72" s="205">
        <v>0</v>
      </c>
      <c r="I72" s="41">
        <f t="shared" si="5"/>
        <v>0</v>
      </c>
      <c r="J72" s="184">
        <v>0</v>
      </c>
      <c r="K72" s="42">
        <f t="shared" si="6"/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2">
        <f t="shared" si="1"/>
        <v>0</v>
      </c>
      <c r="D73" s="181">
        <v>0</v>
      </c>
      <c r="E73" s="42">
        <f t="shared" si="2"/>
        <v>0</v>
      </c>
      <c r="F73" s="191">
        <f t="shared" si="3"/>
        <v>0</v>
      </c>
      <c r="G73" s="43">
        <f t="shared" si="7"/>
        <v>0</v>
      </c>
      <c r="H73" s="206">
        <v>0</v>
      </c>
      <c r="I73" s="41">
        <f t="shared" si="5"/>
        <v>0</v>
      </c>
      <c r="J73" s="181">
        <v>0</v>
      </c>
      <c r="K73" s="42">
        <f t="shared" si="6"/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162" t="str">
        <f t="shared" si="1"/>
        <v xml:space="preserve"> </v>
      </c>
      <c r="D74" s="181"/>
      <c r="E74" s="42" t="str">
        <f t="shared" si="2"/>
        <v/>
      </c>
      <c r="F74" s="191"/>
      <c r="G74" s="43"/>
      <c r="H74" s="170"/>
      <c r="I74" s="41" t="str">
        <f t="shared" si="5"/>
        <v xml:space="preserve"> </v>
      </c>
      <c r="J74" s="181"/>
      <c r="K74" s="42" t="str">
        <f t="shared" si="6"/>
        <v/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2">
        <f t="shared" si="1"/>
        <v>0</v>
      </c>
      <c r="D75" s="184">
        <v>0</v>
      </c>
      <c r="E75" s="42">
        <f t="shared" si="2"/>
        <v>0</v>
      </c>
      <c r="F75" s="190">
        <f t="shared" si="3"/>
        <v>0</v>
      </c>
      <c r="G75" s="43">
        <f t="shared" si="7"/>
        <v>0</v>
      </c>
      <c r="H75" s="205">
        <v>0</v>
      </c>
      <c r="I75" s="41">
        <f t="shared" si="5"/>
        <v>0</v>
      </c>
      <c r="J75" s="184">
        <v>0</v>
      </c>
      <c r="K75" s="42">
        <f t="shared" si="6"/>
        <v>0</v>
      </c>
      <c r="L75" s="190">
        <f>J75+H75</f>
        <v>0</v>
      </c>
      <c r="M75" s="43">
        <f>IF(ISBLANK(L75),"  ",IF(L79&gt;0,L75/L79,IF(L75&gt;0,1,0)))</f>
        <v>0</v>
      </c>
    </row>
    <row r="76" spans="1:14" ht="15" customHeight="1" x14ac:dyDescent="0.2">
      <c r="A76" s="30" t="s">
        <v>70</v>
      </c>
      <c r="B76" s="206">
        <v>0</v>
      </c>
      <c r="C76" s="42">
        <f t="shared" si="1"/>
        <v>0</v>
      </c>
      <c r="D76" s="181">
        <v>13435741.050000001</v>
      </c>
      <c r="E76" s="42">
        <f t="shared" si="2"/>
        <v>1</v>
      </c>
      <c r="F76" s="191">
        <f t="shared" si="3"/>
        <v>13435741.050000001</v>
      </c>
      <c r="G76" s="43">
        <f t="shared" si="7"/>
        <v>3.7420533513610431E-2</v>
      </c>
      <c r="H76" s="206">
        <v>0</v>
      </c>
      <c r="I76" s="41">
        <f t="shared" si="5"/>
        <v>0</v>
      </c>
      <c r="J76" s="181">
        <v>12461590</v>
      </c>
      <c r="K76" s="42">
        <f t="shared" si="6"/>
        <v>1</v>
      </c>
      <c r="L76" s="191">
        <f>J76+H76</f>
        <v>12461590</v>
      </c>
      <c r="M76" s="47">
        <f>IF(ISBLANK(L76),"  ",IF(L79&gt;0,L76/L79,IF(L76&gt;0,1,0)))</f>
        <v>3.679167806861415E-2</v>
      </c>
    </row>
    <row r="77" spans="1:14" s="64" customFormat="1" ht="15" customHeight="1" x14ac:dyDescent="0.25">
      <c r="A77" s="65" t="s">
        <v>71</v>
      </c>
      <c r="B77" s="175">
        <v>0</v>
      </c>
      <c r="C77" s="60">
        <f t="shared" si="1"/>
        <v>0</v>
      </c>
      <c r="D77" s="186">
        <v>13435741.050000001</v>
      </c>
      <c r="E77" s="60">
        <f t="shared" si="2"/>
        <v>1</v>
      </c>
      <c r="F77" s="200">
        <f t="shared" si="3"/>
        <v>13435741.050000001</v>
      </c>
      <c r="G77" s="161">
        <f t="shared" si="7"/>
        <v>3.7420533513610431E-2</v>
      </c>
      <c r="H77" s="175">
        <v>0</v>
      </c>
      <c r="I77" s="41">
        <f t="shared" si="5"/>
        <v>0</v>
      </c>
      <c r="J77" s="186">
        <v>12461590</v>
      </c>
      <c r="K77" s="60">
        <f t="shared" si="6"/>
        <v>1</v>
      </c>
      <c r="L77" s="200">
        <f>L76+L75+L74+L73+L72</f>
        <v>12461590</v>
      </c>
      <c r="M77" s="61">
        <f>IF(ISBLANK(L77),"  ",IF(L79&gt;0,L77/L79,IF(L77&gt;0,1,0)))</f>
        <v>3.679167806861415E-2</v>
      </c>
    </row>
    <row r="78" spans="1:14" s="64" customFormat="1" ht="15" customHeight="1" x14ac:dyDescent="0.25">
      <c r="A78" s="65" t="s">
        <v>72</v>
      </c>
      <c r="B78" s="175">
        <v>0</v>
      </c>
      <c r="C78" s="60">
        <f t="shared" ref="C78:C79" si="17">IF(ISBLANK(B78)," ",IF(F78&gt;0,B78/F78,IF(B78&gt;0,1,0)))</f>
        <v>0</v>
      </c>
      <c r="D78" s="186">
        <v>0</v>
      </c>
      <c r="E78" s="60">
        <f t="shared" ref="E78:E79" si="18">IF(ISBLANK(D78),"",IF(F78&gt;0,D78/F78,IF(D78&gt;0,1,0)))</f>
        <v>0</v>
      </c>
      <c r="F78" s="201">
        <f t="shared" si="3"/>
        <v>0</v>
      </c>
      <c r="G78" s="161">
        <f t="shared" si="7"/>
        <v>0</v>
      </c>
      <c r="H78" s="175">
        <v>0</v>
      </c>
      <c r="I78" s="41">
        <f t="shared" ref="I78:I79" si="19">IF(ISBLANK(H78)," ",IF(L78&gt;0,H78/L78,IF(H78&gt;0,1,0)))</f>
        <v>0</v>
      </c>
      <c r="J78" s="186">
        <v>0</v>
      </c>
      <c r="K78" s="60">
        <f t="shared" ref="K78:K79" si="20">IF(ISBLANK(J78),"",IF(L78&gt;0,J78/L78,IF(J78&gt;0,1,0)))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SUM(B42,B49:B51,B70,B77:B78)</f>
        <v>94812818.75</v>
      </c>
      <c r="C79" s="83">
        <f t="shared" si="17"/>
        <v>0.264067776265623</v>
      </c>
      <c r="D79" s="176">
        <f>SUM(D42,D49:D51,D70,D77:D78)</f>
        <v>264234468.62000003</v>
      </c>
      <c r="E79" s="83">
        <f t="shared" si="18"/>
        <v>0.73593222373437706</v>
      </c>
      <c r="F79" s="176">
        <f>F77+F70+F49+F42+F51+F50+F78</f>
        <v>359047287.37</v>
      </c>
      <c r="G79" s="83">
        <f t="shared" si="7"/>
        <v>1</v>
      </c>
      <c r="H79" s="176">
        <f>SUM(H42,H49:H51,H70,H77:H78)</f>
        <v>81796401</v>
      </c>
      <c r="I79" s="83">
        <f t="shared" si="19"/>
        <v>0.24149621779911459</v>
      </c>
      <c r="J79" s="176">
        <f>SUM(J42,J49:J51,J70,J77:J78)</f>
        <v>257110357</v>
      </c>
      <c r="K79" s="83">
        <f t="shared" si="20"/>
        <v>0.75909426348086029</v>
      </c>
      <c r="L79" s="176">
        <f>SUM(L42,L49:L51,L70,L77:L78)</f>
        <v>338706758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idden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1B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O20" sqref="O20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81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8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79014569</v>
      </c>
      <c r="C13" s="42">
        <f>IF(ISBLANK(B13)," ",IF(F13&gt;0,B13/F13,IF(B13&gt;0,1,0)))</f>
        <v>1</v>
      </c>
      <c r="D13" s="177">
        <v>0</v>
      </c>
      <c r="E13" s="42">
        <f>IF(ISBLANK(D13),"",IF(F13&gt;0,D13/F13,IF(D13&gt;0,1,0)))</f>
        <v>0</v>
      </c>
      <c r="F13" s="187">
        <f>D13+B13</f>
        <v>79014569</v>
      </c>
      <c r="G13" s="43">
        <f>IF(ISBLANK(F13),"  ",IF($F$79&gt;0,F13/$F$79,IF(F13&gt;0,1,0)))</f>
        <v>9.0358674755064192E-2</v>
      </c>
      <c r="H13" s="165">
        <v>71313200</v>
      </c>
      <c r="I13" s="41">
        <f>IF(ISBLANK(H13)," ",IF(L13&gt;0,H13/L13,IF(H13&gt;0,1,0)))</f>
        <v>1</v>
      </c>
      <c r="J13" s="177">
        <v>0</v>
      </c>
      <c r="K13" s="42">
        <f>IF(ISBLANK(J13),"",IF(L13&gt;0,J13/L13,IF(J13&gt;0,1,0)))</f>
        <v>0</v>
      </c>
      <c r="L13" s="187">
        <f t="shared" ref="L13:L34" si="0">J13+H13</f>
        <v>71313200</v>
      </c>
      <c r="M13" s="44">
        <f>IF(ISBLANK(L13),"  ",IF(L79&gt;0,L13/L79,IF(L13&gt;0,1,0)))</f>
        <v>8.1761973346045208E-2</v>
      </c>
      <c r="N13" s="24"/>
    </row>
    <row r="14" spans="1:17" ht="15" customHeight="1" x14ac:dyDescent="0.2">
      <c r="A14" s="10" t="s">
        <v>13</v>
      </c>
      <c r="B14" s="205">
        <v>0</v>
      </c>
      <c r="C14" s="42">
        <f t="shared" ref="C14:C77" si="1">IF(ISBLANK(B14)," ",IF(F14&gt;0,B14/F14,IF(B14&gt;0,1,0)))</f>
        <v>0</v>
      </c>
      <c r="D14" s="184">
        <v>0</v>
      </c>
      <c r="E14" s="42">
        <f t="shared" ref="E14:E77" si="2">IF(ISBLANK(D14),"",IF(F14&gt;0,D14/F14,IF(D14&gt;0,1,0)))</f>
        <v>0</v>
      </c>
      <c r="F14" s="188">
        <f t="shared" ref="F14:F78" si="3">D14+B14</f>
        <v>0</v>
      </c>
      <c r="G14" s="43">
        <f t="shared" ref="G14:G16" si="4">IF(ISBLANK(F14),"  ",IF($F$79&gt;0,F14/$F$79,IF(F14&gt;0,1,0)))</f>
        <v>0</v>
      </c>
      <c r="H14" s="205">
        <v>0</v>
      </c>
      <c r="I14" s="41">
        <f t="shared" ref="I14:I77" si="5">IF(ISBLANK(H14)," ",IF(L14&gt;0,H14/L14,IF(H14&gt;0,1,0)))</f>
        <v>0</v>
      </c>
      <c r="J14" s="184">
        <v>0</v>
      </c>
      <c r="K14" s="42">
        <f t="shared" ref="K14:K77" si="6">IF(ISBLANK(J14),"",IF(L14&gt;0,J14/L14,IF(J14&gt;0,1,0)))</f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3464769</v>
      </c>
      <c r="C15" s="42">
        <f t="shared" si="1"/>
        <v>1</v>
      </c>
      <c r="D15" s="181">
        <v>0</v>
      </c>
      <c r="E15" s="42">
        <f t="shared" si="2"/>
        <v>0</v>
      </c>
      <c r="F15" s="189">
        <f t="shared" si="3"/>
        <v>3464769</v>
      </c>
      <c r="G15" s="43">
        <f t="shared" si="4"/>
        <v>3.9622051874057427E-3</v>
      </c>
      <c r="H15" s="170">
        <v>3526217</v>
      </c>
      <c r="I15" s="41">
        <f t="shared" si="5"/>
        <v>1</v>
      </c>
      <c r="J15" s="181">
        <v>0</v>
      </c>
      <c r="K15" s="42">
        <f t="shared" si="6"/>
        <v>0</v>
      </c>
      <c r="L15" s="189">
        <f t="shared" si="0"/>
        <v>3526217</v>
      </c>
      <c r="M15" s="50">
        <f>IF(ISBLANK(L15),"  ",IF(L79&gt;0,L15/L79,IF(L15&gt;0,1,0)))</f>
        <v>4.0428764992507908E-3</v>
      </c>
      <c r="N15" s="24"/>
    </row>
    <row r="16" spans="1:17" ht="15" customHeight="1" x14ac:dyDescent="0.2">
      <c r="A16" s="51" t="s">
        <v>15</v>
      </c>
      <c r="B16" s="205">
        <v>0</v>
      </c>
      <c r="C16" s="42">
        <f t="shared" si="1"/>
        <v>0</v>
      </c>
      <c r="D16" s="184">
        <v>0</v>
      </c>
      <c r="E16" s="42">
        <f t="shared" si="2"/>
        <v>0</v>
      </c>
      <c r="F16" s="190">
        <f t="shared" si="3"/>
        <v>0</v>
      </c>
      <c r="G16" s="43">
        <f t="shared" si="4"/>
        <v>0</v>
      </c>
      <c r="H16" s="205">
        <v>0</v>
      </c>
      <c r="I16" s="41">
        <f t="shared" si="5"/>
        <v>0</v>
      </c>
      <c r="J16" s="184">
        <v>0</v>
      </c>
      <c r="K16" s="42">
        <f t="shared" si="6"/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3464769</v>
      </c>
      <c r="C17" s="42">
        <f t="shared" si="1"/>
        <v>1</v>
      </c>
      <c r="D17" s="181">
        <v>0</v>
      </c>
      <c r="E17" s="42">
        <f t="shared" si="2"/>
        <v>0</v>
      </c>
      <c r="F17" s="191">
        <f t="shared" si="3"/>
        <v>3464769</v>
      </c>
      <c r="G17" s="43">
        <f>IF(ISBLANK(F17),"  ",IF($F$79&gt;0,F17/$F$79,IF(F17&gt;0,1,0)))</f>
        <v>3.9622051874057427E-3</v>
      </c>
      <c r="H17" s="206">
        <v>3526217</v>
      </c>
      <c r="I17" s="41">
        <f t="shared" si="5"/>
        <v>1</v>
      </c>
      <c r="J17" s="181">
        <v>0</v>
      </c>
      <c r="K17" s="42">
        <f t="shared" si="6"/>
        <v>0</v>
      </c>
      <c r="L17" s="191">
        <f t="shared" si="0"/>
        <v>3526217</v>
      </c>
      <c r="M17" s="47">
        <f>IF(ISBLANK(L17),"  ",IF(L79&gt;0,L17/L79,IF(L17&gt;0,1,0)))</f>
        <v>4.0428764992507908E-3</v>
      </c>
      <c r="N17" s="24"/>
    </row>
    <row r="18" spans="1:14" ht="15" customHeight="1" x14ac:dyDescent="0.2">
      <c r="A18" s="52" t="s">
        <v>17</v>
      </c>
      <c r="B18" s="206">
        <v>0</v>
      </c>
      <c r="C18" s="42">
        <f t="shared" si="1"/>
        <v>0</v>
      </c>
      <c r="D18" s="181">
        <v>0</v>
      </c>
      <c r="E18" s="42">
        <f t="shared" si="2"/>
        <v>0</v>
      </c>
      <c r="F18" s="191">
        <f t="shared" si="3"/>
        <v>0</v>
      </c>
      <c r="G18" s="43">
        <f t="shared" ref="G18:G79" si="7">IF(ISBLANK(F18),"  ",IF($F$79&gt;0,F18/$F$79,IF(F18&gt;0,1,0)))</f>
        <v>0</v>
      </c>
      <c r="H18" s="206">
        <v>0</v>
      </c>
      <c r="I18" s="41">
        <f t="shared" si="5"/>
        <v>0</v>
      </c>
      <c r="J18" s="181">
        <v>0</v>
      </c>
      <c r="K18" s="42">
        <f t="shared" si="6"/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2">
        <f t="shared" si="1"/>
        <v>0</v>
      </c>
      <c r="D19" s="181">
        <v>0</v>
      </c>
      <c r="E19" s="42">
        <f t="shared" si="2"/>
        <v>0</v>
      </c>
      <c r="F19" s="191">
        <f t="shared" si="3"/>
        <v>0</v>
      </c>
      <c r="G19" s="43">
        <f t="shared" si="7"/>
        <v>0</v>
      </c>
      <c r="H19" s="206">
        <v>0</v>
      </c>
      <c r="I19" s="41">
        <f t="shared" si="5"/>
        <v>0</v>
      </c>
      <c r="J19" s="181">
        <v>0</v>
      </c>
      <c r="K19" s="42">
        <f t="shared" si="6"/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2">
        <f t="shared" si="1"/>
        <v>0</v>
      </c>
      <c r="D20" s="181">
        <v>0</v>
      </c>
      <c r="E20" s="42">
        <f t="shared" si="2"/>
        <v>0</v>
      </c>
      <c r="F20" s="191">
        <f t="shared" si="3"/>
        <v>0</v>
      </c>
      <c r="G20" s="43">
        <f t="shared" si="7"/>
        <v>0</v>
      </c>
      <c r="H20" s="206">
        <v>0</v>
      </c>
      <c r="I20" s="41">
        <f t="shared" si="5"/>
        <v>0</v>
      </c>
      <c r="J20" s="181">
        <v>0</v>
      </c>
      <c r="K20" s="42">
        <f t="shared" si="6"/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2">
        <f t="shared" si="1"/>
        <v>0</v>
      </c>
      <c r="D21" s="181">
        <v>0</v>
      </c>
      <c r="E21" s="42">
        <f t="shared" si="2"/>
        <v>0</v>
      </c>
      <c r="F21" s="191">
        <f t="shared" si="3"/>
        <v>0</v>
      </c>
      <c r="G21" s="43">
        <f t="shared" si="7"/>
        <v>0</v>
      </c>
      <c r="H21" s="206">
        <v>0</v>
      </c>
      <c r="I21" s="41">
        <f t="shared" si="5"/>
        <v>0</v>
      </c>
      <c r="J21" s="181">
        <v>0</v>
      </c>
      <c r="K21" s="42">
        <f t="shared" si="6"/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2">
        <f t="shared" si="1"/>
        <v>0</v>
      </c>
      <c r="D22" s="181">
        <v>0</v>
      </c>
      <c r="E22" s="42">
        <f t="shared" si="2"/>
        <v>0</v>
      </c>
      <c r="F22" s="191">
        <f t="shared" si="3"/>
        <v>0</v>
      </c>
      <c r="G22" s="43">
        <f t="shared" si="7"/>
        <v>0</v>
      </c>
      <c r="H22" s="206">
        <v>0</v>
      </c>
      <c r="I22" s="41">
        <f t="shared" si="5"/>
        <v>0</v>
      </c>
      <c r="J22" s="181">
        <v>0</v>
      </c>
      <c r="K22" s="42">
        <f t="shared" si="6"/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2">
        <f t="shared" si="1"/>
        <v>0</v>
      </c>
      <c r="D23" s="181">
        <v>0</v>
      </c>
      <c r="E23" s="42">
        <f t="shared" si="2"/>
        <v>0</v>
      </c>
      <c r="F23" s="191">
        <f t="shared" si="3"/>
        <v>0</v>
      </c>
      <c r="G23" s="43">
        <f t="shared" si="7"/>
        <v>0</v>
      </c>
      <c r="H23" s="206">
        <v>0</v>
      </c>
      <c r="I23" s="41">
        <f t="shared" si="5"/>
        <v>0</v>
      </c>
      <c r="J23" s="181">
        <v>0</v>
      </c>
      <c r="K23" s="42">
        <f t="shared" si="6"/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2">
        <f t="shared" si="1"/>
        <v>0</v>
      </c>
      <c r="D24" s="181">
        <v>0</v>
      </c>
      <c r="E24" s="42">
        <f t="shared" si="2"/>
        <v>0</v>
      </c>
      <c r="F24" s="191">
        <f t="shared" si="3"/>
        <v>0</v>
      </c>
      <c r="G24" s="43">
        <f t="shared" si="7"/>
        <v>0</v>
      </c>
      <c r="H24" s="206">
        <v>0</v>
      </c>
      <c r="I24" s="41">
        <f t="shared" si="5"/>
        <v>0</v>
      </c>
      <c r="J24" s="181">
        <v>0</v>
      </c>
      <c r="K24" s="42">
        <f t="shared" si="6"/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2">
        <f t="shared" si="1"/>
        <v>0</v>
      </c>
      <c r="D25" s="181">
        <v>0</v>
      </c>
      <c r="E25" s="42">
        <f t="shared" si="2"/>
        <v>0</v>
      </c>
      <c r="F25" s="191">
        <f t="shared" si="3"/>
        <v>0</v>
      </c>
      <c r="G25" s="43">
        <f t="shared" si="7"/>
        <v>0</v>
      </c>
      <c r="H25" s="206">
        <v>0</v>
      </c>
      <c r="I25" s="41">
        <f t="shared" si="5"/>
        <v>0</v>
      </c>
      <c r="J25" s="181">
        <v>0</v>
      </c>
      <c r="K25" s="42">
        <f t="shared" si="6"/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2">
        <f t="shared" si="1"/>
        <v>0</v>
      </c>
      <c r="D26" s="181">
        <v>0</v>
      </c>
      <c r="E26" s="42">
        <f t="shared" si="2"/>
        <v>0</v>
      </c>
      <c r="F26" s="191">
        <f t="shared" si="3"/>
        <v>0</v>
      </c>
      <c r="G26" s="43">
        <f t="shared" si="7"/>
        <v>0</v>
      </c>
      <c r="H26" s="206">
        <v>0</v>
      </c>
      <c r="I26" s="41">
        <f t="shared" si="5"/>
        <v>0</v>
      </c>
      <c r="J26" s="181">
        <v>0</v>
      </c>
      <c r="K26" s="42">
        <f t="shared" si="6"/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2">
        <f t="shared" si="1"/>
        <v>0</v>
      </c>
      <c r="D27" s="181">
        <v>0</v>
      </c>
      <c r="E27" s="42">
        <f t="shared" si="2"/>
        <v>0</v>
      </c>
      <c r="F27" s="191">
        <f t="shared" si="3"/>
        <v>0</v>
      </c>
      <c r="G27" s="43">
        <f t="shared" si="7"/>
        <v>0</v>
      </c>
      <c r="H27" s="206">
        <v>0</v>
      </c>
      <c r="I27" s="41">
        <f t="shared" si="5"/>
        <v>0</v>
      </c>
      <c r="J27" s="181">
        <v>0</v>
      </c>
      <c r="K27" s="42">
        <f t="shared" si="6"/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2">
        <f t="shared" si="1"/>
        <v>0</v>
      </c>
      <c r="D28" s="181">
        <v>0</v>
      </c>
      <c r="E28" s="42">
        <f t="shared" si="2"/>
        <v>0</v>
      </c>
      <c r="F28" s="191">
        <f t="shared" si="3"/>
        <v>0</v>
      </c>
      <c r="G28" s="43">
        <f t="shared" si="7"/>
        <v>0</v>
      </c>
      <c r="H28" s="206">
        <v>0</v>
      </c>
      <c r="I28" s="41">
        <f t="shared" si="5"/>
        <v>0</v>
      </c>
      <c r="J28" s="181">
        <v>0</v>
      </c>
      <c r="K28" s="42">
        <f t="shared" si="6"/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2">
        <f t="shared" si="1"/>
        <v>0</v>
      </c>
      <c r="D29" s="181">
        <v>0</v>
      </c>
      <c r="E29" s="42">
        <f t="shared" si="2"/>
        <v>0</v>
      </c>
      <c r="F29" s="191">
        <f t="shared" si="3"/>
        <v>0</v>
      </c>
      <c r="G29" s="43">
        <f t="shared" si="7"/>
        <v>0</v>
      </c>
      <c r="H29" s="206">
        <v>0</v>
      </c>
      <c r="I29" s="41">
        <f t="shared" si="5"/>
        <v>0</v>
      </c>
      <c r="J29" s="181">
        <v>0</v>
      </c>
      <c r="K29" s="42">
        <f t="shared" si="6"/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2">
        <f t="shared" si="1"/>
        <v>0</v>
      </c>
      <c r="D30" s="181">
        <v>0</v>
      </c>
      <c r="E30" s="42">
        <f t="shared" si="2"/>
        <v>0</v>
      </c>
      <c r="F30" s="191">
        <f t="shared" si="3"/>
        <v>0</v>
      </c>
      <c r="G30" s="43">
        <f t="shared" si="7"/>
        <v>0</v>
      </c>
      <c r="H30" s="206">
        <v>0</v>
      </c>
      <c r="I30" s="41">
        <f t="shared" si="5"/>
        <v>0</v>
      </c>
      <c r="J30" s="181">
        <v>0</v>
      </c>
      <c r="K30" s="42">
        <f t="shared" si="6"/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2">
        <f t="shared" si="1"/>
        <v>0</v>
      </c>
      <c r="D31" s="181">
        <v>0</v>
      </c>
      <c r="E31" s="42">
        <f t="shared" si="2"/>
        <v>0</v>
      </c>
      <c r="F31" s="191">
        <f t="shared" si="3"/>
        <v>0</v>
      </c>
      <c r="G31" s="43">
        <f t="shared" si="7"/>
        <v>0</v>
      </c>
      <c r="H31" s="206">
        <v>0</v>
      </c>
      <c r="I31" s="41">
        <f t="shared" si="5"/>
        <v>0</v>
      </c>
      <c r="J31" s="181">
        <v>0</v>
      </c>
      <c r="K31" s="42">
        <f t="shared" si="6"/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2">
        <f t="shared" si="1"/>
        <v>0</v>
      </c>
      <c r="D32" s="181">
        <v>0</v>
      </c>
      <c r="E32" s="42">
        <f t="shared" si="2"/>
        <v>0</v>
      </c>
      <c r="F32" s="191">
        <f t="shared" si="3"/>
        <v>0</v>
      </c>
      <c r="G32" s="43">
        <f t="shared" si="7"/>
        <v>0</v>
      </c>
      <c r="H32" s="206">
        <v>0</v>
      </c>
      <c r="I32" s="41">
        <f t="shared" si="5"/>
        <v>0</v>
      </c>
      <c r="J32" s="181">
        <v>0</v>
      </c>
      <c r="K32" s="42">
        <f t="shared" si="6"/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2">
        <f t="shared" si="1"/>
        <v>0</v>
      </c>
      <c r="D33" s="181">
        <v>0</v>
      </c>
      <c r="E33" s="42">
        <f t="shared" si="2"/>
        <v>0</v>
      </c>
      <c r="F33" s="191">
        <f t="shared" si="3"/>
        <v>0</v>
      </c>
      <c r="G33" s="43">
        <f t="shared" si="7"/>
        <v>0</v>
      </c>
      <c r="H33" s="206">
        <v>0</v>
      </c>
      <c r="I33" s="41">
        <f t="shared" si="5"/>
        <v>0</v>
      </c>
      <c r="J33" s="181">
        <v>0</v>
      </c>
      <c r="K33" s="42">
        <f t="shared" si="6"/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2">
        <f t="shared" si="1"/>
        <v>0</v>
      </c>
      <c r="D34" s="181">
        <v>0</v>
      </c>
      <c r="E34" s="42">
        <f t="shared" si="2"/>
        <v>0</v>
      </c>
      <c r="F34" s="191">
        <f t="shared" si="3"/>
        <v>0</v>
      </c>
      <c r="G34" s="43">
        <f t="shared" si="7"/>
        <v>0</v>
      </c>
      <c r="H34" s="206">
        <v>0</v>
      </c>
      <c r="I34" s="41">
        <f t="shared" si="5"/>
        <v>0</v>
      </c>
      <c r="J34" s="181">
        <v>0</v>
      </c>
      <c r="K34" s="42">
        <f t="shared" si="6"/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2">
        <f t="shared" si="1"/>
        <v>0</v>
      </c>
      <c r="D35" s="181">
        <v>0</v>
      </c>
      <c r="E35" s="42">
        <f t="shared" si="2"/>
        <v>0</v>
      </c>
      <c r="F35" s="191">
        <f t="shared" ref="F35" si="8">D35+B35</f>
        <v>0</v>
      </c>
      <c r="G35" s="43">
        <f t="shared" ref="G35" si="9">IF(ISBLANK(F35),"  ",IF($F$79&gt;0,F35/$F$79,IF(F35&gt;0,1,0)))</f>
        <v>0</v>
      </c>
      <c r="H35" s="206">
        <v>0</v>
      </c>
      <c r="I35" s="41">
        <f t="shared" si="5"/>
        <v>0</v>
      </c>
      <c r="J35" s="181">
        <v>0</v>
      </c>
      <c r="K35" s="42">
        <f t="shared" si="6"/>
        <v>0</v>
      </c>
      <c r="L35" s="191">
        <f t="shared" ref="L35" si="10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2">
        <f t="shared" si="1"/>
        <v>0</v>
      </c>
      <c r="D36" s="181">
        <v>0</v>
      </c>
      <c r="E36" s="42">
        <f t="shared" si="2"/>
        <v>0</v>
      </c>
      <c r="F36" s="191">
        <f t="shared" ref="F36" si="11">D36+B36</f>
        <v>0</v>
      </c>
      <c r="G36" s="43">
        <f t="shared" ref="G36" si="12">IF(ISBLANK(F36),"  ",IF($F$79&gt;0,F36/$F$79,IF(F36&gt;0,1,0)))</f>
        <v>0</v>
      </c>
      <c r="H36" s="206">
        <v>0</v>
      </c>
      <c r="I36" s="41">
        <f t="shared" si="5"/>
        <v>0</v>
      </c>
      <c r="J36" s="181">
        <v>0</v>
      </c>
      <c r="K36" s="42">
        <f t="shared" si="6"/>
        <v>0</v>
      </c>
      <c r="L36" s="191">
        <f t="shared" ref="L36" si="13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42" t="str">
        <f t="shared" si="1"/>
        <v xml:space="preserve"> </v>
      </c>
      <c r="D37" s="181"/>
      <c r="E37" s="42" t="str">
        <f t="shared" si="2"/>
        <v/>
      </c>
      <c r="F37" s="191">
        <f t="shared" si="3"/>
        <v>0</v>
      </c>
      <c r="G37" s="43">
        <f t="shared" si="7"/>
        <v>0</v>
      </c>
      <c r="H37" s="207" t="s">
        <v>4</v>
      </c>
      <c r="I37" s="41">
        <f t="shared" si="5"/>
        <v>1</v>
      </c>
      <c r="J37" s="181"/>
      <c r="K37" s="42" t="str">
        <f t="shared" si="6"/>
        <v/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2">
        <f t="shared" si="1"/>
        <v>0</v>
      </c>
      <c r="D38" s="181">
        <v>0</v>
      </c>
      <c r="E38" s="42">
        <f t="shared" si="2"/>
        <v>0</v>
      </c>
      <c r="F38" s="191">
        <f t="shared" si="3"/>
        <v>0</v>
      </c>
      <c r="G38" s="43">
        <f t="shared" si="7"/>
        <v>0</v>
      </c>
      <c r="H38" s="206">
        <v>0</v>
      </c>
      <c r="I38" s="41">
        <f t="shared" si="5"/>
        <v>0</v>
      </c>
      <c r="J38" s="181">
        <v>0</v>
      </c>
      <c r="K38" s="42">
        <f t="shared" si="6"/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42" t="str">
        <f t="shared" si="1"/>
        <v xml:space="preserve"> </v>
      </c>
      <c r="D39" s="181"/>
      <c r="E39" s="42" t="str">
        <f t="shared" si="2"/>
        <v/>
      </c>
      <c r="F39" s="191">
        <f t="shared" si="3"/>
        <v>0</v>
      </c>
      <c r="G39" s="43">
        <f t="shared" si="7"/>
        <v>0</v>
      </c>
      <c r="H39" s="207"/>
      <c r="I39" s="41" t="str">
        <f t="shared" si="5"/>
        <v xml:space="preserve"> </v>
      </c>
      <c r="J39" s="181"/>
      <c r="K39" s="42" t="str">
        <f t="shared" si="6"/>
        <v/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2">
        <f t="shared" si="1"/>
        <v>0</v>
      </c>
      <c r="D40" s="180">
        <v>0</v>
      </c>
      <c r="E40" s="42">
        <f t="shared" si="2"/>
        <v>0</v>
      </c>
      <c r="F40" s="192">
        <f t="shared" si="3"/>
        <v>0</v>
      </c>
      <c r="G40" s="43">
        <f t="shared" si="7"/>
        <v>0</v>
      </c>
      <c r="H40" s="168">
        <v>0</v>
      </c>
      <c r="I40" s="41">
        <f t="shared" si="5"/>
        <v>0</v>
      </c>
      <c r="J40" s="180">
        <v>0</v>
      </c>
      <c r="K40" s="42">
        <f t="shared" si="6"/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2" t="str">
        <f t="shared" si="1"/>
        <v xml:space="preserve"> </v>
      </c>
      <c r="D41" s="180"/>
      <c r="E41" s="42" t="str">
        <f t="shared" si="2"/>
        <v/>
      </c>
      <c r="F41" s="191">
        <f t="shared" si="3"/>
        <v>0</v>
      </c>
      <c r="G41" s="43">
        <f t="shared" si="7"/>
        <v>0</v>
      </c>
      <c r="H41" s="168"/>
      <c r="I41" s="41" t="str">
        <f t="shared" si="5"/>
        <v xml:space="preserve"> </v>
      </c>
      <c r="J41" s="180"/>
      <c r="K41" s="42" t="str">
        <f t="shared" si="6"/>
        <v/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82479338</v>
      </c>
      <c r="C42" s="60">
        <f t="shared" si="1"/>
        <v>1</v>
      </c>
      <c r="D42" s="213">
        <v>0</v>
      </c>
      <c r="E42" s="60">
        <f t="shared" si="2"/>
        <v>0</v>
      </c>
      <c r="F42" s="169">
        <f t="shared" si="3"/>
        <v>82479338</v>
      </c>
      <c r="G42" s="161">
        <f t="shared" si="7"/>
        <v>9.4320879942469932E-2</v>
      </c>
      <c r="H42" s="169">
        <v>74839417</v>
      </c>
      <c r="I42" s="41">
        <f t="shared" si="5"/>
        <v>1</v>
      </c>
      <c r="J42" s="213">
        <v>0</v>
      </c>
      <c r="K42" s="60">
        <f t="shared" si="6"/>
        <v>0</v>
      </c>
      <c r="L42" s="169">
        <f>L41+L40+L38+L34+L29+L28+L26+L27+L25+L24+L23+L22+L21+L20+L19+L18+L17+L16+L14+L13+L30+L31+L32+L33</f>
        <v>74839417</v>
      </c>
      <c r="M42" s="61">
        <f>IF(ISBLANK(L42),"  ",IF(L79&gt;0,L42/L79,IF(L42&gt;0,1,0)))</f>
        <v>8.5804849845296002E-2</v>
      </c>
      <c r="N42" s="63"/>
    </row>
    <row r="43" spans="1:14" ht="15" customHeight="1" x14ac:dyDescent="0.25">
      <c r="A43" s="65" t="s">
        <v>38</v>
      </c>
      <c r="B43" s="170"/>
      <c r="C43" s="162" t="str">
        <f t="shared" si="1"/>
        <v xml:space="preserve"> </v>
      </c>
      <c r="D43" s="181"/>
      <c r="E43" s="42" t="str">
        <f t="shared" si="2"/>
        <v/>
      </c>
      <c r="F43" s="191"/>
      <c r="G43" s="50"/>
      <c r="H43" s="170"/>
      <c r="I43" s="41" t="str">
        <f t="shared" si="5"/>
        <v xml:space="preserve"> </v>
      </c>
      <c r="J43" s="181"/>
      <c r="K43" s="42" t="str">
        <f t="shared" si="6"/>
        <v/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2">
        <f t="shared" si="1"/>
        <v>0</v>
      </c>
      <c r="D44" s="214">
        <v>0</v>
      </c>
      <c r="E44" s="42">
        <f t="shared" si="2"/>
        <v>0</v>
      </c>
      <c r="F44" s="189">
        <f t="shared" si="3"/>
        <v>0</v>
      </c>
      <c r="G44" s="43">
        <f t="shared" si="7"/>
        <v>0</v>
      </c>
      <c r="H44" s="208">
        <v>0</v>
      </c>
      <c r="I44" s="41">
        <f t="shared" si="5"/>
        <v>0</v>
      </c>
      <c r="J44" s="214">
        <v>0</v>
      </c>
      <c r="K44" s="42">
        <f t="shared" si="6"/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2">
        <f t="shared" si="1"/>
        <v>0</v>
      </c>
      <c r="D45" s="181">
        <v>0</v>
      </c>
      <c r="E45" s="42">
        <f t="shared" si="2"/>
        <v>0</v>
      </c>
      <c r="F45" s="191">
        <f t="shared" si="3"/>
        <v>0</v>
      </c>
      <c r="G45" s="43">
        <f t="shared" si="7"/>
        <v>0</v>
      </c>
      <c r="H45" s="206">
        <v>0</v>
      </c>
      <c r="I45" s="41">
        <f t="shared" si="5"/>
        <v>0</v>
      </c>
      <c r="J45" s="181">
        <v>0</v>
      </c>
      <c r="K45" s="42">
        <f t="shared" si="6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2">
        <f t="shared" si="1"/>
        <v>0</v>
      </c>
      <c r="D46" s="181">
        <v>0</v>
      </c>
      <c r="E46" s="42">
        <f t="shared" si="2"/>
        <v>0</v>
      </c>
      <c r="F46" s="192">
        <f t="shared" si="3"/>
        <v>0</v>
      </c>
      <c r="G46" s="43">
        <f t="shared" si="7"/>
        <v>0</v>
      </c>
      <c r="H46" s="206">
        <v>0</v>
      </c>
      <c r="I46" s="41">
        <f t="shared" si="5"/>
        <v>0</v>
      </c>
      <c r="J46" s="181">
        <v>0</v>
      </c>
      <c r="K46" s="42">
        <f t="shared" si="6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2">
        <f t="shared" si="1"/>
        <v>0</v>
      </c>
      <c r="D47" s="181">
        <v>0</v>
      </c>
      <c r="E47" s="42">
        <f t="shared" si="2"/>
        <v>0</v>
      </c>
      <c r="F47" s="192">
        <f t="shared" si="3"/>
        <v>0</v>
      </c>
      <c r="G47" s="43">
        <f t="shared" si="7"/>
        <v>0</v>
      </c>
      <c r="H47" s="206">
        <v>0</v>
      </c>
      <c r="I47" s="41">
        <f t="shared" si="5"/>
        <v>0</v>
      </c>
      <c r="J47" s="181">
        <v>0</v>
      </c>
      <c r="K47" s="42">
        <f t="shared" si="6"/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2">
        <f t="shared" si="1"/>
        <v>0</v>
      </c>
      <c r="D48" s="181">
        <v>0</v>
      </c>
      <c r="E48" s="42">
        <f t="shared" si="2"/>
        <v>0</v>
      </c>
      <c r="F48" s="192">
        <f t="shared" si="3"/>
        <v>0</v>
      </c>
      <c r="G48" s="43">
        <f t="shared" si="7"/>
        <v>0</v>
      </c>
      <c r="H48" s="206">
        <v>0</v>
      </c>
      <c r="I48" s="41">
        <f t="shared" si="5"/>
        <v>0</v>
      </c>
      <c r="J48" s="181">
        <v>0</v>
      </c>
      <c r="K48" s="42">
        <f t="shared" si="6"/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0">
        <f t="shared" si="1"/>
        <v>0</v>
      </c>
      <c r="D49" s="185">
        <v>0</v>
      </c>
      <c r="E49" s="60">
        <f t="shared" si="2"/>
        <v>0</v>
      </c>
      <c r="F49" s="193">
        <f t="shared" si="3"/>
        <v>0</v>
      </c>
      <c r="G49" s="161">
        <f t="shared" si="7"/>
        <v>0</v>
      </c>
      <c r="H49" s="174">
        <v>0</v>
      </c>
      <c r="I49" s="41">
        <f t="shared" si="5"/>
        <v>0</v>
      </c>
      <c r="J49" s="185">
        <v>0</v>
      </c>
      <c r="K49" s="60">
        <f t="shared" si="6"/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5350000</v>
      </c>
      <c r="C50" s="60">
        <f t="shared" si="1"/>
        <v>1</v>
      </c>
      <c r="D50" s="186">
        <v>0</v>
      </c>
      <c r="E50" s="60">
        <f t="shared" si="2"/>
        <v>0</v>
      </c>
      <c r="F50" s="194">
        <f t="shared" ref="F50" si="14">D50+B50</f>
        <v>5350000</v>
      </c>
      <c r="G50" s="161">
        <f t="shared" ref="G50" si="15">IF(ISBLANK(F50),"  ",IF($F$79&gt;0,F50/$F$79,IF(F50&gt;0,1,0)))</f>
        <v>6.1180984223250454E-3</v>
      </c>
      <c r="H50" s="209">
        <v>0</v>
      </c>
      <c r="I50" s="41">
        <f t="shared" si="5"/>
        <v>0</v>
      </c>
      <c r="J50" s="225">
        <v>5350000</v>
      </c>
      <c r="K50" s="60">
        <f t="shared" si="6"/>
        <v>1</v>
      </c>
      <c r="L50" s="194">
        <f>J50+H50</f>
        <v>5350000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0">
        <f t="shared" si="1"/>
        <v>0</v>
      </c>
      <c r="D51" s="186">
        <v>0</v>
      </c>
      <c r="E51" s="60">
        <f t="shared" si="2"/>
        <v>0</v>
      </c>
      <c r="F51" s="194">
        <f t="shared" si="3"/>
        <v>0</v>
      </c>
      <c r="G51" s="161">
        <f t="shared" si="7"/>
        <v>0</v>
      </c>
      <c r="H51" s="209">
        <v>0</v>
      </c>
      <c r="I51" s="41">
        <f t="shared" si="5"/>
        <v>0</v>
      </c>
      <c r="J51" s="186">
        <v>0</v>
      </c>
      <c r="K51" s="60">
        <f t="shared" si="6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162" t="str">
        <f t="shared" si="1"/>
        <v xml:space="preserve"> </v>
      </c>
      <c r="D52" s="184"/>
      <c r="E52" s="42" t="str">
        <f t="shared" si="2"/>
        <v/>
      </c>
      <c r="F52" s="189"/>
      <c r="G52" s="50"/>
      <c r="H52" s="173"/>
      <c r="I52" s="41" t="str">
        <f t="shared" si="5"/>
        <v xml:space="preserve"> </v>
      </c>
      <c r="J52" s="184"/>
      <c r="K52" s="42" t="str">
        <f t="shared" si="6"/>
        <v/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50666366</v>
      </c>
      <c r="C53" s="42">
        <f t="shared" si="1"/>
        <v>1</v>
      </c>
      <c r="D53" s="184">
        <v>0</v>
      </c>
      <c r="E53" s="42">
        <f t="shared" si="2"/>
        <v>0</v>
      </c>
      <c r="F53" s="195">
        <f t="shared" si="3"/>
        <v>50666366</v>
      </c>
      <c r="G53" s="43">
        <f t="shared" si="7"/>
        <v>5.7940525960662299E-2</v>
      </c>
      <c r="H53" s="173">
        <v>53461442</v>
      </c>
      <c r="I53" s="41">
        <f t="shared" si="5"/>
        <v>1</v>
      </c>
      <c r="J53" s="184">
        <v>0</v>
      </c>
      <c r="K53" s="42">
        <f t="shared" si="6"/>
        <v>0</v>
      </c>
      <c r="L53" s="195">
        <f t="shared" ref="L53:L69" si="16">J53+H53</f>
        <v>53461442</v>
      </c>
      <c r="M53" s="43">
        <f>IF(ISBLANK(L53),"  ",IF(L79&gt;0,L53/L79,IF(L53&gt;0,1,0)))</f>
        <v>6.1294584955452029E-2</v>
      </c>
      <c r="N53" s="24"/>
    </row>
    <row r="54" spans="1:14" ht="15" customHeight="1" x14ac:dyDescent="0.2">
      <c r="A54" s="30" t="s">
        <v>48</v>
      </c>
      <c r="B54" s="170">
        <v>4877810</v>
      </c>
      <c r="C54" s="42">
        <f t="shared" si="1"/>
        <v>1</v>
      </c>
      <c r="D54" s="181">
        <v>0</v>
      </c>
      <c r="E54" s="42">
        <f t="shared" si="2"/>
        <v>0</v>
      </c>
      <c r="F54" s="196">
        <f t="shared" si="3"/>
        <v>4877810</v>
      </c>
      <c r="G54" s="43">
        <f t="shared" si="7"/>
        <v>5.5781161991404352E-3</v>
      </c>
      <c r="H54" s="170">
        <v>4755625</v>
      </c>
      <c r="I54" s="41">
        <f t="shared" si="5"/>
        <v>1</v>
      </c>
      <c r="J54" s="181">
        <v>0</v>
      </c>
      <c r="K54" s="42">
        <f t="shared" si="6"/>
        <v>0</v>
      </c>
      <c r="L54" s="196">
        <f t="shared" si="16"/>
        <v>4755625</v>
      </c>
      <c r="M54" s="47">
        <f>IF(ISBLANK(L54),"  ",IF(L79&gt;0,L54/L79,IF(L54&gt;0,1,0)))</f>
        <v>5.4524167264095036E-3</v>
      </c>
      <c r="N54" s="24"/>
    </row>
    <row r="55" spans="1:14" ht="15" customHeight="1" x14ac:dyDescent="0.2">
      <c r="A55" s="74" t="s">
        <v>49</v>
      </c>
      <c r="B55" s="210">
        <v>786320</v>
      </c>
      <c r="C55" s="42">
        <f t="shared" si="1"/>
        <v>1</v>
      </c>
      <c r="D55" s="215">
        <v>0</v>
      </c>
      <c r="E55" s="42">
        <f t="shared" si="2"/>
        <v>0</v>
      </c>
      <c r="F55" s="197">
        <f t="shared" si="3"/>
        <v>786320</v>
      </c>
      <c r="G55" s="43">
        <f t="shared" si="7"/>
        <v>8.9921180400796808E-4</v>
      </c>
      <c r="H55" s="210">
        <v>754500</v>
      </c>
      <c r="I55" s="41">
        <f t="shared" si="5"/>
        <v>1</v>
      </c>
      <c r="J55" s="215">
        <v>0</v>
      </c>
      <c r="K55" s="42">
        <f t="shared" si="6"/>
        <v>0</v>
      </c>
      <c r="L55" s="197">
        <f t="shared" si="16"/>
        <v>754500</v>
      </c>
      <c r="M55" s="47">
        <f>IF(ISBLANK(L55),"  ",IF(L79&gt;0,L55/L79,IF(L55&gt;0,1,0)))</f>
        <v>8.6504895152077189E-4</v>
      </c>
      <c r="N55" s="24"/>
    </row>
    <row r="56" spans="1:14" ht="15" customHeight="1" x14ac:dyDescent="0.2">
      <c r="A56" s="74" t="s">
        <v>50</v>
      </c>
      <c r="B56" s="210">
        <v>765398</v>
      </c>
      <c r="C56" s="42">
        <f t="shared" si="1"/>
        <v>1</v>
      </c>
      <c r="D56" s="215">
        <v>0</v>
      </c>
      <c r="E56" s="42">
        <f t="shared" si="2"/>
        <v>0</v>
      </c>
      <c r="F56" s="197">
        <f t="shared" si="3"/>
        <v>765398</v>
      </c>
      <c r="G56" s="43">
        <f t="shared" si="7"/>
        <v>8.7528603668238225E-4</v>
      </c>
      <c r="H56" s="210">
        <v>778518</v>
      </c>
      <c r="I56" s="41">
        <f t="shared" si="5"/>
        <v>1</v>
      </c>
      <c r="J56" s="215">
        <v>0</v>
      </c>
      <c r="K56" s="42">
        <f t="shared" si="6"/>
        <v>0</v>
      </c>
      <c r="L56" s="197">
        <f t="shared" si="16"/>
        <v>778518</v>
      </c>
      <c r="M56" s="47">
        <f>IF(ISBLANK(L56),"  ",IF(L79&gt;0,L56/L79,IF(L56&gt;0,1,0)))</f>
        <v>8.9258605651431179E-4</v>
      </c>
      <c r="N56" s="24"/>
    </row>
    <row r="57" spans="1:14" ht="15" customHeight="1" x14ac:dyDescent="0.2">
      <c r="A57" s="74" t="s">
        <v>51</v>
      </c>
      <c r="B57" s="210">
        <v>0</v>
      </c>
      <c r="C57" s="42">
        <f t="shared" si="1"/>
        <v>0</v>
      </c>
      <c r="D57" s="215">
        <v>0</v>
      </c>
      <c r="E57" s="42">
        <f t="shared" si="2"/>
        <v>0</v>
      </c>
      <c r="F57" s="197">
        <f t="shared" si="3"/>
        <v>0</v>
      </c>
      <c r="G57" s="43">
        <f t="shared" si="7"/>
        <v>0</v>
      </c>
      <c r="H57" s="210">
        <v>0</v>
      </c>
      <c r="I57" s="41">
        <f t="shared" si="5"/>
        <v>0</v>
      </c>
      <c r="J57" s="215">
        <v>0</v>
      </c>
      <c r="K57" s="42">
        <f t="shared" si="6"/>
        <v>0</v>
      </c>
      <c r="L57" s="197">
        <f t="shared" si="16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4886838</v>
      </c>
      <c r="C58" s="42">
        <f t="shared" si="1"/>
        <v>0.72921097860760997</v>
      </c>
      <c r="D58" s="181">
        <v>1814704</v>
      </c>
      <c r="E58" s="42">
        <f t="shared" si="2"/>
        <v>0.27078902139238997</v>
      </c>
      <c r="F58" s="196">
        <f t="shared" si="3"/>
        <v>6701542</v>
      </c>
      <c r="G58" s="43">
        <f t="shared" si="7"/>
        <v>7.6636810350177616E-3</v>
      </c>
      <c r="H58" s="170">
        <v>5832908</v>
      </c>
      <c r="I58" s="41">
        <f t="shared" si="5"/>
        <v>0.76268019960491151</v>
      </c>
      <c r="J58" s="181">
        <v>1815000</v>
      </c>
      <c r="K58" s="42">
        <f t="shared" si="6"/>
        <v>0.23731980039508843</v>
      </c>
      <c r="L58" s="196">
        <f t="shared" si="16"/>
        <v>7647908</v>
      </c>
      <c r="M58" s="47">
        <f>IF(ISBLANK(L58),"  ",IF(L79&gt;0,L58/L79,IF(L58&gt;0,1,0)))</f>
        <v>8.7684755423821387E-3</v>
      </c>
      <c r="N58" s="24"/>
    </row>
    <row r="59" spans="1:14" s="64" customFormat="1" ht="15" customHeight="1" x14ac:dyDescent="0.25">
      <c r="A59" s="70" t="s">
        <v>53</v>
      </c>
      <c r="B59" s="211">
        <v>61982732</v>
      </c>
      <c r="C59" s="42">
        <f t="shared" si="1"/>
        <v>0.97155522049506815</v>
      </c>
      <c r="D59" s="185">
        <v>1814704</v>
      </c>
      <c r="E59" s="60">
        <f t="shared" si="2"/>
        <v>2.8444779504931829E-2</v>
      </c>
      <c r="F59" s="196">
        <f t="shared" si="3"/>
        <v>63797436</v>
      </c>
      <c r="G59" s="43">
        <f t="shared" si="7"/>
        <v>7.2956821035510849E-2</v>
      </c>
      <c r="H59" s="211">
        <v>65582993</v>
      </c>
      <c r="I59" s="41">
        <f t="shared" si="5"/>
        <v>0.97307041472288347</v>
      </c>
      <c r="J59" s="185">
        <v>1815000</v>
      </c>
      <c r="K59" s="60">
        <f t="shared" si="6"/>
        <v>2.6929585277116485E-2</v>
      </c>
      <c r="L59" s="196">
        <f t="shared" si="16"/>
        <v>67397993</v>
      </c>
      <c r="M59" s="61">
        <f>IF(ISBLANK(L59),"  ",IF(L79&gt;0,L59/L79,IF(L59&gt;0,1,0)))</f>
        <v>7.7273112232278757E-2</v>
      </c>
      <c r="N59" s="63"/>
    </row>
    <row r="60" spans="1:14" ht="15" customHeight="1" x14ac:dyDescent="0.2">
      <c r="A60" s="40" t="s">
        <v>54</v>
      </c>
      <c r="B60" s="212">
        <v>0</v>
      </c>
      <c r="C60" s="42">
        <f t="shared" si="1"/>
        <v>0</v>
      </c>
      <c r="D60" s="216">
        <v>0</v>
      </c>
      <c r="E60" s="42">
        <f t="shared" si="2"/>
        <v>0</v>
      </c>
      <c r="F60" s="199">
        <f t="shared" si="3"/>
        <v>0</v>
      </c>
      <c r="G60" s="43">
        <f t="shared" si="7"/>
        <v>0</v>
      </c>
      <c r="H60" s="212">
        <v>0</v>
      </c>
      <c r="I60" s="41">
        <f t="shared" si="5"/>
        <v>0</v>
      </c>
      <c r="J60" s="216">
        <v>0</v>
      </c>
      <c r="K60" s="42">
        <f t="shared" si="6"/>
        <v>0</v>
      </c>
      <c r="L60" s="199">
        <f t="shared" si="16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2">
        <f t="shared" si="1"/>
        <v>0</v>
      </c>
      <c r="D61" s="181">
        <v>-23556146</v>
      </c>
      <c r="E61" s="42">
        <f t="shared" si="2"/>
        <v>0</v>
      </c>
      <c r="F61" s="191">
        <f t="shared" si="3"/>
        <v>-23556146</v>
      </c>
      <c r="G61" s="43">
        <f t="shared" si="7"/>
        <v>-2.6938097136197835E-2</v>
      </c>
      <c r="H61" s="206">
        <v>0</v>
      </c>
      <c r="I61" s="41">
        <f t="shared" si="5"/>
        <v>0</v>
      </c>
      <c r="J61" s="181">
        <v>-23556000</v>
      </c>
      <c r="K61" s="42">
        <f t="shared" si="6"/>
        <v>0</v>
      </c>
      <c r="L61" s="191">
        <f t="shared" si="16"/>
        <v>-23556000</v>
      </c>
      <c r="M61" s="47">
        <f>IF(ISBLANK(L61),"  ",IF(L79&gt;0,L61/L79,IF(L61&gt;0,1,0)))</f>
        <v>-2.7007412991415909E-2</v>
      </c>
      <c r="N61" s="24"/>
    </row>
    <row r="62" spans="1:14" ht="15" customHeight="1" x14ac:dyDescent="0.2">
      <c r="A62" s="68" t="s">
        <v>56</v>
      </c>
      <c r="B62" s="206">
        <v>1239240</v>
      </c>
      <c r="C62" s="42">
        <f t="shared" si="1"/>
        <v>0.19369096129166069</v>
      </c>
      <c r="D62" s="181">
        <v>5158787</v>
      </c>
      <c r="E62" s="42">
        <f t="shared" si="2"/>
        <v>0.80630903870833925</v>
      </c>
      <c r="F62" s="191">
        <f t="shared" si="3"/>
        <v>6398027</v>
      </c>
      <c r="G62" s="43">
        <f t="shared" si="7"/>
        <v>7.3165904476061756E-3</v>
      </c>
      <c r="H62" s="206">
        <v>1315955</v>
      </c>
      <c r="I62" s="41">
        <f t="shared" si="5"/>
        <v>0.20323770589911436</v>
      </c>
      <c r="J62" s="181">
        <v>5159000</v>
      </c>
      <c r="K62" s="42">
        <f t="shared" si="6"/>
        <v>0.79676229410088562</v>
      </c>
      <c r="L62" s="191">
        <f t="shared" si="16"/>
        <v>6474955</v>
      </c>
      <c r="M62" s="47">
        <f>IF(ISBLANK(L62),"  ",IF(L79&gt;0,L62/L79,IF(L62&gt;0,1,0)))</f>
        <v>7.4236620727557052E-3</v>
      </c>
      <c r="N62" s="24"/>
    </row>
    <row r="63" spans="1:14" ht="15" customHeight="1" x14ac:dyDescent="0.2">
      <c r="A63" s="67" t="s">
        <v>57</v>
      </c>
      <c r="B63" s="168">
        <v>0</v>
      </c>
      <c r="C63" s="42">
        <f t="shared" si="1"/>
        <v>0</v>
      </c>
      <c r="D63" s="180">
        <v>17120740</v>
      </c>
      <c r="E63" s="42">
        <f t="shared" si="2"/>
        <v>1</v>
      </c>
      <c r="F63" s="192">
        <f t="shared" si="3"/>
        <v>17120740</v>
      </c>
      <c r="G63" s="43">
        <f t="shared" si="7"/>
        <v>1.9578761193091081E-2</v>
      </c>
      <c r="H63" s="168">
        <v>0</v>
      </c>
      <c r="I63" s="41">
        <f t="shared" si="5"/>
        <v>0</v>
      </c>
      <c r="J63" s="180">
        <v>17121000</v>
      </c>
      <c r="K63" s="42">
        <f t="shared" si="6"/>
        <v>1</v>
      </c>
      <c r="L63" s="192">
        <f t="shared" si="16"/>
        <v>17121000</v>
      </c>
      <c r="M63" s="47">
        <f>IF(ISBLANK(L63),"  ",IF(L79&gt;0,L63/L79,IF(L63&gt;0,1,0)))</f>
        <v>1.9629560104688051E-2</v>
      </c>
      <c r="N63" s="24"/>
    </row>
    <row r="64" spans="1:14" ht="15" customHeight="1" x14ac:dyDescent="0.2">
      <c r="A64" s="76" t="s">
        <v>58</v>
      </c>
      <c r="B64" s="206">
        <v>0</v>
      </c>
      <c r="C64" s="42">
        <f t="shared" si="1"/>
        <v>0</v>
      </c>
      <c r="D64" s="181">
        <v>0</v>
      </c>
      <c r="E64" s="42">
        <f t="shared" si="2"/>
        <v>0</v>
      </c>
      <c r="F64" s="191">
        <f t="shared" si="3"/>
        <v>0</v>
      </c>
      <c r="G64" s="43">
        <f t="shared" si="7"/>
        <v>0</v>
      </c>
      <c r="H64" s="206">
        <v>0</v>
      </c>
      <c r="I64" s="41">
        <f t="shared" si="5"/>
        <v>0</v>
      </c>
      <c r="J64" s="181">
        <v>0</v>
      </c>
      <c r="K64" s="42">
        <f t="shared" si="6"/>
        <v>0</v>
      </c>
      <c r="L64" s="191">
        <f t="shared" si="16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2">
        <f t="shared" si="1"/>
        <v>0</v>
      </c>
      <c r="D65" s="181">
        <v>0</v>
      </c>
      <c r="E65" s="42">
        <f t="shared" si="2"/>
        <v>0</v>
      </c>
      <c r="F65" s="191">
        <f t="shared" si="3"/>
        <v>0</v>
      </c>
      <c r="G65" s="43">
        <f t="shared" si="7"/>
        <v>0</v>
      </c>
      <c r="H65" s="206">
        <v>0</v>
      </c>
      <c r="I65" s="41">
        <f t="shared" si="5"/>
        <v>0</v>
      </c>
      <c r="J65" s="181">
        <v>0</v>
      </c>
      <c r="K65" s="42">
        <f t="shared" si="6"/>
        <v>0</v>
      </c>
      <c r="L65" s="191">
        <f t="shared" si="16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2">
        <f t="shared" si="1"/>
        <v>0</v>
      </c>
      <c r="D66" s="181">
        <v>13287117</v>
      </c>
      <c r="E66" s="42">
        <f t="shared" si="2"/>
        <v>1</v>
      </c>
      <c r="F66" s="191">
        <f t="shared" si="3"/>
        <v>13287117</v>
      </c>
      <c r="G66" s="43">
        <f t="shared" si="7"/>
        <v>1.5194745711205286E-2</v>
      </c>
      <c r="H66" s="206">
        <v>0</v>
      </c>
      <c r="I66" s="41">
        <f t="shared" si="5"/>
        <v>0</v>
      </c>
      <c r="J66" s="181">
        <v>14810180</v>
      </c>
      <c r="K66" s="42">
        <f t="shared" si="6"/>
        <v>1</v>
      </c>
      <c r="L66" s="191">
        <f t="shared" si="16"/>
        <v>14810180</v>
      </c>
      <c r="M66" s="47">
        <f>IF(ISBLANK(L66),"  ",IF(L79&gt;0,L66/L79,IF(L66&gt;0,1,0)))</f>
        <v>1.698015994809E-2</v>
      </c>
      <c r="N66" s="24"/>
    </row>
    <row r="67" spans="1:14" ht="15" customHeight="1" x14ac:dyDescent="0.2">
      <c r="A67" s="77" t="s">
        <v>61</v>
      </c>
      <c r="B67" s="206">
        <v>0</v>
      </c>
      <c r="C67" s="42">
        <f t="shared" si="1"/>
        <v>0</v>
      </c>
      <c r="D67" s="181">
        <v>3009143</v>
      </c>
      <c r="E67" s="42">
        <f t="shared" si="2"/>
        <v>1</v>
      </c>
      <c r="F67" s="191">
        <f t="shared" si="3"/>
        <v>3009143</v>
      </c>
      <c r="G67" s="43">
        <f t="shared" si="7"/>
        <v>3.4411650543645705E-3</v>
      </c>
      <c r="H67" s="206">
        <v>0</v>
      </c>
      <c r="I67" s="41">
        <f t="shared" si="5"/>
        <v>0</v>
      </c>
      <c r="J67" s="181">
        <v>3009000</v>
      </c>
      <c r="K67" s="42">
        <f t="shared" si="6"/>
        <v>1</v>
      </c>
      <c r="L67" s="191">
        <f t="shared" si="16"/>
        <v>3009000</v>
      </c>
      <c r="M67" s="47">
        <f>IF(ISBLANK(L67),"  ",IF(L79&gt;0,L67/L79,IF(L67&gt;0,1,0)))</f>
        <v>3.4498771307170345E-3</v>
      </c>
      <c r="N67" s="24"/>
    </row>
    <row r="68" spans="1:14" ht="15" customHeight="1" x14ac:dyDescent="0.2">
      <c r="A68" s="68" t="s">
        <v>62</v>
      </c>
      <c r="B68" s="206">
        <v>0</v>
      </c>
      <c r="C68" s="42">
        <f t="shared" si="1"/>
        <v>0</v>
      </c>
      <c r="D68" s="181">
        <v>574848185</v>
      </c>
      <c r="E68" s="42">
        <f t="shared" si="2"/>
        <v>1</v>
      </c>
      <c r="F68" s="191">
        <f t="shared" si="3"/>
        <v>574848185</v>
      </c>
      <c r="G68" s="43">
        <f t="shared" si="7"/>
        <v>0.65737902312615248</v>
      </c>
      <c r="H68" s="206">
        <v>0</v>
      </c>
      <c r="I68" s="41">
        <f t="shared" si="5"/>
        <v>0</v>
      </c>
      <c r="J68" s="181">
        <v>574848000</v>
      </c>
      <c r="K68" s="42">
        <f t="shared" si="6"/>
        <v>1</v>
      </c>
      <c r="L68" s="191">
        <f t="shared" si="16"/>
        <v>574848000</v>
      </c>
      <c r="M68" s="47">
        <f>IF(ISBLANK(L68),"  ",IF(L79&gt;0,L68/L79,IF(L68&gt;0,1,0)))</f>
        <v>0.6590744329805337</v>
      </c>
      <c r="N68" s="24"/>
    </row>
    <row r="69" spans="1:14" ht="15" customHeight="1" x14ac:dyDescent="0.2">
      <c r="A69" s="67" t="s">
        <v>63</v>
      </c>
      <c r="B69" s="206">
        <v>648036</v>
      </c>
      <c r="C69" s="42">
        <f t="shared" si="1"/>
        <v>7.2385594333362804E-3</v>
      </c>
      <c r="D69" s="181">
        <v>88877512</v>
      </c>
      <c r="E69" s="42">
        <f t="shared" si="2"/>
        <v>0.99276144056666371</v>
      </c>
      <c r="F69" s="191">
        <f t="shared" si="3"/>
        <v>89525548</v>
      </c>
      <c r="G69" s="43">
        <f t="shared" si="7"/>
        <v>0.10237871289281965</v>
      </c>
      <c r="H69" s="206">
        <v>837431</v>
      </c>
      <c r="I69" s="41">
        <f t="shared" si="5"/>
        <v>9.3343028135260252E-3</v>
      </c>
      <c r="J69" s="181">
        <v>88878000</v>
      </c>
      <c r="K69" s="42">
        <f t="shared" si="6"/>
        <v>0.99066569718647401</v>
      </c>
      <c r="L69" s="191">
        <f t="shared" si="16"/>
        <v>89715431</v>
      </c>
      <c r="M69" s="47">
        <f>IF(ISBLANK(L69),"  ",IF(L79&gt;0,L69/L79,IF(L69&gt;0,1,0)))</f>
        <v>0.10286048975716919</v>
      </c>
      <c r="N69" s="24"/>
    </row>
    <row r="70" spans="1:14" s="64" customFormat="1" ht="15" customHeight="1" x14ac:dyDescent="0.25">
      <c r="A70" s="78" t="s">
        <v>64</v>
      </c>
      <c r="B70" s="174">
        <v>63870008</v>
      </c>
      <c r="C70" s="60">
        <f t="shared" si="1"/>
        <v>8.5797192208720202E-2</v>
      </c>
      <c r="D70" s="185">
        <v>680560041</v>
      </c>
      <c r="E70" s="60">
        <f t="shared" si="2"/>
        <v>0.91420280779127983</v>
      </c>
      <c r="F70" s="174">
        <f t="shared" si="3"/>
        <v>744430049</v>
      </c>
      <c r="G70" s="43">
        <f t="shared" si="7"/>
        <v>0.85130772118098241</v>
      </c>
      <c r="H70" s="174">
        <v>67736379</v>
      </c>
      <c r="I70" s="41">
        <f t="shared" si="5"/>
        <v>9.0336785497501945E-2</v>
      </c>
      <c r="J70" s="185">
        <v>682084180</v>
      </c>
      <c r="K70" s="60">
        <f t="shared" si="6"/>
        <v>0.9096632145024981</v>
      </c>
      <c r="L70" s="174">
        <f>L69+L68+L67+L66+L65+L64+L63+L62+L61+L60+L59</f>
        <v>749820559</v>
      </c>
      <c r="M70" s="61">
        <f>IF(ISBLANK(L70),"  ",IF(L79&gt;0,L70/L79,IF(L70&gt;0,1,0)))</f>
        <v>0.85968388123481654</v>
      </c>
      <c r="N70" s="63"/>
    </row>
    <row r="71" spans="1:14" ht="15" customHeight="1" x14ac:dyDescent="0.25">
      <c r="A71" s="13" t="s">
        <v>65</v>
      </c>
      <c r="B71" s="170"/>
      <c r="C71" s="162" t="str">
        <f t="shared" si="1"/>
        <v xml:space="preserve"> </v>
      </c>
      <c r="D71" s="181"/>
      <c r="E71" s="42" t="str">
        <f t="shared" si="2"/>
        <v/>
      </c>
      <c r="F71" s="191"/>
      <c r="G71" s="50"/>
      <c r="H71" s="170"/>
      <c r="I71" s="162" t="str">
        <f t="shared" si="5"/>
        <v xml:space="preserve"> </v>
      </c>
      <c r="J71" s="181"/>
      <c r="K71" s="49" t="str">
        <f t="shared" si="6"/>
        <v/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2">
        <f t="shared" si="1"/>
        <v>0</v>
      </c>
      <c r="D72" s="184">
        <v>0</v>
      </c>
      <c r="E72" s="42">
        <f t="shared" si="2"/>
        <v>0</v>
      </c>
      <c r="F72" s="190">
        <f t="shared" si="3"/>
        <v>0</v>
      </c>
      <c r="G72" s="43">
        <f t="shared" si="7"/>
        <v>0</v>
      </c>
      <c r="H72" s="205">
        <v>0</v>
      </c>
      <c r="I72" s="41">
        <f t="shared" si="5"/>
        <v>0</v>
      </c>
      <c r="J72" s="184">
        <v>0</v>
      </c>
      <c r="K72" s="42">
        <f t="shared" si="6"/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2">
        <f t="shared" si="1"/>
        <v>0</v>
      </c>
      <c r="D73" s="181">
        <v>0</v>
      </c>
      <c r="E73" s="42">
        <f t="shared" si="2"/>
        <v>0</v>
      </c>
      <c r="F73" s="191">
        <f t="shared" si="3"/>
        <v>0</v>
      </c>
      <c r="G73" s="43">
        <f t="shared" si="7"/>
        <v>0</v>
      </c>
      <c r="H73" s="206">
        <v>0</v>
      </c>
      <c r="I73" s="41">
        <f t="shared" si="5"/>
        <v>0</v>
      </c>
      <c r="J73" s="181">
        <v>0</v>
      </c>
      <c r="K73" s="42">
        <f t="shared" si="6"/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162" t="str">
        <f t="shared" si="1"/>
        <v xml:space="preserve"> </v>
      </c>
      <c r="D74" s="181"/>
      <c r="E74" s="42" t="str">
        <f t="shared" si="2"/>
        <v/>
      </c>
      <c r="F74" s="191"/>
      <c r="G74" s="43"/>
      <c r="H74" s="170"/>
      <c r="I74" s="41" t="str">
        <f t="shared" si="5"/>
        <v xml:space="preserve"> </v>
      </c>
      <c r="J74" s="181"/>
      <c r="K74" s="42" t="str">
        <f t="shared" si="6"/>
        <v/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2">
        <f t="shared" si="1"/>
        <v>0</v>
      </c>
      <c r="D75" s="184">
        <v>0</v>
      </c>
      <c r="E75" s="42">
        <f t="shared" si="2"/>
        <v>0</v>
      </c>
      <c r="F75" s="190">
        <f t="shared" si="3"/>
        <v>0</v>
      </c>
      <c r="G75" s="43">
        <f t="shared" si="7"/>
        <v>0</v>
      </c>
      <c r="H75" s="205">
        <v>0</v>
      </c>
      <c r="I75" s="41">
        <f t="shared" si="5"/>
        <v>0</v>
      </c>
      <c r="J75" s="184">
        <v>0</v>
      </c>
      <c r="K75" s="42">
        <f t="shared" si="6"/>
        <v>0</v>
      </c>
      <c r="L75" s="190">
        <f>J75+H75</f>
        <v>0</v>
      </c>
      <c r="M75" s="43">
        <f>IF(ISBLANK(L75),"  ",IF(L79&gt;0,L75/L79,IF(L75&gt;0,1,0)))</f>
        <v>0</v>
      </c>
    </row>
    <row r="76" spans="1:14" ht="15" customHeight="1" x14ac:dyDescent="0.2">
      <c r="A76" s="30" t="s">
        <v>70</v>
      </c>
      <c r="B76" s="206">
        <v>0</v>
      </c>
      <c r="C76" s="42">
        <f t="shared" si="1"/>
        <v>0</v>
      </c>
      <c r="D76" s="181">
        <v>42195326</v>
      </c>
      <c r="E76" s="42">
        <f t="shared" si="2"/>
        <v>1</v>
      </c>
      <c r="F76" s="191">
        <f t="shared" si="3"/>
        <v>42195326</v>
      </c>
      <c r="G76" s="43">
        <f t="shared" si="7"/>
        <v>4.825330045422261E-2</v>
      </c>
      <c r="H76" s="206">
        <v>0</v>
      </c>
      <c r="I76" s="41">
        <f t="shared" si="5"/>
        <v>0</v>
      </c>
      <c r="J76" s="181">
        <v>42195000</v>
      </c>
      <c r="K76" s="42">
        <f t="shared" si="6"/>
        <v>1</v>
      </c>
      <c r="L76" s="191">
        <f>J76+H76</f>
        <v>42195000</v>
      </c>
      <c r="M76" s="47">
        <f>IF(ISBLANK(L76),"  ",IF(L79&gt;0,L76/L79,IF(L76&gt;0,1,0)))</f>
        <v>4.8377389674511558E-2</v>
      </c>
    </row>
    <row r="77" spans="1:14" s="64" customFormat="1" ht="15" customHeight="1" x14ac:dyDescent="0.25">
      <c r="A77" s="65" t="s">
        <v>71</v>
      </c>
      <c r="B77" s="175">
        <v>0</v>
      </c>
      <c r="C77" s="60">
        <f t="shared" si="1"/>
        <v>0</v>
      </c>
      <c r="D77" s="186">
        <v>42195326</v>
      </c>
      <c r="E77" s="60">
        <f t="shared" si="2"/>
        <v>1</v>
      </c>
      <c r="F77" s="200">
        <f t="shared" si="3"/>
        <v>42195326</v>
      </c>
      <c r="G77" s="161">
        <f t="shared" si="7"/>
        <v>4.825330045422261E-2</v>
      </c>
      <c r="H77" s="175">
        <v>0</v>
      </c>
      <c r="I77" s="41">
        <f t="shared" si="5"/>
        <v>0</v>
      </c>
      <c r="J77" s="186">
        <v>42195000</v>
      </c>
      <c r="K77" s="60">
        <f t="shared" si="6"/>
        <v>1</v>
      </c>
      <c r="L77" s="200">
        <f>L76+L75+L74+L73+L72</f>
        <v>42195000</v>
      </c>
      <c r="M77" s="61">
        <f>IF(ISBLANK(L77),"  ",IF(L79&gt;0,L77/L79,IF(L77&gt;0,1,0)))</f>
        <v>4.8377389674511558E-2</v>
      </c>
    </row>
    <row r="78" spans="1:14" s="64" customFormat="1" ht="15" customHeight="1" x14ac:dyDescent="0.25">
      <c r="A78" s="65" t="s">
        <v>72</v>
      </c>
      <c r="B78" s="175">
        <v>0</v>
      </c>
      <c r="C78" s="60">
        <f t="shared" ref="C78:C79" si="17">IF(ISBLANK(B78)," ",IF(F78&gt;0,B78/F78,IF(B78&gt;0,1,0)))</f>
        <v>0</v>
      </c>
      <c r="D78" s="186">
        <v>0</v>
      </c>
      <c r="E78" s="60">
        <f t="shared" ref="E78:E79" si="18">IF(ISBLANK(D78),"",IF(F78&gt;0,D78/F78,IF(D78&gt;0,1,0)))</f>
        <v>0</v>
      </c>
      <c r="F78" s="201">
        <f t="shared" si="3"/>
        <v>0</v>
      </c>
      <c r="G78" s="161">
        <f t="shared" si="7"/>
        <v>0</v>
      </c>
      <c r="H78" s="175">
        <v>0</v>
      </c>
      <c r="I78" s="41">
        <f t="shared" ref="I78:I79" si="19">IF(ISBLANK(H78)," ",IF(L78&gt;0,H78/L78,IF(H78&gt;0,1,0)))</f>
        <v>0</v>
      </c>
      <c r="J78" s="186">
        <v>0</v>
      </c>
      <c r="K78" s="60">
        <f t="shared" ref="K78:K79" si="20">IF(ISBLANK(J78),"",IF(L78&gt;0,J78/L78,IF(J78&gt;0,1,0)))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SUM(B42,B49:B51,B70,B77:B78)</f>
        <v>151699346</v>
      </c>
      <c r="C79" s="83">
        <f t="shared" si="17"/>
        <v>0.1734787905477273</v>
      </c>
      <c r="D79" s="176">
        <f>SUM(D42,D49:D51,D70,D77:D78)</f>
        <v>722755367</v>
      </c>
      <c r="E79" s="83">
        <f t="shared" si="18"/>
        <v>0.8265212094522727</v>
      </c>
      <c r="F79" s="176">
        <f>F77+F70+F49+F42+F51+F50+F78</f>
        <v>874454713</v>
      </c>
      <c r="G79" s="83">
        <f t="shared" si="7"/>
        <v>1</v>
      </c>
      <c r="H79" s="176">
        <f>SUM(H42,H49:H51,H70,H77:H78)</f>
        <v>142575796</v>
      </c>
      <c r="I79" s="83">
        <f t="shared" si="19"/>
        <v>0.16346592822006556</v>
      </c>
      <c r="J79" s="176">
        <f>SUM(J42,J49:J51,J70,J77:J78)</f>
        <v>729629180</v>
      </c>
      <c r="K79" s="83">
        <f t="shared" si="20"/>
        <v>0.83653407177993444</v>
      </c>
      <c r="L79" s="176">
        <f>SUM(L42,L49:L51,L70,L77:L78)</f>
        <v>872204976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1C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104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f>LSUE!B13+SUSLA!B13+LCTCSummary!B13-LCTCBoard!B13-Online!B13</f>
        <v>125452103</v>
      </c>
      <c r="C13" s="41">
        <f t="shared" ref="C13:C79" si="0">IF(ISBLANK(B13),"  ",IF(F13&gt;0,B13/F13,IF(B13&gt;0,1,0)))</f>
        <v>1</v>
      </c>
      <c r="D13" s="177">
        <f>LSUE!D13+SUSLA!D13+LCTCSummary!D13-LCTCBoard!D13-Online!D13</f>
        <v>0</v>
      </c>
      <c r="E13" s="42">
        <f>IF(ISBLANK(D13),"  ",IF(F13&gt;0,D13/F13,IF(D13&gt;0,1,0)))</f>
        <v>0</v>
      </c>
      <c r="F13" s="187">
        <f>D13+B13</f>
        <v>125452103</v>
      </c>
      <c r="G13" s="43">
        <f>IF(ISBLANK(F13),"  ",IF(F79&gt;0,F13/F79,IF(F13&gt;0,1,0)))</f>
        <v>0.19532433907100766</v>
      </c>
      <c r="H13" s="165">
        <f>LSUE!H13+SUSLA!H13+LCTCSummary!H13-LCTCBoard!H13-Online!H13</f>
        <v>103315173</v>
      </c>
      <c r="I13" s="41">
        <f>IF(ISBLANK(H13),"  ",IF(L13&gt;0,H13/L13,IF(H13&gt;0,1,0)))</f>
        <v>1</v>
      </c>
      <c r="J13" s="177">
        <f>LSUE!J13+SUSLA!J13+LCTCSummary!J13-LCTCBoard!J13-Online!J13</f>
        <v>0</v>
      </c>
      <c r="K13" s="42">
        <f>IF(ISBLANK(J13),"  ",IF(L13&gt;0,J13/L13,IF(J13&gt;0,1,0)))</f>
        <v>0</v>
      </c>
      <c r="L13" s="187">
        <f>J13+H13</f>
        <v>103315173</v>
      </c>
      <c r="M13" s="44">
        <f>IF(ISBLANK(L13),"  ",IF(L79&gt;0,L13/L79,IF(L13&gt;0,1,0)))</f>
        <v>0.16662313875954707</v>
      </c>
      <c r="N13" s="24"/>
    </row>
    <row r="14" spans="1:17" ht="15" customHeight="1" x14ac:dyDescent="0.2">
      <c r="A14" s="10" t="s">
        <v>13</v>
      </c>
      <c r="B14" s="165">
        <f>LSUE!B14+SUSLA!B14+LCTCSummary!B14-LCTCBoard!B14-Online!B14</f>
        <v>0</v>
      </c>
      <c r="C14" s="45">
        <f t="shared" si="0"/>
        <v>0</v>
      </c>
      <c r="D14" s="177">
        <f>LSUE!D14+SUSLA!D14+LCTCSummary!D14-LCTCBoard!D14-Online!D14</f>
        <v>0</v>
      </c>
      <c r="E14" s="46">
        <f>IF(ISBLANK(D14),"  ",IF(F14&gt;0,D14/F14,IF(D14&gt;0,1,0)))</f>
        <v>0</v>
      </c>
      <c r="F14" s="188">
        <f>D14+B14</f>
        <v>0</v>
      </c>
      <c r="G14" s="47">
        <f>IF(ISBLANK(F14),"  ",IF(F79&gt;0,F14/F79,IF(F14&gt;0,1,0)))</f>
        <v>0</v>
      </c>
      <c r="H14" s="165">
        <f>LSUE!H14+SUSLA!H14+LCTCSummary!H14-LCTCBoard!H14-Online!H14</f>
        <v>0</v>
      </c>
      <c r="I14" s="45">
        <f>IF(ISBLANK(H14),"  ",IF(L14&gt;0,H14/L14,IF(H14&gt;0,1,0)))</f>
        <v>0</v>
      </c>
      <c r="J14" s="177">
        <f>LSUE!J14+SUSLA!J14+LCTCSummary!J14-LCTCBoard!J14-Online!J14</f>
        <v>0</v>
      </c>
      <c r="K14" s="46">
        <f>IF(ISBLANK(J14),"  ",IF(L14&gt;0,J14/L14,IF(J14&gt;0,1,0)))</f>
        <v>0</v>
      </c>
      <c r="L14" s="188">
        <f>J14+H14</f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232">
        <f>LSUE!B15+SUSLA!B15+LCTCSummary!B15-LCTCBoard!B15-Online!B15</f>
        <v>16677811.560000006</v>
      </c>
      <c r="C15" s="48">
        <f t="shared" si="0"/>
        <v>0.97688296723600831</v>
      </c>
      <c r="D15" s="178">
        <f>LSUE!D15+SUSLA!D15+LCTCSummary!D15-LCTCBoard!D15-Online!D15</f>
        <v>394665</v>
      </c>
      <c r="E15" s="49">
        <f>IF(ISBLANK(D15),"  ",IF(F15&gt;0,D15/F15,IF(D15&gt;0,1,0)))</f>
        <v>2.3117032763991675E-2</v>
      </c>
      <c r="F15" s="189">
        <f>D15+B15</f>
        <v>17072476.560000006</v>
      </c>
      <c r="G15" s="50">
        <f>IF(ISBLANK(F15),"  ",IF(F79&gt;0,F15/F79,IF(F15&gt;0,1,0)))</f>
        <v>2.6581222001414131E-2</v>
      </c>
      <c r="H15" s="232">
        <f>LSUE!H15+SUSLA!H15+LCTCSummary!H15-LCTCBoard!H15-Online!H15</f>
        <v>15608555</v>
      </c>
      <c r="I15" s="48">
        <f>IF(ISBLANK(H15),"  ",IF(L15&gt;0,H15/L15,IF(H15&gt;0,1,0)))</f>
        <v>0.98114222190513223</v>
      </c>
      <c r="J15" s="178">
        <f>LSUE!J15+SUSLA!J15+LCTCSummary!J15-LCTCBoard!J15-Online!J15</f>
        <v>300000</v>
      </c>
      <c r="K15" s="49">
        <f>IF(ISBLANK(J15),"  ",IF(L15&gt;0,J15/L15,IF(J15&gt;0,1,0)))</f>
        <v>1.8857778094867824E-2</v>
      </c>
      <c r="L15" s="189">
        <f>J15+H15</f>
        <v>15908555</v>
      </c>
      <c r="M15" s="50">
        <f>IF(ISBLANK(L15),"  ",IF(L79&gt;0,L15/L79,IF(L15&gt;0,1,0)))</f>
        <v>2.5656767445270467E-2</v>
      </c>
      <c r="N15" s="24"/>
    </row>
    <row r="16" spans="1:17" ht="15" customHeight="1" x14ac:dyDescent="0.2">
      <c r="A16" s="51" t="s">
        <v>15</v>
      </c>
      <c r="B16" s="165">
        <f>LSUE!B16+SUSLA!B16+LCTCSummary!B16-LCTCBoard!B16-Online!B16</f>
        <v>1094092</v>
      </c>
      <c r="C16" s="41">
        <f t="shared" si="0"/>
        <v>1</v>
      </c>
      <c r="D16" s="177">
        <f>LSUE!D16+SUSLA!D16+LCTCSummary!D16-LCTCBoard!D16-Online!D16</f>
        <v>0</v>
      </c>
      <c r="E16" s="42">
        <f>IF(ISBLANK(D16),"  ",IF(F16&gt;0,D16/F16,IF(D16&gt;0,1,0)))</f>
        <v>0</v>
      </c>
      <c r="F16" s="190">
        <f t="shared" ref="F16:F41" si="1">D16+B16</f>
        <v>1094092</v>
      </c>
      <c r="G16" s="43">
        <f>IF(ISBLANK(F16),"  ",IF(F79&gt;0,F16/F79,IF(F16&gt;0,1,0)))</f>
        <v>1.7034612547138961E-3</v>
      </c>
      <c r="H16" s="165">
        <f>LSUE!H16+SUSLA!H16+LCTCSummary!H16-LCTCBoard!H16-Online!H16</f>
        <v>0</v>
      </c>
      <c r="I16" s="41">
        <f t="shared" ref="I16:I34" si="2">IF(ISBLANK(H16),"  ",IF(L16&gt;0,H16/L16,IF(H16&gt;0,1,0)))</f>
        <v>0</v>
      </c>
      <c r="J16" s="177">
        <f>LSUE!J16+SUSLA!J16+LCTCSummary!J16-LCTCBoard!J16-Online!J16</f>
        <v>0</v>
      </c>
      <c r="K16" s="42">
        <f t="shared" ref="K16:K34" si="3">IF(ISBLANK(J16),"  ",IF(L16&gt;0,J16/L16,IF(J16&gt;0,1,0)))</f>
        <v>0</v>
      </c>
      <c r="L16" s="190">
        <f t="shared" ref="L16:L41" si="4">J16+H16</f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165">
        <f>LSUE!B17+SUSLA!B17+LCTCSummary!B17-LCTCBoard!B17-Online!B17</f>
        <v>4601813.6100000003</v>
      </c>
      <c r="C17" s="45">
        <f t="shared" si="0"/>
        <v>1</v>
      </c>
      <c r="D17" s="177">
        <f>LSUE!D17+SUSLA!D17+LCTCSummary!D17-LCTCBoard!D17-Online!D17</f>
        <v>0</v>
      </c>
      <c r="E17" s="42">
        <f t="shared" ref="E17:E34" si="5">IF(ISBLANK(D17),"  ",IF(F17&gt;0,D17/F17,IF(D17&gt;0,1,0)))</f>
        <v>0</v>
      </c>
      <c r="F17" s="191">
        <f t="shared" si="1"/>
        <v>4601813.6100000003</v>
      </c>
      <c r="G17" s="47">
        <f>IF(ISBLANK(F17),"  ",IF(F79&gt;0,F17/F79,IF(F17&gt;0,1,0)))</f>
        <v>7.1648555935424846E-3</v>
      </c>
      <c r="H17" s="165">
        <f>LSUE!H17+SUSLA!H17+LCTCSummary!H17-LCTCBoard!H17-Online!H17</f>
        <v>4773580</v>
      </c>
      <c r="I17" s="45">
        <f t="shared" si="2"/>
        <v>1</v>
      </c>
      <c r="J17" s="177">
        <f>LSUE!J17+SUSLA!J17+LCTCSummary!J17-LCTCBoard!J17-Online!J17</f>
        <v>0</v>
      </c>
      <c r="K17" s="46">
        <f t="shared" si="3"/>
        <v>0</v>
      </c>
      <c r="L17" s="191">
        <f t="shared" si="4"/>
        <v>4773580</v>
      </c>
      <c r="M17" s="47">
        <f>IF(ISBLANK(L17),"  ",IF(L79&gt;0,L17/L79,IF(L17&gt;0,1,0)))</f>
        <v>7.698664771338075E-3</v>
      </c>
      <c r="N17" s="24"/>
    </row>
    <row r="18" spans="1:14" ht="15" customHeight="1" x14ac:dyDescent="0.2">
      <c r="A18" s="52" t="s">
        <v>17</v>
      </c>
      <c r="B18" s="165">
        <f>LSUE!B18+SUSLA!B18+LCTCSummary!B18-LCTCBoard!B18-Online!B18</f>
        <v>0</v>
      </c>
      <c r="C18" s="45">
        <f t="shared" si="0"/>
        <v>0</v>
      </c>
      <c r="D18" s="177">
        <f>LSUE!D18+SUSLA!D18+LCTCSummary!D18-LCTCBoard!D18-Online!D18</f>
        <v>0</v>
      </c>
      <c r="E18" s="42">
        <f t="shared" si="5"/>
        <v>0</v>
      </c>
      <c r="F18" s="191">
        <f t="shared" si="1"/>
        <v>0</v>
      </c>
      <c r="G18" s="47">
        <f>IF(ISBLANK(F18),"  ",IF(F79&gt;0,F18/F79,IF(F18&gt;0,1,0)))</f>
        <v>0</v>
      </c>
      <c r="H18" s="165">
        <f>LSUE!H18+SUSLA!H18+LCTCSummary!H18-LCTCBoard!H18-Online!H18</f>
        <v>0</v>
      </c>
      <c r="I18" s="45">
        <f t="shared" si="2"/>
        <v>0</v>
      </c>
      <c r="J18" s="177">
        <f>LSUE!J18+SUSLA!J18+LCTCSummary!J18-LCTCBoard!J18-Online!J18</f>
        <v>0</v>
      </c>
      <c r="K18" s="46">
        <f t="shared" si="3"/>
        <v>0</v>
      </c>
      <c r="L18" s="191">
        <f t="shared" si="4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165">
        <f>LSUE!B19+SUSLA!B19+LCTCSummary!B19-LCTCBoard!B19-Online!B19</f>
        <v>138564.95000000001</v>
      </c>
      <c r="C19" s="45">
        <f t="shared" si="0"/>
        <v>1</v>
      </c>
      <c r="D19" s="177">
        <f>LSUE!D19+SUSLA!D19+LCTCSummary!D19-LCTCBoard!D19-Online!D19</f>
        <v>0</v>
      </c>
      <c r="E19" s="42">
        <f t="shared" si="5"/>
        <v>0</v>
      </c>
      <c r="F19" s="191">
        <f t="shared" si="1"/>
        <v>138564.95000000001</v>
      </c>
      <c r="G19" s="47">
        <f>IF(ISBLANK(F19),"  ",IF(F79&gt;0,F19/F79,IF(F19&gt;0,1,0)))</f>
        <v>2.157405625727711E-4</v>
      </c>
      <c r="H19" s="165">
        <f>LSUE!H19+SUSLA!H19+LCTCSummary!H19-LCTCBoard!H19-Online!H19</f>
        <v>78713</v>
      </c>
      <c r="I19" s="45">
        <f t="shared" si="2"/>
        <v>1</v>
      </c>
      <c r="J19" s="177">
        <f>LSUE!J19+SUSLA!J19+LCTCSummary!J19-LCTCBoard!J19-Online!J19</f>
        <v>0</v>
      </c>
      <c r="K19" s="46">
        <f t="shared" si="3"/>
        <v>0</v>
      </c>
      <c r="L19" s="191">
        <f t="shared" si="4"/>
        <v>78713</v>
      </c>
      <c r="M19" s="47">
        <f>IF(ISBLANK(L19),"  ",IF(L79&gt;0,L19/L79,IF(L19&gt;0,1,0)))</f>
        <v>1.2694560479688911E-4</v>
      </c>
      <c r="N19" s="24"/>
    </row>
    <row r="20" spans="1:14" ht="15" customHeight="1" x14ac:dyDescent="0.2">
      <c r="A20" s="52" t="s">
        <v>19</v>
      </c>
      <c r="B20" s="165">
        <f>LSUE!B20+SUSLA!B20+LCTCSummary!B20-LCTCBoard!B20-Online!B20</f>
        <v>530624</v>
      </c>
      <c r="C20" s="45">
        <f t="shared" si="0"/>
        <v>1</v>
      </c>
      <c r="D20" s="177">
        <f>LSUE!D20+SUSLA!D20+LCTCSummary!D20-LCTCBoard!D20-Online!D20</f>
        <v>0</v>
      </c>
      <c r="E20" s="42">
        <f t="shared" si="5"/>
        <v>0</v>
      </c>
      <c r="F20" s="191">
        <f>D20+B20</f>
        <v>530624</v>
      </c>
      <c r="G20" s="47">
        <f>IF(ISBLANK(F20),"  ",IF(F79&gt;0,F20/F79,IF(F20&gt;0,1,0)))</f>
        <v>8.2616217358440279E-4</v>
      </c>
      <c r="H20" s="165">
        <f>LSUE!H20+SUSLA!H20+LCTCSummary!H20-LCTCBoard!H20-Online!H20</f>
        <v>544710</v>
      </c>
      <c r="I20" s="45">
        <f t="shared" si="2"/>
        <v>1</v>
      </c>
      <c r="J20" s="177">
        <f>LSUE!J20+SUSLA!J20+LCTCSummary!J20-LCTCBoard!J20-Online!J20</f>
        <v>0</v>
      </c>
      <c r="K20" s="46">
        <f t="shared" si="3"/>
        <v>0</v>
      </c>
      <c r="L20" s="191">
        <f>J20+H20</f>
        <v>544710</v>
      </c>
      <c r="M20" s="47">
        <f>IF(ISBLANK(L20),"  ",IF(L79&gt;0,L20/L79,IF(L20&gt;0,1,0)))</f>
        <v>8.7848945395186903E-4</v>
      </c>
      <c r="N20" s="24"/>
    </row>
    <row r="21" spans="1:14" ht="15" customHeight="1" x14ac:dyDescent="0.2">
      <c r="A21" s="52" t="s">
        <v>20</v>
      </c>
      <c r="B21" s="165">
        <f>LSUE!B21+SUSLA!B21+LCTCSummary!B21-LCTCBoard!B21-Online!B21</f>
        <v>0</v>
      </c>
      <c r="C21" s="45">
        <f t="shared" si="0"/>
        <v>0</v>
      </c>
      <c r="D21" s="177">
        <f>LSUE!D21+SUSLA!D21+LCTCSummary!D21-LCTCBoard!D21-Online!D21</f>
        <v>0</v>
      </c>
      <c r="E21" s="42">
        <f t="shared" si="5"/>
        <v>0</v>
      </c>
      <c r="F21" s="191">
        <f t="shared" si="1"/>
        <v>0</v>
      </c>
      <c r="G21" s="47">
        <f>IF(ISBLANK(F21),"  ",IF(F79&gt;0,F21/F79,IF(F21&gt;0,1,0)))</f>
        <v>0</v>
      </c>
      <c r="H21" s="165">
        <f>LSUE!H21+SUSLA!H21+LCTCSummary!H21-LCTCBoard!H21-Online!H21</f>
        <v>0</v>
      </c>
      <c r="I21" s="45">
        <f t="shared" si="2"/>
        <v>0</v>
      </c>
      <c r="J21" s="177">
        <f>LSUE!J21+SUSLA!J21+LCTCSummary!J21-LCTCBoard!J21-Online!J21</f>
        <v>0</v>
      </c>
      <c r="K21" s="46">
        <f t="shared" si="3"/>
        <v>0</v>
      </c>
      <c r="L21" s="191">
        <f t="shared" si="4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165">
        <f>LSUE!B22+SUSLA!B22+LCTCSummary!B22-LCTCBoard!B22-Online!B22</f>
        <v>0</v>
      </c>
      <c r="C22" s="45">
        <f t="shared" si="0"/>
        <v>0</v>
      </c>
      <c r="D22" s="177">
        <f>LSUE!D22+SUSLA!D22+LCTCSummary!D22-LCTCBoard!D22-Online!D22</f>
        <v>0</v>
      </c>
      <c r="E22" s="42">
        <f t="shared" si="5"/>
        <v>0</v>
      </c>
      <c r="F22" s="191">
        <f t="shared" si="1"/>
        <v>0</v>
      </c>
      <c r="G22" s="47">
        <f>IF(ISBLANK(F22),"  ",IF(F79&gt;0,F22/F79,IF(F22&gt;0,1,0)))</f>
        <v>0</v>
      </c>
      <c r="H22" s="165">
        <f>LSUE!H22+SUSLA!H22+LCTCSummary!H22-LCTCBoard!H22-Online!H22</f>
        <v>0</v>
      </c>
      <c r="I22" s="45">
        <f t="shared" si="2"/>
        <v>0</v>
      </c>
      <c r="J22" s="177">
        <f>LSUE!J22+SUSLA!J22+LCTCSummary!J22-LCTCBoard!J22-Online!J22</f>
        <v>0</v>
      </c>
      <c r="K22" s="46">
        <f t="shared" si="3"/>
        <v>0</v>
      </c>
      <c r="L22" s="191">
        <f t="shared" si="4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165">
        <f>LSUE!B23+SUSLA!B23+LCTCSummary!B23-LCTCBoard!B23-Online!B23</f>
        <v>0</v>
      </c>
      <c r="C23" s="45">
        <f t="shared" si="0"/>
        <v>0</v>
      </c>
      <c r="D23" s="177">
        <f>LSUE!D23+SUSLA!D23+LCTCSummary!D23-LCTCBoard!D23-Online!D23</f>
        <v>0</v>
      </c>
      <c r="E23" s="42">
        <f t="shared" si="5"/>
        <v>0</v>
      </c>
      <c r="F23" s="191">
        <f t="shared" si="1"/>
        <v>0</v>
      </c>
      <c r="G23" s="47">
        <f>IF(ISBLANK(F23),"  ",IF(F79&gt;0,F23/F79,IF(F23&gt;0,1,0)))</f>
        <v>0</v>
      </c>
      <c r="H23" s="165">
        <f>LSUE!H23+SUSLA!H23+LCTCSummary!H23-LCTCBoard!H23-Online!H23</f>
        <v>0</v>
      </c>
      <c r="I23" s="45">
        <f t="shared" si="2"/>
        <v>0</v>
      </c>
      <c r="J23" s="177">
        <f>LSUE!J23+SUSLA!J23+LCTCSummary!J23-LCTCBoard!J23-Online!J23</f>
        <v>0</v>
      </c>
      <c r="K23" s="46">
        <f t="shared" si="3"/>
        <v>0</v>
      </c>
      <c r="L23" s="191">
        <f t="shared" si="4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165">
        <f>LSUE!B24+SUSLA!B24+LCTCSummary!B24-LCTCBoard!B24-Online!B24</f>
        <v>0</v>
      </c>
      <c r="C24" s="45">
        <f t="shared" si="0"/>
        <v>0</v>
      </c>
      <c r="D24" s="177">
        <f>LSUE!D24+SUSLA!D24+LCTCSummary!D24-LCTCBoard!D24-Online!D24</f>
        <v>0</v>
      </c>
      <c r="E24" s="42">
        <f t="shared" si="5"/>
        <v>0</v>
      </c>
      <c r="F24" s="191">
        <f t="shared" si="1"/>
        <v>0</v>
      </c>
      <c r="G24" s="47">
        <f>IF(ISBLANK(F24),"  ",IF(F79&gt;0,F24/F79,IF(F24&gt;0,1,0)))</f>
        <v>0</v>
      </c>
      <c r="H24" s="165">
        <f>LSUE!H24+SUSLA!H24+LCTCSummary!H24-LCTCBoard!H24-Online!H24</f>
        <v>0</v>
      </c>
      <c r="I24" s="45">
        <f t="shared" si="2"/>
        <v>0</v>
      </c>
      <c r="J24" s="177">
        <f>LSUE!J24+SUSLA!J24+LCTCSummary!J24-LCTCBoard!J24-Online!J24</f>
        <v>0</v>
      </c>
      <c r="K24" s="46">
        <f t="shared" si="3"/>
        <v>0</v>
      </c>
      <c r="L24" s="191">
        <f t="shared" si="4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165">
        <f>LSUE!B25+SUSLA!B25+LCTCSummary!B25-LCTCBoard!B25-Online!B25</f>
        <v>0</v>
      </c>
      <c r="C25" s="45">
        <f t="shared" si="0"/>
        <v>0</v>
      </c>
      <c r="D25" s="177">
        <f>LSUE!D25+SUSLA!D25+LCTCSummary!D25-LCTCBoard!D25-Online!D25</f>
        <v>0</v>
      </c>
      <c r="E25" s="42">
        <f t="shared" si="5"/>
        <v>0</v>
      </c>
      <c r="F25" s="191">
        <f t="shared" si="1"/>
        <v>0</v>
      </c>
      <c r="G25" s="47">
        <f>IF(ISBLANK(F25),"  ",IF(F79&gt;0,F25/F79,IF(F25&gt;0,1,0)))</f>
        <v>0</v>
      </c>
      <c r="H25" s="165">
        <f>LSUE!H25+SUSLA!H25+LCTCSummary!H25-LCTCBoard!H25-Online!H25</f>
        <v>0</v>
      </c>
      <c r="I25" s="45">
        <f t="shared" si="2"/>
        <v>0</v>
      </c>
      <c r="J25" s="177">
        <f>LSUE!J25+SUSLA!J25+LCTCSummary!J25-LCTCBoard!J25-Online!J25</f>
        <v>0</v>
      </c>
      <c r="K25" s="46">
        <f t="shared" si="3"/>
        <v>0</v>
      </c>
      <c r="L25" s="191">
        <f t="shared" si="4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165">
        <f>LSUE!B26+SUSLA!B26+LCTCSummary!B26-LCTCBoard!B26-Online!B26</f>
        <v>0</v>
      </c>
      <c r="C26" s="45">
        <f t="shared" si="0"/>
        <v>0</v>
      </c>
      <c r="D26" s="177">
        <f>LSUE!D26+SUSLA!D26+LCTCSummary!D26-LCTCBoard!D26-Online!D26</f>
        <v>0</v>
      </c>
      <c r="E26" s="42">
        <f t="shared" si="5"/>
        <v>0</v>
      </c>
      <c r="F26" s="191">
        <f t="shared" si="1"/>
        <v>0</v>
      </c>
      <c r="G26" s="47">
        <f>IF(ISBLANK(F26),"  ",IF(F79&gt;0,F26/F79,IF(F26&gt;0,1,0)))</f>
        <v>0</v>
      </c>
      <c r="H26" s="165">
        <f>LSUE!H26+SUSLA!H26+LCTCSummary!H26-LCTCBoard!H26-Online!H26</f>
        <v>0</v>
      </c>
      <c r="I26" s="45">
        <f t="shared" si="2"/>
        <v>0</v>
      </c>
      <c r="J26" s="177">
        <f>LSUE!J26+SUSLA!J26+LCTCSummary!J26-LCTCBoard!J26-Online!J26</f>
        <v>0</v>
      </c>
      <c r="K26" s="46">
        <f t="shared" si="3"/>
        <v>0</v>
      </c>
      <c r="L26" s="191">
        <f t="shared" si="4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165">
        <f>LSUE!B27+SUSLA!B27+LCTCSummary!B27-LCTCBoard!B27-Online!B27</f>
        <v>0</v>
      </c>
      <c r="C27" s="45">
        <f t="shared" si="0"/>
        <v>0</v>
      </c>
      <c r="D27" s="177">
        <f>LSUE!D27+SUSLA!D27+LCTCSummary!D27-LCTCBoard!D27-Online!D27</f>
        <v>0</v>
      </c>
      <c r="E27" s="42">
        <f t="shared" si="5"/>
        <v>0</v>
      </c>
      <c r="F27" s="191">
        <f t="shared" si="1"/>
        <v>0</v>
      </c>
      <c r="G27" s="47">
        <f>IF(ISBLANK(F27),"  ",IF(F79&gt;0,F27/F79,IF(F27&gt;0,1,0)))</f>
        <v>0</v>
      </c>
      <c r="H27" s="165">
        <f>LSUE!H27+SUSLA!H27+LCTCSummary!H27-LCTCBoard!H27-Online!H27</f>
        <v>0</v>
      </c>
      <c r="I27" s="45">
        <f t="shared" si="2"/>
        <v>0</v>
      </c>
      <c r="J27" s="177">
        <f>LSUE!J27+SUSLA!J27+LCTCSummary!J27-LCTCBoard!J27-Online!J27</f>
        <v>0</v>
      </c>
      <c r="K27" s="46">
        <f t="shared" si="3"/>
        <v>0</v>
      </c>
      <c r="L27" s="191">
        <f t="shared" si="4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165">
        <f>LSUE!B28+SUSLA!B28+LCTCSummary!B28-LCTCBoard!B28-Online!B28</f>
        <v>0</v>
      </c>
      <c r="C28" s="45">
        <f t="shared" si="0"/>
        <v>0</v>
      </c>
      <c r="D28" s="177">
        <f>LSUE!D28+SUSLA!D28+LCTCSummary!D28-LCTCBoard!D28-Online!D28</f>
        <v>0</v>
      </c>
      <c r="E28" s="42">
        <f t="shared" si="5"/>
        <v>0</v>
      </c>
      <c r="F28" s="191">
        <f t="shared" si="1"/>
        <v>0</v>
      </c>
      <c r="G28" s="47">
        <f>IF(ISBLANK(F28),"  ",IF(F79&gt;0,F28/F79,IF(F28&gt;0,1,0)))</f>
        <v>0</v>
      </c>
      <c r="H28" s="165">
        <f>LSUE!H28+SUSLA!H28+LCTCSummary!H28-LCTCBoard!H28-Online!H28</f>
        <v>0</v>
      </c>
      <c r="I28" s="45">
        <f t="shared" si="2"/>
        <v>0</v>
      </c>
      <c r="J28" s="177">
        <f>LSUE!J28+SUSLA!J28+LCTCSummary!J28-LCTCBoard!J28-Online!J28</f>
        <v>0</v>
      </c>
      <c r="K28" s="46">
        <f t="shared" si="3"/>
        <v>0</v>
      </c>
      <c r="L28" s="191">
        <f t="shared" si="4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165">
        <f>LSUE!B29+SUSLA!B29+LCTCSummary!B29-LCTCBoard!B29-Online!B29</f>
        <v>10000000</v>
      </c>
      <c r="C29" s="45">
        <f t="shared" si="0"/>
        <v>0.96203196543611558</v>
      </c>
      <c r="D29" s="177">
        <f>LSUE!D29+SUSLA!D29+LCTCSummary!D29-LCTCBoard!D29-Online!D29</f>
        <v>394665</v>
      </c>
      <c r="E29" s="42">
        <f t="shared" si="5"/>
        <v>3.7968034563884451E-2</v>
      </c>
      <c r="F29" s="191">
        <f t="shared" si="1"/>
        <v>10394665</v>
      </c>
      <c r="G29" s="47">
        <f>IF(ISBLANK(F29),"  ",IF(F79&gt;0,F29/F79,IF(F29&gt;0,1,0)))</f>
        <v>1.6184113477870802E-2</v>
      </c>
      <c r="H29" s="165">
        <f>LSUE!H29+SUSLA!H29+LCTCSummary!H29-LCTCBoard!H29-Online!H29</f>
        <v>10000000</v>
      </c>
      <c r="I29" s="45">
        <f t="shared" si="2"/>
        <v>0.970873786407767</v>
      </c>
      <c r="J29" s="177">
        <f>LSUE!J29+SUSLA!J29+LCTCSummary!J29-LCTCBoard!J29-Online!J29</f>
        <v>300000</v>
      </c>
      <c r="K29" s="46">
        <f t="shared" si="3"/>
        <v>2.9126213592233011E-2</v>
      </c>
      <c r="L29" s="191">
        <f t="shared" si="4"/>
        <v>10300000</v>
      </c>
      <c r="M29" s="47">
        <f>IF(ISBLANK(L29),"  ",IF(L79&gt;0,L29/L79,IF(L29&gt;0,1,0)))</f>
        <v>1.661148386426585E-2</v>
      </c>
      <c r="N29" s="24"/>
    </row>
    <row r="30" spans="1:14" ht="15" customHeight="1" x14ac:dyDescent="0.2">
      <c r="A30" s="53" t="s">
        <v>29</v>
      </c>
      <c r="B30" s="165">
        <f>LSUE!B30+SUSLA!B30+LCTCSummary!B30-LCTCBoard!B30-Online!B30</f>
        <v>0</v>
      </c>
      <c r="C30" s="45">
        <f t="shared" si="0"/>
        <v>0</v>
      </c>
      <c r="D30" s="177">
        <f>LSUE!D30+SUSLA!D30+LCTCSummary!D30-LCTCBoard!D30-Online!D30</f>
        <v>0</v>
      </c>
      <c r="E30" s="42">
        <f>IF(ISBLANK(D30),"  ",IF(F30&gt;0,D30/F30,IF(D30&gt;0,1,0)))</f>
        <v>0</v>
      </c>
      <c r="F30" s="191">
        <f t="shared" si="1"/>
        <v>0</v>
      </c>
      <c r="G30" s="47">
        <f>IF(ISBLANK(F30),"  ",IF(F79&gt;0,F30/F79,IF(F30&gt;0,1,0)))</f>
        <v>0</v>
      </c>
      <c r="H30" s="165">
        <f>LSUE!H30+SUSLA!H30+LCTCSummary!H30-LCTCBoard!H30-Online!H30</f>
        <v>0</v>
      </c>
      <c r="I30" s="45">
        <f t="shared" si="2"/>
        <v>0</v>
      </c>
      <c r="J30" s="177">
        <f>LSUE!J30+SUSLA!J30+LCTCSummary!J30-LCTCBoard!J30-Online!J30</f>
        <v>0</v>
      </c>
      <c r="K30" s="46">
        <f>IF(ISBLANK(J30),"  ",IF(L30&gt;0,J30/L30,IF(J30&gt;0,1,0)))</f>
        <v>0</v>
      </c>
      <c r="L30" s="191">
        <f t="shared" si="4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165">
        <f>LSUE!B31+SUSLA!B31+LCTCSummary!B31-LCTCBoard!B31-Online!B31</f>
        <v>312717</v>
      </c>
      <c r="C31" s="45">
        <f t="shared" si="0"/>
        <v>1</v>
      </c>
      <c r="D31" s="177">
        <f>LSUE!D31+SUSLA!D31+LCTCSummary!D31-LCTCBoard!D31-Online!D31</f>
        <v>0</v>
      </c>
      <c r="E31" s="42">
        <f>IF(ISBLANK(D31),"  ",IF(F31&gt;0,D31/F31,IF(D31&gt;0,1,0)))</f>
        <v>0</v>
      </c>
      <c r="F31" s="191">
        <f t="shared" si="1"/>
        <v>312717</v>
      </c>
      <c r="G31" s="47">
        <f>IF(ISBLANK(F31),"  ",IF(F79&gt;0,F31/F79,IF(F31&gt;0,1,0)))</f>
        <v>4.8688893912976732E-4</v>
      </c>
      <c r="H31" s="165">
        <f>LSUE!H31+SUSLA!H31+LCTCSummary!H31-LCTCBoard!H31-Online!H31</f>
        <v>211552</v>
      </c>
      <c r="I31" s="45">
        <f t="shared" si="2"/>
        <v>1</v>
      </c>
      <c r="J31" s="177">
        <f>LSUE!J31+SUSLA!J31+LCTCSummary!J31-LCTCBoard!J31-Online!J31</f>
        <v>0</v>
      </c>
      <c r="K31" s="46">
        <f>IF(ISBLANK(J31),"  ",IF(L31&gt;0,J31/L31,IF(J31&gt;0,1,0)))</f>
        <v>0</v>
      </c>
      <c r="L31" s="191">
        <f t="shared" si="4"/>
        <v>211552</v>
      </c>
      <c r="M31" s="47">
        <f>IF(ISBLANK(L31),"  ",IF(L79&gt;0,L31/L79,IF(L31&gt;0,1,0)))</f>
        <v>3.4118375091778341E-4</v>
      </c>
      <c r="N31" s="24"/>
    </row>
    <row r="32" spans="1:14" ht="15" customHeight="1" x14ac:dyDescent="0.2">
      <c r="A32" s="53" t="s">
        <v>31</v>
      </c>
      <c r="B32" s="165">
        <f>LSUE!B32+SUSLA!B32+LCTCSummary!B32-LCTCBoard!B32-Online!B32</f>
        <v>0</v>
      </c>
      <c r="C32" s="45">
        <f t="shared" si="0"/>
        <v>0</v>
      </c>
      <c r="D32" s="177">
        <f>LSUE!D32+SUSLA!D32+LCTCSummary!D32-LCTCBoard!D32-Online!D32</f>
        <v>0</v>
      </c>
      <c r="E32" s="42">
        <f>IF(ISBLANK(D32),"  ",IF(F32&gt;0,D32/F32,IF(D32&gt;0,1,0)))</f>
        <v>0</v>
      </c>
      <c r="F32" s="191">
        <f t="shared" si="1"/>
        <v>0</v>
      </c>
      <c r="G32" s="47">
        <f>IF(ISBLANK(F32),"  ",IF(F79&gt;0,F32/F79,IF(F32&gt;0,1,0)))</f>
        <v>0</v>
      </c>
      <c r="H32" s="165">
        <f>LSUE!H32+SUSLA!H32+LCTCSummary!H32-LCTCBoard!H32-Online!H32</f>
        <v>0</v>
      </c>
      <c r="I32" s="45">
        <f t="shared" si="2"/>
        <v>0</v>
      </c>
      <c r="J32" s="177">
        <f>LSUE!J32+SUSLA!J32+LCTCSummary!J32-LCTCBoard!J32-Online!J32</f>
        <v>0</v>
      </c>
      <c r="K32" s="46">
        <f>IF(ISBLANK(J32),"  ",IF(L32&gt;0,J32/L32,IF(J32&gt;0,1,0)))</f>
        <v>0</v>
      </c>
      <c r="L32" s="191">
        <f t="shared" si="4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165">
        <f>LSUE!B33+SUSLA!B33+LCTCSummary!B33-LCTCBoard!B33-Online!B33</f>
        <v>0</v>
      </c>
      <c r="C33" s="45">
        <f>IF(ISBLANK(B33),"  ",IF(F33&gt;0,B33/F33,IF(B33&gt;0,1,0)))</f>
        <v>0</v>
      </c>
      <c r="D33" s="177">
        <f>LSUE!D33+SUSLA!D33+LCTCSummary!D33-LCTCBoard!D33-Online!D33</f>
        <v>0</v>
      </c>
      <c r="E33" s="42">
        <f>IF(ISBLANK(D33),"  ",IF(F33&gt;0,D33/F33,IF(D33&gt;0,1,0)))</f>
        <v>0</v>
      </c>
      <c r="F33" s="191">
        <f t="shared" si="1"/>
        <v>0</v>
      </c>
      <c r="G33" s="47">
        <f>IF(ISBLANK(F33),"  ",IF(F79&gt;0,F33/F79,IF(F33&gt;0,1,0)))</f>
        <v>0</v>
      </c>
      <c r="H33" s="165">
        <f>LSUE!H33+SUSLA!H33+LCTCSummary!H33-LCTCBoard!H33-Online!H33</f>
        <v>0</v>
      </c>
      <c r="I33" s="45">
        <f>IF(ISBLANK(H33),"  ",IF(L33&gt;0,H33/L33,IF(H33&gt;0,1,0)))</f>
        <v>0</v>
      </c>
      <c r="J33" s="177">
        <f>LSUE!J33+SUSLA!J33+LCTCSummary!J33-LCTCBoard!J33-Online!J33</f>
        <v>0</v>
      </c>
      <c r="K33" s="46">
        <f>IF(ISBLANK(J33),"  ",IF(L33&gt;0,J33/L33,IF(J33&gt;0,1,0)))</f>
        <v>0</v>
      </c>
      <c r="L33" s="191">
        <f t="shared" si="4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165">
        <f>LSUE!B34+SUSLA!B34+LCTCSummary!B34-LCTCBoard!B34-Online!B34</f>
        <v>0</v>
      </c>
      <c r="C34" s="45">
        <f t="shared" si="0"/>
        <v>0</v>
      </c>
      <c r="D34" s="177">
        <f>LSUE!D34+SUSLA!D34+LCTCSummary!D34-LCTCBoard!D34-Online!D34</f>
        <v>0</v>
      </c>
      <c r="E34" s="42">
        <f t="shared" si="5"/>
        <v>0</v>
      </c>
      <c r="F34" s="191">
        <f t="shared" si="1"/>
        <v>0</v>
      </c>
      <c r="G34" s="47">
        <f>IF(ISBLANK(F34),"  ",IF(F79&gt;0,F34/F79,IF(F34&gt;0,1,0)))</f>
        <v>0</v>
      </c>
      <c r="H34" s="165">
        <f>LSUE!H34+SUSLA!H34+LCTCSummary!H34-LCTCBoard!H34-Online!H34</f>
        <v>0</v>
      </c>
      <c r="I34" s="45">
        <f t="shared" si="2"/>
        <v>0</v>
      </c>
      <c r="J34" s="177">
        <f>LSUE!J34+SUSLA!J34+LCTCSummary!J34-LCTCBoard!J34-Online!J34</f>
        <v>0</v>
      </c>
      <c r="K34" s="46">
        <f t="shared" si="3"/>
        <v>0</v>
      </c>
      <c r="L34" s="191">
        <f t="shared" si="4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165">
        <f>LSUE!B35+SUSLA!B35+LCTCSummary!B35-LCTCBoard!B35-Online!B35</f>
        <v>0</v>
      </c>
      <c r="C35" s="45">
        <f t="shared" ref="C35:C36" si="6">IF(ISBLANK(B35),"  ",IF(F35&gt;0,B35/F35,IF(B35&gt;0,1,0)))</f>
        <v>0</v>
      </c>
      <c r="D35" s="177">
        <f>LSUE!D35+SUSLA!D35+LCTCSummary!D35-LCTCBoard!D35-Online!D35</f>
        <v>0</v>
      </c>
      <c r="E35" s="42">
        <f t="shared" ref="E35:E36" si="7">IF(ISBLANK(D35),"  ",IF(F35&gt;0,D35/F35,IF(D35&gt;0,1,0)))</f>
        <v>0</v>
      </c>
      <c r="F35" s="191">
        <f t="shared" ref="F35" si="8">D35+B35</f>
        <v>0</v>
      </c>
      <c r="G35" s="47">
        <f>IF(ISBLANK(F35),"  ",IF(F80&gt;0,F35/F80,IF(F35&gt;0,1,0)))</f>
        <v>0</v>
      </c>
      <c r="H35" s="165">
        <f>LSUE!H35+SUSLA!H35+LCTCSummary!H35-LCTCBoard!H35-Online!H35</f>
        <v>0</v>
      </c>
      <c r="I35" s="45">
        <f t="shared" ref="I35" si="9">IF(ISBLANK(H35),"  ",IF(L35&gt;0,H35/L35,IF(H35&gt;0,1,0)))</f>
        <v>0</v>
      </c>
      <c r="J35" s="177">
        <f>LSUE!J35+SUSLA!J35+LCTCSummary!J35-LCTCBoard!J35-Online!J35</f>
        <v>0</v>
      </c>
      <c r="K35" s="46">
        <f t="shared" ref="K35" si="10">IF(ISBLANK(J35),"  ",IF(L35&gt;0,J35/L35,IF(J35&gt;0,1,0)))</f>
        <v>0</v>
      </c>
      <c r="L35" s="191">
        <f t="shared" ref="L35" si="11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165">
        <f>LSUE!B36+SUSLA!B36+LCTCSummary!B36-LCTCBoard!B36-Online!B36</f>
        <v>0</v>
      </c>
      <c r="C36" s="45">
        <f t="shared" si="6"/>
        <v>0</v>
      </c>
      <c r="D36" s="177">
        <f>LSUE!D36+SUSLA!D36+LCTCSummary!D36-LCTCBoard!D36-Online!D36</f>
        <v>0</v>
      </c>
      <c r="E36" s="42">
        <f t="shared" si="7"/>
        <v>0</v>
      </c>
      <c r="F36" s="191">
        <f t="shared" ref="F36" si="12">D36+B36</f>
        <v>0</v>
      </c>
      <c r="G36" s="47">
        <f>IF(ISBLANK(F36),"  ",IF(F81&gt;0,F36/F81,IF(F36&gt;0,1,0)))</f>
        <v>0</v>
      </c>
      <c r="H36" s="165">
        <f>LSUE!H36+SUSLA!H36+LCTCSummary!H36-LCTCBoard!H36-Online!H36</f>
        <v>0</v>
      </c>
      <c r="I36" s="45">
        <f t="shared" ref="I36" si="13">IF(ISBLANK(H36),"  ",IF(L36&gt;0,H36/L36,IF(H36&gt;0,1,0)))</f>
        <v>0</v>
      </c>
      <c r="J36" s="177">
        <f>LSUE!J36+SUSLA!J36+LCTCSummary!J36-LCTCBoard!J36-Online!J36</f>
        <v>0</v>
      </c>
      <c r="K36" s="46">
        <f t="shared" ref="K36" si="14">IF(ISBLANK(J36),"  ",IF(L36&gt;0,J36/L36,IF(J36&gt;0,1,0)))</f>
        <v>0</v>
      </c>
      <c r="L36" s="191">
        <f t="shared" ref="L36" si="1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165"/>
      <c r="C37" s="56" t="s">
        <v>4</v>
      </c>
      <c r="D37" s="177"/>
      <c r="E37" s="57" t="s">
        <v>4</v>
      </c>
      <c r="F37" s="191"/>
      <c r="G37" s="58" t="s">
        <v>4</v>
      </c>
      <c r="H37" s="165"/>
      <c r="I37" s="56" t="s">
        <v>4</v>
      </c>
      <c r="J37" s="177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165">
        <f>LSUE!B38+SUSLA!B38+LCTCSummary!B38-LCTCBoard!B38-Online!B38</f>
        <v>0</v>
      </c>
      <c r="C38" s="45">
        <f t="shared" si="0"/>
        <v>0</v>
      </c>
      <c r="D38" s="177">
        <f>LSUE!D38+SUSLA!D38+LCTCSummary!D38-LCTCBoard!D38-Online!D38</f>
        <v>0</v>
      </c>
      <c r="E38" s="46">
        <f>IF(ISBLANK(D38),"  ",IF(F38&gt;0,D38/F38,IF(D38&gt;0,1,0)))</f>
        <v>0</v>
      </c>
      <c r="F38" s="191">
        <f t="shared" si="1"/>
        <v>0</v>
      </c>
      <c r="G38" s="47">
        <f>IF(ISBLANK(F38),"  ",IF(F79&gt;0,F38/F79,IF(F38&gt;0,1,0)))</f>
        <v>0</v>
      </c>
      <c r="H38" s="165">
        <f>LSUE!H38+SUSLA!H38+LCTCSummary!H38-LCTCBoard!H38-Online!H38</f>
        <v>0</v>
      </c>
      <c r="I38" s="45">
        <f>IF(ISBLANK(H38),"  ",IF(L38&gt;0,H38/L38,IF(H38&gt;0,1,0)))</f>
        <v>0</v>
      </c>
      <c r="J38" s="177">
        <f>LSUE!J38+SUSLA!J38+LCTCSummary!J38-LCTCBoard!J38-Online!J38</f>
        <v>0</v>
      </c>
      <c r="K38" s="46">
        <f>IF(ISBLANK(J38),"  ",IF(L38&gt;0,J38/L38,IF(J38&gt;0,1,0)))</f>
        <v>0</v>
      </c>
      <c r="L38" s="191">
        <f t="shared" si="4"/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167"/>
      <c r="C39" s="56" t="s">
        <v>4</v>
      </c>
      <c r="D39" s="179"/>
      <c r="E39" s="57" t="s">
        <v>4</v>
      </c>
      <c r="F39" s="191"/>
      <c r="G39" s="58" t="s">
        <v>4</v>
      </c>
      <c r="H39" s="167"/>
      <c r="I39" s="56" t="s">
        <v>4</v>
      </c>
      <c r="J39" s="179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5">
        <f>LSUE!B40+SUSLA!B40+LCTCSummary!B40-LCTCBoard!B40-Online!B40</f>
        <v>0</v>
      </c>
      <c r="C40" s="45">
        <f t="shared" si="0"/>
        <v>0</v>
      </c>
      <c r="D40" s="177">
        <f>LSUE!D40+SUSLA!D40+LCTCSummary!D40-LCTCBoard!D40-Online!D40</f>
        <v>0</v>
      </c>
      <c r="E40" s="46">
        <f>IF(ISBLANK(D40),"  ",IF(F40&gt;0,D40/F40,IF(D40&gt;0,1,0)))</f>
        <v>0</v>
      </c>
      <c r="F40" s="192">
        <f t="shared" si="1"/>
        <v>0</v>
      </c>
      <c r="G40" s="47">
        <f>IF(ISBLANK(F40),"  ",IF(F79&gt;0,F40/F79,IF(F40&gt;0,1,0)))</f>
        <v>0</v>
      </c>
      <c r="H40" s="165">
        <f>LSUE!H40+SUSLA!H40+LCTCSummary!H40-LCTCBoard!H40-Online!H40</f>
        <v>0</v>
      </c>
      <c r="I40" s="45">
        <f>IF(ISBLANK(H40),"  ",IF(L40&gt;0,H40/L40,IF(H40&gt;0,1,0)))</f>
        <v>0</v>
      </c>
      <c r="J40" s="177">
        <f>LSUE!J40+SUSLA!J40+LCTCSummary!J40-LCTCBoard!J40-Online!J40</f>
        <v>0</v>
      </c>
      <c r="K40" s="46">
        <f>IF(ISBLANK(J40),"  ",IF(L40&gt;0,J40/L40,IF(J40&gt;0,1,0)))</f>
        <v>0</v>
      </c>
      <c r="L40" s="192">
        <f t="shared" si="4"/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36</v>
      </c>
      <c r="B41" s="168"/>
      <c r="C41" s="45" t="str">
        <f t="shared" si="0"/>
        <v xml:space="preserve">  </v>
      </c>
      <c r="D41" s="180"/>
      <c r="E41" s="42" t="str">
        <f>IF(ISBLANK(D41),"  ",IF(F41&gt;0,D41/F41,IF(D41&gt;0,1,0)))</f>
        <v xml:space="preserve">  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tr">
        <f>IF(ISBLANK(H41),"  ",IF(L41&gt;0,H41/L41,IF(H41&gt;0,1,0)))</f>
        <v xml:space="preserve">  </v>
      </c>
      <c r="J41" s="180"/>
      <c r="K41" s="46" t="str">
        <f>IF(ISBLANK(J41),"  ",IF(L41&gt;0,J41/L41,IF(J41&gt;0,1,0)))</f>
        <v xml:space="preserve">  </v>
      </c>
      <c r="L41" s="191">
        <f t="shared" si="4"/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f>SUM(B13:B15,B38,B40,B41)</f>
        <v>142129914.56</v>
      </c>
      <c r="C42" s="69">
        <f t="shared" si="0"/>
        <v>0.997230898689767</v>
      </c>
      <c r="D42" s="213">
        <f>SUM(D13:D15,D38,D40,D41)</f>
        <v>394665</v>
      </c>
      <c r="E42" s="60">
        <f>IF(ISBLANK(D42),"  ",IF(F42&gt;0,D42/F42,IF(D42&gt;0,1,0)))</f>
        <v>2.7691013102329755E-3</v>
      </c>
      <c r="F42" s="169">
        <f>SUM(F13:F15,F38,F40:F41)</f>
        <v>142524579.56</v>
      </c>
      <c r="G42" s="61">
        <f>IF(ISBLANK(F42),"  ",IF(F79&gt;0,F42/F79,IF(F42&gt;0,1,0)))</f>
        <v>0.22190556107242179</v>
      </c>
      <c r="H42" s="169">
        <f>SUM(H13:H15,H38,H40:H41)</f>
        <v>118923728</v>
      </c>
      <c r="I42" s="69">
        <f>IF(ISBLANK(H42),"  ",IF(L42&gt;0,H42/L42,IF(H42&gt;0,1,0)))</f>
        <v>0.99748372236774885</v>
      </c>
      <c r="J42" s="213">
        <f>SUM(J13:J15,J38,J40:J41)</f>
        <v>300000</v>
      </c>
      <c r="K42" s="62">
        <f>IF(ISBLANK(J42),"  ",IF(L42&gt;0,J42/L42,IF(J42&gt;0,1,0)))</f>
        <v>2.516277632251191E-3</v>
      </c>
      <c r="L42" s="169">
        <f>SUM(L13:L15,L38,L40:L41)</f>
        <v>119223728</v>
      </c>
      <c r="M42" s="61">
        <f>IF(ISBLANK(L42),"  ",IF(L79&gt;0,L42/L79,IF(L42&gt;0,1,0)))</f>
        <v>0.19227990620481752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165">
        <f>LSUE!B44+SUSLA!B44+LCTCSummary!B44-LCTCBoard!B44-Online!B44</f>
        <v>0</v>
      </c>
      <c r="C44" s="41">
        <f t="shared" si="0"/>
        <v>0</v>
      </c>
      <c r="D44" s="177">
        <f>LSUE!D44+SUSLA!D44+LCTCSummary!D44-LCTCBoard!D44-Online!D44</f>
        <v>0</v>
      </c>
      <c r="E44" s="42">
        <f t="shared" ref="E44:E51" si="16">IF(ISBLANK(D44),"  ",IF(F44&gt;0,D44/F44,IF(D44&gt;0,1,0)))</f>
        <v>0</v>
      </c>
      <c r="F44" s="189">
        <f>D44+B44</f>
        <v>0</v>
      </c>
      <c r="G44" s="43">
        <f>IF(ISBLANK(F44),"  ",IF(D79&gt;0,F44/D79,IF(F44&gt;0,1,0)))</f>
        <v>0</v>
      </c>
      <c r="H44" s="165">
        <f>LSUE!H44+SUSLA!H44+LCTCSummary!H44-LCTCBoard!H44-Online!H44</f>
        <v>0</v>
      </c>
      <c r="I44" s="41">
        <f t="shared" ref="I44:I51" si="17">IF(ISBLANK(H44),"  ",IF(L44&gt;0,H44/L44,IF(H44&gt;0,1,0)))</f>
        <v>0</v>
      </c>
      <c r="J44" s="177">
        <f>LSUE!J44+SUSLA!J44+LCTCSummary!J44-LCTCBoard!J44-Online!J44</f>
        <v>0</v>
      </c>
      <c r="K44" s="42">
        <f t="shared" ref="K44:K51" si="18">IF(ISBLANK(J44),"  ",IF(L44&gt;0,J44/L44,IF(J44&gt;0,1,0)))</f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165">
        <f>LSUE!B45+SUSLA!B45+LCTCSummary!B45-LCTCBoard!B45-Online!B45</f>
        <v>0</v>
      </c>
      <c r="C45" s="45">
        <f t="shared" si="0"/>
        <v>0</v>
      </c>
      <c r="D45" s="177">
        <f>LSUE!D45+SUSLA!D45+LCTCSummary!D45-LCTCBoard!D45-Online!D45</f>
        <v>0</v>
      </c>
      <c r="E45" s="46">
        <f t="shared" si="16"/>
        <v>0</v>
      </c>
      <c r="F45" s="191">
        <f>D45+B45</f>
        <v>0</v>
      </c>
      <c r="G45" s="47">
        <f>IF(ISBLANK(F45),"  ",IF(D79&gt;0,F45/D79,IF(F45&gt;0,1,0)))</f>
        <v>0</v>
      </c>
      <c r="H45" s="165">
        <f>LSUE!H45+SUSLA!H45+LCTCSummary!H45-LCTCBoard!H45-Online!H45</f>
        <v>0</v>
      </c>
      <c r="I45" s="45">
        <f t="shared" si="17"/>
        <v>0</v>
      </c>
      <c r="J45" s="177">
        <f>LSUE!J45+SUSLA!J45+LCTCSummary!J45-LCTCBoard!J45-Online!J45</f>
        <v>0</v>
      </c>
      <c r="K45" s="46">
        <f t="shared" si="18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165">
        <f>LSUE!B46+SUSLA!B46+LCTCSummary!B46-LCTCBoard!B46-Online!B46</f>
        <v>0</v>
      </c>
      <c r="C46" s="45">
        <f t="shared" si="0"/>
        <v>0</v>
      </c>
      <c r="D46" s="177">
        <f>LSUE!D46+SUSLA!D46+LCTCSummary!D46-LCTCBoard!D46-Online!D46</f>
        <v>0</v>
      </c>
      <c r="E46" s="46">
        <f t="shared" si="16"/>
        <v>0</v>
      </c>
      <c r="F46" s="192">
        <f>D46+B46</f>
        <v>0</v>
      </c>
      <c r="G46" s="47">
        <f>IF(ISBLANK(F46),"  ",IF(D79&gt;0,F46/D79,IF(F46&gt;0,1,0)))</f>
        <v>0</v>
      </c>
      <c r="H46" s="165">
        <f>LSUE!H46+SUSLA!H46+LCTCSummary!H46-LCTCBoard!H46-Online!H46</f>
        <v>0</v>
      </c>
      <c r="I46" s="45">
        <f t="shared" si="17"/>
        <v>0</v>
      </c>
      <c r="J46" s="177">
        <f>LSUE!J46+SUSLA!J46+LCTCSummary!J46-LCTCBoard!J46-Online!J46</f>
        <v>0</v>
      </c>
      <c r="K46" s="46">
        <f t="shared" si="18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165">
        <f>LSUE!B47+SUSLA!B47+LCTCSummary!B47-LCTCBoard!B47-Online!B47</f>
        <v>0</v>
      </c>
      <c r="C47" s="45">
        <f t="shared" si="0"/>
        <v>0</v>
      </c>
      <c r="D47" s="177">
        <f>LSUE!D47+SUSLA!D47+LCTCSummary!D47-LCTCBoard!D47-Online!D47</f>
        <v>0</v>
      </c>
      <c r="E47" s="46">
        <f t="shared" si="16"/>
        <v>0</v>
      </c>
      <c r="F47" s="192">
        <f>D47+B47</f>
        <v>0</v>
      </c>
      <c r="G47" s="47">
        <f>IF(ISBLANK(F47),"  ",IF(D79&gt;0,F47/D79,IF(F47&gt;0,1,0)))</f>
        <v>0</v>
      </c>
      <c r="H47" s="165">
        <f>LSUE!H47+SUSLA!H47+LCTCSummary!H47-LCTCBoard!H47-Online!H47</f>
        <v>0</v>
      </c>
      <c r="I47" s="45">
        <f t="shared" si="17"/>
        <v>0</v>
      </c>
      <c r="J47" s="177">
        <f>LSUE!J47+SUSLA!J47+LCTCSummary!J47-LCTCBoard!J47-Online!J47</f>
        <v>0</v>
      </c>
      <c r="K47" s="46">
        <f t="shared" si="18"/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165">
        <f>LSUE!B48+SUSLA!B48+LCTCSummary!B48-LCTCBoard!B48-Online!B48</f>
        <v>0</v>
      </c>
      <c r="C48" s="45">
        <f t="shared" si="0"/>
        <v>0</v>
      </c>
      <c r="D48" s="177">
        <f>LSUE!D48+SUSLA!D48+LCTCSummary!D48-LCTCBoard!D48-Online!D48</f>
        <v>33083</v>
      </c>
      <c r="E48" s="46">
        <f t="shared" si="16"/>
        <v>1</v>
      </c>
      <c r="F48" s="192">
        <f>D48+B48</f>
        <v>33083</v>
      </c>
      <c r="G48" s="47">
        <f>IF(ISBLANK(F48),"  ",IF(F79&gt;0,F48/F79,IF(F48&gt;0,1,0)))</f>
        <v>5.1509021809591721E-5</v>
      </c>
      <c r="H48" s="165">
        <f>LSUE!H48+SUSLA!H48+LCTCSummary!H48-LCTCBoard!H48-Online!H48</f>
        <v>0</v>
      </c>
      <c r="I48" s="45">
        <f t="shared" si="17"/>
        <v>0</v>
      </c>
      <c r="J48" s="177">
        <f>LSUE!J48+SUSLA!J48+LCTCSummary!J48-LCTCBoard!J48-Online!J48</f>
        <v>0</v>
      </c>
      <c r="K48" s="46">
        <f t="shared" si="18"/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1">
        <f>B48+B47+B46+B45+B44</f>
        <v>0</v>
      </c>
      <c r="C49" s="69">
        <f t="shared" si="0"/>
        <v>0</v>
      </c>
      <c r="D49" s="182">
        <f>D48+D47+D46+D45+D44</f>
        <v>33083</v>
      </c>
      <c r="E49" s="62">
        <f t="shared" si="16"/>
        <v>1</v>
      </c>
      <c r="F49" s="193">
        <f>F48+F47+F46+F45+F44</f>
        <v>33083</v>
      </c>
      <c r="G49" s="61">
        <f>IF(ISBLANK(F49),"  ",IF(F79&gt;0,F49/F79,IF(F49&gt;0,1,0)))</f>
        <v>5.1509021809591721E-5</v>
      </c>
      <c r="H49" s="171">
        <f>H48+H47+H46+H45+H44</f>
        <v>0</v>
      </c>
      <c r="I49" s="69">
        <f t="shared" si="17"/>
        <v>0</v>
      </c>
      <c r="J49" s="182">
        <f>J48+J47+J46+J45+J44</f>
        <v>0</v>
      </c>
      <c r="K49" s="62">
        <f t="shared" si="18"/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172">
        <f>LSUE!B50+SUSLA!B50+LCTCSummary!B50-LCTCBoard!B50-Online!B50</f>
        <v>18306467</v>
      </c>
      <c r="C50" s="69">
        <f t="shared" ref="C50" si="19">IF(ISBLANK(B50),"  ",IF(F50&gt;0,B50/F50,IF(B50&gt;0,1,0)))</f>
        <v>1</v>
      </c>
      <c r="D50" s="183">
        <f>LSUE!D50+SUSLA!D50+LCTCSummary!D50-LCTCBoard!D50-Online!D50</f>
        <v>0</v>
      </c>
      <c r="E50" s="62">
        <f t="shared" ref="E50" si="20">IF(ISBLANK(D50),"  ",IF(F50&gt;0,D50/F50,IF(D50&gt;0,1,0)))</f>
        <v>0</v>
      </c>
      <c r="F50" s="194">
        <f>D50+B50</f>
        <v>18306467</v>
      </c>
      <c r="G50" s="61">
        <f>IF(ISBLANK(F50),"  ",IF(F78&gt;0,F50/F78,IF(F50&gt;0,1,0)))</f>
        <v>1</v>
      </c>
      <c r="H50" s="172">
        <f>LSUE!H50+SUSLA!H50+LCTCSummary!H50-LCTCBoard!H50-Online!H50</f>
        <v>0</v>
      </c>
      <c r="I50" s="69">
        <f t="shared" ref="I50" si="21">IF(ISBLANK(H50),"  ",IF(L50&gt;0,H50/L50,IF(H50&gt;0,1,0)))</f>
        <v>0</v>
      </c>
      <c r="J50" s="183">
        <f>LSUE!J50+SUSLA!J50+LCTCSummary!J50-LCTCBoard!J50-Online!J50</f>
        <v>18306467.149999999</v>
      </c>
      <c r="K50" s="62">
        <f t="shared" ref="K50" si="22">IF(ISBLANK(J50),"  ",IF(L50&gt;0,J50/L50,IF(J50&gt;0,1,0)))</f>
        <v>1</v>
      </c>
      <c r="L50" s="194">
        <f>J50+H50</f>
        <v>18306467.149999999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45</v>
      </c>
      <c r="B51" s="172">
        <f>LSUE!B51+SUSLA!B51+LCTCSummary!B51-LCTCBoard!B51-Online!B51</f>
        <v>691758</v>
      </c>
      <c r="C51" s="69">
        <f t="shared" si="0"/>
        <v>1</v>
      </c>
      <c r="D51" s="183">
        <f>LSUE!D51+SUSLA!D51+LCTCSummary!D51-LCTCBoard!D51-Online!D51</f>
        <v>0</v>
      </c>
      <c r="E51" s="62">
        <f t="shared" si="16"/>
        <v>0</v>
      </c>
      <c r="F51" s="194">
        <f>D51+B51</f>
        <v>691758</v>
      </c>
      <c r="G51" s="61">
        <f>IF(ISBLANK(F51),"  ",IF(F79&gt;0,F51/F79,IF(F51&gt;0,1,0)))</f>
        <v>1.0770419221037858E-3</v>
      </c>
      <c r="H51" s="172">
        <f>LSUE!H51+SUSLA!H51+LCTCSummary!H51-LCTCBoard!H51-Online!H51</f>
        <v>0</v>
      </c>
      <c r="I51" s="69">
        <f t="shared" si="17"/>
        <v>0</v>
      </c>
      <c r="J51" s="183">
        <f>LSUE!J51+SUSLA!J51+LCTCSummary!J51-LCTCBoard!J51-Online!J51</f>
        <v>0</v>
      </c>
      <c r="K51" s="62">
        <f t="shared" si="18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65">
        <f>LSUE!B53+SUSLA!B53+LCTCSummary!B53-LCTCBoard!B53-Online!B53</f>
        <v>157824045.02000004</v>
      </c>
      <c r="C53" s="41">
        <f t="shared" si="0"/>
        <v>0.99093555583726767</v>
      </c>
      <c r="D53" s="177">
        <f>LSUE!D53+SUSLA!D53+LCTCSummary!D53-LCTCBoard!D53-Online!D53</f>
        <v>1443673.34</v>
      </c>
      <c r="E53" s="42">
        <f t="shared" ref="E53:E70" si="23">IF(ISBLANK(D53),"  ",IF(F53&gt;0,D53/F53,IF(D53&gt;0,1,0)))</f>
        <v>9.0644441627323359E-3</v>
      </c>
      <c r="F53" s="195">
        <f t="shared" ref="F53:F58" si="24">D53+B53</f>
        <v>159267718.36000004</v>
      </c>
      <c r="G53" s="43">
        <f>IF(ISBLANK(F53),"  ",IF(F79&gt;0,F53/F79,IF(F53&gt;0,1,0)))</f>
        <v>0.24797401621887838</v>
      </c>
      <c r="H53" s="165">
        <f>LSUE!H53+SUSLA!H53+LCTCSummary!H53-LCTCBoard!H53-Online!H53</f>
        <v>168726289</v>
      </c>
      <c r="I53" s="41">
        <f t="shared" ref="I53:I70" si="25">IF(ISBLANK(H53),"  ",IF(L53&gt;0,H53/L53,IF(H53&gt;0,1,0)))</f>
        <v>0.99156224440728058</v>
      </c>
      <c r="J53" s="177">
        <f>LSUE!J53+SUSLA!J53+LCTCSummary!J53-LCTCBoard!J53-Online!J53</f>
        <v>1435786</v>
      </c>
      <c r="K53" s="42">
        <f t="shared" ref="K53:K70" si="26">IF(ISBLANK(J53),"  ",IF(L53&gt;0,J53/L53,IF(J53&gt;0,1,0)))</f>
        <v>8.4377555927194706E-3</v>
      </c>
      <c r="L53" s="195">
        <f t="shared" ref="L53:L58" si="27">J53+H53</f>
        <v>170162075</v>
      </c>
      <c r="M53" s="43">
        <f>IF(ISBLANK(L53),"  ",IF(L79&gt;0,L53/L79,IF(L53&gt;0,1,0)))</f>
        <v>0.27443151098762092</v>
      </c>
      <c r="N53" s="24"/>
    </row>
    <row r="54" spans="1:14" ht="15" customHeight="1" x14ac:dyDescent="0.2">
      <c r="A54" s="30" t="s">
        <v>48</v>
      </c>
      <c r="B54" s="165">
        <f>LSUE!B54+SUSLA!B54+LCTCSummary!B54-LCTCBoard!B54-Online!B54</f>
        <v>4231601.4799999995</v>
      </c>
      <c r="C54" s="45">
        <f t="shared" si="0"/>
        <v>1</v>
      </c>
      <c r="D54" s="177">
        <f>LSUE!D54+SUSLA!D54+LCTCSummary!D54-LCTCBoard!D54-Online!D54</f>
        <v>0</v>
      </c>
      <c r="E54" s="46">
        <f t="shared" si="23"/>
        <v>0</v>
      </c>
      <c r="F54" s="196">
        <f t="shared" si="24"/>
        <v>4231601.4799999995</v>
      </c>
      <c r="G54" s="47">
        <f>IF(ISBLANK(F54),"  ",IF(F79&gt;0,F54/F79,IF(F54&gt;0,1,0)))</f>
        <v>6.5884488384614628E-3</v>
      </c>
      <c r="H54" s="165">
        <f>LSUE!H54+SUSLA!H54+LCTCSummary!H54-LCTCBoard!H54-Online!H54</f>
        <v>2693165</v>
      </c>
      <c r="I54" s="45">
        <f t="shared" si="25"/>
        <v>1</v>
      </c>
      <c r="J54" s="177">
        <f>LSUE!J54+SUSLA!J54+LCTCSummary!J54-LCTCBoard!J54-Online!J54</f>
        <v>0</v>
      </c>
      <c r="K54" s="46">
        <f t="shared" si="26"/>
        <v>0</v>
      </c>
      <c r="L54" s="196">
        <f t="shared" si="27"/>
        <v>2693165</v>
      </c>
      <c r="M54" s="47">
        <f>IF(ISBLANK(L54),"  ",IF(L79&gt;0,L54/L79,IF(L54&gt;0,1,0)))</f>
        <v>4.3434433923597608E-3</v>
      </c>
      <c r="N54" s="24"/>
    </row>
    <row r="55" spans="1:14" ht="15" customHeight="1" x14ac:dyDescent="0.2">
      <c r="A55" s="74" t="s">
        <v>49</v>
      </c>
      <c r="B55" s="165">
        <f>LSUE!B55+SUSLA!B55+LCTCSummary!B55-LCTCBoard!B55-Online!B55</f>
        <v>934142.95</v>
      </c>
      <c r="C55" s="45">
        <f t="shared" si="0"/>
        <v>0.10643561929866405</v>
      </c>
      <c r="D55" s="177">
        <f>LSUE!D55+SUSLA!D55+LCTCSummary!D55-LCTCBoard!D55-Online!D55</f>
        <v>7842457.9300000006</v>
      </c>
      <c r="E55" s="46">
        <f t="shared" si="23"/>
        <v>0.89356438070133593</v>
      </c>
      <c r="F55" s="197">
        <f t="shared" si="24"/>
        <v>8776600.8800000008</v>
      </c>
      <c r="G55" s="47">
        <f>IF(ISBLANK(F55),"  ",IF(F79&gt;0,F55/F79,IF(F55&gt;0,1,0)))</f>
        <v>1.3664846783604931E-2</v>
      </c>
      <c r="H55" s="165">
        <f>LSUE!H55+SUSLA!H55+LCTCSummary!H55-LCTCBoard!H55-Online!H55</f>
        <v>1125318</v>
      </c>
      <c r="I55" s="45">
        <f t="shared" si="25"/>
        <v>0.12922695908002443</v>
      </c>
      <c r="J55" s="177">
        <f>LSUE!J55+SUSLA!J55+LCTCSummary!J55-LCTCBoard!J55-Online!J55</f>
        <v>7582756.5999999996</v>
      </c>
      <c r="K55" s="46">
        <f t="shared" si="26"/>
        <v>0.87077304091997554</v>
      </c>
      <c r="L55" s="197">
        <f t="shared" si="27"/>
        <v>8708074.5999999996</v>
      </c>
      <c r="M55" s="47">
        <f>IF(ISBLANK(L55),"  ",IF(L79&gt;0,L55/L79,IF(L55&gt;0,1,0)))</f>
        <v>1.404408162201197E-2</v>
      </c>
      <c r="N55" s="24"/>
    </row>
    <row r="56" spans="1:14" ht="15" customHeight="1" x14ac:dyDescent="0.2">
      <c r="A56" s="74" t="s">
        <v>50</v>
      </c>
      <c r="B56" s="165">
        <f>LSUE!B56+SUSLA!B56+LCTCSummary!B56-LCTCBoard!B56-Online!B56</f>
        <v>2694382.7</v>
      </c>
      <c r="C56" s="45">
        <f t="shared" si="0"/>
        <v>0.76396546932164033</v>
      </c>
      <c r="D56" s="177">
        <f>LSUE!D56+SUSLA!D56+LCTCSummary!D56-LCTCBoard!D56-Online!D56</f>
        <v>832455.63</v>
      </c>
      <c r="E56" s="46">
        <f t="shared" si="23"/>
        <v>0.23603453067835972</v>
      </c>
      <c r="F56" s="197">
        <f t="shared" si="24"/>
        <v>3526838.33</v>
      </c>
      <c r="G56" s="47">
        <f>IF(ISBLANK(F56),"  ",IF(F79&gt;0,F56/F79,IF(F56&gt;0,1,0)))</f>
        <v>5.4911583731485671E-3</v>
      </c>
      <c r="H56" s="165">
        <f>LSUE!H56+SUSLA!H56+LCTCSummary!H56-LCTCBoard!H56-Online!H56</f>
        <v>2798395</v>
      </c>
      <c r="I56" s="45">
        <f t="shared" si="25"/>
        <v>0.77871741250753079</v>
      </c>
      <c r="J56" s="177">
        <f>LSUE!J56+SUSLA!J56+LCTCSummary!J56-LCTCBoard!J56-Online!J56</f>
        <v>795200</v>
      </c>
      <c r="K56" s="46">
        <f t="shared" si="26"/>
        <v>0.22128258749246923</v>
      </c>
      <c r="L56" s="197">
        <f t="shared" si="27"/>
        <v>3593595</v>
      </c>
      <c r="M56" s="47">
        <f>IF(ISBLANK(L56),"  ",IF(L79&gt;0,L56/L79,IF(L56&gt;0,1,0)))</f>
        <v>5.7956257628355764E-3</v>
      </c>
      <c r="N56" s="24"/>
    </row>
    <row r="57" spans="1:14" ht="15" customHeight="1" x14ac:dyDescent="0.2">
      <c r="A57" s="74" t="s">
        <v>51</v>
      </c>
      <c r="B57" s="165">
        <f>LSUE!B57+SUSLA!B57+LCTCSummary!B57-LCTCBoard!B57-Online!B57</f>
        <v>0</v>
      </c>
      <c r="C57" s="45">
        <f>IF(ISBLANK(B57),"  ",IF(F57&gt;0,B57/F57,IF(B57&gt;0,1,0)))</f>
        <v>0</v>
      </c>
      <c r="D57" s="177">
        <f>LSUE!D57+SUSLA!D57+LCTCSummary!D57-LCTCBoard!D57-Online!D57</f>
        <v>1874878.21</v>
      </c>
      <c r="E57" s="46">
        <f>IF(ISBLANK(D57),"  ",IF(F57&gt;0,D57/F57,IF(D57&gt;0,1,0)))</f>
        <v>1</v>
      </c>
      <c r="F57" s="197">
        <f t="shared" si="24"/>
        <v>1874878.21</v>
      </c>
      <c r="G57" s="47">
        <f>IF(ISBLANK(F57),"  ",IF(F79&gt;0,F57/F79,IF(F57&gt;0,1,0)))</f>
        <v>2.9191168457884196E-3</v>
      </c>
      <c r="H57" s="165">
        <f>LSUE!H57+SUSLA!H57+LCTCSummary!H57-LCTCBoard!H57-Online!H57</f>
        <v>0</v>
      </c>
      <c r="I57" s="45">
        <f>IF(ISBLANK(H57),"  ",IF(L57&gt;0,H57/L57,IF(H57&gt;0,1,0)))</f>
        <v>0</v>
      </c>
      <c r="J57" s="177">
        <f>LSUE!J57+SUSLA!J57+LCTCSummary!J57-LCTCBoard!J57-Online!J57</f>
        <v>2163256</v>
      </c>
      <c r="K57" s="46">
        <f>IF(ISBLANK(J57),"  ",IF(L57&gt;0,J57/L57,IF(J57&gt;0,1,0)))</f>
        <v>1</v>
      </c>
      <c r="L57" s="197">
        <f t="shared" si="27"/>
        <v>2163256</v>
      </c>
      <c r="M57" s="47">
        <f>IF(ISBLANK(L57),"  ",IF(L79&gt;0,L57/L79,IF(L57&gt;0,1,0)))</f>
        <v>3.4888244794442995E-3</v>
      </c>
      <c r="N57" s="24"/>
    </row>
    <row r="58" spans="1:14" ht="15" customHeight="1" x14ac:dyDescent="0.2">
      <c r="A58" s="30" t="s">
        <v>52</v>
      </c>
      <c r="B58" s="165">
        <f>LSUE!B58+SUSLA!B58+LCTCSummary!B58-LCTCBoard!B58-Online!B58</f>
        <v>17474339.579999998</v>
      </c>
      <c r="C58" s="45">
        <f t="shared" si="0"/>
        <v>0.43716975338077518</v>
      </c>
      <c r="D58" s="177">
        <f>LSUE!D58+SUSLA!D58+LCTCSummary!D58-LCTCBoard!D58-Online!D58</f>
        <v>22497180.509999998</v>
      </c>
      <c r="E58" s="46">
        <f t="shared" si="23"/>
        <v>0.56283024661922487</v>
      </c>
      <c r="F58" s="196">
        <f t="shared" si="24"/>
        <v>39971520.089999996</v>
      </c>
      <c r="G58" s="47">
        <f>IF(ISBLANK(F58),"  ",IF(F79&gt;0,F58/F79,IF(F58&gt;0,1,0)))</f>
        <v>6.2234195812905214E-2</v>
      </c>
      <c r="H58" s="165">
        <f>LSUE!H58+SUSLA!H58+LCTCSummary!H58-LCTCBoard!H58-Online!H58</f>
        <v>17153249.800000001</v>
      </c>
      <c r="I58" s="45">
        <f t="shared" si="25"/>
        <v>0.43254645953314524</v>
      </c>
      <c r="J58" s="177">
        <f>LSUE!J58+SUSLA!J58+LCTCSummary!J58-LCTCBoard!J58-Online!J58</f>
        <v>22503183.449999999</v>
      </c>
      <c r="K58" s="46">
        <f t="shared" si="26"/>
        <v>0.5674535404668547</v>
      </c>
      <c r="L58" s="196">
        <f t="shared" si="27"/>
        <v>39656433.25</v>
      </c>
      <c r="M58" s="47">
        <f>IF(ISBLANK(L58),"  ",IF(L79&gt;0,L58/L79,IF(L58&gt;0,1,0)))</f>
        <v>6.3956524373467064E-2</v>
      </c>
      <c r="N58" s="24"/>
    </row>
    <row r="59" spans="1:14" s="64" customFormat="1" ht="15" customHeight="1" x14ac:dyDescent="0.25">
      <c r="A59" s="70" t="s">
        <v>53</v>
      </c>
      <c r="B59" s="171">
        <f>B58+B56+B55+B54+B53</f>
        <v>183158511.73000005</v>
      </c>
      <c r="C59" s="69">
        <f t="shared" si="0"/>
        <v>0.84153099400915277</v>
      </c>
      <c r="D59" s="182">
        <f>D58+D56+D55+D54+D53+D57</f>
        <v>34490645.619999997</v>
      </c>
      <c r="E59" s="62">
        <f t="shared" si="23"/>
        <v>0.15846900599084718</v>
      </c>
      <c r="F59" s="198">
        <f>F58+F56+F55+F54+F53+F57</f>
        <v>217649157.35000005</v>
      </c>
      <c r="G59" s="61">
        <f>IF(ISBLANK(F59),"  ",IF(F79&gt;0,F59/F79,IF(F59&gt;0,1,0)))</f>
        <v>0.33887178287278702</v>
      </c>
      <c r="H59" s="171">
        <f>H58+H56+H55+H54+H53</f>
        <v>192496416.80000001</v>
      </c>
      <c r="I59" s="69">
        <f t="shared" si="25"/>
        <v>0.84808926459953438</v>
      </c>
      <c r="J59" s="182">
        <f>J58+J56+J55+J54+J53+J57</f>
        <v>34480182.049999997</v>
      </c>
      <c r="K59" s="62">
        <f t="shared" si="26"/>
        <v>0.15191073540046571</v>
      </c>
      <c r="L59" s="198">
        <f>L58+L56+L55+L54+L53+L57</f>
        <v>226976598.84999999</v>
      </c>
      <c r="M59" s="61">
        <f>IF(ISBLANK(L59),"  ",IF(L79&gt;0,L59/L79,IF(L59&gt;0,1,0)))</f>
        <v>0.36606001061773957</v>
      </c>
      <c r="N59" s="63"/>
    </row>
    <row r="60" spans="1:14" ht="15" customHeight="1" x14ac:dyDescent="0.2">
      <c r="A60" s="40" t="s">
        <v>54</v>
      </c>
      <c r="B60" s="165">
        <f>LSUE!B60+SUSLA!B60+LCTCSummary!B60-LCTCBoard!B60-Online!B60</f>
        <v>0</v>
      </c>
      <c r="C60" s="45">
        <f t="shared" si="0"/>
        <v>0</v>
      </c>
      <c r="D60" s="177">
        <f>LSUE!D60+SUSLA!D60+LCTCSummary!D60-LCTCBoard!D60-Online!D60</f>
        <v>0</v>
      </c>
      <c r="E60" s="46">
        <f t="shared" si="23"/>
        <v>0</v>
      </c>
      <c r="F60" s="199">
        <f t="shared" ref="F60:F69" si="28">D60+B60</f>
        <v>0</v>
      </c>
      <c r="G60" s="47">
        <f>IF(ISBLANK(F60),"  ",IF(F79&gt;0,F60/F79,IF(F60&gt;0,1,0)))</f>
        <v>0</v>
      </c>
      <c r="H60" s="165">
        <f>LSUE!H60+SUSLA!H60+LCTCSummary!H60-LCTCBoard!H60-Online!H60</f>
        <v>0</v>
      </c>
      <c r="I60" s="45">
        <f t="shared" si="25"/>
        <v>0</v>
      </c>
      <c r="J60" s="177">
        <f>LSUE!J60+SUSLA!J60+LCTCSummary!J60-LCTCBoard!J60-Online!J60</f>
        <v>0</v>
      </c>
      <c r="K60" s="46">
        <f t="shared" si="26"/>
        <v>0</v>
      </c>
      <c r="L60" s="199">
        <f t="shared" ref="L60:L69" si="29">J60+H60</f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165">
        <f>LSUE!B61+SUSLA!B61+LCTCSummary!B61-LCTCBoard!B61-Online!B61</f>
        <v>0</v>
      </c>
      <c r="C61" s="45">
        <f t="shared" si="0"/>
        <v>0</v>
      </c>
      <c r="D61" s="177">
        <f>LSUE!D61+SUSLA!D61+LCTCSummary!D61-LCTCBoard!D61-Online!D61</f>
        <v>0</v>
      </c>
      <c r="E61" s="46">
        <f t="shared" si="23"/>
        <v>0</v>
      </c>
      <c r="F61" s="191">
        <f t="shared" si="28"/>
        <v>0</v>
      </c>
      <c r="G61" s="47">
        <f>IF(ISBLANK(F61),"  ",IF(F79&gt;0,F61/F79,IF(F61&gt;0,1,0)))</f>
        <v>0</v>
      </c>
      <c r="H61" s="165">
        <f>LSUE!H61+SUSLA!H61+LCTCSummary!H61-LCTCBoard!H61-Online!H61</f>
        <v>0</v>
      </c>
      <c r="I61" s="45">
        <f t="shared" si="25"/>
        <v>0</v>
      </c>
      <c r="J61" s="177">
        <f>LSUE!J61+SUSLA!J61+LCTCSummary!J61-LCTCBoard!J61-Online!J61</f>
        <v>0</v>
      </c>
      <c r="K61" s="46">
        <f t="shared" si="26"/>
        <v>0</v>
      </c>
      <c r="L61" s="191">
        <f t="shared" si="29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165">
        <f>LSUE!B62+SUSLA!B62+LCTCSummary!B62-LCTCBoard!B62-Online!B62</f>
        <v>35542.89</v>
      </c>
      <c r="C62" s="45">
        <f t="shared" si="0"/>
        <v>0.36869494986042284</v>
      </c>
      <c r="D62" s="177">
        <f>LSUE!D62+SUSLA!D62+LCTCSummary!D62-LCTCBoard!D62-Online!D62</f>
        <v>60859</v>
      </c>
      <c r="E62" s="46">
        <f t="shared" si="23"/>
        <v>0.63130505013957716</v>
      </c>
      <c r="F62" s="191">
        <f t="shared" si="28"/>
        <v>96401.89</v>
      </c>
      <c r="G62" s="47">
        <f>IF(ISBLANK(F62),"  ",IF(F79&gt;0,F62/F79,IF(F62&gt;0,1,0)))</f>
        <v>1.5009421922122727E-4</v>
      </c>
      <c r="H62" s="165">
        <f>LSUE!H62+SUSLA!H62+LCTCSummary!H62-LCTCBoard!H62-Online!H62</f>
        <v>34500</v>
      </c>
      <c r="I62" s="45">
        <f t="shared" si="25"/>
        <v>0.36179070669784708</v>
      </c>
      <c r="J62" s="177">
        <f>LSUE!J62+SUSLA!J62+LCTCSummary!J62-LCTCBoard!J62-Online!J62</f>
        <v>60859</v>
      </c>
      <c r="K62" s="46">
        <f t="shared" si="26"/>
        <v>0.63820929330215292</v>
      </c>
      <c r="L62" s="191">
        <f t="shared" si="29"/>
        <v>95359</v>
      </c>
      <c r="M62" s="47">
        <f>IF(ISBLANK(L62),"  ",IF(L79&gt;0,L62/L79,IF(L62&gt;0,1,0)))</f>
        <v>1.5379169804005118E-4</v>
      </c>
      <c r="N62" s="24"/>
    </row>
    <row r="63" spans="1:14" ht="15" customHeight="1" x14ac:dyDescent="0.2">
      <c r="A63" s="67" t="s">
        <v>57</v>
      </c>
      <c r="B63" s="165">
        <f>LSUE!B63+SUSLA!B63+LCTCSummary!B63-LCTCBoard!B63-Online!B63</f>
        <v>0</v>
      </c>
      <c r="C63" s="45">
        <f t="shared" si="0"/>
        <v>0</v>
      </c>
      <c r="D63" s="177">
        <f>LSUE!D63+SUSLA!D63+LCTCSummary!D63-LCTCBoard!D63-Online!D63</f>
        <v>21456271.949999996</v>
      </c>
      <c r="E63" s="46">
        <f t="shared" si="23"/>
        <v>1</v>
      </c>
      <c r="F63" s="192">
        <f t="shared" si="28"/>
        <v>21456271.949999996</v>
      </c>
      <c r="G63" s="47">
        <f>IF(ISBLANK(F63),"  ",IF(F79&gt;0,F63/F79,IF(F63&gt;0,1,0)))</f>
        <v>3.3406631195027077E-2</v>
      </c>
      <c r="H63" s="165">
        <f>LSUE!H63+SUSLA!H63+LCTCSummary!H63-LCTCBoard!H63-Online!H63</f>
        <v>0</v>
      </c>
      <c r="I63" s="45">
        <f t="shared" si="25"/>
        <v>0</v>
      </c>
      <c r="J63" s="177">
        <f>LSUE!J63+SUSLA!J63+LCTCSummary!J63-LCTCBoard!J63-Online!J63</f>
        <v>22497237.100000001</v>
      </c>
      <c r="K63" s="46">
        <f t="shared" si="26"/>
        <v>1</v>
      </c>
      <c r="L63" s="192">
        <f t="shared" si="29"/>
        <v>22497237.100000001</v>
      </c>
      <c r="M63" s="47">
        <f>IF(ISBLANK(L63),"  ",IF(L79&gt;0,L63/L79,IF(L63&gt;0,1,0)))</f>
        <v>3.6282766124001269E-2</v>
      </c>
      <c r="N63" s="24"/>
    </row>
    <row r="64" spans="1:14" ht="15" customHeight="1" x14ac:dyDescent="0.2">
      <c r="A64" s="76" t="s">
        <v>58</v>
      </c>
      <c r="B64" s="165">
        <f>LSUE!B64+SUSLA!B64+LCTCSummary!B64-LCTCBoard!B64-Online!B64</f>
        <v>0</v>
      </c>
      <c r="C64" s="45">
        <f t="shared" si="0"/>
        <v>0</v>
      </c>
      <c r="D64" s="177">
        <f>LSUE!D64+SUSLA!D64+LCTCSummary!D64-LCTCBoard!D64-Online!D64</f>
        <v>0</v>
      </c>
      <c r="E64" s="46">
        <f t="shared" si="23"/>
        <v>0</v>
      </c>
      <c r="F64" s="191">
        <f t="shared" si="28"/>
        <v>0</v>
      </c>
      <c r="G64" s="47">
        <f>IF(ISBLANK(F64),"  ",IF(F79&gt;0,F64/F79,IF(F64&gt;0,1,0)))</f>
        <v>0</v>
      </c>
      <c r="H64" s="165">
        <f>LSUE!H64+SUSLA!H64+LCTCSummary!H64-LCTCBoard!H64-Online!H64</f>
        <v>0</v>
      </c>
      <c r="I64" s="45">
        <f t="shared" si="25"/>
        <v>0</v>
      </c>
      <c r="J64" s="177">
        <f>LSUE!J64+SUSLA!J64+LCTCSummary!J64-LCTCBoard!J64-Online!J64</f>
        <v>0</v>
      </c>
      <c r="K64" s="46">
        <f t="shared" si="26"/>
        <v>0</v>
      </c>
      <c r="L64" s="191">
        <f t="shared" si="29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165">
        <f>LSUE!B65+SUSLA!B65+LCTCSummary!B65-LCTCBoard!B65-Online!B65</f>
        <v>0</v>
      </c>
      <c r="C65" s="45">
        <f t="shared" si="0"/>
        <v>0</v>
      </c>
      <c r="D65" s="177">
        <f>LSUE!D65+SUSLA!D65+LCTCSummary!D65-LCTCBoard!D65-Online!D65</f>
        <v>812347</v>
      </c>
      <c r="E65" s="46">
        <f t="shared" si="23"/>
        <v>1</v>
      </c>
      <c r="F65" s="191">
        <f t="shared" si="28"/>
        <v>812347</v>
      </c>
      <c r="G65" s="47">
        <f>IF(ISBLANK(F65),"  ",IF(F79&gt;0,F65/F79,IF(F65&gt;0,1,0)))</f>
        <v>1.2647945875512016E-3</v>
      </c>
      <c r="H65" s="165">
        <f>LSUE!H65+SUSLA!H65+LCTCSummary!H65-LCTCBoard!H65-Online!H65</f>
        <v>0</v>
      </c>
      <c r="I65" s="45">
        <f t="shared" si="25"/>
        <v>0</v>
      </c>
      <c r="J65" s="177">
        <f>LSUE!J65+SUSLA!J65+LCTCSummary!J65-LCTCBoard!J65-Online!J65</f>
        <v>818820</v>
      </c>
      <c r="K65" s="46">
        <f t="shared" si="26"/>
        <v>1</v>
      </c>
      <c r="L65" s="191">
        <f t="shared" si="29"/>
        <v>818820</v>
      </c>
      <c r="M65" s="47">
        <f>IF(ISBLANK(L65),"  ",IF(L79&gt;0,L65/L79,IF(L65&gt;0,1,0)))</f>
        <v>1.3205645842464236E-3</v>
      </c>
      <c r="N65" s="24"/>
    </row>
    <row r="66" spans="1:14" ht="15" customHeight="1" x14ac:dyDescent="0.2">
      <c r="A66" s="77" t="s">
        <v>60</v>
      </c>
      <c r="B66" s="165">
        <f>LSUE!B66+SUSLA!B66+LCTCSummary!B66-LCTCBoard!B66-Online!B66</f>
        <v>0</v>
      </c>
      <c r="C66" s="45">
        <f t="shared" si="0"/>
        <v>0</v>
      </c>
      <c r="D66" s="177">
        <f>LSUE!D66+SUSLA!D66+LCTCSummary!D66-LCTCBoard!D66-Online!D66</f>
        <v>4489877.63</v>
      </c>
      <c r="E66" s="46">
        <f t="shared" si="23"/>
        <v>1</v>
      </c>
      <c r="F66" s="191">
        <f t="shared" si="28"/>
        <v>4489877.63</v>
      </c>
      <c r="G66" s="47">
        <f>IF(ISBLANK(F66),"  ",IF(F79&gt;0,F66/F79,IF(F66&gt;0,1,0)))</f>
        <v>6.9905753639654192E-3</v>
      </c>
      <c r="H66" s="165">
        <f>LSUE!H66+SUSLA!H66+LCTCSummary!H66-LCTCBoard!H66-Online!H66</f>
        <v>0</v>
      </c>
      <c r="I66" s="45">
        <f t="shared" si="25"/>
        <v>0</v>
      </c>
      <c r="J66" s="177">
        <f>LSUE!J66+SUSLA!J66+LCTCSummary!J66-LCTCBoard!J66-Online!J66</f>
        <v>4467065</v>
      </c>
      <c r="K66" s="46">
        <f t="shared" si="26"/>
        <v>1</v>
      </c>
      <c r="L66" s="191">
        <f t="shared" si="29"/>
        <v>4467065</v>
      </c>
      <c r="M66" s="47">
        <f>IF(ISBLANK(L66),"  ",IF(L79&gt;0,L66/L79,IF(L66&gt;0,1,0)))</f>
        <v>7.2043279774880314E-3</v>
      </c>
      <c r="N66" s="24"/>
    </row>
    <row r="67" spans="1:14" ht="15" customHeight="1" x14ac:dyDescent="0.2">
      <c r="A67" s="77" t="s">
        <v>61</v>
      </c>
      <c r="B67" s="165">
        <f>LSUE!B67+SUSLA!B67+LCTCSummary!B67-LCTCBoard!B67-Online!B67</f>
        <v>0</v>
      </c>
      <c r="C67" s="45">
        <f t="shared" si="0"/>
        <v>0</v>
      </c>
      <c r="D67" s="177">
        <f>LSUE!D67+SUSLA!D67+LCTCSummary!D67-LCTCBoard!D67-Online!D67</f>
        <v>272415.08</v>
      </c>
      <c r="E67" s="46">
        <f t="shared" si="23"/>
        <v>1</v>
      </c>
      <c r="F67" s="191">
        <f t="shared" si="28"/>
        <v>272415.08</v>
      </c>
      <c r="G67" s="47">
        <f>IF(ISBLANK(F67),"  ",IF(F79&gt;0,F67/F79,IF(F67&gt;0,1,0)))</f>
        <v>4.2414032273317638E-4</v>
      </c>
      <c r="H67" s="165">
        <f>LSUE!H67+SUSLA!H67+LCTCSummary!H67-LCTCBoard!H67-Online!H67</f>
        <v>0</v>
      </c>
      <c r="I67" s="45">
        <f t="shared" si="25"/>
        <v>0</v>
      </c>
      <c r="J67" s="177">
        <f>LSUE!J67+SUSLA!J67+LCTCSummary!J67-LCTCBoard!J67-Online!J67</f>
        <v>249000</v>
      </c>
      <c r="K67" s="46">
        <f t="shared" si="26"/>
        <v>1</v>
      </c>
      <c r="L67" s="191">
        <f t="shared" si="29"/>
        <v>249000</v>
      </c>
      <c r="M67" s="47">
        <f>IF(ISBLANK(L67),"  ",IF(L79&gt;0,L67/L79,IF(L67&gt;0,1,0)))</f>
        <v>4.0157859050506762E-4</v>
      </c>
      <c r="N67" s="24"/>
    </row>
    <row r="68" spans="1:14" ht="15" customHeight="1" x14ac:dyDescent="0.2">
      <c r="A68" s="68" t="s">
        <v>62</v>
      </c>
      <c r="B68" s="165">
        <f>LSUE!B68+SUSLA!B68+LCTCSummary!B68-LCTCBoard!B68-Online!B68</f>
        <v>0</v>
      </c>
      <c r="C68" s="45">
        <f t="shared" si="0"/>
        <v>0</v>
      </c>
      <c r="D68" s="177">
        <f>LSUE!D68+SUSLA!D68+LCTCSummary!D68-LCTCBoard!D68-Online!D68</f>
        <v>5635681.5600000005</v>
      </c>
      <c r="E68" s="46">
        <f t="shared" si="23"/>
        <v>1</v>
      </c>
      <c r="F68" s="191">
        <f t="shared" si="28"/>
        <v>5635681.5600000005</v>
      </c>
      <c r="G68" s="47">
        <f>IF(ISBLANK(F68),"  ",IF(F79&gt;0,F68/F79,IF(F68&gt;0,1,0)))</f>
        <v>8.7745502036077113E-3</v>
      </c>
      <c r="H68" s="165">
        <f>LSUE!H68+SUSLA!H68+LCTCSummary!H68-LCTCBoard!H68-Online!H68</f>
        <v>0</v>
      </c>
      <c r="I68" s="45">
        <f t="shared" si="25"/>
        <v>0</v>
      </c>
      <c r="J68" s="177">
        <f>LSUE!J68+SUSLA!J68+LCTCSummary!J68-LCTCBoard!J68-Online!J68</f>
        <v>4859611.38</v>
      </c>
      <c r="K68" s="46">
        <f t="shared" si="26"/>
        <v>1</v>
      </c>
      <c r="L68" s="191">
        <f t="shared" si="29"/>
        <v>4859611.38</v>
      </c>
      <c r="M68" s="47">
        <f>IF(ISBLANK(L68),"  ",IF(L79&gt;0,L68/L79,IF(L68&gt;0,1,0)))</f>
        <v>7.8374132063565721E-3</v>
      </c>
      <c r="N68" s="24"/>
    </row>
    <row r="69" spans="1:14" ht="15" customHeight="1" x14ac:dyDescent="0.2">
      <c r="A69" s="67" t="s">
        <v>63</v>
      </c>
      <c r="B69" s="165">
        <f>LSUE!B69+SUSLA!B69+LCTCSummary!B69-LCTCBoard!B69-Online!B69</f>
        <v>2456766.8100000005</v>
      </c>
      <c r="C69" s="45">
        <f t="shared" si="0"/>
        <v>0.43517916855193567</v>
      </c>
      <c r="D69" s="177">
        <f>LSUE!D69+SUSLA!D69+LCTCSummary!D69-LCTCBoard!D69-Online!D69</f>
        <v>3188647.7399999998</v>
      </c>
      <c r="E69" s="46">
        <f t="shared" si="23"/>
        <v>0.56482083144806428</v>
      </c>
      <c r="F69" s="191">
        <f t="shared" si="28"/>
        <v>5645414.5500000007</v>
      </c>
      <c r="G69" s="47">
        <f>IF(ISBLANK(F69),"  ",IF(F79&gt;0,F69/F79,IF(F69&gt;0,1,0)))</f>
        <v>8.7897041132949383E-3</v>
      </c>
      <c r="H69" s="165">
        <f>LSUE!H69+SUSLA!H69+LCTCSummary!H69-LCTCBoard!H69-Online!H69</f>
        <v>3036304</v>
      </c>
      <c r="I69" s="45">
        <f t="shared" si="25"/>
        <v>0.48785168479967145</v>
      </c>
      <c r="J69" s="177">
        <f>LSUE!J69+SUSLA!J69+LCTCSummary!J69-LCTCBoard!J69-Online!J69</f>
        <v>3187522</v>
      </c>
      <c r="K69" s="46">
        <f t="shared" si="26"/>
        <v>0.51214831520032855</v>
      </c>
      <c r="L69" s="191">
        <f t="shared" si="29"/>
        <v>6223826</v>
      </c>
      <c r="M69" s="47">
        <f>IF(ISBLANK(L69),"  ",IF(L79&gt;0,L69/L79,IF(L69&gt;0,1,0)))</f>
        <v>1.0037571376019249E-2</v>
      </c>
      <c r="N69" s="24"/>
    </row>
    <row r="70" spans="1:14" s="64" customFormat="1" ht="15" customHeight="1" x14ac:dyDescent="0.25">
      <c r="A70" s="78" t="s">
        <v>64</v>
      </c>
      <c r="B70" s="174">
        <f>B69+B68+B67+B66+B65+B64+B63+B62+B61+B60+B59</f>
        <v>185650821.43000004</v>
      </c>
      <c r="C70" s="69">
        <f t="shared" si="0"/>
        <v>0.72503548166084719</v>
      </c>
      <c r="D70" s="185">
        <f>D69+D68+D67+D66+D65+D64+D63+D62+D61+D60+D59</f>
        <v>70406745.579999983</v>
      </c>
      <c r="E70" s="62">
        <f t="shared" si="23"/>
        <v>0.2749645183391527</v>
      </c>
      <c r="F70" s="174">
        <f>F69+F68+F67+F66+F65+F64+F63+F62+F61+F60+F59</f>
        <v>256057567.01000005</v>
      </c>
      <c r="G70" s="61">
        <f>IF(ISBLANK(F70),"  ",IF(F79&gt;0,F70/F79,IF(F70&gt;0,1,0)))</f>
        <v>0.39867227287818774</v>
      </c>
      <c r="H70" s="174">
        <f>H69+H68+H67+H66+H65+H64+H63+H62+H61+H60+H59</f>
        <v>195567220.80000001</v>
      </c>
      <c r="I70" s="69">
        <f t="shared" si="25"/>
        <v>0.7346971892658285</v>
      </c>
      <c r="J70" s="185">
        <f>J69+J68+J67+J66+J65+J64+J63+J62+J61+J60+J59</f>
        <v>70620296.530000001</v>
      </c>
      <c r="K70" s="62">
        <f t="shared" si="26"/>
        <v>0.26530281073417156</v>
      </c>
      <c r="L70" s="174">
        <f>L69+L68+L67+L66+L65+L64+L63+L62+L61+L60+L59</f>
        <v>266187517.32999998</v>
      </c>
      <c r="M70" s="61">
        <f>IF(ISBLANK(L70),"  ",IF(L79&gt;0,L70/L79,IF(L70&gt;0,1,0)))</f>
        <v>0.42929802417439622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165">
        <f>LSUE!B72+SUSLA!B72+LCTCSummary!B72-LCTCBoard!B72-Online!B72</f>
        <v>0</v>
      </c>
      <c r="C72" s="41">
        <f t="shared" si="0"/>
        <v>0</v>
      </c>
      <c r="D72" s="177">
        <f>LSUE!D72+SUSLA!D72+LCTCSummary!D72-LCTCBoard!D72-Online!D72</f>
        <v>76642</v>
      </c>
      <c r="E72" s="42">
        <f>IF(ISBLANK(D72),"  ",IF(F72&gt;0,D72/F72,IF(D72&gt;0,1,0)))</f>
        <v>1</v>
      </c>
      <c r="F72" s="190">
        <f>D72+B72</f>
        <v>76642</v>
      </c>
      <c r="G72" s="43">
        <f>IF(ISBLANK(F72),"  ",IF(F79&gt;0,F72/F79,IF(F72&gt;0,1,0)))</f>
        <v>1.1932879271924338E-4</v>
      </c>
      <c r="H72" s="165">
        <f>LSUE!H72+SUSLA!H72+LCTCSummary!H72-LCTCBoard!H72-Online!H72</f>
        <v>0</v>
      </c>
      <c r="I72" s="41">
        <f>IF(ISBLANK(H72),"  ",IF(L72&gt;0,H72/L72,IF(H72&gt;0,1,0)))</f>
        <v>0</v>
      </c>
      <c r="J72" s="177">
        <f>LSUE!J72+SUSLA!J72+LCTCSummary!J72-LCTCBoard!J72-Online!J72</f>
        <v>70144</v>
      </c>
      <c r="K72" s="42">
        <f>IF(ISBLANK(J72),"  ",IF(L72&gt;0,J72/L72,IF(J72&gt;0,1,0)))</f>
        <v>1</v>
      </c>
      <c r="L72" s="190">
        <f>J72+H72</f>
        <v>70144</v>
      </c>
      <c r="M72" s="43">
        <f>IF(ISBLANK(L72),"  ",IF(L79&gt;0,L72/L79,IF(L72&gt;0,1,0)))</f>
        <v>1.1312581788107414E-4</v>
      </c>
    </row>
    <row r="73" spans="1:14" ht="15" customHeight="1" x14ac:dyDescent="0.2">
      <c r="A73" s="30" t="s">
        <v>67</v>
      </c>
      <c r="B73" s="165">
        <f>LSUE!B73+SUSLA!B73+LCTCSummary!B73-LCTCBoard!B73-Online!B73</f>
        <v>0</v>
      </c>
      <c r="C73" s="45">
        <f t="shared" si="0"/>
        <v>0</v>
      </c>
      <c r="D73" s="177">
        <f>LSUE!D73+SUSLA!D73+LCTCSummary!D73-LCTCBoard!D73-Online!D73</f>
        <v>0</v>
      </c>
      <c r="E73" s="46">
        <f>IF(ISBLANK(D73),"  ",IF(F73&gt;0,D73/F73,IF(D73&gt;0,1,0)))</f>
        <v>0</v>
      </c>
      <c r="F73" s="191">
        <f>D73+B73</f>
        <v>0</v>
      </c>
      <c r="G73" s="47">
        <f>IF(ISBLANK(F73),"  ",IF(F79&gt;0,F73/F79,IF(F73&gt;0,1,0)))</f>
        <v>0</v>
      </c>
      <c r="H73" s="165">
        <f>LSUE!H73+SUSLA!H73+LCTCSummary!H73-LCTCBoard!H73-Online!H73</f>
        <v>0</v>
      </c>
      <c r="I73" s="45">
        <f>IF(ISBLANK(H73),"  ",IF(L73&gt;0,H73/L73,IF(H73&gt;0,1,0)))</f>
        <v>0</v>
      </c>
      <c r="J73" s="177">
        <f>LSUE!J73+SUSLA!J73+LCTCSummary!J73-LCTCBoard!J73-Online!J73</f>
        <v>0</v>
      </c>
      <c r="K73" s="46">
        <f>IF(ISBLANK(J73),"  ",IF(L73&gt;0,J73/L73,IF(J73&gt;0,1,0)))</f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165">
        <f>LSUE!B75+SUSLA!B75+LCTCSummary!B75-LCTCBoard!B75-Online!B75</f>
        <v>0</v>
      </c>
      <c r="C75" s="41">
        <f t="shared" si="0"/>
        <v>0</v>
      </c>
      <c r="D75" s="177">
        <f>LSUE!D75+SUSLA!D75+LCTCSummary!D75-LCTCBoard!D75-Online!D75</f>
        <v>151706110.30000001</v>
      </c>
      <c r="E75" s="42">
        <f>IF(ISBLANK(D75),"  ",IF(F75&gt;0,D75/F75,IF(D75&gt;0,1,0)))</f>
        <v>1</v>
      </c>
      <c r="F75" s="190">
        <f>D75+B75</f>
        <v>151706110.30000001</v>
      </c>
      <c r="G75" s="43">
        <f>IF(ISBLANK(F75),"  ",IF(F79&gt;0,F75/F79,IF(F75&gt;0,1,0)))</f>
        <v>0.23620086884777763</v>
      </c>
      <c r="H75" s="165">
        <f>LSUE!H75+SUSLA!H75+LCTCSummary!H75-LCTCBoard!H75-Online!H75</f>
        <v>0</v>
      </c>
      <c r="I75" s="41">
        <f>IF(ISBLANK(H75),"  ",IF(L75&gt;0,H75/L75,IF(H75&gt;0,1,0)))</f>
        <v>0</v>
      </c>
      <c r="J75" s="177">
        <f>LSUE!J75+SUSLA!J75+LCTCSummary!J75-LCTCBoard!J75-Online!J75</f>
        <v>150870628</v>
      </c>
      <c r="K75" s="42">
        <f>IF(ISBLANK(J75),"  ",IF(L75&gt;0,J75/L75,IF(J75&gt;0,1,0)))</f>
        <v>1</v>
      </c>
      <c r="L75" s="190">
        <f>J75+H75</f>
        <v>150870628</v>
      </c>
      <c r="M75" s="43">
        <f>IF(ISBLANK(L75),"  ",IF(L79&gt;0,L75/L79,IF(L75&gt;0,1,0)))</f>
        <v>0.24331893229258791</v>
      </c>
    </row>
    <row r="76" spans="1:14" ht="15" customHeight="1" x14ac:dyDescent="0.2">
      <c r="A76" s="30" t="s">
        <v>70</v>
      </c>
      <c r="B76" s="165">
        <f>LSUE!B76+SUSLA!B76+LCTCSummary!B76-LCTCBoard!B76-Online!B76</f>
        <v>0</v>
      </c>
      <c r="C76" s="45">
        <f t="shared" si="0"/>
        <v>0</v>
      </c>
      <c r="D76" s="177">
        <f>LSUE!D76+SUSLA!D76+LCTCSummary!D76-LCTCBoard!D76-Online!D76</f>
        <v>72879628.269999996</v>
      </c>
      <c r="E76" s="46">
        <f>IF(ISBLANK(D76),"  ",IF(F76&gt;0,D76/F76,IF(D76&gt;0,1,0)))</f>
        <v>1</v>
      </c>
      <c r="F76" s="191">
        <f>D76+B76</f>
        <v>72879628.269999996</v>
      </c>
      <c r="G76" s="47">
        <f>IF(ISBLANK(F76),"  ",IF(F79&gt;0,F76/F79,IF(F76&gt;0,1,0)))</f>
        <v>0.11347091745108868</v>
      </c>
      <c r="H76" s="165">
        <f>LSUE!H76+SUSLA!H76+LCTCSummary!H76-LCTCBoard!H76-Online!H76</f>
        <v>0</v>
      </c>
      <c r="I76" s="45">
        <f>IF(ISBLANK(H76),"  ",IF(L76&gt;0,H76/L76,IF(H76&gt;0,1,0)))</f>
        <v>0</v>
      </c>
      <c r="J76" s="177">
        <f>LSUE!J76+SUSLA!J76+LCTCSummary!J76-LCTCBoard!J76-Online!J76</f>
        <v>65394491.169999987</v>
      </c>
      <c r="K76" s="46">
        <f>IF(ISBLANK(J76),"  ",IF(L76&gt;0,J76/L76,IF(J76&gt;0,1,0)))</f>
        <v>1</v>
      </c>
      <c r="L76" s="191">
        <f>J76+H76</f>
        <v>65394491.169999987</v>
      </c>
      <c r="M76" s="47">
        <f>IF(ISBLANK(L76),"  ",IF(L79&gt;0,L76/L79,IF(L76&gt;0,1,0)))</f>
        <v>0.10546597426042043</v>
      </c>
    </row>
    <row r="77" spans="1:14" s="64" customFormat="1" ht="15" customHeight="1" x14ac:dyDescent="0.25">
      <c r="A77" s="65" t="s">
        <v>71</v>
      </c>
      <c r="B77" s="175">
        <f>B76+B75+B73+B72</f>
        <v>0</v>
      </c>
      <c r="C77" s="69">
        <f t="shared" si="0"/>
        <v>0</v>
      </c>
      <c r="D77" s="186">
        <f>D76+D75+D73+D72</f>
        <v>224662380.56999999</v>
      </c>
      <c r="E77" s="62">
        <f>IF(ISBLANK(D77),"  ",IF(F77&gt;0,D77/F77,IF(D77&gt;0,1,0)))</f>
        <v>1</v>
      </c>
      <c r="F77" s="200">
        <f>F76+F75+F74+F73+F72</f>
        <v>224662380.56999999</v>
      </c>
      <c r="G77" s="61">
        <f>IF(ISBLANK(F77),"  ",IF(F79&gt;0,F77/F79,IF(F77&gt;0,1,0)))</f>
        <v>0.34979111509158556</v>
      </c>
      <c r="H77" s="175">
        <f>H76+H75+H73+H72</f>
        <v>0</v>
      </c>
      <c r="I77" s="69">
        <f>IF(ISBLANK(H77),"  ",IF(L77&gt;0,H77/L77,IF(H77&gt;0,1,0)))</f>
        <v>0</v>
      </c>
      <c r="J77" s="186">
        <f>J76+J75+J73+J72</f>
        <v>216335263.16999999</v>
      </c>
      <c r="K77" s="62">
        <f>IF(ISBLANK(J77),"  ",IF(L77&gt;0,J77/L77,IF(J77&gt;0,1,0)))</f>
        <v>1</v>
      </c>
      <c r="L77" s="200">
        <f>L76+L75+L74+L73+L72</f>
        <v>216335263.16999999</v>
      </c>
      <c r="M77" s="61">
        <f>IF(ISBLANK(L77),"  ",IF(L79&gt;0,L77/L79,IF(L77&gt;0,1,0)))</f>
        <v>0.3488980323708894</v>
      </c>
    </row>
    <row r="78" spans="1:14" s="64" customFormat="1" ht="15" customHeight="1" x14ac:dyDescent="0.25">
      <c r="A78" s="65" t="s">
        <v>72</v>
      </c>
      <c r="B78" s="172">
        <f>LSUE!B78+SUSLA!B78+LCTCSummary!B78-LCTCBoard!B78-Online!B78</f>
        <v>0</v>
      </c>
      <c r="C78" s="69">
        <f>IF(ISBLANK(B78),"  ",IF(F78&gt;0,B78/F78,IF(B78&gt;0,1,0)))</f>
        <v>0</v>
      </c>
      <c r="D78" s="183">
        <f>LSUE!D78+SUSLA!D78+LCTCSummary!D78-LCTCBoard!D78-Online!D78</f>
        <v>0</v>
      </c>
      <c r="E78" s="62">
        <f>IF(ISBLANK(D78),"  ",IF(F78&gt;0,D78/F78,IF(D78&gt;0,1,0)))</f>
        <v>0</v>
      </c>
      <c r="F78" s="201">
        <f>D78+B78</f>
        <v>0</v>
      </c>
      <c r="G78" s="61">
        <f>IF(ISBLANK(F78),"  ",IF(F79&gt;0,F78/F79,IF(F78&gt;0,1,0)))</f>
        <v>0</v>
      </c>
      <c r="H78" s="172">
        <f>LSUE!H78+SUSLA!H78+LCTCSummary!H78-LCTCBoard!H78-Online!H78</f>
        <v>0</v>
      </c>
      <c r="I78" s="69">
        <f>IF(ISBLANK(H78),"  ",IF(L78&gt;0,H78/L78,IF(H78&gt;0,1,0)))</f>
        <v>0</v>
      </c>
      <c r="J78" s="183">
        <f>LSUE!J78+SUSLA!J78+LCTCSummary!J78-LCTCBoard!J78-Online!J78</f>
        <v>0</v>
      </c>
      <c r="K78" s="62">
        <f>IF(ISBLANK(J78),"  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346778960.99000001</v>
      </c>
      <c r="C79" s="82">
        <f t="shared" si="0"/>
        <v>0.53992216741956489</v>
      </c>
      <c r="D79" s="176">
        <f>D77+D70+D49+D42+D51+D50+D78</f>
        <v>295496874.14999998</v>
      </c>
      <c r="E79" s="83">
        <f>IF(ISBLANK(D79),"  ",IF(F79&gt;0,D79/F79,IF(D79&gt;0,1,0)))</f>
        <v>0.46007783258043489</v>
      </c>
      <c r="F79" s="176">
        <f>F77+F70+F49+F42+F51+F50+F78</f>
        <v>642275835.1400001</v>
      </c>
      <c r="G79" s="84">
        <f>IF(ISBLANK(F79),"  ",IF(F79&gt;0,F79/F79,IF(F79&gt;0,1,0)))</f>
        <v>1</v>
      </c>
      <c r="H79" s="176">
        <f>H77+H70+H49+H42+H51+H50+H78</f>
        <v>314490948.80000001</v>
      </c>
      <c r="I79" s="82">
        <f>IF(ISBLANK(H79),"  ",IF(L79&gt;0,H79/L79,IF(H79&gt;0,1,0)))</f>
        <v>0.50720012829600558</v>
      </c>
      <c r="J79" s="176">
        <f>J77+J70+J49+J42+J51+J50+J78</f>
        <v>305562026.84999996</v>
      </c>
      <c r="K79" s="83">
        <f>IF(ISBLANK(J79),"  ",IF(L79&gt;0,J79/L79,IF(J79&gt;0,1,0)))</f>
        <v>0.49279987170399442</v>
      </c>
      <c r="L79" s="176">
        <f>L77+L70+L49+L42+L51+L50+L78</f>
        <v>620052975.64999998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0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B11" sqref="B1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80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8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71962337</v>
      </c>
      <c r="C13" s="42">
        <f>IF(ISBLANK(B13)," ",IF(F13&gt;0,B13/F13,IF(B13&gt;0,1,0)))</f>
        <v>1</v>
      </c>
      <c r="D13" s="177">
        <v>0</v>
      </c>
      <c r="E13" s="42">
        <f>IF(ISBLANK(D13),"",IF(F13&gt;0,D13/F13,IF(D13&gt;0,1,0)))</f>
        <v>0</v>
      </c>
      <c r="F13" s="187">
        <f>D13+B13</f>
        <v>71962337</v>
      </c>
      <c r="G13" s="43">
        <f>IF(ISBLANK(F13),"  ",IF($F$79&gt;0,F13/$F$79,IF(F13&gt;0,1,0)))</f>
        <v>0.51194818501141626</v>
      </c>
      <c r="H13" s="165">
        <v>70589997</v>
      </c>
      <c r="I13" s="41">
        <f>IF(ISBLANK(H13)," ",IF(L13&gt;0,H13/L13,IF(H13&gt;0,1,0)))</f>
        <v>1</v>
      </c>
      <c r="J13" s="177">
        <v>0</v>
      </c>
      <c r="K13" s="42">
        <f>IF(ISBLANK(J13),"",IF(L13&gt;0,J13/L13,IF(J13&gt;0,1,0)))</f>
        <v>0</v>
      </c>
      <c r="L13" s="187">
        <f t="shared" ref="L13:L34" si="0">J13+H13</f>
        <v>70589997</v>
      </c>
      <c r="M13" s="44">
        <f>IF(ISBLANK(L13),"  ",IF(L79&gt;0,L13/L79,IF(L13&gt;0,1,0)))</f>
        <v>0.52087169829983826</v>
      </c>
      <c r="N13" s="24"/>
    </row>
    <row r="14" spans="1:17" ht="15" customHeight="1" x14ac:dyDescent="0.2">
      <c r="A14" s="10" t="s">
        <v>13</v>
      </c>
      <c r="B14" s="205">
        <v>0</v>
      </c>
      <c r="C14" s="42">
        <f t="shared" ref="C14:C77" si="1">IF(ISBLANK(B14)," ",IF(F14&gt;0,B14/F14,IF(B14&gt;0,1,0)))</f>
        <v>0</v>
      </c>
      <c r="D14" s="184">
        <v>0</v>
      </c>
      <c r="E14" s="42">
        <f t="shared" ref="E14:E77" si="2">IF(ISBLANK(D14),"",IF(F14&gt;0,D14/F14,IF(D14&gt;0,1,0)))</f>
        <v>0</v>
      </c>
      <c r="F14" s="188">
        <f t="shared" ref="F14:F78" si="3">D14+B14</f>
        <v>0</v>
      </c>
      <c r="G14" s="43">
        <f t="shared" ref="G14:G16" si="4">IF(ISBLANK(F14),"  ",IF($F$79&gt;0,F14/$F$79,IF(F14&gt;0,1,0)))</f>
        <v>0</v>
      </c>
      <c r="H14" s="205">
        <v>0</v>
      </c>
      <c r="I14" s="41">
        <f t="shared" ref="I14:I77" si="5">IF(ISBLANK(H14)," ",IF(L14&gt;0,H14/L14,IF(H14&gt;0,1,0)))</f>
        <v>0</v>
      </c>
      <c r="J14" s="184">
        <v>0</v>
      </c>
      <c r="K14" s="42">
        <f t="shared" ref="K14:K77" si="6">IF(ISBLANK(J14),"",IF(L14&gt;0,J14/L14,IF(J14&gt;0,1,0)))</f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3706890.99</v>
      </c>
      <c r="C15" s="42">
        <f t="shared" si="1"/>
        <v>1</v>
      </c>
      <c r="D15" s="181">
        <v>0</v>
      </c>
      <c r="E15" s="42">
        <f t="shared" si="2"/>
        <v>0</v>
      </c>
      <c r="F15" s="189">
        <f t="shared" si="3"/>
        <v>3706890.99</v>
      </c>
      <c r="G15" s="43">
        <f t="shared" si="4"/>
        <v>2.6371240755642386E-2</v>
      </c>
      <c r="H15" s="170">
        <v>3720427</v>
      </c>
      <c r="I15" s="41">
        <f t="shared" si="5"/>
        <v>1</v>
      </c>
      <c r="J15" s="181">
        <v>0</v>
      </c>
      <c r="K15" s="42">
        <f t="shared" si="6"/>
        <v>0</v>
      </c>
      <c r="L15" s="189">
        <f t="shared" si="0"/>
        <v>3720427</v>
      </c>
      <c r="M15" s="50">
        <f>IF(ISBLANK(L15),"  ",IF(L79&gt;0,L15/L79,IF(L15&gt;0,1,0)))</f>
        <v>2.7452404196738701E-2</v>
      </c>
      <c r="N15" s="24"/>
    </row>
    <row r="16" spans="1:17" ht="15" customHeight="1" x14ac:dyDescent="0.2">
      <c r="A16" s="51" t="s">
        <v>15</v>
      </c>
      <c r="B16" s="205">
        <v>0</v>
      </c>
      <c r="C16" s="42">
        <f t="shared" si="1"/>
        <v>0</v>
      </c>
      <c r="D16" s="184">
        <v>0</v>
      </c>
      <c r="E16" s="42">
        <f t="shared" si="2"/>
        <v>0</v>
      </c>
      <c r="F16" s="190">
        <f t="shared" si="3"/>
        <v>0</v>
      </c>
      <c r="G16" s="43">
        <f t="shared" si="4"/>
        <v>0</v>
      </c>
      <c r="H16" s="205">
        <v>0</v>
      </c>
      <c r="I16" s="41">
        <f t="shared" si="5"/>
        <v>0</v>
      </c>
      <c r="J16" s="184">
        <v>0</v>
      </c>
      <c r="K16" s="42">
        <f t="shared" si="6"/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2439306.13</v>
      </c>
      <c r="C17" s="42">
        <f t="shared" si="1"/>
        <v>1</v>
      </c>
      <c r="D17" s="181">
        <v>0</v>
      </c>
      <c r="E17" s="42">
        <f t="shared" si="2"/>
        <v>0</v>
      </c>
      <c r="F17" s="191">
        <f t="shared" si="3"/>
        <v>2439306.13</v>
      </c>
      <c r="G17" s="43">
        <f>IF(ISBLANK(F17),"  ",IF($F$79&gt;0,F17/$F$79,IF(F17&gt;0,1,0)))</f>
        <v>1.735349903854181E-2</v>
      </c>
      <c r="H17" s="206">
        <v>2482567</v>
      </c>
      <c r="I17" s="41">
        <f t="shared" si="5"/>
        <v>1</v>
      </c>
      <c r="J17" s="181">
        <v>0</v>
      </c>
      <c r="K17" s="42">
        <f t="shared" si="6"/>
        <v>0</v>
      </c>
      <c r="L17" s="191">
        <f t="shared" si="0"/>
        <v>2482567</v>
      </c>
      <c r="M17" s="47">
        <f>IF(ISBLANK(L17),"  ",IF(L79&gt;0,L17/L79,IF(L17&gt;0,1,0)))</f>
        <v>1.8318443751076156E-2</v>
      </c>
      <c r="N17" s="24"/>
    </row>
    <row r="18" spans="1:14" ht="15" customHeight="1" x14ac:dyDescent="0.2">
      <c r="A18" s="52" t="s">
        <v>17</v>
      </c>
      <c r="B18" s="206">
        <v>1267584.8600000001</v>
      </c>
      <c r="C18" s="42">
        <f t="shared" si="1"/>
        <v>1</v>
      </c>
      <c r="D18" s="181">
        <v>0</v>
      </c>
      <c r="E18" s="42">
        <f t="shared" si="2"/>
        <v>0</v>
      </c>
      <c r="F18" s="191">
        <f t="shared" si="3"/>
        <v>1267584.8600000001</v>
      </c>
      <c r="G18" s="43">
        <f t="shared" ref="G18:G79" si="7">IF(ISBLANK(F18),"  ",IF($F$79&gt;0,F18/$F$79,IF(F18&gt;0,1,0)))</f>
        <v>9.0177417171005744E-3</v>
      </c>
      <c r="H18" s="206">
        <v>1237860</v>
      </c>
      <c r="I18" s="41">
        <f t="shared" si="5"/>
        <v>1</v>
      </c>
      <c r="J18" s="181">
        <v>0</v>
      </c>
      <c r="K18" s="42">
        <f t="shared" si="6"/>
        <v>0</v>
      </c>
      <c r="L18" s="191">
        <f t="shared" si="0"/>
        <v>1237860</v>
      </c>
      <c r="M18" s="47">
        <f>IF(ISBLANK(L18),"  ",IF(L79&gt;0,L18/L79,IF(L18&gt;0,1,0)))</f>
        <v>9.1339604456625451E-3</v>
      </c>
      <c r="N18" s="24"/>
    </row>
    <row r="19" spans="1:14" ht="15" customHeight="1" x14ac:dyDescent="0.2">
      <c r="A19" s="52" t="s">
        <v>18</v>
      </c>
      <c r="B19" s="206">
        <v>0</v>
      </c>
      <c r="C19" s="42">
        <f t="shared" si="1"/>
        <v>0</v>
      </c>
      <c r="D19" s="181">
        <v>0</v>
      </c>
      <c r="E19" s="42">
        <f t="shared" si="2"/>
        <v>0</v>
      </c>
      <c r="F19" s="191">
        <f t="shared" si="3"/>
        <v>0</v>
      </c>
      <c r="G19" s="43">
        <f t="shared" si="7"/>
        <v>0</v>
      </c>
      <c r="H19" s="206">
        <v>0</v>
      </c>
      <c r="I19" s="41">
        <f t="shared" si="5"/>
        <v>0</v>
      </c>
      <c r="J19" s="181">
        <v>0</v>
      </c>
      <c r="K19" s="42">
        <f t="shared" si="6"/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2">
        <f t="shared" si="1"/>
        <v>0</v>
      </c>
      <c r="D20" s="181">
        <v>0</v>
      </c>
      <c r="E20" s="42">
        <f t="shared" si="2"/>
        <v>0</v>
      </c>
      <c r="F20" s="191">
        <f t="shared" si="3"/>
        <v>0</v>
      </c>
      <c r="G20" s="43">
        <f t="shared" si="7"/>
        <v>0</v>
      </c>
      <c r="H20" s="206">
        <v>0</v>
      </c>
      <c r="I20" s="41">
        <f t="shared" si="5"/>
        <v>0</v>
      </c>
      <c r="J20" s="181">
        <v>0</v>
      </c>
      <c r="K20" s="42">
        <f t="shared" si="6"/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2">
        <f t="shared" si="1"/>
        <v>0</v>
      </c>
      <c r="D21" s="181">
        <v>0</v>
      </c>
      <c r="E21" s="42">
        <f t="shared" si="2"/>
        <v>0</v>
      </c>
      <c r="F21" s="191">
        <f t="shared" si="3"/>
        <v>0</v>
      </c>
      <c r="G21" s="43">
        <f t="shared" si="7"/>
        <v>0</v>
      </c>
      <c r="H21" s="206">
        <v>0</v>
      </c>
      <c r="I21" s="41">
        <f t="shared" si="5"/>
        <v>0</v>
      </c>
      <c r="J21" s="181">
        <v>0</v>
      </c>
      <c r="K21" s="42">
        <f t="shared" si="6"/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2">
        <f t="shared" si="1"/>
        <v>0</v>
      </c>
      <c r="D22" s="181">
        <v>0</v>
      </c>
      <c r="E22" s="42">
        <f t="shared" si="2"/>
        <v>0</v>
      </c>
      <c r="F22" s="191">
        <f t="shared" si="3"/>
        <v>0</v>
      </c>
      <c r="G22" s="43">
        <f t="shared" si="7"/>
        <v>0</v>
      </c>
      <c r="H22" s="206">
        <v>0</v>
      </c>
      <c r="I22" s="41">
        <f t="shared" si="5"/>
        <v>0</v>
      </c>
      <c r="J22" s="181">
        <v>0</v>
      </c>
      <c r="K22" s="42">
        <f t="shared" si="6"/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2">
        <f t="shared" si="1"/>
        <v>0</v>
      </c>
      <c r="D23" s="181">
        <v>0</v>
      </c>
      <c r="E23" s="42">
        <f t="shared" si="2"/>
        <v>0</v>
      </c>
      <c r="F23" s="191">
        <f t="shared" si="3"/>
        <v>0</v>
      </c>
      <c r="G23" s="43">
        <f t="shared" si="7"/>
        <v>0</v>
      </c>
      <c r="H23" s="206">
        <v>0</v>
      </c>
      <c r="I23" s="41">
        <f t="shared" si="5"/>
        <v>0</v>
      </c>
      <c r="J23" s="181">
        <v>0</v>
      </c>
      <c r="K23" s="42">
        <f t="shared" si="6"/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2">
        <f t="shared" si="1"/>
        <v>0</v>
      </c>
      <c r="D24" s="181">
        <v>0</v>
      </c>
      <c r="E24" s="42">
        <f t="shared" si="2"/>
        <v>0</v>
      </c>
      <c r="F24" s="191">
        <f t="shared" si="3"/>
        <v>0</v>
      </c>
      <c r="G24" s="43">
        <f t="shared" si="7"/>
        <v>0</v>
      </c>
      <c r="H24" s="206">
        <v>0</v>
      </c>
      <c r="I24" s="41">
        <f t="shared" si="5"/>
        <v>0</v>
      </c>
      <c r="J24" s="181">
        <v>0</v>
      </c>
      <c r="K24" s="42">
        <f t="shared" si="6"/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2">
        <f t="shared" si="1"/>
        <v>0</v>
      </c>
      <c r="D25" s="181">
        <v>0</v>
      </c>
      <c r="E25" s="42">
        <f t="shared" si="2"/>
        <v>0</v>
      </c>
      <c r="F25" s="191">
        <f t="shared" si="3"/>
        <v>0</v>
      </c>
      <c r="G25" s="43">
        <f t="shared" si="7"/>
        <v>0</v>
      </c>
      <c r="H25" s="206">
        <v>0</v>
      </c>
      <c r="I25" s="41">
        <f t="shared" si="5"/>
        <v>0</v>
      </c>
      <c r="J25" s="181">
        <v>0</v>
      </c>
      <c r="K25" s="42">
        <f t="shared" si="6"/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2">
        <f t="shared" si="1"/>
        <v>0</v>
      </c>
      <c r="D26" s="181">
        <v>0</v>
      </c>
      <c r="E26" s="42">
        <f t="shared" si="2"/>
        <v>0</v>
      </c>
      <c r="F26" s="191">
        <f t="shared" si="3"/>
        <v>0</v>
      </c>
      <c r="G26" s="43">
        <f t="shared" si="7"/>
        <v>0</v>
      </c>
      <c r="H26" s="206">
        <v>0</v>
      </c>
      <c r="I26" s="41">
        <f t="shared" si="5"/>
        <v>0</v>
      </c>
      <c r="J26" s="181">
        <v>0</v>
      </c>
      <c r="K26" s="42">
        <f t="shared" si="6"/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2">
        <f t="shared" si="1"/>
        <v>0</v>
      </c>
      <c r="D27" s="181">
        <v>0</v>
      </c>
      <c r="E27" s="42">
        <f t="shared" si="2"/>
        <v>0</v>
      </c>
      <c r="F27" s="191">
        <f t="shared" si="3"/>
        <v>0</v>
      </c>
      <c r="G27" s="43">
        <f t="shared" si="7"/>
        <v>0</v>
      </c>
      <c r="H27" s="206">
        <v>0</v>
      </c>
      <c r="I27" s="41">
        <f t="shared" si="5"/>
        <v>0</v>
      </c>
      <c r="J27" s="181">
        <v>0</v>
      </c>
      <c r="K27" s="42">
        <f t="shared" si="6"/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2">
        <f t="shared" si="1"/>
        <v>0</v>
      </c>
      <c r="D28" s="181">
        <v>0</v>
      </c>
      <c r="E28" s="42">
        <f t="shared" si="2"/>
        <v>0</v>
      </c>
      <c r="F28" s="191">
        <f t="shared" si="3"/>
        <v>0</v>
      </c>
      <c r="G28" s="43">
        <f t="shared" si="7"/>
        <v>0</v>
      </c>
      <c r="H28" s="206">
        <v>0</v>
      </c>
      <c r="I28" s="41">
        <f t="shared" si="5"/>
        <v>0</v>
      </c>
      <c r="J28" s="181">
        <v>0</v>
      </c>
      <c r="K28" s="42">
        <f t="shared" si="6"/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2">
        <f t="shared" si="1"/>
        <v>0</v>
      </c>
      <c r="D29" s="181">
        <v>0</v>
      </c>
      <c r="E29" s="42">
        <f t="shared" si="2"/>
        <v>0</v>
      </c>
      <c r="F29" s="191">
        <f t="shared" si="3"/>
        <v>0</v>
      </c>
      <c r="G29" s="43">
        <f t="shared" si="7"/>
        <v>0</v>
      </c>
      <c r="H29" s="206">
        <v>0</v>
      </c>
      <c r="I29" s="41">
        <f t="shared" si="5"/>
        <v>0</v>
      </c>
      <c r="J29" s="181">
        <v>0</v>
      </c>
      <c r="K29" s="42">
        <f t="shared" si="6"/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2">
        <f t="shared" si="1"/>
        <v>0</v>
      </c>
      <c r="D30" s="181">
        <v>0</v>
      </c>
      <c r="E30" s="42">
        <f t="shared" si="2"/>
        <v>0</v>
      </c>
      <c r="F30" s="191">
        <f t="shared" si="3"/>
        <v>0</v>
      </c>
      <c r="G30" s="43">
        <f t="shared" si="7"/>
        <v>0</v>
      </c>
      <c r="H30" s="206">
        <v>0</v>
      </c>
      <c r="I30" s="41">
        <f t="shared" si="5"/>
        <v>0</v>
      </c>
      <c r="J30" s="181">
        <v>0</v>
      </c>
      <c r="K30" s="42">
        <f t="shared" si="6"/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2">
        <f t="shared" si="1"/>
        <v>0</v>
      </c>
      <c r="D31" s="181">
        <v>0</v>
      </c>
      <c r="E31" s="42">
        <f t="shared" si="2"/>
        <v>0</v>
      </c>
      <c r="F31" s="191">
        <f t="shared" si="3"/>
        <v>0</v>
      </c>
      <c r="G31" s="43">
        <f t="shared" si="7"/>
        <v>0</v>
      </c>
      <c r="H31" s="206">
        <v>0</v>
      </c>
      <c r="I31" s="41">
        <f t="shared" si="5"/>
        <v>0</v>
      </c>
      <c r="J31" s="181">
        <v>0</v>
      </c>
      <c r="K31" s="42">
        <f t="shared" si="6"/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2">
        <f t="shared" si="1"/>
        <v>0</v>
      </c>
      <c r="D32" s="181">
        <v>0</v>
      </c>
      <c r="E32" s="42">
        <f t="shared" si="2"/>
        <v>0</v>
      </c>
      <c r="F32" s="191">
        <f t="shared" si="3"/>
        <v>0</v>
      </c>
      <c r="G32" s="43">
        <f t="shared" si="7"/>
        <v>0</v>
      </c>
      <c r="H32" s="206">
        <v>0</v>
      </c>
      <c r="I32" s="41">
        <f t="shared" si="5"/>
        <v>0</v>
      </c>
      <c r="J32" s="181">
        <v>0</v>
      </c>
      <c r="K32" s="42">
        <f t="shared" si="6"/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2">
        <f t="shared" si="1"/>
        <v>0</v>
      </c>
      <c r="D33" s="181">
        <v>0</v>
      </c>
      <c r="E33" s="42">
        <f t="shared" si="2"/>
        <v>0</v>
      </c>
      <c r="F33" s="191">
        <f t="shared" si="3"/>
        <v>0</v>
      </c>
      <c r="G33" s="43">
        <f t="shared" si="7"/>
        <v>0</v>
      </c>
      <c r="H33" s="206">
        <v>0</v>
      </c>
      <c r="I33" s="41">
        <f t="shared" si="5"/>
        <v>0</v>
      </c>
      <c r="J33" s="181">
        <v>0</v>
      </c>
      <c r="K33" s="42">
        <f t="shared" si="6"/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2">
        <f t="shared" si="1"/>
        <v>0</v>
      </c>
      <c r="D34" s="181">
        <v>0</v>
      </c>
      <c r="E34" s="42">
        <f t="shared" si="2"/>
        <v>0</v>
      </c>
      <c r="F34" s="191">
        <f t="shared" si="3"/>
        <v>0</v>
      </c>
      <c r="G34" s="43">
        <f t="shared" si="7"/>
        <v>0</v>
      </c>
      <c r="H34" s="206">
        <v>0</v>
      </c>
      <c r="I34" s="41">
        <f t="shared" si="5"/>
        <v>0</v>
      </c>
      <c r="J34" s="181">
        <v>0</v>
      </c>
      <c r="K34" s="42">
        <f t="shared" si="6"/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2">
        <f t="shared" si="1"/>
        <v>0</v>
      </c>
      <c r="D35" s="181">
        <v>0</v>
      </c>
      <c r="E35" s="42">
        <f t="shared" si="2"/>
        <v>0</v>
      </c>
      <c r="F35" s="191">
        <f t="shared" ref="F35" si="8">D35+B35</f>
        <v>0</v>
      </c>
      <c r="G35" s="43">
        <f t="shared" ref="G35" si="9">IF(ISBLANK(F35),"  ",IF($F$79&gt;0,F35/$F$79,IF(F35&gt;0,1,0)))</f>
        <v>0</v>
      </c>
      <c r="H35" s="206">
        <v>0</v>
      </c>
      <c r="I35" s="41">
        <f t="shared" si="5"/>
        <v>0</v>
      </c>
      <c r="J35" s="181">
        <v>0</v>
      </c>
      <c r="K35" s="42">
        <f t="shared" si="6"/>
        <v>0</v>
      </c>
      <c r="L35" s="191">
        <f t="shared" ref="L35" si="10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2">
        <f t="shared" si="1"/>
        <v>0</v>
      </c>
      <c r="D36" s="181">
        <v>0</v>
      </c>
      <c r="E36" s="42">
        <f t="shared" si="2"/>
        <v>0</v>
      </c>
      <c r="F36" s="191">
        <f t="shared" ref="F36" si="11">D36+B36</f>
        <v>0</v>
      </c>
      <c r="G36" s="43">
        <f t="shared" ref="G36" si="12">IF(ISBLANK(F36),"  ",IF($F$79&gt;0,F36/$F$79,IF(F36&gt;0,1,0)))</f>
        <v>0</v>
      </c>
      <c r="H36" s="206">
        <v>0</v>
      </c>
      <c r="I36" s="41">
        <f t="shared" si="5"/>
        <v>0</v>
      </c>
      <c r="J36" s="181">
        <v>0</v>
      </c>
      <c r="K36" s="42">
        <f t="shared" si="6"/>
        <v>0</v>
      </c>
      <c r="L36" s="191">
        <f t="shared" ref="L36" si="13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42" t="str">
        <f t="shared" si="1"/>
        <v xml:space="preserve"> </v>
      </c>
      <c r="D37" s="181"/>
      <c r="E37" s="42" t="str">
        <f t="shared" si="2"/>
        <v/>
      </c>
      <c r="F37" s="191">
        <f t="shared" si="3"/>
        <v>0</v>
      </c>
      <c r="G37" s="43">
        <f t="shared" si="7"/>
        <v>0</v>
      </c>
      <c r="H37" s="207" t="s">
        <v>4</v>
      </c>
      <c r="I37" s="41">
        <f t="shared" si="5"/>
        <v>1</v>
      </c>
      <c r="J37" s="181"/>
      <c r="K37" s="42" t="str">
        <f t="shared" si="6"/>
        <v/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2">
        <f t="shared" si="1"/>
        <v>0</v>
      </c>
      <c r="D38" s="181">
        <v>0</v>
      </c>
      <c r="E38" s="42">
        <f t="shared" si="2"/>
        <v>0</v>
      </c>
      <c r="F38" s="191">
        <f t="shared" si="3"/>
        <v>0</v>
      </c>
      <c r="G38" s="43">
        <f t="shared" si="7"/>
        <v>0</v>
      </c>
      <c r="H38" s="206">
        <v>0</v>
      </c>
      <c r="I38" s="41">
        <f t="shared" si="5"/>
        <v>0</v>
      </c>
      <c r="J38" s="181">
        <v>0</v>
      </c>
      <c r="K38" s="42">
        <f t="shared" si="6"/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42" t="str">
        <f t="shared" si="1"/>
        <v xml:space="preserve"> </v>
      </c>
      <c r="D39" s="181"/>
      <c r="E39" s="42" t="str">
        <f t="shared" si="2"/>
        <v/>
      </c>
      <c r="F39" s="191">
        <f t="shared" si="3"/>
        <v>0</v>
      </c>
      <c r="G39" s="43">
        <f t="shared" si="7"/>
        <v>0</v>
      </c>
      <c r="H39" s="207"/>
      <c r="I39" s="41" t="str">
        <f t="shared" si="5"/>
        <v xml:space="preserve"> </v>
      </c>
      <c r="J39" s="181"/>
      <c r="K39" s="42" t="str">
        <f t="shared" si="6"/>
        <v/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2">
        <f t="shared" si="1"/>
        <v>0</v>
      </c>
      <c r="D40" s="180">
        <v>0</v>
      </c>
      <c r="E40" s="42">
        <f t="shared" si="2"/>
        <v>0</v>
      </c>
      <c r="F40" s="192">
        <f t="shared" si="3"/>
        <v>0</v>
      </c>
      <c r="G40" s="43">
        <f t="shared" si="7"/>
        <v>0</v>
      </c>
      <c r="H40" s="168">
        <v>0</v>
      </c>
      <c r="I40" s="41">
        <f t="shared" si="5"/>
        <v>0</v>
      </c>
      <c r="J40" s="180">
        <v>0</v>
      </c>
      <c r="K40" s="42">
        <f t="shared" si="6"/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2" t="str">
        <f t="shared" si="1"/>
        <v xml:space="preserve"> </v>
      </c>
      <c r="D41" s="180"/>
      <c r="E41" s="42" t="str">
        <f t="shared" si="2"/>
        <v/>
      </c>
      <c r="F41" s="191">
        <f t="shared" si="3"/>
        <v>0</v>
      </c>
      <c r="G41" s="43">
        <f t="shared" si="7"/>
        <v>0</v>
      </c>
      <c r="H41" s="168"/>
      <c r="I41" s="41" t="str">
        <f t="shared" si="5"/>
        <v xml:space="preserve"> </v>
      </c>
      <c r="J41" s="180"/>
      <c r="K41" s="42" t="str">
        <f t="shared" si="6"/>
        <v/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75669227.989999995</v>
      </c>
      <c r="C42" s="60">
        <f t="shared" si="1"/>
        <v>1</v>
      </c>
      <c r="D42" s="169">
        <v>0</v>
      </c>
      <c r="E42" s="60">
        <f t="shared" si="2"/>
        <v>0</v>
      </c>
      <c r="F42" s="169">
        <f t="shared" si="3"/>
        <v>75669227.989999995</v>
      </c>
      <c r="G42" s="161">
        <f t="shared" si="7"/>
        <v>0.5383194257670586</v>
      </c>
      <c r="H42" s="169">
        <v>74310424</v>
      </c>
      <c r="I42" s="41">
        <f t="shared" si="5"/>
        <v>1</v>
      </c>
      <c r="J42" s="213">
        <v>0</v>
      </c>
      <c r="K42" s="60">
        <f t="shared" si="6"/>
        <v>0</v>
      </c>
      <c r="L42" s="169">
        <f>L41+L40+L38+L34+L29+L28+L26+L27+L25+L24+L23+L22+L21+L20+L19+L18+L17+L16+L14+L13+L30+L31+L32+L33</f>
        <v>74310424</v>
      </c>
      <c r="M42" s="61">
        <f>IF(ISBLANK(L42),"  ",IF(L79&gt;0,L42/L79,IF(L42&gt;0,1,0)))</f>
        <v>0.54832410249657693</v>
      </c>
      <c r="N42" s="63"/>
    </row>
    <row r="43" spans="1:14" ht="15" customHeight="1" x14ac:dyDescent="0.25">
      <c r="A43" s="65" t="s">
        <v>38</v>
      </c>
      <c r="B43" s="170"/>
      <c r="C43" s="162" t="str">
        <f t="shared" si="1"/>
        <v xml:space="preserve"> </v>
      </c>
      <c r="D43" s="181"/>
      <c r="E43" s="42" t="str">
        <f t="shared" si="2"/>
        <v/>
      </c>
      <c r="F43" s="191"/>
      <c r="G43" s="50"/>
      <c r="H43" s="170"/>
      <c r="I43" s="41" t="str">
        <f t="shared" si="5"/>
        <v xml:space="preserve"> </v>
      </c>
      <c r="J43" s="181"/>
      <c r="K43" s="42" t="str">
        <f t="shared" si="6"/>
        <v/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2">
        <f t="shared" si="1"/>
        <v>0</v>
      </c>
      <c r="D44" s="214">
        <v>0</v>
      </c>
      <c r="E44" s="42">
        <f t="shared" si="2"/>
        <v>0</v>
      </c>
      <c r="F44" s="189">
        <f t="shared" si="3"/>
        <v>0</v>
      </c>
      <c r="G44" s="43">
        <f t="shared" si="7"/>
        <v>0</v>
      </c>
      <c r="H44" s="208">
        <v>0</v>
      </c>
      <c r="I44" s="41">
        <f t="shared" si="5"/>
        <v>0</v>
      </c>
      <c r="J44" s="214">
        <v>0</v>
      </c>
      <c r="K44" s="42">
        <f t="shared" si="6"/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2">
        <f t="shared" si="1"/>
        <v>0</v>
      </c>
      <c r="D45" s="181">
        <v>0</v>
      </c>
      <c r="E45" s="42">
        <f t="shared" si="2"/>
        <v>0</v>
      </c>
      <c r="F45" s="191">
        <f t="shared" si="3"/>
        <v>0</v>
      </c>
      <c r="G45" s="43">
        <f t="shared" si="7"/>
        <v>0</v>
      </c>
      <c r="H45" s="206">
        <v>0</v>
      </c>
      <c r="I45" s="41">
        <f t="shared" si="5"/>
        <v>0</v>
      </c>
      <c r="J45" s="181">
        <v>0</v>
      </c>
      <c r="K45" s="42">
        <f t="shared" si="6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2">
        <f t="shared" si="1"/>
        <v>0</v>
      </c>
      <c r="D46" s="181">
        <v>0</v>
      </c>
      <c r="E46" s="42">
        <f t="shared" si="2"/>
        <v>0</v>
      </c>
      <c r="F46" s="192">
        <f t="shared" si="3"/>
        <v>0</v>
      </c>
      <c r="G46" s="43">
        <f t="shared" si="7"/>
        <v>0</v>
      </c>
      <c r="H46" s="206">
        <v>0</v>
      </c>
      <c r="I46" s="41">
        <f t="shared" si="5"/>
        <v>0</v>
      </c>
      <c r="J46" s="181">
        <v>0</v>
      </c>
      <c r="K46" s="42">
        <f t="shared" si="6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2">
        <f t="shared" si="1"/>
        <v>0</v>
      </c>
      <c r="D47" s="181">
        <v>0</v>
      </c>
      <c r="E47" s="42">
        <f t="shared" si="2"/>
        <v>0</v>
      </c>
      <c r="F47" s="192">
        <f t="shared" si="3"/>
        <v>0</v>
      </c>
      <c r="G47" s="43">
        <f t="shared" si="7"/>
        <v>0</v>
      </c>
      <c r="H47" s="206">
        <v>0</v>
      </c>
      <c r="I47" s="41">
        <f t="shared" si="5"/>
        <v>0</v>
      </c>
      <c r="J47" s="181">
        <v>0</v>
      </c>
      <c r="K47" s="42">
        <f t="shared" si="6"/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2">
        <f t="shared" si="1"/>
        <v>0</v>
      </c>
      <c r="D48" s="181">
        <v>0</v>
      </c>
      <c r="E48" s="42">
        <f t="shared" si="2"/>
        <v>0</v>
      </c>
      <c r="F48" s="192">
        <f t="shared" si="3"/>
        <v>0</v>
      </c>
      <c r="G48" s="43">
        <f t="shared" si="7"/>
        <v>0</v>
      </c>
      <c r="H48" s="206">
        <v>0</v>
      </c>
      <c r="I48" s="41">
        <f t="shared" si="5"/>
        <v>0</v>
      </c>
      <c r="J48" s="181">
        <v>0</v>
      </c>
      <c r="K48" s="42">
        <f t="shared" si="6"/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0">
        <f t="shared" si="1"/>
        <v>0</v>
      </c>
      <c r="D49" s="185">
        <v>0</v>
      </c>
      <c r="E49" s="60">
        <f t="shared" si="2"/>
        <v>0</v>
      </c>
      <c r="F49" s="193">
        <f t="shared" si="3"/>
        <v>0</v>
      </c>
      <c r="G49" s="161">
        <f t="shared" si="7"/>
        <v>0</v>
      </c>
      <c r="H49" s="174">
        <v>0</v>
      </c>
      <c r="I49" s="41">
        <f t="shared" si="5"/>
        <v>0</v>
      </c>
      <c r="J49" s="185">
        <v>0</v>
      </c>
      <c r="K49" s="60">
        <f t="shared" si="6"/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4036145.53</v>
      </c>
      <c r="C50" s="60">
        <f t="shared" si="1"/>
        <v>1</v>
      </c>
      <c r="D50" s="209">
        <v>0</v>
      </c>
      <c r="E50" s="60">
        <f t="shared" si="2"/>
        <v>0</v>
      </c>
      <c r="F50" s="194">
        <f t="shared" ref="F50" si="14">D50+B50</f>
        <v>4036145.53</v>
      </c>
      <c r="G50" s="161">
        <f t="shared" ref="G50" si="15">IF(ISBLANK(F50),"  ",IF($F$79&gt;0,F50/$F$79,IF(F50&gt;0,1,0)))</f>
        <v>2.8713594703371578E-2</v>
      </c>
      <c r="H50" s="209">
        <v>0</v>
      </c>
      <c r="I50" s="41">
        <f t="shared" si="5"/>
        <v>0</v>
      </c>
      <c r="J50" s="225">
        <v>4036145.53</v>
      </c>
      <c r="K50" s="60">
        <f t="shared" si="6"/>
        <v>1</v>
      </c>
      <c r="L50" s="194">
        <f>J50+H50</f>
        <v>4036145.53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0">
        <f t="shared" si="1"/>
        <v>0</v>
      </c>
      <c r="D51" s="209">
        <v>0</v>
      </c>
      <c r="E51" s="60">
        <f t="shared" si="2"/>
        <v>0</v>
      </c>
      <c r="F51" s="194">
        <f t="shared" si="3"/>
        <v>0</v>
      </c>
      <c r="G51" s="161">
        <f t="shared" si="7"/>
        <v>0</v>
      </c>
      <c r="H51" s="209">
        <v>0</v>
      </c>
      <c r="I51" s="41">
        <f t="shared" si="5"/>
        <v>0</v>
      </c>
      <c r="J51" s="186">
        <v>0</v>
      </c>
      <c r="K51" s="60">
        <f t="shared" si="6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162" t="str">
        <f t="shared" si="1"/>
        <v xml:space="preserve"> </v>
      </c>
      <c r="D52" s="184"/>
      <c r="E52" s="42" t="str">
        <f t="shared" si="2"/>
        <v/>
      </c>
      <c r="F52" s="189"/>
      <c r="G52" s="50"/>
      <c r="H52" s="173"/>
      <c r="I52" s="41" t="str">
        <f t="shared" si="5"/>
        <v xml:space="preserve"> </v>
      </c>
      <c r="J52" s="184"/>
      <c r="K52" s="42" t="str">
        <f t="shared" si="6"/>
        <v/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0</v>
      </c>
      <c r="C53" s="42">
        <f t="shared" si="1"/>
        <v>0</v>
      </c>
      <c r="D53" s="184">
        <v>0</v>
      </c>
      <c r="E53" s="42">
        <f t="shared" si="2"/>
        <v>0</v>
      </c>
      <c r="F53" s="195">
        <f t="shared" si="3"/>
        <v>0</v>
      </c>
      <c r="G53" s="43">
        <f t="shared" si="7"/>
        <v>0</v>
      </c>
      <c r="H53" s="173">
        <v>0</v>
      </c>
      <c r="I53" s="41">
        <f t="shared" si="5"/>
        <v>0</v>
      </c>
      <c r="J53" s="184">
        <v>0</v>
      </c>
      <c r="K53" s="42">
        <f t="shared" si="6"/>
        <v>0</v>
      </c>
      <c r="L53" s="195">
        <f t="shared" ref="L53:L69" si="16">J53+H53</f>
        <v>0</v>
      </c>
      <c r="M53" s="43">
        <f>IF(ISBLANK(L53),"  ",IF(L79&gt;0,L53/L79,IF(L53&gt;0,1,0)))</f>
        <v>0</v>
      </c>
      <c r="N53" s="24"/>
    </row>
    <row r="54" spans="1:14" ht="15" customHeight="1" x14ac:dyDescent="0.2">
      <c r="A54" s="30" t="s">
        <v>48</v>
      </c>
      <c r="B54" s="170">
        <v>0</v>
      </c>
      <c r="C54" s="42">
        <f t="shared" si="1"/>
        <v>0</v>
      </c>
      <c r="D54" s="181">
        <v>0</v>
      </c>
      <c r="E54" s="42">
        <f t="shared" si="2"/>
        <v>0</v>
      </c>
      <c r="F54" s="196">
        <f t="shared" si="3"/>
        <v>0</v>
      </c>
      <c r="G54" s="43">
        <f t="shared" si="7"/>
        <v>0</v>
      </c>
      <c r="H54" s="170">
        <v>0</v>
      </c>
      <c r="I54" s="41">
        <f t="shared" si="5"/>
        <v>0</v>
      </c>
      <c r="J54" s="181">
        <v>0</v>
      </c>
      <c r="K54" s="42">
        <f t="shared" si="6"/>
        <v>0</v>
      </c>
      <c r="L54" s="196">
        <f t="shared" si="16"/>
        <v>0</v>
      </c>
      <c r="M54" s="47">
        <f>IF(ISBLANK(L54),"  ",IF(L79&gt;0,L54/L79,IF(L54&gt;0,1,0)))</f>
        <v>0</v>
      </c>
      <c r="N54" s="24"/>
    </row>
    <row r="55" spans="1:14" ht="15" customHeight="1" x14ac:dyDescent="0.2">
      <c r="A55" s="74" t="s">
        <v>49</v>
      </c>
      <c r="B55" s="210">
        <v>0</v>
      </c>
      <c r="C55" s="42">
        <f t="shared" si="1"/>
        <v>0</v>
      </c>
      <c r="D55" s="215">
        <v>0</v>
      </c>
      <c r="E55" s="42">
        <f t="shared" si="2"/>
        <v>0</v>
      </c>
      <c r="F55" s="197">
        <f t="shared" si="3"/>
        <v>0</v>
      </c>
      <c r="G55" s="43">
        <f t="shared" si="7"/>
        <v>0</v>
      </c>
      <c r="H55" s="210">
        <v>0</v>
      </c>
      <c r="I55" s="41">
        <f t="shared" si="5"/>
        <v>0</v>
      </c>
      <c r="J55" s="215">
        <v>0</v>
      </c>
      <c r="K55" s="42">
        <f t="shared" si="6"/>
        <v>0</v>
      </c>
      <c r="L55" s="197">
        <f t="shared" si="16"/>
        <v>0</v>
      </c>
      <c r="M55" s="47">
        <f>IF(ISBLANK(L55),"  ",IF(L79&gt;0,L55/L79,IF(L55&gt;0,1,0)))</f>
        <v>0</v>
      </c>
      <c r="N55" s="24"/>
    </row>
    <row r="56" spans="1:14" ht="15" customHeight="1" x14ac:dyDescent="0.2">
      <c r="A56" s="74" t="s">
        <v>50</v>
      </c>
      <c r="B56" s="210">
        <v>0</v>
      </c>
      <c r="C56" s="42">
        <f t="shared" si="1"/>
        <v>0</v>
      </c>
      <c r="D56" s="215">
        <v>0</v>
      </c>
      <c r="E56" s="42">
        <f t="shared" si="2"/>
        <v>0</v>
      </c>
      <c r="F56" s="197">
        <f t="shared" si="3"/>
        <v>0</v>
      </c>
      <c r="G56" s="43">
        <f t="shared" si="7"/>
        <v>0</v>
      </c>
      <c r="H56" s="210">
        <v>0</v>
      </c>
      <c r="I56" s="41">
        <f t="shared" si="5"/>
        <v>0</v>
      </c>
      <c r="J56" s="215">
        <v>0</v>
      </c>
      <c r="K56" s="42">
        <f t="shared" si="6"/>
        <v>0</v>
      </c>
      <c r="L56" s="197">
        <f t="shared" si="16"/>
        <v>0</v>
      </c>
      <c r="M56" s="47">
        <f>IF(ISBLANK(L56),"  ",IF(L79&gt;0,L56/L79,IF(L56&gt;0,1,0)))</f>
        <v>0</v>
      </c>
      <c r="N56" s="24"/>
    </row>
    <row r="57" spans="1:14" ht="15" customHeight="1" x14ac:dyDescent="0.2">
      <c r="A57" s="74" t="s">
        <v>51</v>
      </c>
      <c r="B57" s="210">
        <v>0</v>
      </c>
      <c r="C57" s="42">
        <f t="shared" si="1"/>
        <v>0</v>
      </c>
      <c r="D57" s="215">
        <v>0</v>
      </c>
      <c r="E57" s="42">
        <f t="shared" si="2"/>
        <v>0</v>
      </c>
      <c r="F57" s="197">
        <f t="shared" si="3"/>
        <v>0</v>
      </c>
      <c r="G57" s="43">
        <f t="shared" si="7"/>
        <v>0</v>
      </c>
      <c r="H57" s="210">
        <v>0</v>
      </c>
      <c r="I57" s="41">
        <f t="shared" si="5"/>
        <v>0</v>
      </c>
      <c r="J57" s="215">
        <v>0</v>
      </c>
      <c r="K57" s="42">
        <f t="shared" si="6"/>
        <v>0</v>
      </c>
      <c r="L57" s="197">
        <f t="shared" si="16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0</v>
      </c>
      <c r="C58" s="42">
        <f t="shared" si="1"/>
        <v>0</v>
      </c>
      <c r="D58" s="181">
        <v>0</v>
      </c>
      <c r="E58" s="42">
        <f t="shared" si="2"/>
        <v>0</v>
      </c>
      <c r="F58" s="196">
        <f t="shared" si="3"/>
        <v>0</v>
      </c>
      <c r="G58" s="43">
        <f t="shared" si="7"/>
        <v>0</v>
      </c>
      <c r="H58" s="170">
        <v>0</v>
      </c>
      <c r="I58" s="41">
        <f t="shared" si="5"/>
        <v>0</v>
      </c>
      <c r="J58" s="181">
        <v>0</v>
      </c>
      <c r="K58" s="42">
        <f t="shared" si="6"/>
        <v>0</v>
      </c>
      <c r="L58" s="196">
        <f t="shared" si="16"/>
        <v>0</v>
      </c>
      <c r="M58" s="47">
        <f>IF(ISBLANK(L58),"  ",IF(L79&gt;0,L58/L79,IF(L58&gt;0,1,0)))</f>
        <v>0</v>
      </c>
      <c r="N58" s="24"/>
    </row>
    <row r="59" spans="1:14" s="64" customFormat="1" ht="15" customHeight="1" x14ac:dyDescent="0.25">
      <c r="A59" s="70" t="s">
        <v>53</v>
      </c>
      <c r="B59" s="211">
        <v>0</v>
      </c>
      <c r="C59" s="42">
        <f t="shared" si="1"/>
        <v>0</v>
      </c>
      <c r="D59" s="185">
        <v>0</v>
      </c>
      <c r="E59" s="60">
        <f t="shared" si="2"/>
        <v>0</v>
      </c>
      <c r="F59" s="196">
        <f t="shared" si="3"/>
        <v>0</v>
      </c>
      <c r="G59" s="43">
        <f t="shared" si="7"/>
        <v>0</v>
      </c>
      <c r="H59" s="211">
        <v>0</v>
      </c>
      <c r="I59" s="41">
        <f t="shared" si="5"/>
        <v>0</v>
      </c>
      <c r="J59" s="185">
        <v>0</v>
      </c>
      <c r="K59" s="60">
        <f t="shared" si="6"/>
        <v>0</v>
      </c>
      <c r="L59" s="196">
        <f t="shared" si="16"/>
        <v>0</v>
      </c>
      <c r="M59" s="61">
        <f>IF(ISBLANK(L59),"  ",IF(L79&gt;0,L59/L79,IF(L59&gt;0,1,0)))</f>
        <v>0</v>
      </c>
      <c r="N59" s="63"/>
    </row>
    <row r="60" spans="1:14" ht="15" customHeight="1" x14ac:dyDescent="0.2">
      <c r="A60" s="40" t="s">
        <v>54</v>
      </c>
      <c r="B60" s="212">
        <v>0</v>
      </c>
      <c r="C60" s="42">
        <f t="shared" si="1"/>
        <v>0</v>
      </c>
      <c r="D60" s="216">
        <v>0</v>
      </c>
      <c r="E60" s="42">
        <f t="shared" si="2"/>
        <v>0</v>
      </c>
      <c r="F60" s="199">
        <f t="shared" si="3"/>
        <v>0</v>
      </c>
      <c r="G60" s="43">
        <f t="shared" si="7"/>
        <v>0</v>
      </c>
      <c r="H60" s="212">
        <v>0</v>
      </c>
      <c r="I60" s="41">
        <f t="shared" si="5"/>
        <v>0</v>
      </c>
      <c r="J60" s="216">
        <v>0</v>
      </c>
      <c r="K60" s="42">
        <f t="shared" si="6"/>
        <v>0</v>
      </c>
      <c r="L60" s="199">
        <f t="shared" si="16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2">
        <f t="shared" si="1"/>
        <v>0</v>
      </c>
      <c r="D61" s="181">
        <v>0</v>
      </c>
      <c r="E61" s="42">
        <f t="shared" si="2"/>
        <v>0</v>
      </c>
      <c r="F61" s="191">
        <f t="shared" si="3"/>
        <v>0</v>
      </c>
      <c r="G61" s="43">
        <f t="shared" si="7"/>
        <v>0</v>
      </c>
      <c r="H61" s="206">
        <v>0</v>
      </c>
      <c r="I61" s="41">
        <f t="shared" si="5"/>
        <v>0</v>
      </c>
      <c r="J61" s="181">
        <v>0</v>
      </c>
      <c r="K61" s="42">
        <f t="shared" si="6"/>
        <v>0</v>
      </c>
      <c r="L61" s="191">
        <f t="shared" si="16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-338971</v>
      </c>
      <c r="C62" s="42">
        <f t="shared" si="1"/>
        <v>-0.21604862338483463</v>
      </c>
      <c r="D62" s="181">
        <v>1907928</v>
      </c>
      <c r="E62" s="42">
        <f t="shared" si="2"/>
        <v>1.2160486233848347</v>
      </c>
      <c r="F62" s="191">
        <f t="shared" si="3"/>
        <v>1568957</v>
      </c>
      <c r="G62" s="43">
        <f t="shared" si="7"/>
        <v>1.1161737125226443E-2</v>
      </c>
      <c r="H62" s="206">
        <v>4788343</v>
      </c>
      <c r="I62" s="41">
        <f t="shared" si="5"/>
        <v>0.78647720734524973</v>
      </c>
      <c r="J62" s="181">
        <v>1300000</v>
      </c>
      <c r="K62" s="42">
        <f t="shared" si="6"/>
        <v>0.21352279265475024</v>
      </c>
      <c r="L62" s="191">
        <f t="shared" si="16"/>
        <v>6088343</v>
      </c>
      <c r="M62" s="47">
        <f>IF(ISBLANK(L62),"  ",IF(L79&gt;0,L62/L79,IF(L62&gt;0,1,0)))</f>
        <v>4.4924857529628909E-2</v>
      </c>
      <c r="N62" s="24"/>
    </row>
    <row r="63" spans="1:14" ht="15" customHeight="1" x14ac:dyDescent="0.2">
      <c r="A63" s="67" t="s">
        <v>57</v>
      </c>
      <c r="B63" s="168">
        <v>0</v>
      </c>
      <c r="C63" s="42">
        <f t="shared" si="1"/>
        <v>0</v>
      </c>
      <c r="D63" s="180">
        <v>12150642</v>
      </c>
      <c r="E63" s="42">
        <f t="shared" si="2"/>
        <v>1</v>
      </c>
      <c r="F63" s="192">
        <f t="shared" si="3"/>
        <v>12150642</v>
      </c>
      <c r="G63" s="43">
        <f t="shared" si="7"/>
        <v>8.644103815893979E-2</v>
      </c>
      <c r="H63" s="168">
        <v>0</v>
      </c>
      <c r="I63" s="41">
        <f t="shared" si="5"/>
        <v>0</v>
      </c>
      <c r="J63" s="180">
        <v>13000000</v>
      </c>
      <c r="K63" s="42">
        <f t="shared" si="6"/>
        <v>1</v>
      </c>
      <c r="L63" s="192">
        <f t="shared" si="16"/>
        <v>13000000</v>
      </c>
      <c r="M63" s="47">
        <f>IF(ISBLANK(L63),"  ",IF(L79&gt;0,L63/L79,IF(L63&gt;0,1,0)))</f>
        <v>9.5924810393431481E-2</v>
      </c>
      <c r="N63" s="24"/>
    </row>
    <row r="64" spans="1:14" ht="15" customHeight="1" x14ac:dyDescent="0.2">
      <c r="A64" s="76" t="s">
        <v>58</v>
      </c>
      <c r="B64" s="206">
        <v>0</v>
      </c>
      <c r="C64" s="42">
        <f t="shared" si="1"/>
        <v>0</v>
      </c>
      <c r="D64" s="181">
        <v>0</v>
      </c>
      <c r="E64" s="42">
        <f t="shared" si="2"/>
        <v>0</v>
      </c>
      <c r="F64" s="191">
        <f t="shared" si="3"/>
        <v>0</v>
      </c>
      <c r="G64" s="43">
        <f t="shared" si="7"/>
        <v>0</v>
      </c>
      <c r="H64" s="206">
        <v>0</v>
      </c>
      <c r="I64" s="41">
        <f t="shared" si="5"/>
        <v>0</v>
      </c>
      <c r="J64" s="181">
        <v>0</v>
      </c>
      <c r="K64" s="42">
        <f t="shared" si="6"/>
        <v>0</v>
      </c>
      <c r="L64" s="191">
        <f t="shared" si="16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2">
        <f t="shared" si="1"/>
        <v>0</v>
      </c>
      <c r="D65" s="181">
        <v>0</v>
      </c>
      <c r="E65" s="42">
        <f t="shared" si="2"/>
        <v>0</v>
      </c>
      <c r="F65" s="191">
        <f t="shared" si="3"/>
        <v>0</v>
      </c>
      <c r="G65" s="43">
        <f t="shared" si="7"/>
        <v>0</v>
      </c>
      <c r="H65" s="206">
        <v>0</v>
      </c>
      <c r="I65" s="41">
        <f t="shared" si="5"/>
        <v>0</v>
      </c>
      <c r="J65" s="181">
        <v>0</v>
      </c>
      <c r="K65" s="42">
        <f t="shared" si="6"/>
        <v>0</v>
      </c>
      <c r="L65" s="191">
        <f t="shared" si="16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2">
        <f t="shared" si="1"/>
        <v>0</v>
      </c>
      <c r="D66" s="181">
        <v>0</v>
      </c>
      <c r="E66" s="42">
        <f t="shared" si="2"/>
        <v>0</v>
      </c>
      <c r="F66" s="191">
        <f t="shared" si="3"/>
        <v>0</v>
      </c>
      <c r="G66" s="43">
        <f t="shared" si="7"/>
        <v>0</v>
      </c>
      <c r="H66" s="206">
        <v>0</v>
      </c>
      <c r="I66" s="41">
        <f t="shared" si="5"/>
        <v>0</v>
      </c>
      <c r="J66" s="181">
        <v>0</v>
      </c>
      <c r="K66" s="42">
        <f t="shared" si="6"/>
        <v>0</v>
      </c>
      <c r="L66" s="191">
        <f t="shared" si="16"/>
        <v>0</v>
      </c>
      <c r="M66" s="47">
        <f>IF(ISBLANK(L66),"  ",IF(L79&gt;0,L66/L79,IF(L66&gt;0,1,0)))</f>
        <v>0</v>
      </c>
      <c r="N66" s="24"/>
    </row>
    <row r="67" spans="1:14" ht="15" customHeight="1" x14ac:dyDescent="0.2">
      <c r="A67" s="77" t="s">
        <v>61</v>
      </c>
      <c r="B67" s="206">
        <v>0</v>
      </c>
      <c r="C67" s="42">
        <f t="shared" si="1"/>
        <v>0</v>
      </c>
      <c r="D67" s="181">
        <v>490679</v>
      </c>
      <c r="E67" s="42">
        <f t="shared" si="2"/>
        <v>1</v>
      </c>
      <c r="F67" s="191">
        <f t="shared" si="3"/>
        <v>490679</v>
      </c>
      <c r="G67" s="43">
        <f t="shared" si="7"/>
        <v>3.4907457698770497E-3</v>
      </c>
      <c r="H67" s="206">
        <v>0</v>
      </c>
      <c r="I67" s="41">
        <f t="shared" si="5"/>
        <v>0</v>
      </c>
      <c r="J67" s="181">
        <v>0</v>
      </c>
      <c r="K67" s="42">
        <f t="shared" si="6"/>
        <v>0</v>
      </c>
      <c r="L67" s="191">
        <f t="shared" si="16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2">
        <f t="shared" si="1"/>
        <v>0</v>
      </c>
      <c r="D68" s="181">
        <v>15382244</v>
      </c>
      <c r="E68" s="42">
        <f t="shared" si="2"/>
        <v>1</v>
      </c>
      <c r="F68" s="191">
        <f t="shared" si="3"/>
        <v>15382244</v>
      </c>
      <c r="G68" s="43">
        <f t="shared" si="7"/>
        <v>0.10943101941231768</v>
      </c>
      <c r="H68" s="206">
        <v>0</v>
      </c>
      <c r="I68" s="41">
        <f t="shared" si="5"/>
        <v>0</v>
      </c>
      <c r="J68" s="181">
        <v>8550000</v>
      </c>
      <c r="K68" s="42">
        <f t="shared" si="6"/>
        <v>1</v>
      </c>
      <c r="L68" s="191">
        <f t="shared" si="16"/>
        <v>8550000</v>
      </c>
      <c r="M68" s="47">
        <f>IF(ISBLANK(L68),"  ",IF(L79&gt;0,L68/L79,IF(L68&gt;0,1,0)))</f>
        <v>6.3089009912603009E-2</v>
      </c>
      <c r="N68" s="24"/>
    </row>
    <row r="69" spans="1:14" ht="15" customHeight="1" x14ac:dyDescent="0.2">
      <c r="A69" s="67" t="s">
        <v>63</v>
      </c>
      <c r="B69" s="206">
        <v>772719</v>
      </c>
      <c r="C69" s="42">
        <f t="shared" si="1"/>
        <v>5.9866522707502479E-2</v>
      </c>
      <c r="D69" s="181">
        <v>12134645</v>
      </c>
      <c r="E69" s="42">
        <f t="shared" si="2"/>
        <v>0.94013347729249752</v>
      </c>
      <c r="F69" s="191">
        <f t="shared" si="3"/>
        <v>12907364</v>
      </c>
      <c r="G69" s="43">
        <f t="shared" si="7"/>
        <v>9.1824443848755127E-2</v>
      </c>
      <c r="H69" s="206">
        <v>2019624</v>
      </c>
      <c r="I69" s="41">
        <f t="shared" si="5"/>
        <v>0.237055532028174</v>
      </c>
      <c r="J69" s="181">
        <v>6500000</v>
      </c>
      <c r="K69" s="42">
        <f t="shared" si="6"/>
        <v>0.76294446797182602</v>
      </c>
      <c r="L69" s="191">
        <f t="shared" si="16"/>
        <v>8519624</v>
      </c>
      <c r="M69" s="47">
        <f>IF(ISBLANK(L69),"  ",IF(L79&gt;0,L69/L79,IF(L69&gt;0,1,0)))</f>
        <v>6.2864870524871413E-2</v>
      </c>
      <c r="N69" s="24"/>
    </row>
    <row r="70" spans="1:14" s="64" customFormat="1" ht="15" customHeight="1" x14ac:dyDescent="0.25">
      <c r="A70" s="78" t="s">
        <v>64</v>
      </c>
      <c r="B70" s="174">
        <v>433748</v>
      </c>
      <c r="C70" s="60">
        <f t="shared" si="1"/>
        <v>1.0205862669843397E-2</v>
      </c>
      <c r="D70" s="185">
        <v>42066138</v>
      </c>
      <c r="E70" s="60">
        <f t="shared" si="2"/>
        <v>0.98979413733015664</v>
      </c>
      <c r="F70" s="174">
        <f t="shared" si="3"/>
        <v>42499886</v>
      </c>
      <c r="G70" s="43">
        <f t="shared" si="7"/>
        <v>0.30234898431511609</v>
      </c>
      <c r="H70" s="174">
        <v>6807967</v>
      </c>
      <c r="I70" s="41">
        <f t="shared" si="5"/>
        <v>0.18828400944112814</v>
      </c>
      <c r="J70" s="185">
        <v>29350000</v>
      </c>
      <c r="K70" s="60">
        <f t="shared" si="6"/>
        <v>0.81171599055887189</v>
      </c>
      <c r="L70" s="174">
        <f>L69+L68+L67+L66+L65+L64+L63+L62+L61+L60+L59</f>
        <v>36157967</v>
      </c>
      <c r="M70" s="61">
        <f>IF(ISBLANK(L70),"  ",IF(L79&gt;0,L70/L79,IF(L70&gt;0,1,0)))</f>
        <v>0.26680354836053483</v>
      </c>
      <c r="N70" s="63"/>
    </row>
    <row r="71" spans="1:14" ht="15" customHeight="1" x14ac:dyDescent="0.25">
      <c r="A71" s="13" t="s">
        <v>65</v>
      </c>
      <c r="B71" s="170"/>
      <c r="C71" s="162" t="str">
        <f t="shared" si="1"/>
        <v xml:space="preserve"> </v>
      </c>
      <c r="D71" s="181"/>
      <c r="E71" s="42" t="str">
        <f t="shared" si="2"/>
        <v/>
      </c>
      <c r="F71" s="191"/>
      <c r="G71" s="50"/>
      <c r="H71" s="170"/>
      <c r="I71" s="162" t="str">
        <f t="shared" si="5"/>
        <v xml:space="preserve"> </v>
      </c>
      <c r="J71" s="181"/>
      <c r="K71" s="49" t="str">
        <f t="shared" si="6"/>
        <v/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2">
        <f t="shared" si="1"/>
        <v>0</v>
      </c>
      <c r="D72" s="184">
        <v>0</v>
      </c>
      <c r="E72" s="42">
        <f t="shared" si="2"/>
        <v>0</v>
      </c>
      <c r="F72" s="190">
        <f t="shared" si="3"/>
        <v>0</v>
      </c>
      <c r="G72" s="43">
        <f t="shared" si="7"/>
        <v>0</v>
      </c>
      <c r="H72" s="205">
        <v>0</v>
      </c>
      <c r="I72" s="41">
        <f t="shared" si="5"/>
        <v>0</v>
      </c>
      <c r="J72" s="184">
        <v>0</v>
      </c>
      <c r="K72" s="42">
        <f t="shared" si="6"/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2">
        <f t="shared" si="1"/>
        <v>0</v>
      </c>
      <c r="D73" s="181">
        <v>0</v>
      </c>
      <c r="E73" s="42">
        <f t="shared" si="2"/>
        <v>0</v>
      </c>
      <c r="F73" s="191">
        <f t="shared" si="3"/>
        <v>0</v>
      </c>
      <c r="G73" s="43">
        <f t="shared" si="7"/>
        <v>0</v>
      </c>
      <c r="H73" s="206">
        <v>0</v>
      </c>
      <c r="I73" s="41">
        <f t="shared" si="5"/>
        <v>0</v>
      </c>
      <c r="J73" s="181">
        <v>0</v>
      </c>
      <c r="K73" s="42">
        <f t="shared" si="6"/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162" t="str">
        <f t="shared" si="1"/>
        <v xml:space="preserve"> </v>
      </c>
      <c r="D74" s="181"/>
      <c r="E74" s="42" t="str">
        <f t="shared" si="2"/>
        <v/>
      </c>
      <c r="F74" s="191"/>
      <c r="G74" s="43"/>
      <c r="H74" s="170"/>
      <c r="I74" s="41" t="str">
        <f t="shared" si="5"/>
        <v xml:space="preserve"> </v>
      </c>
      <c r="J74" s="181"/>
      <c r="K74" s="42" t="str">
        <f t="shared" si="6"/>
        <v/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2">
        <f t="shared" si="1"/>
        <v>0</v>
      </c>
      <c r="D75" s="184">
        <v>0</v>
      </c>
      <c r="E75" s="42">
        <f t="shared" si="2"/>
        <v>0</v>
      </c>
      <c r="F75" s="190">
        <f t="shared" si="3"/>
        <v>0</v>
      </c>
      <c r="G75" s="43">
        <f t="shared" si="7"/>
        <v>0</v>
      </c>
      <c r="H75" s="205">
        <v>0</v>
      </c>
      <c r="I75" s="41">
        <f t="shared" si="5"/>
        <v>0</v>
      </c>
      <c r="J75" s="184">
        <v>0</v>
      </c>
      <c r="K75" s="42">
        <f t="shared" si="6"/>
        <v>0</v>
      </c>
      <c r="L75" s="190">
        <f>J75+H75</f>
        <v>0</v>
      </c>
      <c r="M75" s="43">
        <f>IF(ISBLANK(L75),"  ",IF(L79&gt;0,L75/L79,IF(L75&gt;0,1,0)))</f>
        <v>0</v>
      </c>
    </row>
    <row r="76" spans="1:14" ht="15" customHeight="1" x14ac:dyDescent="0.2">
      <c r="A76" s="30" t="s">
        <v>70</v>
      </c>
      <c r="B76" s="206">
        <v>12147289.34</v>
      </c>
      <c r="C76" s="42">
        <f t="shared" si="1"/>
        <v>0.66160246002499201</v>
      </c>
      <c r="D76" s="181">
        <v>6213116</v>
      </c>
      <c r="E76" s="42">
        <f t="shared" si="2"/>
        <v>0.33839753997500799</v>
      </c>
      <c r="F76" s="191">
        <f t="shared" si="3"/>
        <v>18360405.34</v>
      </c>
      <c r="G76" s="43">
        <f t="shared" si="7"/>
        <v>0.13061799521445383</v>
      </c>
      <c r="H76" s="206">
        <v>13018275</v>
      </c>
      <c r="I76" s="41">
        <f t="shared" si="5"/>
        <v>0.61937885007213955</v>
      </c>
      <c r="J76" s="181">
        <v>8000000</v>
      </c>
      <c r="K76" s="42">
        <f t="shared" si="6"/>
        <v>0.38062114992786039</v>
      </c>
      <c r="L76" s="191">
        <f>J76+H76</f>
        <v>21018275</v>
      </c>
      <c r="M76" s="47">
        <f>IF(ISBLANK(L76),"  ",IF(L79&gt;0,L76/L79,IF(L76&gt;0,1,0)))</f>
        <v>0.15509031109015392</v>
      </c>
    </row>
    <row r="77" spans="1:14" s="64" customFormat="1" ht="15" customHeight="1" x14ac:dyDescent="0.25">
      <c r="A77" s="65" t="s">
        <v>71</v>
      </c>
      <c r="B77" s="175">
        <v>12147289.34</v>
      </c>
      <c r="C77" s="60">
        <f t="shared" si="1"/>
        <v>0.66160246002499201</v>
      </c>
      <c r="D77" s="186">
        <v>6213116</v>
      </c>
      <c r="E77" s="60">
        <f t="shared" si="2"/>
        <v>0.33839753997500799</v>
      </c>
      <c r="F77" s="200">
        <f t="shared" si="3"/>
        <v>18360405.34</v>
      </c>
      <c r="G77" s="161">
        <f t="shared" si="7"/>
        <v>0.13061799521445383</v>
      </c>
      <c r="H77" s="175">
        <v>13018275</v>
      </c>
      <c r="I77" s="41">
        <f t="shared" si="5"/>
        <v>0.61937885007213955</v>
      </c>
      <c r="J77" s="186">
        <v>8000000</v>
      </c>
      <c r="K77" s="60">
        <f t="shared" si="6"/>
        <v>0.38062114992786039</v>
      </c>
      <c r="L77" s="200">
        <f>L76+L75+L74+L73+L72</f>
        <v>21018275</v>
      </c>
      <c r="M77" s="61">
        <f>IF(ISBLANK(L77),"  ",IF(L79&gt;0,L77/L79,IF(L77&gt;0,1,0)))</f>
        <v>0.15509031109015392</v>
      </c>
    </row>
    <row r="78" spans="1:14" s="64" customFormat="1" ht="15" customHeight="1" x14ac:dyDescent="0.25">
      <c r="A78" s="65" t="s">
        <v>72</v>
      </c>
      <c r="B78" s="175">
        <v>0</v>
      </c>
      <c r="C78" s="60">
        <f t="shared" ref="C78:C79" si="17">IF(ISBLANK(B78)," ",IF(F78&gt;0,B78/F78,IF(B78&gt;0,1,0)))</f>
        <v>0</v>
      </c>
      <c r="D78" s="209">
        <v>0</v>
      </c>
      <c r="E78" s="60">
        <f t="shared" ref="E78:E79" si="18">IF(ISBLANK(D78),"",IF(F78&gt;0,D78/F78,IF(D78&gt;0,1,0)))</f>
        <v>0</v>
      </c>
      <c r="F78" s="201">
        <f t="shared" si="3"/>
        <v>0</v>
      </c>
      <c r="G78" s="161">
        <f t="shared" si="7"/>
        <v>0</v>
      </c>
      <c r="H78" s="175">
        <v>0</v>
      </c>
      <c r="I78" s="41">
        <f t="shared" ref="I78:I79" si="19">IF(ISBLANK(H78)," ",IF(L78&gt;0,H78/L78,IF(H78&gt;0,1,0)))</f>
        <v>0</v>
      </c>
      <c r="J78" s="186">
        <v>0</v>
      </c>
      <c r="K78" s="60">
        <f t="shared" ref="K78:K79" si="20">IF(ISBLANK(J78),"",IF(L78&gt;0,J78/L78,IF(J78&gt;0,1,0)))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SUM(B42,B49:B51,B70,B77:B78)</f>
        <v>92286410.859999999</v>
      </c>
      <c r="C79" s="83">
        <f t="shared" si="17"/>
        <v>0.65653593964013224</v>
      </c>
      <c r="D79" s="176">
        <f>SUM(D42,D49:D51,D70,D77:D78)</f>
        <v>48279254</v>
      </c>
      <c r="E79" s="83">
        <f t="shared" si="18"/>
        <v>0.34346406035986793</v>
      </c>
      <c r="F79" s="176">
        <f>F77+F70+F49+F42+F51+F50+F78</f>
        <v>140565664.85999998</v>
      </c>
      <c r="G79" s="83">
        <f t="shared" si="7"/>
        <v>1</v>
      </c>
      <c r="H79" s="176">
        <f>SUM(H42,H49:H51,H70,H77:H78)</f>
        <v>94136666</v>
      </c>
      <c r="I79" s="83">
        <f t="shared" si="19"/>
        <v>0.69461860285536836</v>
      </c>
      <c r="J79" s="176">
        <f>SUM(J42,J49:J51,J70,J77:J78)</f>
        <v>41386145.530000001</v>
      </c>
      <c r="K79" s="83">
        <f t="shared" si="20"/>
        <v>0.30538139714463169</v>
      </c>
      <c r="L79" s="176">
        <f>SUM(L42,L49:L51,L70,L77:L78)</f>
        <v>135522811.53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1D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82"/>
  <sheetViews>
    <sheetView zoomScale="75" zoomScaleNormal="75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85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8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17315631</v>
      </c>
      <c r="C13" s="42">
        <f>IF(ISBLANK(B13)," ",IF(F13&gt;0,B13/F13,IF(B13&gt;0,1,0)))</f>
        <v>1</v>
      </c>
      <c r="D13" s="177">
        <v>0</v>
      </c>
      <c r="E13" s="42">
        <f>IF(ISBLANK(D13),"",IF(F13&gt;0,D13/F13,IF(D13&gt;0,1,0)))</f>
        <v>0</v>
      </c>
      <c r="F13" s="187">
        <f>D13+B13</f>
        <v>17315631</v>
      </c>
      <c r="G13" s="43">
        <f>IF(ISBLANK(F13),"  ",IF($F$79&gt;0,F13/$F$79,IF(F13&gt;0,1,0)))</f>
        <v>0.28124979388219323</v>
      </c>
      <c r="H13" s="165">
        <v>17810797</v>
      </c>
      <c r="I13" s="41">
        <f>IF(ISBLANK(H13)," ",IF(L13&gt;0,H13/L13,IF(H13&gt;0,1,0)))</f>
        <v>1</v>
      </c>
      <c r="J13" s="177">
        <v>0</v>
      </c>
      <c r="K13" s="42">
        <f>IF(ISBLANK(J13),"",IF(L13&gt;0,J13/L13,IF(J13&gt;0,1,0)))</f>
        <v>0</v>
      </c>
      <c r="L13" s="187">
        <f t="shared" ref="L13:L34" si="0">J13+H13</f>
        <v>17810797</v>
      </c>
      <c r="M13" s="44">
        <f>IF(ISBLANK(L13),"  ",IF(L79&gt;0,L13/L79,IF(L13&gt;0,1,0)))</f>
        <v>0.24338800434682673</v>
      </c>
      <c r="N13" s="24"/>
    </row>
    <row r="14" spans="1:17" ht="15" customHeight="1" x14ac:dyDescent="0.2">
      <c r="A14" s="10" t="s">
        <v>13</v>
      </c>
      <c r="B14" s="205">
        <v>0</v>
      </c>
      <c r="C14" s="42">
        <f t="shared" ref="C14:C77" si="1">IF(ISBLANK(B14)," ",IF(F14&gt;0,B14/F14,IF(B14&gt;0,1,0)))</f>
        <v>0</v>
      </c>
      <c r="D14" s="184">
        <v>0</v>
      </c>
      <c r="E14" s="42">
        <f t="shared" ref="E14:E77" si="2">IF(ISBLANK(D14),"",IF(F14&gt;0,D14/F14,IF(D14&gt;0,1,0)))</f>
        <v>0</v>
      </c>
      <c r="F14" s="188">
        <f t="shared" ref="F14:F78" si="3">D14+B14</f>
        <v>0</v>
      </c>
      <c r="G14" s="43">
        <f t="shared" ref="G14:G16" si="4">IF(ISBLANK(F14),"  ",IF($F$79&gt;0,F14/$F$79,IF(F14&gt;0,1,0)))</f>
        <v>0</v>
      </c>
      <c r="H14" s="205">
        <v>0</v>
      </c>
      <c r="I14" s="41">
        <f t="shared" ref="I14:I77" si="5">IF(ISBLANK(H14)," ",IF(L14&gt;0,H14/L14,IF(H14&gt;0,1,0)))</f>
        <v>0</v>
      </c>
      <c r="J14" s="184">
        <v>0</v>
      </c>
      <c r="K14" s="42">
        <f t="shared" ref="K14:K77" si="6">IF(ISBLANK(J14),"",IF(L14&gt;0,J14/L14,IF(J14&gt;0,1,0)))</f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79006</v>
      </c>
      <c r="C15" s="42">
        <f t="shared" si="1"/>
        <v>1</v>
      </c>
      <c r="D15" s="181">
        <v>0</v>
      </c>
      <c r="E15" s="42">
        <f t="shared" si="2"/>
        <v>0</v>
      </c>
      <c r="F15" s="189">
        <f t="shared" si="3"/>
        <v>79006</v>
      </c>
      <c r="G15" s="43">
        <f t="shared" si="4"/>
        <v>1.2832579543567634E-3</v>
      </c>
      <c r="H15" s="170">
        <v>80408</v>
      </c>
      <c r="I15" s="41">
        <f t="shared" si="5"/>
        <v>1</v>
      </c>
      <c r="J15" s="181">
        <v>0</v>
      </c>
      <c r="K15" s="42">
        <f t="shared" si="6"/>
        <v>0</v>
      </c>
      <c r="L15" s="189">
        <f t="shared" si="0"/>
        <v>80408</v>
      </c>
      <c r="M15" s="50">
        <f>IF(ISBLANK(L15),"  ",IF(L79&gt;0,L15/L79,IF(L15&gt;0,1,0)))</f>
        <v>1.0987909554816466E-3</v>
      </c>
      <c r="N15" s="24"/>
    </row>
    <row r="16" spans="1:17" ht="15" customHeight="1" x14ac:dyDescent="0.2">
      <c r="A16" s="51" t="s">
        <v>15</v>
      </c>
      <c r="B16" s="205">
        <v>0</v>
      </c>
      <c r="C16" s="42">
        <f t="shared" si="1"/>
        <v>0</v>
      </c>
      <c r="D16" s="184">
        <v>0</v>
      </c>
      <c r="E16" s="42">
        <f t="shared" si="2"/>
        <v>0</v>
      </c>
      <c r="F16" s="190">
        <f t="shared" si="3"/>
        <v>0</v>
      </c>
      <c r="G16" s="43">
        <f t="shared" si="4"/>
        <v>0</v>
      </c>
      <c r="H16" s="205">
        <v>0</v>
      </c>
      <c r="I16" s="41">
        <f t="shared" si="5"/>
        <v>0</v>
      </c>
      <c r="J16" s="184">
        <v>0</v>
      </c>
      <c r="K16" s="42">
        <f t="shared" si="6"/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79006</v>
      </c>
      <c r="C17" s="42">
        <f t="shared" si="1"/>
        <v>1</v>
      </c>
      <c r="D17" s="181">
        <v>0</v>
      </c>
      <c r="E17" s="42">
        <f t="shared" si="2"/>
        <v>0</v>
      </c>
      <c r="F17" s="191">
        <f t="shared" si="3"/>
        <v>79006</v>
      </c>
      <c r="G17" s="43">
        <f>IF(ISBLANK(F17),"  ",IF($F$79&gt;0,F17/$F$79,IF(F17&gt;0,1,0)))</f>
        <v>1.2832579543567634E-3</v>
      </c>
      <c r="H17" s="206">
        <v>80408</v>
      </c>
      <c r="I17" s="41">
        <f t="shared" si="5"/>
        <v>1</v>
      </c>
      <c r="J17" s="181">
        <v>0</v>
      </c>
      <c r="K17" s="42">
        <f t="shared" si="6"/>
        <v>0</v>
      </c>
      <c r="L17" s="191">
        <f t="shared" si="0"/>
        <v>80408</v>
      </c>
      <c r="M17" s="47">
        <f>IF(ISBLANK(L17),"  ",IF(L79&gt;0,L17/L79,IF(L17&gt;0,1,0)))</f>
        <v>1.0987909554816466E-3</v>
      </c>
      <c r="N17" s="24"/>
    </row>
    <row r="18" spans="1:14" ht="15" customHeight="1" x14ac:dyDescent="0.2">
      <c r="A18" s="52" t="s">
        <v>17</v>
      </c>
      <c r="B18" s="206">
        <v>0</v>
      </c>
      <c r="C18" s="42">
        <f t="shared" si="1"/>
        <v>0</v>
      </c>
      <c r="D18" s="181">
        <v>0</v>
      </c>
      <c r="E18" s="42">
        <f t="shared" si="2"/>
        <v>0</v>
      </c>
      <c r="F18" s="191">
        <f t="shared" si="3"/>
        <v>0</v>
      </c>
      <c r="G18" s="43">
        <f t="shared" ref="G18:G79" si="7">IF(ISBLANK(F18),"  ",IF($F$79&gt;0,F18/$F$79,IF(F18&gt;0,1,0)))</f>
        <v>0</v>
      </c>
      <c r="H18" s="206">
        <v>0</v>
      </c>
      <c r="I18" s="41">
        <f t="shared" si="5"/>
        <v>0</v>
      </c>
      <c r="J18" s="181">
        <v>0</v>
      </c>
      <c r="K18" s="42">
        <f t="shared" si="6"/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2">
        <f t="shared" si="1"/>
        <v>0</v>
      </c>
      <c r="D19" s="181">
        <v>0</v>
      </c>
      <c r="E19" s="42">
        <f t="shared" si="2"/>
        <v>0</v>
      </c>
      <c r="F19" s="191">
        <f t="shared" si="3"/>
        <v>0</v>
      </c>
      <c r="G19" s="43">
        <f t="shared" si="7"/>
        <v>0</v>
      </c>
      <c r="H19" s="206">
        <v>0</v>
      </c>
      <c r="I19" s="41">
        <f t="shared" si="5"/>
        <v>0</v>
      </c>
      <c r="J19" s="181">
        <v>0</v>
      </c>
      <c r="K19" s="42">
        <f t="shared" si="6"/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2">
        <f t="shared" si="1"/>
        <v>0</v>
      </c>
      <c r="D20" s="181">
        <v>0</v>
      </c>
      <c r="E20" s="42">
        <f t="shared" si="2"/>
        <v>0</v>
      </c>
      <c r="F20" s="191">
        <f t="shared" si="3"/>
        <v>0</v>
      </c>
      <c r="G20" s="43">
        <f t="shared" si="7"/>
        <v>0</v>
      </c>
      <c r="H20" s="206">
        <v>0</v>
      </c>
      <c r="I20" s="41">
        <f t="shared" si="5"/>
        <v>0</v>
      </c>
      <c r="J20" s="181">
        <v>0</v>
      </c>
      <c r="K20" s="42">
        <f t="shared" si="6"/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2">
        <f t="shared" si="1"/>
        <v>0</v>
      </c>
      <c r="D21" s="181">
        <v>0</v>
      </c>
      <c r="E21" s="42">
        <f t="shared" si="2"/>
        <v>0</v>
      </c>
      <c r="F21" s="191">
        <f t="shared" si="3"/>
        <v>0</v>
      </c>
      <c r="G21" s="43">
        <f t="shared" si="7"/>
        <v>0</v>
      </c>
      <c r="H21" s="206">
        <v>0</v>
      </c>
      <c r="I21" s="41">
        <f t="shared" si="5"/>
        <v>0</v>
      </c>
      <c r="J21" s="181">
        <v>0</v>
      </c>
      <c r="K21" s="42">
        <f t="shared" si="6"/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2">
        <f t="shared" si="1"/>
        <v>0</v>
      </c>
      <c r="D22" s="181">
        <v>0</v>
      </c>
      <c r="E22" s="42">
        <f t="shared" si="2"/>
        <v>0</v>
      </c>
      <c r="F22" s="191">
        <f t="shared" si="3"/>
        <v>0</v>
      </c>
      <c r="G22" s="43">
        <f t="shared" si="7"/>
        <v>0</v>
      </c>
      <c r="H22" s="206">
        <v>0</v>
      </c>
      <c r="I22" s="41">
        <f t="shared" si="5"/>
        <v>0</v>
      </c>
      <c r="J22" s="181">
        <v>0</v>
      </c>
      <c r="K22" s="42">
        <f t="shared" si="6"/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2">
        <f t="shared" si="1"/>
        <v>0</v>
      </c>
      <c r="D23" s="181">
        <v>0</v>
      </c>
      <c r="E23" s="42">
        <f t="shared" si="2"/>
        <v>0</v>
      </c>
      <c r="F23" s="191">
        <f t="shared" si="3"/>
        <v>0</v>
      </c>
      <c r="G23" s="43">
        <f t="shared" si="7"/>
        <v>0</v>
      </c>
      <c r="H23" s="206">
        <v>0</v>
      </c>
      <c r="I23" s="41">
        <f t="shared" si="5"/>
        <v>0</v>
      </c>
      <c r="J23" s="181">
        <v>0</v>
      </c>
      <c r="K23" s="42">
        <f t="shared" si="6"/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2">
        <f t="shared" si="1"/>
        <v>0</v>
      </c>
      <c r="D24" s="181">
        <v>0</v>
      </c>
      <c r="E24" s="42">
        <f t="shared" si="2"/>
        <v>0</v>
      </c>
      <c r="F24" s="191">
        <f t="shared" si="3"/>
        <v>0</v>
      </c>
      <c r="G24" s="43">
        <f t="shared" si="7"/>
        <v>0</v>
      </c>
      <c r="H24" s="206">
        <v>0</v>
      </c>
      <c r="I24" s="41">
        <f t="shared" si="5"/>
        <v>0</v>
      </c>
      <c r="J24" s="181">
        <v>0</v>
      </c>
      <c r="K24" s="42">
        <f t="shared" si="6"/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2">
        <f t="shared" si="1"/>
        <v>0</v>
      </c>
      <c r="D25" s="181">
        <v>0</v>
      </c>
      <c r="E25" s="42">
        <f t="shared" si="2"/>
        <v>0</v>
      </c>
      <c r="F25" s="191">
        <f t="shared" si="3"/>
        <v>0</v>
      </c>
      <c r="G25" s="43">
        <f t="shared" si="7"/>
        <v>0</v>
      </c>
      <c r="H25" s="206">
        <v>0</v>
      </c>
      <c r="I25" s="41">
        <f t="shared" si="5"/>
        <v>0</v>
      </c>
      <c r="J25" s="181">
        <v>0</v>
      </c>
      <c r="K25" s="42">
        <f t="shared" si="6"/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2">
        <f t="shared" si="1"/>
        <v>0</v>
      </c>
      <c r="D26" s="181">
        <v>0</v>
      </c>
      <c r="E26" s="42">
        <f t="shared" si="2"/>
        <v>0</v>
      </c>
      <c r="F26" s="191">
        <f t="shared" si="3"/>
        <v>0</v>
      </c>
      <c r="G26" s="43">
        <f t="shared" si="7"/>
        <v>0</v>
      </c>
      <c r="H26" s="206">
        <v>0</v>
      </c>
      <c r="I26" s="41">
        <f t="shared" si="5"/>
        <v>0</v>
      </c>
      <c r="J26" s="181">
        <v>0</v>
      </c>
      <c r="K26" s="42">
        <f t="shared" si="6"/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2">
        <f t="shared" si="1"/>
        <v>0</v>
      </c>
      <c r="D27" s="181">
        <v>0</v>
      </c>
      <c r="E27" s="42">
        <f t="shared" si="2"/>
        <v>0</v>
      </c>
      <c r="F27" s="191">
        <f t="shared" si="3"/>
        <v>0</v>
      </c>
      <c r="G27" s="43">
        <f t="shared" si="7"/>
        <v>0</v>
      </c>
      <c r="H27" s="206">
        <v>0</v>
      </c>
      <c r="I27" s="41">
        <f t="shared" si="5"/>
        <v>0</v>
      </c>
      <c r="J27" s="181">
        <v>0</v>
      </c>
      <c r="K27" s="42">
        <f t="shared" si="6"/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2">
        <f t="shared" si="1"/>
        <v>0</v>
      </c>
      <c r="D28" s="181">
        <v>0</v>
      </c>
      <c r="E28" s="42">
        <f t="shared" si="2"/>
        <v>0</v>
      </c>
      <c r="F28" s="191">
        <f t="shared" si="3"/>
        <v>0</v>
      </c>
      <c r="G28" s="43">
        <f t="shared" si="7"/>
        <v>0</v>
      </c>
      <c r="H28" s="206">
        <v>0</v>
      </c>
      <c r="I28" s="41">
        <f t="shared" si="5"/>
        <v>0</v>
      </c>
      <c r="J28" s="181">
        <v>0</v>
      </c>
      <c r="K28" s="42">
        <f t="shared" si="6"/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2">
        <f t="shared" si="1"/>
        <v>0</v>
      </c>
      <c r="D29" s="181">
        <v>0</v>
      </c>
      <c r="E29" s="42">
        <f t="shared" si="2"/>
        <v>0</v>
      </c>
      <c r="F29" s="191">
        <f t="shared" si="3"/>
        <v>0</v>
      </c>
      <c r="G29" s="43">
        <f t="shared" si="7"/>
        <v>0</v>
      </c>
      <c r="H29" s="206">
        <v>0</v>
      </c>
      <c r="I29" s="41">
        <f t="shared" si="5"/>
        <v>0</v>
      </c>
      <c r="J29" s="181">
        <v>0</v>
      </c>
      <c r="K29" s="42">
        <f t="shared" si="6"/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2">
        <f t="shared" si="1"/>
        <v>0</v>
      </c>
      <c r="D30" s="181">
        <v>0</v>
      </c>
      <c r="E30" s="42">
        <f t="shared" si="2"/>
        <v>0</v>
      </c>
      <c r="F30" s="191">
        <f t="shared" si="3"/>
        <v>0</v>
      </c>
      <c r="G30" s="43">
        <f t="shared" si="7"/>
        <v>0</v>
      </c>
      <c r="H30" s="206">
        <v>0</v>
      </c>
      <c r="I30" s="41">
        <f t="shared" si="5"/>
        <v>0</v>
      </c>
      <c r="J30" s="181">
        <v>0</v>
      </c>
      <c r="K30" s="42">
        <f t="shared" si="6"/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2">
        <f t="shared" si="1"/>
        <v>0</v>
      </c>
      <c r="D31" s="181">
        <v>0</v>
      </c>
      <c r="E31" s="42">
        <f t="shared" si="2"/>
        <v>0</v>
      </c>
      <c r="F31" s="191">
        <f t="shared" si="3"/>
        <v>0</v>
      </c>
      <c r="G31" s="43">
        <f t="shared" si="7"/>
        <v>0</v>
      </c>
      <c r="H31" s="206">
        <v>0</v>
      </c>
      <c r="I31" s="41">
        <f t="shared" si="5"/>
        <v>0</v>
      </c>
      <c r="J31" s="181">
        <v>0</v>
      </c>
      <c r="K31" s="42">
        <f t="shared" si="6"/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2">
        <f t="shared" si="1"/>
        <v>0</v>
      </c>
      <c r="D32" s="181">
        <v>0</v>
      </c>
      <c r="E32" s="42">
        <f t="shared" si="2"/>
        <v>0</v>
      </c>
      <c r="F32" s="191">
        <f t="shared" si="3"/>
        <v>0</v>
      </c>
      <c r="G32" s="43">
        <f t="shared" si="7"/>
        <v>0</v>
      </c>
      <c r="H32" s="206">
        <v>0</v>
      </c>
      <c r="I32" s="41">
        <f t="shared" si="5"/>
        <v>0</v>
      </c>
      <c r="J32" s="181">
        <v>0</v>
      </c>
      <c r="K32" s="42">
        <f t="shared" si="6"/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2">
        <f t="shared" si="1"/>
        <v>0</v>
      </c>
      <c r="D33" s="181">
        <v>0</v>
      </c>
      <c r="E33" s="42">
        <f t="shared" si="2"/>
        <v>0</v>
      </c>
      <c r="F33" s="191">
        <f t="shared" si="3"/>
        <v>0</v>
      </c>
      <c r="G33" s="43">
        <f t="shared" si="7"/>
        <v>0</v>
      </c>
      <c r="H33" s="206">
        <v>0</v>
      </c>
      <c r="I33" s="41">
        <f t="shared" si="5"/>
        <v>0</v>
      </c>
      <c r="J33" s="181">
        <v>0</v>
      </c>
      <c r="K33" s="42">
        <f t="shared" si="6"/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2">
        <f t="shared" si="1"/>
        <v>0</v>
      </c>
      <c r="D34" s="181">
        <v>0</v>
      </c>
      <c r="E34" s="42">
        <f t="shared" si="2"/>
        <v>0</v>
      </c>
      <c r="F34" s="191">
        <f t="shared" si="3"/>
        <v>0</v>
      </c>
      <c r="G34" s="43">
        <f t="shared" si="7"/>
        <v>0</v>
      </c>
      <c r="H34" s="206">
        <v>0</v>
      </c>
      <c r="I34" s="41">
        <f t="shared" si="5"/>
        <v>0</v>
      </c>
      <c r="J34" s="181">
        <v>0</v>
      </c>
      <c r="K34" s="42">
        <f t="shared" si="6"/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2">
        <f t="shared" si="1"/>
        <v>0</v>
      </c>
      <c r="D35" s="181">
        <v>0</v>
      </c>
      <c r="E35" s="42">
        <f t="shared" si="2"/>
        <v>0</v>
      </c>
      <c r="F35" s="191">
        <f t="shared" ref="F35" si="8">D35+B35</f>
        <v>0</v>
      </c>
      <c r="G35" s="43">
        <f t="shared" ref="G35" si="9">IF(ISBLANK(F35),"  ",IF($F$79&gt;0,F35/$F$79,IF(F35&gt;0,1,0)))</f>
        <v>0</v>
      </c>
      <c r="H35" s="206">
        <v>0</v>
      </c>
      <c r="I35" s="41">
        <f t="shared" si="5"/>
        <v>0</v>
      </c>
      <c r="J35" s="181">
        <v>0</v>
      </c>
      <c r="K35" s="42">
        <f t="shared" si="6"/>
        <v>0</v>
      </c>
      <c r="L35" s="191">
        <f t="shared" ref="L35" si="10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2">
        <f t="shared" si="1"/>
        <v>0</v>
      </c>
      <c r="D36" s="181">
        <v>0</v>
      </c>
      <c r="E36" s="42">
        <f t="shared" si="2"/>
        <v>0</v>
      </c>
      <c r="F36" s="191">
        <f t="shared" ref="F36" si="11">D36+B36</f>
        <v>0</v>
      </c>
      <c r="G36" s="43">
        <f t="shared" ref="G36" si="12">IF(ISBLANK(F36),"  ",IF($F$79&gt;0,F36/$F$79,IF(F36&gt;0,1,0)))</f>
        <v>0</v>
      </c>
      <c r="H36" s="206">
        <v>0</v>
      </c>
      <c r="I36" s="41">
        <f t="shared" si="5"/>
        <v>0</v>
      </c>
      <c r="J36" s="181">
        <v>0</v>
      </c>
      <c r="K36" s="42">
        <f t="shared" si="6"/>
        <v>0</v>
      </c>
      <c r="L36" s="191">
        <f t="shared" ref="L36" si="13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42" t="str">
        <f t="shared" si="1"/>
        <v xml:space="preserve"> </v>
      </c>
      <c r="D37" s="181"/>
      <c r="E37" s="42" t="str">
        <f t="shared" si="2"/>
        <v/>
      </c>
      <c r="F37" s="191">
        <f t="shared" si="3"/>
        <v>0</v>
      </c>
      <c r="G37" s="43">
        <f t="shared" si="7"/>
        <v>0</v>
      </c>
      <c r="H37" s="207" t="s">
        <v>4</v>
      </c>
      <c r="I37" s="41">
        <f t="shared" si="5"/>
        <v>1</v>
      </c>
      <c r="J37" s="181"/>
      <c r="K37" s="42" t="str">
        <f t="shared" si="6"/>
        <v/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2">
        <f t="shared" si="1"/>
        <v>0</v>
      </c>
      <c r="D38" s="181">
        <v>0</v>
      </c>
      <c r="E38" s="42">
        <f t="shared" si="2"/>
        <v>0</v>
      </c>
      <c r="F38" s="191">
        <f t="shared" si="3"/>
        <v>0</v>
      </c>
      <c r="G38" s="43">
        <f t="shared" si="7"/>
        <v>0</v>
      </c>
      <c r="H38" s="206">
        <v>0</v>
      </c>
      <c r="I38" s="41">
        <f t="shared" si="5"/>
        <v>0</v>
      </c>
      <c r="J38" s="181">
        <v>0</v>
      </c>
      <c r="K38" s="42">
        <f t="shared" si="6"/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42" t="str">
        <f t="shared" si="1"/>
        <v xml:space="preserve"> </v>
      </c>
      <c r="D39" s="181"/>
      <c r="E39" s="42" t="str">
        <f t="shared" si="2"/>
        <v/>
      </c>
      <c r="F39" s="191">
        <f t="shared" si="3"/>
        <v>0</v>
      </c>
      <c r="G39" s="43">
        <f t="shared" si="7"/>
        <v>0</v>
      </c>
      <c r="H39" s="207"/>
      <c r="I39" s="41" t="str">
        <f t="shared" si="5"/>
        <v xml:space="preserve"> </v>
      </c>
      <c r="J39" s="181"/>
      <c r="K39" s="42" t="str">
        <f t="shared" si="6"/>
        <v/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2">
        <f t="shared" si="1"/>
        <v>0</v>
      </c>
      <c r="D40" s="180">
        <v>0</v>
      </c>
      <c r="E40" s="42">
        <f t="shared" si="2"/>
        <v>0</v>
      </c>
      <c r="F40" s="192">
        <f t="shared" si="3"/>
        <v>0</v>
      </c>
      <c r="G40" s="43">
        <f t="shared" si="7"/>
        <v>0</v>
      </c>
      <c r="H40" s="168">
        <v>0</v>
      </c>
      <c r="I40" s="41">
        <f t="shared" si="5"/>
        <v>0</v>
      </c>
      <c r="J40" s="180">
        <v>0</v>
      </c>
      <c r="K40" s="42">
        <f t="shared" si="6"/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2" t="str">
        <f t="shared" si="1"/>
        <v xml:space="preserve"> </v>
      </c>
      <c r="D41" s="180"/>
      <c r="E41" s="42" t="str">
        <f t="shared" si="2"/>
        <v/>
      </c>
      <c r="F41" s="191">
        <f t="shared" si="3"/>
        <v>0</v>
      </c>
      <c r="G41" s="43">
        <f t="shared" si="7"/>
        <v>0</v>
      </c>
      <c r="H41" s="168"/>
      <c r="I41" s="41" t="str">
        <f t="shared" si="5"/>
        <v xml:space="preserve"> </v>
      </c>
      <c r="J41" s="180"/>
      <c r="K41" s="42" t="str">
        <f t="shared" si="6"/>
        <v/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17394637</v>
      </c>
      <c r="C42" s="60">
        <f t="shared" si="1"/>
        <v>1</v>
      </c>
      <c r="D42" s="213">
        <v>0</v>
      </c>
      <c r="E42" s="60">
        <f t="shared" si="2"/>
        <v>0</v>
      </c>
      <c r="F42" s="169">
        <f t="shared" si="3"/>
        <v>17394637</v>
      </c>
      <c r="G42" s="161">
        <f t="shared" si="7"/>
        <v>0.28253305183654998</v>
      </c>
      <c r="H42" s="169">
        <v>17891205</v>
      </c>
      <c r="I42" s="41">
        <f t="shared" si="5"/>
        <v>1</v>
      </c>
      <c r="J42" s="213">
        <v>0</v>
      </c>
      <c r="K42" s="60">
        <f t="shared" si="6"/>
        <v>0</v>
      </c>
      <c r="L42" s="169">
        <f>L41+L40+L38+L34+L29+L28+L26+L27+L25+L24+L23+L22+L21+L20+L19+L18+L17+L16+L14+L13+L30+L31+L32+L33</f>
        <v>17891205</v>
      </c>
      <c r="M42" s="61">
        <f>IF(ISBLANK(L42),"  ",IF(L79&gt;0,L42/L79,IF(L42&gt;0,1,0)))</f>
        <v>0.24448679530230838</v>
      </c>
      <c r="N42" s="63"/>
    </row>
    <row r="43" spans="1:14" ht="15" customHeight="1" x14ac:dyDescent="0.25">
      <c r="A43" s="65" t="s">
        <v>38</v>
      </c>
      <c r="B43" s="170"/>
      <c r="C43" s="162" t="str">
        <f t="shared" si="1"/>
        <v xml:space="preserve"> </v>
      </c>
      <c r="D43" s="181"/>
      <c r="E43" s="42" t="str">
        <f t="shared" si="2"/>
        <v/>
      </c>
      <c r="F43" s="191"/>
      <c r="G43" s="50"/>
      <c r="H43" s="170"/>
      <c r="I43" s="41" t="str">
        <f t="shared" si="5"/>
        <v xml:space="preserve"> </v>
      </c>
      <c r="J43" s="181"/>
      <c r="K43" s="42" t="str">
        <f t="shared" si="6"/>
        <v/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2">
        <f t="shared" si="1"/>
        <v>0</v>
      </c>
      <c r="D44" s="214">
        <v>0</v>
      </c>
      <c r="E44" s="42">
        <f t="shared" si="2"/>
        <v>0</v>
      </c>
      <c r="F44" s="189">
        <f t="shared" si="3"/>
        <v>0</v>
      </c>
      <c r="G44" s="43">
        <f t="shared" si="7"/>
        <v>0</v>
      </c>
      <c r="H44" s="208">
        <v>0</v>
      </c>
      <c r="I44" s="41">
        <f t="shared" si="5"/>
        <v>0</v>
      </c>
      <c r="J44" s="214">
        <v>0</v>
      </c>
      <c r="K44" s="42">
        <f t="shared" si="6"/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2">
        <f t="shared" si="1"/>
        <v>0</v>
      </c>
      <c r="D45" s="181">
        <v>0</v>
      </c>
      <c r="E45" s="42">
        <f t="shared" si="2"/>
        <v>0</v>
      </c>
      <c r="F45" s="191">
        <f t="shared" si="3"/>
        <v>0</v>
      </c>
      <c r="G45" s="43">
        <f t="shared" si="7"/>
        <v>0</v>
      </c>
      <c r="H45" s="206">
        <v>0</v>
      </c>
      <c r="I45" s="41">
        <f t="shared" si="5"/>
        <v>0</v>
      </c>
      <c r="J45" s="181">
        <v>0</v>
      </c>
      <c r="K45" s="42">
        <f t="shared" si="6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2">
        <f t="shared" si="1"/>
        <v>0</v>
      </c>
      <c r="D46" s="181">
        <v>0</v>
      </c>
      <c r="E46" s="42">
        <f t="shared" si="2"/>
        <v>0</v>
      </c>
      <c r="F46" s="192">
        <f t="shared" si="3"/>
        <v>0</v>
      </c>
      <c r="G46" s="43">
        <f t="shared" si="7"/>
        <v>0</v>
      </c>
      <c r="H46" s="206">
        <v>0</v>
      </c>
      <c r="I46" s="41">
        <f t="shared" si="5"/>
        <v>0</v>
      </c>
      <c r="J46" s="181">
        <v>0</v>
      </c>
      <c r="K46" s="42">
        <f t="shared" si="6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2">
        <f t="shared" si="1"/>
        <v>0</v>
      </c>
      <c r="D47" s="181">
        <v>0</v>
      </c>
      <c r="E47" s="42">
        <f t="shared" si="2"/>
        <v>0</v>
      </c>
      <c r="F47" s="192">
        <f t="shared" si="3"/>
        <v>0</v>
      </c>
      <c r="G47" s="43">
        <f t="shared" si="7"/>
        <v>0</v>
      </c>
      <c r="H47" s="206">
        <v>0</v>
      </c>
      <c r="I47" s="41">
        <f t="shared" si="5"/>
        <v>0</v>
      </c>
      <c r="J47" s="181">
        <v>0</v>
      </c>
      <c r="K47" s="42">
        <f t="shared" si="6"/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2">
        <f t="shared" si="1"/>
        <v>0</v>
      </c>
      <c r="D48" s="181">
        <v>0</v>
      </c>
      <c r="E48" s="42">
        <f t="shared" si="2"/>
        <v>0</v>
      </c>
      <c r="F48" s="192">
        <f t="shared" si="3"/>
        <v>0</v>
      </c>
      <c r="G48" s="43">
        <f t="shared" si="7"/>
        <v>0</v>
      </c>
      <c r="H48" s="206">
        <v>0</v>
      </c>
      <c r="I48" s="41">
        <f t="shared" si="5"/>
        <v>0</v>
      </c>
      <c r="J48" s="181">
        <v>0</v>
      </c>
      <c r="K48" s="42">
        <f t="shared" si="6"/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0">
        <f t="shared" si="1"/>
        <v>0</v>
      </c>
      <c r="D49" s="185">
        <v>0</v>
      </c>
      <c r="E49" s="60">
        <f t="shared" si="2"/>
        <v>0</v>
      </c>
      <c r="F49" s="193">
        <f t="shared" si="3"/>
        <v>0</v>
      </c>
      <c r="G49" s="161">
        <f t="shared" si="7"/>
        <v>0</v>
      </c>
      <c r="H49" s="174">
        <v>0</v>
      </c>
      <c r="I49" s="41">
        <f t="shared" si="5"/>
        <v>0</v>
      </c>
      <c r="J49" s="185">
        <v>0</v>
      </c>
      <c r="K49" s="60">
        <f t="shared" si="6"/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2917240</v>
      </c>
      <c r="C50" s="60">
        <f t="shared" si="1"/>
        <v>1</v>
      </c>
      <c r="D50" s="186">
        <v>0</v>
      </c>
      <c r="E50" s="60">
        <f t="shared" si="2"/>
        <v>0</v>
      </c>
      <c r="F50" s="194">
        <f t="shared" ref="F50" si="14">D50+B50</f>
        <v>2917240</v>
      </c>
      <c r="G50" s="161">
        <f t="shared" ref="G50" si="15">IF(ISBLANK(F50),"  ",IF($F$79&gt;0,F50/$F$79,IF(F50&gt;0,1,0)))</f>
        <v>4.7383381449101647E-2</v>
      </c>
      <c r="H50" s="209">
        <v>0</v>
      </c>
      <c r="I50" s="41">
        <f t="shared" si="5"/>
        <v>0</v>
      </c>
      <c r="J50" s="225">
        <v>2917239.73</v>
      </c>
      <c r="K50" s="60">
        <f t="shared" si="6"/>
        <v>1</v>
      </c>
      <c r="L50" s="194">
        <f>J50+H50</f>
        <v>2917239.73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0">
        <f t="shared" si="1"/>
        <v>0</v>
      </c>
      <c r="D51" s="186">
        <v>0</v>
      </c>
      <c r="E51" s="60">
        <f t="shared" si="2"/>
        <v>0</v>
      </c>
      <c r="F51" s="194">
        <f t="shared" si="3"/>
        <v>0</v>
      </c>
      <c r="G51" s="161">
        <f t="shared" si="7"/>
        <v>0</v>
      </c>
      <c r="H51" s="209">
        <v>0</v>
      </c>
      <c r="I51" s="41">
        <f t="shared" si="5"/>
        <v>0</v>
      </c>
      <c r="J51" s="186">
        <v>0</v>
      </c>
      <c r="K51" s="60">
        <f t="shared" si="6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162" t="str">
        <f t="shared" si="1"/>
        <v xml:space="preserve"> </v>
      </c>
      <c r="D52" s="184"/>
      <c r="E52" s="42" t="str">
        <f t="shared" si="2"/>
        <v/>
      </c>
      <c r="F52" s="189"/>
      <c r="G52" s="50"/>
      <c r="H52" s="173"/>
      <c r="I52" s="41" t="str">
        <f t="shared" si="5"/>
        <v xml:space="preserve"> </v>
      </c>
      <c r="J52" s="184"/>
      <c r="K52" s="42" t="str">
        <f t="shared" si="6"/>
        <v/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0</v>
      </c>
      <c r="C53" s="42">
        <f t="shared" si="1"/>
        <v>0</v>
      </c>
      <c r="D53" s="184">
        <v>0</v>
      </c>
      <c r="E53" s="42">
        <f t="shared" si="2"/>
        <v>0</v>
      </c>
      <c r="F53" s="195">
        <f t="shared" si="3"/>
        <v>0</v>
      </c>
      <c r="G53" s="43">
        <f t="shared" si="7"/>
        <v>0</v>
      </c>
      <c r="H53" s="173">
        <v>0</v>
      </c>
      <c r="I53" s="41">
        <f t="shared" si="5"/>
        <v>0</v>
      </c>
      <c r="J53" s="184">
        <v>0</v>
      </c>
      <c r="K53" s="42">
        <f t="shared" si="6"/>
        <v>0</v>
      </c>
      <c r="L53" s="195">
        <f t="shared" ref="L53:L69" si="16">J53+H53</f>
        <v>0</v>
      </c>
      <c r="M53" s="43">
        <f>IF(ISBLANK(L53),"  ",IF(L79&gt;0,L53/L79,IF(L53&gt;0,1,0)))</f>
        <v>0</v>
      </c>
      <c r="N53" s="24"/>
    </row>
    <row r="54" spans="1:14" ht="15" customHeight="1" x14ac:dyDescent="0.2">
      <c r="A54" s="30" t="s">
        <v>48</v>
      </c>
      <c r="B54" s="170">
        <v>0</v>
      </c>
      <c r="C54" s="42">
        <f t="shared" si="1"/>
        <v>0</v>
      </c>
      <c r="D54" s="181">
        <v>0</v>
      </c>
      <c r="E54" s="42">
        <f t="shared" si="2"/>
        <v>0</v>
      </c>
      <c r="F54" s="196">
        <f t="shared" si="3"/>
        <v>0</v>
      </c>
      <c r="G54" s="43">
        <f t="shared" si="7"/>
        <v>0</v>
      </c>
      <c r="H54" s="170">
        <v>0</v>
      </c>
      <c r="I54" s="41">
        <f t="shared" si="5"/>
        <v>0</v>
      </c>
      <c r="J54" s="181">
        <v>0</v>
      </c>
      <c r="K54" s="42">
        <f t="shared" si="6"/>
        <v>0</v>
      </c>
      <c r="L54" s="196">
        <f t="shared" si="16"/>
        <v>0</v>
      </c>
      <c r="M54" s="47">
        <f>IF(ISBLANK(L54),"  ",IF(L79&gt;0,L54/L79,IF(L54&gt;0,1,0)))</f>
        <v>0</v>
      </c>
      <c r="N54" s="24"/>
    </row>
    <row r="55" spans="1:14" ht="15" customHeight="1" x14ac:dyDescent="0.2">
      <c r="A55" s="74" t="s">
        <v>49</v>
      </c>
      <c r="B55" s="210">
        <v>0</v>
      </c>
      <c r="C55" s="42">
        <f t="shared" si="1"/>
        <v>0</v>
      </c>
      <c r="D55" s="215">
        <v>0</v>
      </c>
      <c r="E55" s="42">
        <f t="shared" si="2"/>
        <v>0</v>
      </c>
      <c r="F55" s="197">
        <f t="shared" si="3"/>
        <v>0</v>
      </c>
      <c r="G55" s="43">
        <f t="shared" si="7"/>
        <v>0</v>
      </c>
      <c r="H55" s="210">
        <v>0</v>
      </c>
      <c r="I55" s="41">
        <f t="shared" si="5"/>
        <v>0</v>
      </c>
      <c r="J55" s="215">
        <v>0</v>
      </c>
      <c r="K55" s="42">
        <f t="shared" si="6"/>
        <v>0</v>
      </c>
      <c r="L55" s="197">
        <f t="shared" si="16"/>
        <v>0</v>
      </c>
      <c r="M55" s="47">
        <f>IF(ISBLANK(L55),"  ",IF(L79&gt;0,L55/L79,IF(L55&gt;0,1,0)))</f>
        <v>0</v>
      </c>
      <c r="N55" s="24"/>
    </row>
    <row r="56" spans="1:14" ht="15" customHeight="1" x14ac:dyDescent="0.2">
      <c r="A56" s="74" t="s">
        <v>50</v>
      </c>
      <c r="B56" s="210">
        <v>0</v>
      </c>
      <c r="C56" s="42">
        <f t="shared" si="1"/>
        <v>0</v>
      </c>
      <c r="D56" s="215">
        <v>0</v>
      </c>
      <c r="E56" s="42">
        <f t="shared" si="2"/>
        <v>0</v>
      </c>
      <c r="F56" s="197">
        <f t="shared" si="3"/>
        <v>0</v>
      </c>
      <c r="G56" s="43">
        <f t="shared" si="7"/>
        <v>0</v>
      </c>
      <c r="H56" s="210">
        <v>0</v>
      </c>
      <c r="I56" s="41">
        <f t="shared" si="5"/>
        <v>0</v>
      </c>
      <c r="J56" s="215">
        <v>0</v>
      </c>
      <c r="K56" s="42">
        <f t="shared" si="6"/>
        <v>0</v>
      </c>
      <c r="L56" s="197">
        <f t="shared" si="16"/>
        <v>0</v>
      </c>
      <c r="M56" s="47">
        <f>IF(ISBLANK(L56),"  ",IF(L79&gt;0,L56/L79,IF(L56&gt;0,1,0)))</f>
        <v>0</v>
      </c>
      <c r="N56" s="24"/>
    </row>
    <row r="57" spans="1:14" ht="15" customHeight="1" x14ac:dyDescent="0.2">
      <c r="A57" s="74" t="s">
        <v>51</v>
      </c>
      <c r="B57" s="210">
        <v>0</v>
      </c>
      <c r="C57" s="42">
        <f t="shared" si="1"/>
        <v>0</v>
      </c>
      <c r="D57" s="215">
        <v>0</v>
      </c>
      <c r="E57" s="42">
        <f t="shared" si="2"/>
        <v>0</v>
      </c>
      <c r="F57" s="197">
        <f t="shared" si="3"/>
        <v>0</v>
      </c>
      <c r="G57" s="43">
        <f t="shared" si="7"/>
        <v>0</v>
      </c>
      <c r="H57" s="210">
        <v>0</v>
      </c>
      <c r="I57" s="41">
        <f t="shared" si="5"/>
        <v>0</v>
      </c>
      <c r="J57" s="215">
        <v>0</v>
      </c>
      <c r="K57" s="42">
        <f t="shared" si="6"/>
        <v>0</v>
      </c>
      <c r="L57" s="197">
        <f t="shared" si="16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0</v>
      </c>
      <c r="C58" s="42">
        <f t="shared" si="1"/>
        <v>0</v>
      </c>
      <c r="D58" s="181">
        <v>0</v>
      </c>
      <c r="E58" s="42">
        <f t="shared" si="2"/>
        <v>0</v>
      </c>
      <c r="F58" s="196">
        <f t="shared" si="3"/>
        <v>0</v>
      </c>
      <c r="G58" s="43">
        <f t="shared" si="7"/>
        <v>0</v>
      </c>
      <c r="H58" s="170">
        <v>0</v>
      </c>
      <c r="I58" s="41">
        <f t="shared" si="5"/>
        <v>0</v>
      </c>
      <c r="J58" s="181">
        <v>0</v>
      </c>
      <c r="K58" s="42">
        <f t="shared" si="6"/>
        <v>0</v>
      </c>
      <c r="L58" s="196">
        <f t="shared" si="16"/>
        <v>0</v>
      </c>
      <c r="M58" s="47">
        <f>IF(ISBLANK(L58),"  ",IF(L79&gt;0,L58/L79,IF(L58&gt;0,1,0)))</f>
        <v>0</v>
      </c>
      <c r="N58" s="24"/>
    </row>
    <row r="59" spans="1:14" s="64" customFormat="1" ht="15" customHeight="1" x14ac:dyDescent="0.25">
      <c r="A59" s="70" t="s">
        <v>53</v>
      </c>
      <c r="B59" s="211">
        <v>0</v>
      </c>
      <c r="C59" s="42">
        <f t="shared" si="1"/>
        <v>0</v>
      </c>
      <c r="D59" s="185">
        <v>0</v>
      </c>
      <c r="E59" s="60">
        <f t="shared" si="2"/>
        <v>0</v>
      </c>
      <c r="F59" s="196">
        <f t="shared" si="3"/>
        <v>0</v>
      </c>
      <c r="G59" s="43">
        <f t="shared" si="7"/>
        <v>0</v>
      </c>
      <c r="H59" s="211">
        <v>0</v>
      </c>
      <c r="I59" s="41">
        <f t="shared" si="5"/>
        <v>0</v>
      </c>
      <c r="J59" s="185">
        <v>0</v>
      </c>
      <c r="K59" s="60">
        <f t="shared" si="6"/>
        <v>0</v>
      </c>
      <c r="L59" s="196">
        <f t="shared" si="16"/>
        <v>0</v>
      </c>
      <c r="M59" s="61">
        <f>IF(ISBLANK(L59),"  ",IF(L79&gt;0,L59/L79,IF(L59&gt;0,1,0)))</f>
        <v>0</v>
      </c>
      <c r="N59" s="63"/>
    </row>
    <row r="60" spans="1:14" ht="15" customHeight="1" x14ac:dyDescent="0.2">
      <c r="A60" s="40" t="s">
        <v>54</v>
      </c>
      <c r="B60" s="212">
        <v>0</v>
      </c>
      <c r="C60" s="42">
        <f t="shared" si="1"/>
        <v>0</v>
      </c>
      <c r="D60" s="216">
        <v>0</v>
      </c>
      <c r="E60" s="42">
        <f t="shared" si="2"/>
        <v>0</v>
      </c>
      <c r="F60" s="199">
        <f t="shared" si="3"/>
        <v>0</v>
      </c>
      <c r="G60" s="43">
        <f t="shared" si="7"/>
        <v>0</v>
      </c>
      <c r="H60" s="212">
        <v>0</v>
      </c>
      <c r="I60" s="41">
        <f t="shared" si="5"/>
        <v>0</v>
      </c>
      <c r="J60" s="216">
        <v>0</v>
      </c>
      <c r="K60" s="42">
        <f t="shared" si="6"/>
        <v>0</v>
      </c>
      <c r="L60" s="199">
        <f t="shared" si="16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2">
        <f t="shared" si="1"/>
        <v>0</v>
      </c>
      <c r="D61" s="181">
        <v>0</v>
      </c>
      <c r="E61" s="42">
        <f t="shared" si="2"/>
        <v>0</v>
      </c>
      <c r="F61" s="191">
        <f t="shared" si="3"/>
        <v>0</v>
      </c>
      <c r="G61" s="43">
        <f t="shared" si="7"/>
        <v>0</v>
      </c>
      <c r="H61" s="206">
        <v>0</v>
      </c>
      <c r="I61" s="41">
        <f t="shared" si="5"/>
        <v>0</v>
      </c>
      <c r="J61" s="181">
        <v>0</v>
      </c>
      <c r="K61" s="42">
        <f t="shared" si="6"/>
        <v>0</v>
      </c>
      <c r="L61" s="191">
        <f t="shared" si="16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200543.17</v>
      </c>
      <c r="C62" s="42">
        <f t="shared" si="1"/>
        <v>0.42240453953641044</v>
      </c>
      <c r="D62" s="181">
        <v>274222.49</v>
      </c>
      <c r="E62" s="42">
        <f t="shared" si="2"/>
        <v>0.57759546046358945</v>
      </c>
      <c r="F62" s="191">
        <f t="shared" si="3"/>
        <v>474765.66000000003</v>
      </c>
      <c r="G62" s="43">
        <f t="shared" si="7"/>
        <v>7.7113992563911434E-3</v>
      </c>
      <c r="H62" s="206">
        <v>226500</v>
      </c>
      <c r="I62" s="41">
        <f t="shared" si="5"/>
        <v>1</v>
      </c>
      <c r="J62" s="181">
        <v>0</v>
      </c>
      <c r="K62" s="42">
        <f t="shared" si="6"/>
        <v>0</v>
      </c>
      <c r="L62" s="191">
        <f t="shared" si="16"/>
        <v>226500</v>
      </c>
      <c r="M62" s="47">
        <f>IF(ISBLANK(L62),"  ",IF(L79&gt;0,L62/L79,IF(L62&gt;0,1,0)))</f>
        <v>3.0951665433363962E-3</v>
      </c>
      <c r="N62" s="24"/>
    </row>
    <row r="63" spans="1:14" ht="15" customHeight="1" x14ac:dyDescent="0.2">
      <c r="A63" s="67" t="s">
        <v>57</v>
      </c>
      <c r="B63" s="168">
        <v>0</v>
      </c>
      <c r="C63" s="42">
        <f t="shared" si="1"/>
        <v>0</v>
      </c>
      <c r="D63" s="180">
        <v>2945327.94</v>
      </c>
      <c r="E63" s="42">
        <f t="shared" si="2"/>
        <v>1</v>
      </c>
      <c r="F63" s="192">
        <f t="shared" si="3"/>
        <v>2945327.94</v>
      </c>
      <c r="G63" s="43">
        <f t="shared" si="7"/>
        <v>4.7839600880872593E-2</v>
      </c>
      <c r="H63" s="168">
        <v>0</v>
      </c>
      <c r="I63" s="41">
        <f t="shared" si="5"/>
        <v>0</v>
      </c>
      <c r="J63" s="180">
        <v>2500000</v>
      </c>
      <c r="K63" s="42">
        <f t="shared" si="6"/>
        <v>1</v>
      </c>
      <c r="L63" s="192">
        <f t="shared" si="16"/>
        <v>2500000</v>
      </c>
      <c r="M63" s="47">
        <f>IF(ISBLANK(L63),"  ",IF(L79&gt;0,L63/L79,IF(L63&gt;0,1,0)))</f>
        <v>3.4162986129540794E-2</v>
      </c>
      <c r="N63" s="24"/>
    </row>
    <row r="64" spans="1:14" ht="15" customHeight="1" x14ac:dyDescent="0.2">
      <c r="A64" s="76" t="s">
        <v>58</v>
      </c>
      <c r="B64" s="206">
        <v>0</v>
      </c>
      <c r="C64" s="42">
        <f t="shared" si="1"/>
        <v>0</v>
      </c>
      <c r="D64" s="181">
        <v>0</v>
      </c>
      <c r="E64" s="42">
        <f t="shared" si="2"/>
        <v>0</v>
      </c>
      <c r="F64" s="191">
        <f t="shared" si="3"/>
        <v>0</v>
      </c>
      <c r="G64" s="43">
        <f t="shared" si="7"/>
        <v>0</v>
      </c>
      <c r="H64" s="206">
        <v>0</v>
      </c>
      <c r="I64" s="41">
        <f t="shared" si="5"/>
        <v>0</v>
      </c>
      <c r="J64" s="181">
        <v>0</v>
      </c>
      <c r="K64" s="42">
        <f t="shared" si="6"/>
        <v>0</v>
      </c>
      <c r="L64" s="191">
        <f t="shared" si="16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2">
        <f t="shared" si="1"/>
        <v>0</v>
      </c>
      <c r="D65" s="181">
        <v>0</v>
      </c>
      <c r="E65" s="42">
        <f t="shared" si="2"/>
        <v>0</v>
      </c>
      <c r="F65" s="191">
        <f t="shared" si="3"/>
        <v>0</v>
      </c>
      <c r="G65" s="43">
        <f t="shared" si="7"/>
        <v>0</v>
      </c>
      <c r="H65" s="206">
        <v>0</v>
      </c>
      <c r="I65" s="41">
        <f t="shared" si="5"/>
        <v>0</v>
      </c>
      <c r="J65" s="181">
        <v>0</v>
      </c>
      <c r="K65" s="42">
        <f t="shared" si="6"/>
        <v>0</v>
      </c>
      <c r="L65" s="191">
        <f t="shared" si="16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2">
        <f t="shared" si="1"/>
        <v>0</v>
      </c>
      <c r="D66" s="181">
        <v>1213923.3700000001</v>
      </c>
      <c r="E66" s="42">
        <f t="shared" si="2"/>
        <v>1</v>
      </c>
      <c r="F66" s="191">
        <f t="shared" si="3"/>
        <v>1213923.3700000001</v>
      </c>
      <c r="G66" s="43">
        <f t="shared" si="7"/>
        <v>1.9717196422196652E-2</v>
      </c>
      <c r="H66" s="206">
        <v>0</v>
      </c>
      <c r="I66" s="41">
        <f t="shared" si="5"/>
        <v>0</v>
      </c>
      <c r="J66" s="181">
        <v>2020000</v>
      </c>
      <c r="K66" s="42">
        <f t="shared" si="6"/>
        <v>1</v>
      </c>
      <c r="L66" s="191">
        <f t="shared" si="16"/>
        <v>2020000</v>
      </c>
      <c r="M66" s="47">
        <f>IF(ISBLANK(L66),"  ",IF(L79&gt;0,L66/L79,IF(L66&gt;0,1,0)))</f>
        <v>2.7603692792668964E-2</v>
      </c>
      <c r="N66" s="24"/>
    </row>
    <row r="67" spans="1:14" ht="15" customHeight="1" x14ac:dyDescent="0.2">
      <c r="A67" s="77" t="s">
        <v>61</v>
      </c>
      <c r="B67" s="206">
        <v>0</v>
      </c>
      <c r="C67" s="42">
        <f t="shared" si="1"/>
        <v>0</v>
      </c>
      <c r="D67" s="181">
        <v>0</v>
      </c>
      <c r="E67" s="42">
        <f t="shared" si="2"/>
        <v>0</v>
      </c>
      <c r="F67" s="191">
        <f t="shared" si="3"/>
        <v>0</v>
      </c>
      <c r="G67" s="43">
        <f t="shared" si="7"/>
        <v>0</v>
      </c>
      <c r="H67" s="206">
        <v>0</v>
      </c>
      <c r="I67" s="41">
        <f t="shared" si="5"/>
        <v>0</v>
      </c>
      <c r="J67" s="181">
        <v>0</v>
      </c>
      <c r="K67" s="42">
        <f t="shared" si="6"/>
        <v>0</v>
      </c>
      <c r="L67" s="191">
        <f t="shared" si="16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2">
        <f t="shared" si="1"/>
        <v>0</v>
      </c>
      <c r="D68" s="181">
        <v>8457441.0700000003</v>
      </c>
      <c r="E68" s="42">
        <f t="shared" si="2"/>
        <v>1</v>
      </c>
      <c r="F68" s="191">
        <f t="shared" si="3"/>
        <v>8457441.0700000003</v>
      </c>
      <c r="G68" s="43">
        <f t="shared" si="7"/>
        <v>0.13737030765487529</v>
      </c>
      <c r="H68" s="206">
        <v>0</v>
      </c>
      <c r="I68" s="41">
        <f t="shared" si="5"/>
        <v>0</v>
      </c>
      <c r="J68" s="181">
        <v>16000000</v>
      </c>
      <c r="K68" s="42">
        <f t="shared" si="6"/>
        <v>1</v>
      </c>
      <c r="L68" s="191">
        <f t="shared" si="16"/>
        <v>16000000</v>
      </c>
      <c r="M68" s="47">
        <f>IF(ISBLANK(L68),"  ",IF(L79&gt;0,L68/L79,IF(L68&gt;0,1,0)))</f>
        <v>0.2186431112290611</v>
      </c>
      <c r="N68" s="24"/>
    </row>
    <row r="69" spans="1:14" ht="15" customHeight="1" x14ac:dyDescent="0.2">
      <c r="A69" s="67" t="s">
        <v>63</v>
      </c>
      <c r="B69" s="206">
        <v>645014.82999999996</v>
      </c>
      <c r="C69" s="42">
        <f t="shared" si="1"/>
        <v>8.0917440416150455E-2</v>
      </c>
      <c r="D69" s="181">
        <v>7326255.9699999997</v>
      </c>
      <c r="E69" s="42">
        <f t="shared" si="2"/>
        <v>0.91908255958384955</v>
      </c>
      <c r="F69" s="191">
        <f t="shared" si="3"/>
        <v>7971270.7999999998</v>
      </c>
      <c r="G69" s="43">
        <f t="shared" si="7"/>
        <v>0.12947366858759843</v>
      </c>
      <c r="H69" s="206">
        <v>619061</v>
      </c>
      <c r="I69" s="41">
        <f t="shared" si="5"/>
        <v>5.3258652387757052E-2</v>
      </c>
      <c r="J69" s="181">
        <v>11004609</v>
      </c>
      <c r="K69" s="42">
        <f t="shared" si="6"/>
        <v>0.94674134761224293</v>
      </c>
      <c r="L69" s="191">
        <f t="shared" si="16"/>
        <v>11623670</v>
      </c>
      <c r="M69" s="47">
        <f>IF(ISBLANK(L69),"  ",IF(L79&gt;0,L69/L79,IF(L69&gt;0,1,0)))</f>
        <v>0.15883971079374379</v>
      </c>
      <c r="N69" s="24"/>
    </row>
    <row r="70" spans="1:14" s="64" customFormat="1" ht="15" customHeight="1" x14ac:dyDescent="0.25">
      <c r="A70" s="78" t="s">
        <v>64</v>
      </c>
      <c r="B70" s="174">
        <v>845558</v>
      </c>
      <c r="C70" s="60">
        <f t="shared" si="1"/>
        <v>4.0144750778646023E-2</v>
      </c>
      <c r="D70" s="185">
        <v>20217170.84</v>
      </c>
      <c r="E70" s="60">
        <f t="shared" si="2"/>
        <v>0.95985524922135401</v>
      </c>
      <c r="F70" s="174">
        <f t="shared" si="3"/>
        <v>21062728.84</v>
      </c>
      <c r="G70" s="43">
        <f t="shared" si="7"/>
        <v>0.34211217280193407</v>
      </c>
      <c r="H70" s="174">
        <v>845561</v>
      </c>
      <c r="I70" s="41">
        <f t="shared" si="5"/>
        <v>2.6121611347731569E-2</v>
      </c>
      <c r="J70" s="185">
        <v>31524609</v>
      </c>
      <c r="K70" s="60">
        <f t="shared" si="6"/>
        <v>0.97387838865226839</v>
      </c>
      <c r="L70" s="174">
        <f>L69+L68+L67+L66+L65+L64+L63+L62+L61+L60+L59</f>
        <v>32370170</v>
      </c>
      <c r="M70" s="61">
        <f>IF(ISBLANK(L70),"  ",IF(L79&gt;0,L70/L79,IF(L70&gt;0,1,0)))</f>
        <v>0.44234466748835105</v>
      </c>
      <c r="N70" s="63"/>
    </row>
    <row r="71" spans="1:14" ht="15" customHeight="1" x14ac:dyDescent="0.25">
      <c r="A71" s="13" t="s">
        <v>65</v>
      </c>
      <c r="B71" s="170"/>
      <c r="C71" s="162" t="str">
        <f t="shared" si="1"/>
        <v xml:space="preserve"> </v>
      </c>
      <c r="D71" s="181"/>
      <c r="E71" s="42" t="str">
        <f t="shared" si="2"/>
        <v/>
      </c>
      <c r="F71" s="191"/>
      <c r="G71" s="50"/>
      <c r="H71" s="170"/>
      <c r="I71" s="162" t="str">
        <f t="shared" si="5"/>
        <v xml:space="preserve"> </v>
      </c>
      <c r="J71" s="181"/>
      <c r="K71" s="49" t="str">
        <f t="shared" si="6"/>
        <v/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2">
        <f t="shared" si="1"/>
        <v>0</v>
      </c>
      <c r="D72" s="184">
        <v>0</v>
      </c>
      <c r="E72" s="42">
        <f t="shared" si="2"/>
        <v>0</v>
      </c>
      <c r="F72" s="190">
        <f t="shared" si="3"/>
        <v>0</v>
      </c>
      <c r="G72" s="43">
        <f t="shared" si="7"/>
        <v>0</v>
      </c>
      <c r="H72" s="205">
        <v>0</v>
      </c>
      <c r="I72" s="41">
        <f t="shared" si="5"/>
        <v>0</v>
      </c>
      <c r="J72" s="184">
        <v>0</v>
      </c>
      <c r="K72" s="42">
        <f t="shared" si="6"/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2">
        <f t="shared" si="1"/>
        <v>0</v>
      </c>
      <c r="D73" s="181">
        <v>0</v>
      </c>
      <c r="E73" s="42">
        <f t="shared" si="2"/>
        <v>0</v>
      </c>
      <c r="F73" s="191">
        <f t="shared" si="3"/>
        <v>0</v>
      </c>
      <c r="G73" s="43">
        <f t="shared" si="7"/>
        <v>0</v>
      </c>
      <c r="H73" s="206">
        <v>0</v>
      </c>
      <c r="I73" s="41">
        <f t="shared" si="5"/>
        <v>0</v>
      </c>
      <c r="J73" s="181">
        <v>0</v>
      </c>
      <c r="K73" s="42">
        <f t="shared" si="6"/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162" t="str">
        <f t="shared" si="1"/>
        <v xml:space="preserve"> </v>
      </c>
      <c r="D74" s="181"/>
      <c r="E74" s="42" t="str">
        <f t="shared" si="2"/>
        <v/>
      </c>
      <c r="F74" s="191"/>
      <c r="G74" s="43"/>
      <c r="H74" s="170"/>
      <c r="I74" s="41" t="str">
        <f t="shared" si="5"/>
        <v xml:space="preserve"> </v>
      </c>
      <c r="J74" s="181"/>
      <c r="K74" s="42" t="str">
        <f t="shared" si="6"/>
        <v/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2">
        <f t="shared" si="1"/>
        <v>0</v>
      </c>
      <c r="D75" s="184">
        <v>0</v>
      </c>
      <c r="E75" s="42">
        <f t="shared" si="2"/>
        <v>0</v>
      </c>
      <c r="F75" s="190">
        <f t="shared" si="3"/>
        <v>0</v>
      </c>
      <c r="G75" s="43">
        <f t="shared" si="7"/>
        <v>0</v>
      </c>
      <c r="H75" s="205">
        <v>0</v>
      </c>
      <c r="I75" s="41">
        <f t="shared" si="5"/>
        <v>0</v>
      </c>
      <c r="J75" s="184">
        <v>0</v>
      </c>
      <c r="K75" s="42">
        <f t="shared" si="6"/>
        <v>0</v>
      </c>
      <c r="L75" s="190">
        <f>J75+H75</f>
        <v>0</v>
      </c>
      <c r="M75" s="43">
        <f>IF(ISBLANK(L75),"  ",IF(L79&gt;0,L75/L79,IF(L75&gt;0,1,0)))</f>
        <v>0</v>
      </c>
    </row>
    <row r="76" spans="1:14" ht="15" customHeight="1" x14ac:dyDescent="0.2">
      <c r="A76" s="30" t="s">
        <v>70</v>
      </c>
      <c r="B76" s="206">
        <v>0</v>
      </c>
      <c r="C76" s="42">
        <f t="shared" si="1"/>
        <v>0</v>
      </c>
      <c r="D76" s="181">
        <v>20192127.280000001</v>
      </c>
      <c r="E76" s="42">
        <f t="shared" si="2"/>
        <v>1</v>
      </c>
      <c r="F76" s="191">
        <f t="shared" si="3"/>
        <v>20192127.280000001</v>
      </c>
      <c r="G76" s="43">
        <f t="shared" si="7"/>
        <v>0.32797139391241426</v>
      </c>
      <c r="H76" s="206">
        <v>0</v>
      </c>
      <c r="I76" s="41">
        <f t="shared" si="5"/>
        <v>0</v>
      </c>
      <c r="J76" s="181">
        <v>20000000</v>
      </c>
      <c r="K76" s="42">
        <f t="shared" si="6"/>
        <v>1</v>
      </c>
      <c r="L76" s="191">
        <f>J76+H76</f>
        <v>20000000</v>
      </c>
      <c r="M76" s="47">
        <f>IF(ISBLANK(L76),"  ",IF(L79&gt;0,L76/L79,IF(L76&gt;0,1,0)))</f>
        <v>0.27330388903632635</v>
      </c>
    </row>
    <row r="77" spans="1:14" s="64" customFormat="1" ht="15" customHeight="1" x14ac:dyDescent="0.25">
      <c r="A77" s="65" t="s">
        <v>71</v>
      </c>
      <c r="B77" s="175">
        <v>0</v>
      </c>
      <c r="C77" s="60">
        <f t="shared" si="1"/>
        <v>0</v>
      </c>
      <c r="D77" s="186">
        <v>20192127.280000001</v>
      </c>
      <c r="E77" s="60">
        <f t="shared" si="2"/>
        <v>1</v>
      </c>
      <c r="F77" s="200">
        <f t="shared" si="3"/>
        <v>20192127.280000001</v>
      </c>
      <c r="G77" s="161">
        <f t="shared" si="7"/>
        <v>0.32797139391241426</v>
      </c>
      <c r="H77" s="175">
        <v>0</v>
      </c>
      <c r="I77" s="41">
        <f t="shared" si="5"/>
        <v>0</v>
      </c>
      <c r="J77" s="186">
        <v>20000000</v>
      </c>
      <c r="K77" s="60">
        <f t="shared" si="6"/>
        <v>1</v>
      </c>
      <c r="L77" s="200">
        <f>L76+L75+L74+L73+L72</f>
        <v>20000000</v>
      </c>
      <c r="M77" s="61">
        <f>IF(ISBLANK(L77),"  ",IF(L79&gt;0,L77/L79,IF(L77&gt;0,1,0)))</f>
        <v>0.27330388903632635</v>
      </c>
    </row>
    <row r="78" spans="1:14" s="64" customFormat="1" ht="15" customHeight="1" x14ac:dyDescent="0.25">
      <c r="A78" s="65" t="s">
        <v>72</v>
      </c>
      <c r="B78" s="175">
        <v>0</v>
      </c>
      <c r="C78" s="60">
        <f t="shared" ref="C78:C79" si="17">IF(ISBLANK(B78)," ",IF(F78&gt;0,B78/F78,IF(B78&gt;0,1,0)))</f>
        <v>0</v>
      </c>
      <c r="D78" s="186">
        <v>0</v>
      </c>
      <c r="E78" s="60">
        <f t="shared" ref="E78:E79" si="18">IF(ISBLANK(D78),"",IF(F78&gt;0,D78/F78,IF(D78&gt;0,1,0)))</f>
        <v>0</v>
      </c>
      <c r="F78" s="201">
        <f t="shared" si="3"/>
        <v>0</v>
      </c>
      <c r="G78" s="161">
        <f t="shared" si="7"/>
        <v>0</v>
      </c>
      <c r="H78" s="175">
        <v>0</v>
      </c>
      <c r="I78" s="41">
        <f t="shared" ref="I78:I79" si="19">IF(ISBLANK(H78)," ",IF(L78&gt;0,H78/L78,IF(H78&gt;0,1,0)))</f>
        <v>0</v>
      </c>
      <c r="J78" s="186">
        <v>0</v>
      </c>
      <c r="K78" s="60">
        <f t="shared" ref="K78:K79" si="20">IF(ISBLANK(J78),"",IF(L78&gt;0,J78/L78,IF(J78&gt;0,1,0)))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SUM(B42,B49:B51,B70,B77:B78)</f>
        <v>21157435</v>
      </c>
      <c r="C79" s="83">
        <f t="shared" si="17"/>
        <v>0.34365044120112637</v>
      </c>
      <c r="D79" s="176">
        <f>SUM(D42,D49:D51,D70,D77:D78)</f>
        <v>40409298.120000005</v>
      </c>
      <c r="E79" s="83">
        <f t="shared" si="18"/>
        <v>0.65634955879887369</v>
      </c>
      <c r="F79" s="176">
        <f>F77+F70+F49+F42+F51+F50+F78</f>
        <v>61566733.120000005</v>
      </c>
      <c r="G79" s="83">
        <f t="shared" si="7"/>
        <v>1</v>
      </c>
      <c r="H79" s="176">
        <f>SUM(H42,H49:H51,H70,H77:H78)</f>
        <v>18736766</v>
      </c>
      <c r="I79" s="83">
        <f t="shared" si="19"/>
        <v>0.25604155078818064</v>
      </c>
      <c r="J79" s="176">
        <f>SUM(J42,J49:J51,J70,J77:J78)</f>
        <v>54441848.729999997</v>
      </c>
      <c r="K79" s="83">
        <f t="shared" si="20"/>
        <v>0.74395844921181931</v>
      </c>
      <c r="L79" s="176">
        <f>SUM(L42,L49:L51,L70,L77:L78)</f>
        <v>73178614.730000004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1E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8" tint="0.79998168889431442"/>
  </sheetPr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B11" sqref="B1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79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f>SUBoard!B13+SUBR!B13+SUNO!B13+SUSLA!B13+SULaw!B13+SUAg!B13</f>
        <v>45838434</v>
      </c>
      <c r="C13" s="41">
        <f t="shared" ref="C13:C79" si="0">IF(ISBLANK(B13),"  ",IF(F13&gt;0,B13/F13,IF(B13&gt;0,1,0)))</f>
        <v>1</v>
      </c>
      <c r="D13" s="177">
        <f>SUBoard!D13+SUBR!D13+SUNO!D13+SUSLA!D13+SULaw!D13+SUAg!D13</f>
        <v>0</v>
      </c>
      <c r="E13" s="42">
        <f>IF(ISBLANK(D13),"  ",IF(F13&gt;0,D13/F13,IF(D13&gt;0,1,0)))</f>
        <v>0</v>
      </c>
      <c r="F13" s="187">
        <f>D13+B13</f>
        <v>45838434</v>
      </c>
      <c r="G13" s="43">
        <f>IF(ISBLANK(F13),"  ",IF(F79&gt;0,F13/F79,IF(F13&gt;0,1,0)))</f>
        <v>0.16651809728577871</v>
      </c>
      <c r="H13" s="165">
        <f>SUBoard!H13+SUBR!H13+SUNO!H13+SUSLA!H13+SULaw!H13+SUAg!H13</f>
        <v>43442284</v>
      </c>
      <c r="I13" s="41">
        <f>IF(ISBLANK(H13),"  ",IF(L13&gt;0,H13/L13,IF(H13&gt;0,1,0)))</f>
        <v>1</v>
      </c>
      <c r="J13" s="177">
        <f>SUBoard!J13+SUBR!J13+SUNO!J13+SUSLA!J13+SULaw!J13+SUAg!J13</f>
        <v>0</v>
      </c>
      <c r="K13" s="42">
        <f>IF(ISBLANK(J13),"  ",IF(L13&gt;0,J13/L13,IF(J13&gt;0,1,0)))</f>
        <v>0</v>
      </c>
      <c r="L13" s="187">
        <f t="shared" ref="L13:L34" si="1">J13+H13</f>
        <v>43442284</v>
      </c>
      <c r="M13" s="44">
        <f>IF(ISBLANK(L13),"  ",IF(L79&gt;0,L13/L79,IF(L13&gt;0,1,0)))</f>
        <v>0.15972843553227956</v>
      </c>
      <c r="N13" s="24"/>
    </row>
    <row r="14" spans="1:17" ht="15" customHeight="1" x14ac:dyDescent="0.2">
      <c r="A14" s="10" t="s">
        <v>13</v>
      </c>
      <c r="B14" s="165">
        <f>SUBoard!B14+SUBR!B14+SUNO!B14+SUSLA!B14+SULaw!B14+SUAg!B14</f>
        <v>0</v>
      </c>
      <c r="C14" s="45">
        <f t="shared" si="0"/>
        <v>0</v>
      </c>
      <c r="D14" s="177">
        <f>SUBoard!D14+SUBR!D14+SUNO!D14+SUSLA!D14+SULaw!D14+SUAg!D14</f>
        <v>0</v>
      </c>
      <c r="E14" s="46">
        <f>IF(ISBLANK(D14),"  ",IF(F14&gt;0,D14/F14,IF(D14&gt;0,1,0)))</f>
        <v>0</v>
      </c>
      <c r="F14" s="188">
        <f>D14+B14</f>
        <v>0</v>
      </c>
      <c r="G14" s="47">
        <f>IF(ISBLANK(F14),"  ",IF(F79&gt;0,F14/F79,IF(F14&gt;0,1,0)))</f>
        <v>0</v>
      </c>
      <c r="H14" s="165">
        <f>SUBoard!H14+SUBR!H14+SUNO!H14+SUSLA!H14+SULaw!H14+SUAg!H14</f>
        <v>0</v>
      </c>
      <c r="I14" s="45">
        <f>IF(ISBLANK(H14),"  ",IF(L14&gt;0,H14/L14,IF(H14&gt;0,1,0)))</f>
        <v>0</v>
      </c>
      <c r="J14" s="177">
        <f>SUBoard!J14+SUBR!J14+SUNO!J14+SUSLA!J14+SULaw!J14+SUAg!J14</f>
        <v>0</v>
      </c>
      <c r="K14" s="46">
        <f>IF(ISBLANK(J14),"  ",IF(L14&gt;0,J14/L14,IF(J14&gt;0,1,0)))</f>
        <v>0</v>
      </c>
      <c r="L14" s="188">
        <f t="shared" si="1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66">
        <f>SUBoard!B15+SUBR!B15+SUNO!B15+SUSLA!B15+SULaw!B15+SUAg!B15</f>
        <v>4117505.67</v>
      </c>
      <c r="C15" s="48">
        <f t="shared" si="0"/>
        <v>1</v>
      </c>
      <c r="D15" s="178">
        <f>SUBoard!D15+SUBR!D15+SUNO!D15+SUSLA!D15+SULaw!D15+SUAg!D15</f>
        <v>0</v>
      </c>
      <c r="E15" s="49">
        <f>IF(ISBLANK(D15),"  ",IF(F15&gt;0,D15/F15,IF(D15&gt;0,1,0)))</f>
        <v>0</v>
      </c>
      <c r="F15" s="189">
        <f>D15+B15</f>
        <v>4117505.67</v>
      </c>
      <c r="G15" s="50">
        <f>IF(ISBLANK(F15),"  ",IF(F79&gt;0,F15/F79,IF(F15&gt;0,1,0)))</f>
        <v>1.4957736333920252E-2</v>
      </c>
      <c r="H15" s="166">
        <f>SUBoard!H15+SUBR!H15+SUNO!H15+SUSLA!H15+SULaw!H15+SUAg!H15</f>
        <v>4228516</v>
      </c>
      <c r="I15" s="48">
        <f>IF(ISBLANK(H15),"  ",IF(L15&gt;0,H15/L15,IF(H15&gt;0,1,0)))</f>
        <v>1</v>
      </c>
      <c r="J15" s="178">
        <f>SUBoard!J15+SUBR!J15+SUNO!J15+SUSLA!J15+SULaw!J15+SUAg!J15</f>
        <v>0</v>
      </c>
      <c r="K15" s="49">
        <f>IF(ISBLANK(J15),"  ",IF(L15&gt;0,J15/L15,IF(J15&gt;0,1,0)))</f>
        <v>0</v>
      </c>
      <c r="L15" s="189">
        <f t="shared" si="1"/>
        <v>4228516</v>
      </c>
      <c r="M15" s="50">
        <f>IF(ISBLANK(L15),"  ",IF(L79&gt;0,L15/L79,IF(L15&gt;0,1,0)))</f>
        <v>1.5547392611843628E-2</v>
      </c>
      <c r="N15" s="24"/>
    </row>
    <row r="16" spans="1:17" ht="15" customHeight="1" x14ac:dyDescent="0.2">
      <c r="A16" s="51" t="s">
        <v>15</v>
      </c>
      <c r="B16" s="165">
        <f>SUBoard!B16+SUBR!B16+SUNO!B16+SUSLA!B16+SULaw!B16+SUAg!B16</f>
        <v>0</v>
      </c>
      <c r="C16" s="41">
        <f t="shared" si="0"/>
        <v>0</v>
      </c>
      <c r="D16" s="177">
        <f>SUBoard!D16+SUBR!D16+SUNO!D16+SUSLA!D16+SULaw!D16+SUAg!D16</f>
        <v>0</v>
      </c>
      <c r="E16" s="42">
        <f>IF(ISBLANK(D16),"  ",IF(F16&gt;0,D16/F16,IF(D16&gt;0,1,0)))</f>
        <v>0</v>
      </c>
      <c r="F16" s="190">
        <f t="shared" ref="F16:F41" si="2">D16+B16</f>
        <v>0</v>
      </c>
      <c r="G16" s="43">
        <f>IF(ISBLANK(F16),"  ",IF(F79&gt;0,F16/F79,IF(F16&gt;0,1,0)))</f>
        <v>0</v>
      </c>
      <c r="H16" s="165">
        <f>SUBoard!H16+SUBR!H16+SUNO!H16+SUSLA!H16+SULaw!H16+SUAg!H16</f>
        <v>0</v>
      </c>
      <c r="I16" s="41">
        <f t="shared" ref="I16:I34" si="3">IF(ISBLANK(H16),"  ",IF(L16&gt;0,H16/L16,IF(H16&gt;0,1,0)))</f>
        <v>0</v>
      </c>
      <c r="J16" s="177">
        <f>SUBoard!J16+SUBR!J16+SUNO!J16+SUSLA!J16+SULaw!J16+SUAg!J16</f>
        <v>0</v>
      </c>
      <c r="K16" s="42">
        <f t="shared" ref="K16:K34" si="4">IF(ISBLANK(J16),"  ",IF(L16&gt;0,J16/L16,IF(J16&gt;0,1,0)))</f>
        <v>0</v>
      </c>
      <c r="L16" s="190">
        <f t="shared" si="1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165">
        <f>SUBoard!B17+SUBR!B17+SUNO!B17+SUSLA!B17+SULaw!B17+SUAg!B17</f>
        <v>2377217.9099999997</v>
      </c>
      <c r="C17" s="45">
        <f t="shared" si="0"/>
        <v>1</v>
      </c>
      <c r="D17" s="177">
        <f>SUBoard!D17+SUBR!D17+SUNO!D17+SUSLA!D17+SULaw!D17+SUAg!D17</f>
        <v>0</v>
      </c>
      <c r="E17" s="42">
        <f t="shared" ref="E17:E34" si="5">IF(ISBLANK(D17),"  ",IF(F17&gt;0,D17/F17,IF(D17&gt;0,1,0)))</f>
        <v>0</v>
      </c>
      <c r="F17" s="191">
        <f t="shared" si="2"/>
        <v>2377217.9099999997</v>
      </c>
      <c r="G17" s="47">
        <f>IF(ISBLANK(F17),"  ",IF(F79&gt;0,F17/F79,IF(F17&gt;0,1,0)))</f>
        <v>8.6357619286661393E-3</v>
      </c>
      <c r="H17" s="165">
        <f>SUBoard!H17+SUBR!H17+SUNO!H17+SUSLA!H17+SULaw!H17+SUAg!H17</f>
        <v>2428516</v>
      </c>
      <c r="I17" s="45">
        <f t="shared" si="3"/>
        <v>1</v>
      </c>
      <c r="J17" s="177">
        <f>SUBoard!J17+SUBR!J17+SUNO!J17+SUSLA!J17+SULaw!J17+SUAg!J17</f>
        <v>0</v>
      </c>
      <c r="K17" s="46">
        <f t="shared" si="4"/>
        <v>0</v>
      </c>
      <c r="L17" s="191">
        <f t="shared" si="1"/>
        <v>2428516</v>
      </c>
      <c r="M17" s="47">
        <f>IF(ISBLANK(L17),"  ",IF(L79&gt;0,L17/L79,IF(L17&gt;0,1,0)))</f>
        <v>8.9291590042804708E-3</v>
      </c>
      <c r="N17" s="24"/>
    </row>
    <row r="18" spans="1:14" ht="15" customHeight="1" x14ac:dyDescent="0.2">
      <c r="A18" s="52" t="s">
        <v>17</v>
      </c>
      <c r="B18" s="165">
        <f>SUBoard!B18+SUBR!B18+SUNO!B18+SUSLA!B18+SULaw!B18+SUAg!B18</f>
        <v>930962.76</v>
      </c>
      <c r="C18" s="45">
        <f t="shared" si="0"/>
        <v>1</v>
      </c>
      <c r="D18" s="177">
        <f>SUBoard!D18+SUBR!D18+SUNO!D18+SUSLA!D18+SULaw!D18+SUAg!D18</f>
        <v>0</v>
      </c>
      <c r="E18" s="42">
        <f t="shared" si="5"/>
        <v>0</v>
      </c>
      <c r="F18" s="191">
        <f t="shared" si="2"/>
        <v>930962.76</v>
      </c>
      <c r="G18" s="47">
        <f>IF(ISBLANK(F18),"  ",IF(F79&gt;0,F18/F79,IF(F18&gt;0,1,0)))</f>
        <v>3.3819250334581035E-3</v>
      </c>
      <c r="H18" s="165">
        <f>SUBoard!H18+SUBR!H18+SUNO!H18+SUSLA!H18+SULaw!H18+SUAg!H18</f>
        <v>1000000</v>
      </c>
      <c r="I18" s="45">
        <f t="shared" si="3"/>
        <v>1</v>
      </c>
      <c r="J18" s="177">
        <f>SUBoard!J18+SUBR!J18+SUNO!J18+SUSLA!J18+SULaw!J18+SUAg!J18</f>
        <v>0</v>
      </c>
      <c r="K18" s="46">
        <f t="shared" si="4"/>
        <v>0</v>
      </c>
      <c r="L18" s="191">
        <f t="shared" si="1"/>
        <v>1000000</v>
      </c>
      <c r="M18" s="47">
        <f>IF(ISBLANK(L18),"  ",IF(L79&gt;0,L18/L79,IF(L18&gt;0,1,0)))</f>
        <v>3.6767964486461983E-3</v>
      </c>
      <c r="N18" s="24"/>
    </row>
    <row r="19" spans="1:14" ht="15" customHeight="1" x14ac:dyDescent="0.2">
      <c r="A19" s="52" t="s">
        <v>18</v>
      </c>
      <c r="B19" s="165">
        <f>SUBoard!B19+SUBR!B19+SUNO!B19+SUSLA!B19+SULaw!B19+SUAg!B19</f>
        <v>0</v>
      </c>
      <c r="C19" s="45">
        <f t="shared" si="0"/>
        <v>0</v>
      </c>
      <c r="D19" s="177">
        <f>SUBoard!D19+SUBR!D19+SUNO!D19+SUSLA!D19+SULaw!D19+SUAg!D19</f>
        <v>0</v>
      </c>
      <c r="E19" s="42">
        <f t="shared" si="5"/>
        <v>0</v>
      </c>
      <c r="F19" s="191">
        <f t="shared" si="2"/>
        <v>0</v>
      </c>
      <c r="G19" s="47">
        <f>IF(ISBLANK(F19),"  ",IF(F79&gt;0,F19/F79,IF(F19&gt;0,1,0)))</f>
        <v>0</v>
      </c>
      <c r="H19" s="165">
        <f>SUBoard!H19+SUBR!H19+SUNO!H19+SUSLA!H19+SULaw!H19+SUAg!H19</f>
        <v>0</v>
      </c>
      <c r="I19" s="45">
        <f t="shared" si="3"/>
        <v>0</v>
      </c>
      <c r="J19" s="177">
        <f>SUBoard!J19+SUBR!J19+SUNO!J19+SUSLA!J19+SULaw!J19+SUAg!J19</f>
        <v>0</v>
      </c>
      <c r="K19" s="46">
        <f t="shared" si="4"/>
        <v>0</v>
      </c>
      <c r="L19" s="191">
        <f t="shared" si="1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165">
        <f>SUBoard!B20+SUBR!B20+SUNO!B20+SUSLA!B20+SULaw!B20+SUAg!B20</f>
        <v>0</v>
      </c>
      <c r="C20" s="45">
        <f t="shared" si="0"/>
        <v>0</v>
      </c>
      <c r="D20" s="177">
        <f>SUBoard!D20+SUBR!D20+SUNO!D20+SUSLA!D20+SULaw!D20+SUAg!D20</f>
        <v>0</v>
      </c>
      <c r="E20" s="42">
        <f t="shared" si="5"/>
        <v>0</v>
      </c>
      <c r="F20" s="191">
        <f>D20+B20</f>
        <v>0</v>
      </c>
      <c r="G20" s="47">
        <f>IF(ISBLANK(F20),"  ",IF(F79&gt;0,F20/F79,IF(F20&gt;0,1,0)))</f>
        <v>0</v>
      </c>
      <c r="H20" s="165">
        <f>SUBoard!H20+SUBR!H20+SUNO!H20+SUSLA!H20+SULaw!H20+SUAg!H20</f>
        <v>0</v>
      </c>
      <c r="I20" s="45">
        <f t="shared" si="3"/>
        <v>0</v>
      </c>
      <c r="J20" s="177">
        <f>SUBoard!J20+SUBR!J20+SUNO!J20+SUSLA!J20+SULaw!J20+SUAg!J20</f>
        <v>0</v>
      </c>
      <c r="K20" s="46">
        <f t="shared" si="4"/>
        <v>0</v>
      </c>
      <c r="L20" s="191">
        <f t="shared" si="1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165">
        <f>SUBoard!B21+SUBR!B21+SUNO!B21+SUSLA!B21+SULaw!B21+SUAg!B21</f>
        <v>50000</v>
      </c>
      <c r="C21" s="45">
        <f t="shared" si="0"/>
        <v>1</v>
      </c>
      <c r="D21" s="177">
        <f>SUBoard!D21+SUBR!D21+SUNO!D21+SUSLA!D21+SULaw!D21+SUAg!D21</f>
        <v>0</v>
      </c>
      <c r="E21" s="42">
        <f t="shared" si="5"/>
        <v>0</v>
      </c>
      <c r="F21" s="191">
        <f t="shared" si="2"/>
        <v>50000</v>
      </c>
      <c r="G21" s="47">
        <f>IF(ISBLANK(F21),"  ",IF(F79&gt;0,F21/F79,IF(F21&gt;0,1,0)))</f>
        <v>1.8163589236684953E-4</v>
      </c>
      <c r="H21" s="165">
        <f>SUBoard!H21+SUBR!H21+SUNO!H21+SUSLA!H21+SULaw!H21+SUAg!H21</f>
        <v>50000</v>
      </c>
      <c r="I21" s="45">
        <f t="shared" si="3"/>
        <v>1</v>
      </c>
      <c r="J21" s="177">
        <f>SUBoard!J21+SUBR!J21+SUNO!J21+SUSLA!J21+SULaw!J21+SUAg!J21</f>
        <v>0</v>
      </c>
      <c r="K21" s="46">
        <f t="shared" si="4"/>
        <v>0</v>
      </c>
      <c r="L21" s="191">
        <f t="shared" si="1"/>
        <v>50000</v>
      </c>
      <c r="M21" s="47">
        <f>IF(ISBLANK(L21),"  ",IF(L79&gt;0,L21/L79,IF(L21&gt;0,1,0)))</f>
        <v>1.838398224323099E-4</v>
      </c>
      <c r="N21" s="24"/>
    </row>
    <row r="22" spans="1:14" ht="15" customHeight="1" x14ac:dyDescent="0.2">
      <c r="A22" s="52" t="s">
        <v>21</v>
      </c>
      <c r="B22" s="165">
        <f>SUBoard!B22+SUBR!B22+SUNO!B22+SUSLA!B22+SULaw!B22+SUAg!B22</f>
        <v>750000</v>
      </c>
      <c r="C22" s="45">
        <f t="shared" si="0"/>
        <v>1</v>
      </c>
      <c r="D22" s="177">
        <f>SUBoard!D22+SUBR!D22+SUNO!D22+SUSLA!D22+SULaw!D22+SUAg!D22</f>
        <v>0</v>
      </c>
      <c r="E22" s="42">
        <f t="shared" si="5"/>
        <v>0</v>
      </c>
      <c r="F22" s="191">
        <f t="shared" si="2"/>
        <v>750000</v>
      </c>
      <c r="G22" s="47">
        <f>IF(ISBLANK(F22),"  ",IF(F79&gt;0,F22/F79,IF(F22&gt;0,1,0)))</f>
        <v>2.7245383855027429E-3</v>
      </c>
      <c r="H22" s="165">
        <f>SUBoard!H22+SUBR!H22+SUNO!H22+SUSLA!H22+SULaw!H22+SUAg!H22</f>
        <v>750000</v>
      </c>
      <c r="I22" s="45">
        <f t="shared" si="3"/>
        <v>1</v>
      </c>
      <c r="J22" s="177">
        <f>SUBoard!J22+SUBR!J22+SUNO!J22+SUSLA!J22+SULaw!J22+SUAg!J22</f>
        <v>0</v>
      </c>
      <c r="K22" s="46">
        <f t="shared" si="4"/>
        <v>0</v>
      </c>
      <c r="L22" s="191">
        <f t="shared" si="1"/>
        <v>750000</v>
      </c>
      <c r="M22" s="47">
        <f>IF(ISBLANK(L22),"  ",IF(L79&gt;0,L22/L79,IF(L22&gt;0,1,0)))</f>
        <v>2.7575973364846488E-3</v>
      </c>
      <c r="N22" s="24"/>
    </row>
    <row r="23" spans="1:14" ht="15" customHeight="1" x14ac:dyDescent="0.2">
      <c r="A23" s="52" t="s">
        <v>22</v>
      </c>
      <c r="B23" s="165">
        <f>SUBoard!B23+SUBR!B23+SUNO!B23+SUSLA!B23+SULaw!B23+SUAg!B23</f>
        <v>0</v>
      </c>
      <c r="C23" s="45">
        <f t="shared" si="0"/>
        <v>0</v>
      </c>
      <c r="D23" s="177">
        <f>SUBoard!D23+SUBR!D23+SUNO!D23+SUSLA!D23+SULaw!D23+SUAg!D23</f>
        <v>0</v>
      </c>
      <c r="E23" s="42">
        <f t="shared" si="5"/>
        <v>0</v>
      </c>
      <c r="F23" s="191">
        <f t="shared" si="2"/>
        <v>0</v>
      </c>
      <c r="G23" s="47">
        <f>IF(ISBLANK(F23),"  ",IF(F79&gt;0,F23/F79,IF(F23&gt;0,1,0)))</f>
        <v>0</v>
      </c>
      <c r="H23" s="165">
        <f>SUBoard!H23+SUBR!H23+SUNO!H23+SUSLA!H23+SULaw!H23+SUAg!H23</f>
        <v>0</v>
      </c>
      <c r="I23" s="45">
        <f t="shared" si="3"/>
        <v>0</v>
      </c>
      <c r="J23" s="177">
        <f>SUBoard!J23+SUBR!J23+SUNO!J23+SUSLA!J23+SULaw!J23+SUAg!J23</f>
        <v>0</v>
      </c>
      <c r="K23" s="46">
        <f t="shared" si="4"/>
        <v>0</v>
      </c>
      <c r="L23" s="191">
        <f t="shared" si="1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165">
        <f>SUBoard!B24+SUBR!B24+SUNO!B24+SUSLA!B24+SULaw!B24+SUAg!B24</f>
        <v>0</v>
      </c>
      <c r="C24" s="45">
        <f t="shared" si="0"/>
        <v>0</v>
      </c>
      <c r="D24" s="177">
        <f>SUBoard!D24+SUBR!D24+SUNO!D24+SUSLA!D24+SULaw!D24+SUAg!D24</f>
        <v>0</v>
      </c>
      <c r="E24" s="42">
        <f t="shared" si="5"/>
        <v>0</v>
      </c>
      <c r="F24" s="191">
        <f t="shared" si="2"/>
        <v>0</v>
      </c>
      <c r="G24" s="47">
        <f>IF(ISBLANK(F24),"  ",IF(F79&gt;0,F24/F79,IF(F24&gt;0,1,0)))</f>
        <v>0</v>
      </c>
      <c r="H24" s="165">
        <f>SUBoard!H24+SUBR!H24+SUNO!H24+SUSLA!H24+SULaw!H24+SUAg!H24</f>
        <v>0</v>
      </c>
      <c r="I24" s="45">
        <f t="shared" si="3"/>
        <v>0</v>
      </c>
      <c r="J24" s="177">
        <f>SUBoard!J24+SUBR!J24+SUNO!J24+SUSLA!J24+SULaw!J24+SUAg!J24</f>
        <v>0</v>
      </c>
      <c r="K24" s="46">
        <f t="shared" si="4"/>
        <v>0</v>
      </c>
      <c r="L24" s="191">
        <f t="shared" si="1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165">
        <f>SUBoard!B25+SUBR!B25+SUNO!B25+SUSLA!B25+SULaw!B25+SUAg!B25</f>
        <v>0</v>
      </c>
      <c r="C25" s="45">
        <f t="shared" si="0"/>
        <v>0</v>
      </c>
      <c r="D25" s="177">
        <f>SUBoard!D25+SUBR!D25+SUNO!D25+SUSLA!D25+SULaw!D25+SUAg!D25</f>
        <v>0</v>
      </c>
      <c r="E25" s="42">
        <f t="shared" si="5"/>
        <v>0</v>
      </c>
      <c r="F25" s="191">
        <f t="shared" si="2"/>
        <v>0</v>
      </c>
      <c r="G25" s="47">
        <f>IF(ISBLANK(F25),"  ",IF(F79&gt;0,F25/F79,IF(F25&gt;0,1,0)))</f>
        <v>0</v>
      </c>
      <c r="H25" s="165">
        <f>SUBoard!H25+SUBR!H25+SUNO!H25+SUSLA!H25+SULaw!H25+SUAg!H25</f>
        <v>0</v>
      </c>
      <c r="I25" s="45">
        <f t="shared" si="3"/>
        <v>0</v>
      </c>
      <c r="J25" s="177">
        <f>SUBoard!J25+SUBR!J25+SUNO!J25+SUSLA!J25+SULaw!J25+SUAg!J25</f>
        <v>0</v>
      </c>
      <c r="K25" s="46">
        <f t="shared" si="4"/>
        <v>0</v>
      </c>
      <c r="L25" s="191">
        <f t="shared" si="1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165">
        <f>SUBoard!B26+SUBR!B26+SUNO!B26+SUSLA!B26+SULaw!B26+SUAg!B26</f>
        <v>0</v>
      </c>
      <c r="C26" s="45">
        <f t="shared" si="0"/>
        <v>0</v>
      </c>
      <c r="D26" s="177">
        <f>SUBoard!D26+SUBR!D26+SUNO!D26+SUSLA!D26+SULaw!D26+SUAg!D26</f>
        <v>0</v>
      </c>
      <c r="E26" s="42">
        <f t="shared" si="5"/>
        <v>0</v>
      </c>
      <c r="F26" s="191">
        <f t="shared" si="2"/>
        <v>0</v>
      </c>
      <c r="G26" s="47">
        <f>IF(ISBLANK(F26),"  ",IF(F79&gt;0,F26/F79,IF(F26&gt;0,1,0)))</f>
        <v>0</v>
      </c>
      <c r="H26" s="165">
        <f>SUBoard!H26+SUBR!H26+SUNO!H26+SUSLA!H26+SULaw!H26+SUAg!H26</f>
        <v>0</v>
      </c>
      <c r="I26" s="45">
        <f t="shared" si="3"/>
        <v>0</v>
      </c>
      <c r="J26" s="177">
        <f>SUBoard!J26+SUBR!J26+SUNO!J26+SUSLA!J26+SULaw!J26+SUAg!J26</f>
        <v>0</v>
      </c>
      <c r="K26" s="46">
        <f t="shared" si="4"/>
        <v>0</v>
      </c>
      <c r="L26" s="191">
        <f t="shared" si="1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165">
        <f>SUBoard!B27+SUBR!B27+SUNO!B27+SUSLA!B27+SULaw!B27+SUAg!B27</f>
        <v>0</v>
      </c>
      <c r="C27" s="45">
        <f t="shared" si="0"/>
        <v>0</v>
      </c>
      <c r="D27" s="177">
        <f>SUBoard!D27+SUBR!D27+SUNO!D27+SUSLA!D27+SULaw!D27+SUAg!D27</f>
        <v>0</v>
      </c>
      <c r="E27" s="42">
        <f t="shared" si="5"/>
        <v>0</v>
      </c>
      <c r="F27" s="191">
        <f t="shared" si="2"/>
        <v>0</v>
      </c>
      <c r="G27" s="47">
        <f>IF(ISBLANK(F27),"  ",IF(F79&gt;0,F27/F79,IF(F27&gt;0,1,0)))</f>
        <v>0</v>
      </c>
      <c r="H27" s="165">
        <f>SUBoard!H27+SUBR!H27+SUNO!H27+SUSLA!H27+SULaw!H27+SUAg!H27</f>
        <v>0</v>
      </c>
      <c r="I27" s="45">
        <f t="shared" si="3"/>
        <v>0</v>
      </c>
      <c r="J27" s="177">
        <f>SUBoard!J27+SUBR!J27+SUNO!J27+SUSLA!J27+SULaw!J27+SUAg!J27</f>
        <v>0</v>
      </c>
      <c r="K27" s="46">
        <f t="shared" si="4"/>
        <v>0</v>
      </c>
      <c r="L27" s="191">
        <f t="shared" si="1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165">
        <f>SUBoard!B28+SUBR!B28+SUNO!B28+SUSLA!B28+SULaw!B28+SUAg!B28</f>
        <v>0</v>
      </c>
      <c r="C28" s="45">
        <f t="shared" si="0"/>
        <v>0</v>
      </c>
      <c r="D28" s="177">
        <f>SUBoard!D28+SUBR!D28+SUNO!D28+SUSLA!D28+SULaw!D28+SUAg!D28</f>
        <v>0</v>
      </c>
      <c r="E28" s="42">
        <f t="shared" si="5"/>
        <v>0</v>
      </c>
      <c r="F28" s="191">
        <f t="shared" si="2"/>
        <v>0</v>
      </c>
      <c r="G28" s="47">
        <f>IF(ISBLANK(F28),"  ",IF(F79&gt;0,F28/F79,IF(F28&gt;0,1,0)))</f>
        <v>0</v>
      </c>
      <c r="H28" s="165">
        <f>SUBoard!H28+SUBR!H28+SUNO!H28+SUSLA!H28+SULaw!H28+SUAg!H28</f>
        <v>0</v>
      </c>
      <c r="I28" s="45">
        <f t="shared" si="3"/>
        <v>0</v>
      </c>
      <c r="J28" s="177">
        <f>SUBoard!J28+SUBR!J28+SUNO!J28+SUSLA!J28+SULaw!J28+SUAg!J28</f>
        <v>0</v>
      </c>
      <c r="K28" s="46">
        <f t="shared" si="4"/>
        <v>0</v>
      </c>
      <c r="L28" s="191">
        <f t="shared" si="1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165">
        <f>SUBoard!B29+SUBR!B29+SUNO!B29+SUSLA!B29+SULaw!B29+SUAg!B29</f>
        <v>0</v>
      </c>
      <c r="C29" s="45">
        <f t="shared" si="0"/>
        <v>0</v>
      </c>
      <c r="D29" s="177">
        <f>SUBoard!D29+SUBR!D29+SUNO!D29+SUSLA!D29+SULaw!D29+SUAg!D29</f>
        <v>0</v>
      </c>
      <c r="E29" s="42">
        <f t="shared" si="5"/>
        <v>0</v>
      </c>
      <c r="F29" s="191">
        <f t="shared" si="2"/>
        <v>0</v>
      </c>
      <c r="G29" s="47">
        <f>IF(ISBLANK(F29),"  ",IF(F79&gt;0,F29/F79,IF(F29&gt;0,1,0)))</f>
        <v>0</v>
      </c>
      <c r="H29" s="165">
        <f>SUBoard!H29+SUBR!H29+SUNO!H29+SUSLA!H29+SULaw!H29+SUAg!H29</f>
        <v>0</v>
      </c>
      <c r="I29" s="45">
        <f t="shared" si="3"/>
        <v>0</v>
      </c>
      <c r="J29" s="177">
        <f>SUBoard!J29+SUBR!J29+SUNO!J29+SUSLA!J29+SULaw!J29+SUAg!J29</f>
        <v>0</v>
      </c>
      <c r="K29" s="46">
        <f t="shared" si="4"/>
        <v>0</v>
      </c>
      <c r="L29" s="191">
        <f t="shared" si="1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165">
        <f>SUBoard!B30+SUBR!B30+SUNO!B30+SUSLA!B30+SULaw!B30+SUAg!B30</f>
        <v>0</v>
      </c>
      <c r="C30" s="45">
        <f t="shared" si="0"/>
        <v>0</v>
      </c>
      <c r="D30" s="177">
        <f>SUBoard!D30+SUBR!D30+SUNO!D30+SUSLA!D30+SULaw!D30+SUAg!D30</f>
        <v>0</v>
      </c>
      <c r="E30" s="42">
        <f>IF(ISBLANK(D30),"  ",IF(F30&gt;0,D30/F30,IF(D30&gt;0,1,0)))</f>
        <v>0</v>
      </c>
      <c r="F30" s="191">
        <f t="shared" si="2"/>
        <v>0</v>
      </c>
      <c r="G30" s="47">
        <f>IF(ISBLANK(F30),"  ",IF(F79&gt;0,F30/F79,IF(F30&gt;0,1,0)))</f>
        <v>0</v>
      </c>
      <c r="H30" s="165">
        <f>SUBoard!H30+SUBR!H30+SUNO!H30+SUSLA!H30+SULaw!H30+SUAg!H30</f>
        <v>0</v>
      </c>
      <c r="I30" s="45">
        <f t="shared" si="3"/>
        <v>0</v>
      </c>
      <c r="J30" s="177">
        <f>SUBoard!J30+SUBR!J30+SUNO!J30+SUSLA!J30+SULaw!J30+SUAg!J30</f>
        <v>0</v>
      </c>
      <c r="K30" s="46">
        <f>IF(ISBLANK(J30),"  ",IF(L30&gt;0,J30/L30,IF(J30&gt;0,1,0)))</f>
        <v>0</v>
      </c>
      <c r="L30" s="191">
        <f t="shared" si="1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165">
        <f>SUBoard!B31+SUBR!B31+SUNO!B31+SUSLA!B31+SULaw!B31+SUAg!B31</f>
        <v>0</v>
      </c>
      <c r="C31" s="45">
        <f t="shared" si="0"/>
        <v>0</v>
      </c>
      <c r="D31" s="177">
        <f>SUBoard!D31+SUBR!D31+SUNO!D31+SUSLA!D31+SULaw!D31+SUAg!D31</f>
        <v>0</v>
      </c>
      <c r="E31" s="42">
        <f>IF(ISBLANK(D31),"  ",IF(F31&gt;0,D31/F31,IF(D31&gt;0,1,0)))</f>
        <v>0</v>
      </c>
      <c r="F31" s="191">
        <f t="shared" si="2"/>
        <v>0</v>
      </c>
      <c r="G31" s="47">
        <f>IF(ISBLANK(F31),"  ",IF(F79&gt;0,F31/F79,IF(F31&gt;0,1,0)))</f>
        <v>0</v>
      </c>
      <c r="H31" s="165">
        <f>SUBoard!H31+SUBR!H31+SUNO!H31+SUSLA!H31+SULaw!H31+SUAg!H31</f>
        <v>0</v>
      </c>
      <c r="I31" s="45">
        <f t="shared" si="3"/>
        <v>0</v>
      </c>
      <c r="J31" s="177">
        <f>SUBoard!J31+SUBR!J31+SUNO!J31+SUSLA!J31+SULaw!J31+SUAg!J31</f>
        <v>0</v>
      </c>
      <c r="K31" s="46">
        <f>IF(ISBLANK(J31),"  ",IF(L31&gt;0,J31/L31,IF(J31&gt;0,1,0)))</f>
        <v>0</v>
      </c>
      <c r="L31" s="191">
        <f t="shared" si="1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165">
        <f>SUBoard!B32+SUBR!B32+SUNO!B32+SUSLA!B32+SULaw!B32+SUAg!B32</f>
        <v>0</v>
      </c>
      <c r="C32" s="45">
        <f t="shared" si="0"/>
        <v>0</v>
      </c>
      <c r="D32" s="177">
        <f>SUBoard!D32+SUBR!D32+SUNO!D32+SUSLA!D32+SULaw!D32+SUAg!D32</f>
        <v>0</v>
      </c>
      <c r="E32" s="42">
        <f>IF(ISBLANK(D32),"  ",IF(F32&gt;0,D32/F32,IF(D32&gt;0,1,0)))</f>
        <v>0</v>
      </c>
      <c r="F32" s="191">
        <f t="shared" si="2"/>
        <v>0</v>
      </c>
      <c r="G32" s="47">
        <f>IF(ISBLANK(F32),"  ",IF(F79&gt;0,F32/F79,IF(F32&gt;0,1,0)))</f>
        <v>0</v>
      </c>
      <c r="H32" s="165">
        <f>SUBoard!H32+SUBR!H32+SUNO!H32+SUSLA!H32+SULaw!H32+SUAg!H32</f>
        <v>0</v>
      </c>
      <c r="I32" s="45">
        <f t="shared" si="3"/>
        <v>0</v>
      </c>
      <c r="J32" s="177">
        <f>SUBoard!J32+SUBR!J32+SUNO!J32+SUSLA!J32+SULaw!J32+SUAg!J32</f>
        <v>0</v>
      </c>
      <c r="K32" s="46">
        <f>IF(ISBLANK(J32),"  ",IF(L32&gt;0,J32/L32,IF(J32&gt;0,1,0)))</f>
        <v>0</v>
      </c>
      <c r="L32" s="191">
        <f t="shared" si="1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165">
        <f>SUBoard!B33+SUBR!B33+SUNO!B33+SUSLA!B33+SULaw!B33+SUAg!B33</f>
        <v>0</v>
      </c>
      <c r="C33" s="45">
        <f>IF(ISBLANK(B33),"  ",IF(F33&gt;0,B33/F33,IF(B33&gt;0,1,0)))</f>
        <v>0</v>
      </c>
      <c r="D33" s="177">
        <f>SUBoard!D33+SUBR!D33+SUNO!D33+SUSLA!D33+SULaw!D33+SUAg!D33</f>
        <v>0</v>
      </c>
      <c r="E33" s="42">
        <f>IF(ISBLANK(D33),"  ",IF(F33&gt;0,D33/F33,IF(D33&gt;0,1,0)))</f>
        <v>0</v>
      </c>
      <c r="F33" s="191">
        <f t="shared" si="2"/>
        <v>0</v>
      </c>
      <c r="G33" s="47">
        <f>IF(ISBLANK(F33),"  ",IF(F79&gt;0,F33/F79,IF(F33&gt;0,1,0)))</f>
        <v>0</v>
      </c>
      <c r="H33" s="165">
        <f>SUBoard!H33+SUBR!H33+SUNO!H33+SUSLA!H33+SULaw!H33+SUAg!H33</f>
        <v>0</v>
      </c>
      <c r="I33" s="45">
        <f>IF(ISBLANK(H33),"  ",IF(L33&gt;0,H33/L33,IF(H33&gt;0,1,0)))</f>
        <v>0</v>
      </c>
      <c r="J33" s="177">
        <f>SUBoard!J33+SUBR!J33+SUNO!J33+SUSLA!J33+SULaw!J33+SUAg!J33</f>
        <v>0</v>
      </c>
      <c r="K33" s="46">
        <f>IF(ISBLANK(J33),"  ",IF(L33&gt;0,J33/L33,IF(J33&gt;0,1,0)))</f>
        <v>0</v>
      </c>
      <c r="L33" s="191">
        <f t="shared" si="1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165">
        <f>SUBoard!B34+SUBR!B34+SUNO!B34+SUSLA!B34+SULaw!B34+SUAg!B34</f>
        <v>0</v>
      </c>
      <c r="C34" s="45">
        <f t="shared" si="0"/>
        <v>0</v>
      </c>
      <c r="D34" s="177">
        <f>SUBoard!D34+SUBR!D34+SUNO!D34+SUSLA!D34+SULaw!D34+SUAg!D34</f>
        <v>0</v>
      </c>
      <c r="E34" s="42">
        <f t="shared" si="5"/>
        <v>0</v>
      </c>
      <c r="F34" s="191">
        <f t="shared" si="2"/>
        <v>0</v>
      </c>
      <c r="G34" s="47">
        <f>IF(ISBLANK(F34),"  ",IF(F79&gt;0,F34/F79,IF(F34&gt;0,1,0)))</f>
        <v>0</v>
      </c>
      <c r="H34" s="223">
        <f>SUBoard!H34+SUBR!H34+SUNO!H34+SUSLA!H34+SULaw!H34+SUAg!H34</f>
        <v>0</v>
      </c>
      <c r="I34" s="45">
        <f t="shared" si="3"/>
        <v>0</v>
      </c>
      <c r="J34" s="177">
        <f>SUBoard!J34+SUBR!J34+SUNO!J34+SUSLA!J34+SULaw!J34+SUAg!J34</f>
        <v>0</v>
      </c>
      <c r="K34" s="46">
        <f t="shared" si="4"/>
        <v>0</v>
      </c>
      <c r="L34" s="191">
        <f t="shared" si="1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165">
        <f>SUBoard!B35+SUBR!B35+SUNO!B35+SUSLA!B35+SULaw!B35+SUAg!B35</f>
        <v>9325</v>
      </c>
      <c r="C35" s="45">
        <f t="shared" ref="C35:C36" si="6">IF(ISBLANK(B35),"  ",IF(F35&gt;0,B35/F35,IF(B35&gt;0,1,0)))</f>
        <v>1</v>
      </c>
      <c r="D35" s="177">
        <f>SUBoard!D35+SUBR!D35+SUNO!D35+SUSLA!D35+SULaw!D35+SUAg!D35</f>
        <v>0</v>
      </c>
      <c r="E35" s="42">
        <f t="shared" ref="E35:E36" si="7">IF(ISBLANK(D35),"  ",IF(F35&gt;0,D35/F35,IF(D35&gt;0,1,0)))</f>
        <v>0</v>
      </c>
      <c r="F35" s="191">
        <f t="shared" ref="F35" si="8">D35+B35</f>
        <v>9325</v>
      </c>
      <c r="G35" s="47">
        <f>IF(ISBLANK(F35),"  ",IF(F80&gt;0,F35/F80,IF(F35&gt;0,1,0)))</f>
        <v>1</v>
      </c>
      <c r="H35" s="223">
        <f>SUBoard!H35+SUBR!H35+SUNO!H35+SUSLA!H35+SULaw!H35+SUAg!H35</f>
        <v>0</v>
      </c>
      <c r="I35" s="45">
        <f t="shared" ref="I35" si="9">IF(ISBLANK(H35),"  ",IF(L35&gt;0,H35/L35,IF(H35&gt;0,1,0)))</f>
        <v>0</v>
      </c>
      <c r="J35" s="177">
        <f>SUBoard!J35+SUBR!J35+SUNO!J35+SUSLA!J35+SULaw!J35+SUAg!J35</f>
        <v>0</v>
      </c>
      <c r="K35" s="46">
        <f t="shared" ref="K35" si="10">IF(ISBLANK(J35),"  ",IF(L35&gt;0,J35/L35,IF(J35&gt;0,1,0)))</f>
        <v>0</v>
      </c>
      <c r="L35" s="191">
        <f t="shared" ref="L35" si="11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165">
        <f>SUBoard!B36+SUBR!B36+SUNO!B36+SUSLA!B36+SULaw!B36+SUAg!B36</f>
        <v>0</v>
      </c>
      <c r="C36" s="45">
        <f t="shared" si="6"/>
        <v>0</v>
      </c>
      <c r="D36" s="177">
        <f>SUBoard!D36+SUBR!D36+SUNO!D36+SUSLA!D36+SULaw!D36+SUAg!D36</f>
        <v>0</v>
      </c>
      <c r="E36" s="42">
        <f t="shared" si="7"/>
        <v>0</v>
      </c>
      <c r="F36" s="191">
        <f t="shared" ref="F36" si="12">D36+B36</f>
        <v>0</v>
      </c>
      <c r="G36" s="47">
        <f>IF(ISBLANK(F36),"  ",IF(F81&gt;0,F36/F81,IF(F36&gt;0,1,0)))</f>
        <v>0</v>
      </c>
      <c r="H36" s="223">
        <f>SUBoard!H36+SUBR!H36+SUNO!H36+SUSLA!H36+SULaw!H36+SUAg!H36</f>
        <v>0</v>
      </c>
      <c r="I36" s="45">
        <f t="shared" ref="I36" si="13">IF(ISBLANK(H36),"  ",IF(L36&gt;0,H36/L36,IF(H36&gt;0,1,0)))</f>
        <v>0</v>
      </c>
      <c r="J36" s="177">
        <f>SUBoard!J36+SUBR!J36+SUNO!J36+SUSLA!J36+SULaw!J36+SUAg!J36</f>
        <v>0</v>
      </c>
      <c r="K36" s="46">
        <f t="shared" ref="K36" si="14">IF(ISBLANK(J36),"  ",IF(L36&gt;0,J36/L36,IF(J36&gt;0,1,0)))</f>
        <v>0</v>
      </c>
      <c r="L36" s="191">
        <f t="shared" ref="L36" si="1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167"/>
      <c r="C37" s="56" t="s">
        <v>4</v>
      </c>
      <c r="D37" s="179"/>
      <c r="E37" s="57" t="s">
        <v>4</v>
      </c>
      <c r="F37" s="191"/>
      <c r="G37" s="58" t="s">
        <v>4</v>
      </c>
      <c r="H37" s="224"/>
      <c r="I37" s="56" t="s">
        <v>4</v>
      </c>
      <c r="J37" s="179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165">
        <f>SUBoard!B38+SUBR!B38+SUNO!B38+SUSLA!B38+SULaw!B38+SUAg!B38</f>
        <v>0</v>
      </c>
      <c r="C38" s="45">
        <f t="shared" si="0"/>
        <v>0</v>
      </c>
      <c r="D38" s="177">
        <f>SUBoard!D38+SUBR!D38+SUNO!D38+SUSLA!D38+SULaw!D38+SUAg!D38</f>
        <v>0</v>
      </c>
      <c r="E38" s="46">
        <f>IF(ISBLANK(D38),"  ",IF(F38&gt;0,D38/F38,IF(D38&gt;0,1,0)))</f>
        <v>0</v>
      </c>
      <c r="F38" s="191">
        <f t="shared" si="2"/>
        <v>0</v>
      </c>
      <c r="G38" s="47">
        <f>IF(ISBLANK(F38),"  ",IF(F79&gt;0,F38/F79,IF(F38&gt;0,1,0)))</f>
        <v>0</v>
      </c>
      <c r="H38" s="165">
        <f>SUBoard!H38+SUBR!H38+SUNO!H38+SUSLA!H38+SULaw!H38+SUAg!H38</f>
        <v>0</v>
      </c>
      <c r="I38" s="45">
        <f>IF(ISBLANK(H38),"  ",IF(L38&gt;0,H38/L38,IF(H38&gt;0,1,0)))</f>
        <v>0</v>
      </c>
      <c r="J38" s="177">
        <f>SUBoard!J38+SUBR!J38+SUNO!J38+SUSLA!J38+SULaw!J38+SUAg!J38</f>
        <v>0</v>
      </c>
      <c r="K38" s="46">
        <f>IF(ISBLANK(J38),"  ",IF(L38&gt;0,J38/L38,IF(J38&gt;0,1,0)))</f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221">
        <f>SUBoard!B40+SUBR!B40+SUNO!B40+SUSLA!B40+SULaw!B40+SUAg!B40</f>
        <v>0</v>
      </c>
      <c r="C40" s="45">
        <f t="shared" si="0"/>
        <v>0</v>
      </c>
      <c r="D40" s="222">
        <f>SUBoard!D40+SUBR!D40+SUNO!D40+SUSLA!D40+SULaw!D40+SUAg!D40</f>
        <v>0</v>
      </c>
      <c r="E40" s="46">
        <f>IF(ISBLANK(D40),"  ",IF(F40&gt;0,D40/F40,IF(D40&gt;0,1,0)))</f>
        <v>0</v>
      </c>
      <c r="F40" s="192">
        <f t="shared" si="2"/>
        <v>0</v>
      </c>
      <c r="G40" s="47">
        <f>IF(ISBLANK(F40),"  ",IF(F79&gt;0,F40/F79,IF(F40&gt;0,1,0)))</f>
        <v>0</v>
      </c>
      <c r="H40" s="221">
        <f>SUBoard!H40+SUBR!H40+SUNO!H40+SUSLA!H40+SULaw!H40+SUAg!H40</f>
        <v>0</v>
      </c>
      <c r="I40" s="45">
        <f>IF(ISBLANK(H40),"  ",IF(L40&gt;0,H40/L40,IF(H40&gt;0,1,0)))</f>
        <v>0</v>
      </c>
      <c r="J40" s="222">
        <f>SUBoard!J40+SUBR!J40+SUNO!J40+SUSLA!J40+SULaw!J40+SUAg!J40</f>
        <v>0</v>
      </c>
      <c r="K40" s="46">
        <f>IF(ISBLANK(J40),"  ",IF(L40&gt;0,J40/L40,IF(J40&gt;0,1,0)))</f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36</v>
      </c>
      <c r="B41" s="168"/>
      <c r="C41" s="45" t="str">
        <f t="shared" si="0"/>
        <v xml:space="preserve">  </v>
      </c>
      <c r="D41" s="180"/>
      <c r="E41" s="42" t="str">
        <f>IF(ISBLANK(D41),"  ",IF(F41&gt;0,D41/F41,IF(D41&gt;0,1,0)))</f>
        <v xml:space="preserve">  </v>
      </c>
      <c r="F41" s="191">
        <f t="shared" si="2"/>
        <v>0</v>
      </c>
      <c r="G41" s="47">
        <f>IF(ISBLANK(F41),"  ",IF(F79&gt;0,F41/F79,IF(F41&gt;0,1,0)))</f>
        <v>0</v>
      </c>
      <c r="H41" s="168"/>
      <c r="I41" s="45" t="str">
        <f>IF(ISBLANK(H41),"  ",IF(L41&gt;0,H41/L41,IF(H41&gt;0,1,0)))</f>
        <v xml:space="preserve">  </v>
      </c>
      <c r="J41" s="180"/>
      <c r="K41" s="46" t="str">
        <f>IF(ISBLANK(J41),"  ",IF(L41&gt;0,J41/L41,IF(J41&gt;0,1,0)))</f>
        <v xml:space="preserve">  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f>SUM(B13:B15,B38,B40,B41)</f>
        <v>49955939.670000002</v>
      </c>
      <c r="C42" s="69">
        <f t="shared" si="0"/>
        <v>1</v>
      </c>
      <c r="D42" s="213">
        <f>SUM(D13:D15,D38,D40,D41)</f>
        <v>0</v>
      </c>
      <c r="E42" s="60">
        <f>IF(ISBLANK(D42),"  ",IF(F42&gt;0,D42/F42,IF(D42&gt;0,1,0)))</f>
        <v>0</v>
      </c>
      <c r="F42" s="169">
        <f>SUM(F13:F15,F38,F40:F41)</f>
        <v>49955939.670000002</v>
      </c>
      <c r="G42" s="61">
        <f>IF(ISBLANK(F42),"  ",IF(F79&gt;0,F42/F79,IF(F42&gt;0,1,0)))</f>
        <v>0.18147583361969896</v>
      </c>
      <c r="H42" s="169">
        <f>SUM(H13:H15,H38,H40:H41)</f>
        <v>47670800</v>
      </c>
      <c r="I42" s="69">
        <f>IF(ISBLANK(H42),"  ",IF(L42&gt;0,H42/L42,IF(H42&gt;0,1,0)))</f>
        <v>1</v>
      </c>
      <c r="J42" s="213">
        <f>SUM(J13:J15,J38,J40:J41)</f>
        <v>0</v>
      </c>
      <c r="K42" s="62">
        <f>IF(ISBLANK(J42),"  ",IF(L42&gt;0,J42/L42,IF(J42&gt;0,1,0)))</f>
        <v>0</v>
      </c>
      <c r="L42" s="169">
        <f>SUM(L13:L15,L38,L40:L41)</f>
        <v>47670800</v>
      </c>
      <c r="M42" s="61">
        <f>IF(ISBLANK(L42),"  ",IF(L79&gt;0,L42/L79,IF(L42&gt;0,1,0)))</f>
        <v>0.17527582814412318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165">
        <f>SUBoard!B44+SUBR!B44+SUNO!B44+SUSLA!B44+SULaw!B44+SUAg!B44</f>
        <v>0</v>
      </c>
      <c r="C44" s="41">
        <f t="shared" si="0"/>
        <v>0</v>
      </c>
      <c r="D44" s="177">
        <f>SUBoard!D44+SUBR!D44+SUNO!D44+SUSLA!D44+SULaw!D44+SUAg!D44</f>
        <v>0</v>
      </c>
      <c r="E44" s="42">
        <f t="shared" ref="E44:E51" si="16">IF(ISBLANK(D44),"  ",IF(F44&gt;0,D44/F44,IF(D44&gt;0,1,0)))</f>
        <v>0</v>
      </c>
      <c r="F44" s="189">
        <f>D44+B44</f>
        <v>0</v>
      </c>
      <c r="G44" s="43">
        <f>IF(ISBLANK(F44),"  ",IF(D79&gt;0,F44/D79,IF(F44&gt;0,1,0)))</f>
        <v>0</v>
      </c>
      <c r="H44" s="165">
        <f>SUBoard!H44+SUBR!H44+SUNO!H44+SUSLA!H44+SULaw!H44+SUAg!H44</f>
        <v>0</v>
      </c>
      <c r="I44" s="41">
        <f t="shared" ref="I44:I51" si="17">IF(ISBLANK(H44),"  ",IF(L44&gt;0,H44/L44,IF(H44&gt;0,1,0)))</f>
        <v>0</v>
      </c>
      <c r="J44" s="177">
        <f>SUBoard!J44+SUBR!J44+SUNO!J44+SUSLA!J44+SULaw!J44+SUAg!J44</f>
        <v>0</v>
      </c>
      <c r="K44" s="42">
        <f t="shared" ref="K44:K51" si="18">IF(ISBLANK(J44),"  ",IF(L44&gt;0,J44/L44,IF(J44&gt;0,1,0)))</f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165">
        <f>SUBoard!B45+SUBR!B45+SUNO!B45+SUSLA!B45+SULaw!B45+SUAg!B45</f>
        <v>0</v>
      </c>
      <c r="C45" s="45">
        <f t="shared" si="0"/>
        <v>0</v>
      </c>
      <c r="D45" s="177">
        <f>SUBoard!D45+SUBR!D45+SUNO!D45+SUSLA!D45+SULaw!D45+SUAg!D45</f>
        <v>0</v>
      </c>
      <c r="E45" s="46">
        <f t="shared" si="16"/>
        <v>0</v>
      </c>
      <c r="F45" s="191">
        <f>D45+B45</f>
        <v>0</v>
      </c>
      <c r="G45" s="47">
        <f>IF(ISBLANK(F45),"  ",IF(D79&gt;0,F45/D79,IF(F45&gt;0,1,0)))</f>
        <v>0</v>
      </c>
      <c r="H45" s="165">
        <f>SUBoard!H45+SUBR!H45+SUNO!H45+SUSLA!H45+SULaw!H45+SUAg!H45</f>
        <v>0</v>
      </c>
      <c r="I45" s="45">
        <f t="shared" si="17"/>
        <v>0</v>
      </c>
      <c r="J45" s="177">
        <f>SUBoard!J45+SUBR!J45+SUNO!J45+SUSLA!J45+SULaw!J45+SUAg!J45</f>
        <v>0</v>
      </c>
      <c r="K45" s="46">
        <f t="shared" si="18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165">
        <f>SUBoard!B46+SUBR!B46+SUNO!B46+SUSLA!B46+SULaw!B46+SUAg!B46</f>
        <v>0</v>
      </c>
      <c r="C46" s="45">
        <f t="shared" si="0"/>
        <v>0</v>
      </c>
      <c r="D46" s="177">
        <f>SUBoard!D46+SUBR!D46+SUNO!D46+SUSLA!D46+SULaw!D46+SUAg!D46</f>
        <v>0</v>
      </c>
      <c r="E46" s="46">
        <f t="shared" si="16"/>
        <v>0</v>
      </c>
      <c r="F46" s="192">
        <f>D46+B46</f>
        <v>0</v>
      </c>
      <c r="G46" s="47">
        <f>IF(ISBLANK(F46),"  ",IF(D79&gt;0,F46/D79,IF(F46&gt;0,1,0)))</f>
        <v>0</v>
      </c>
      <c r="H46" s="165">
        <f>SUBoard!H46+SUBR!H46+SUNO!H46+SUSLA!H46+SULaw!H46+SUAg!H46</f>
        <v>0</v>
      </c>
      <c r="I46" s="45">
        <f t="shared" si="17"/>
        <v>0</v>
      </c>
      <c r="J46" s="177">
        <f>SUBoard!J46+SUBR!J46+SUNO!J46+SUSLA!J46+SULaw!J46+SUAg!J46</f>
        <v>0</v>
      </c>
      <c r="K46" s="46">
        <f t="shared" si="18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165">
        <f>SUBoard!B47+SUBR!B47+SUNO!B47+SUSLA!B47+SULaw!B47+SUAg!B47</f>
        <v>2919450</v>
      </c>
      <c r="C47" s="45">
        <f t="shared" si="0"/>
        <v>1</v>
      </c>
      <c r="D47" s="177">
        <f>SUBoard!D47+SUBR!D47+SUNO!D47+SUSLA!D47+SULaw!D47+SUAg!D47</f>
        <v>0</v>
      </c>
      <c r="E47" s="46">
        <f t="shared" si="16"/>
        <v>0</v>
      </c>
      <c r="F47" s="192">
        <f>D47+B47</f>
        <v>2919450</v>
      </c>
      <c r="G47" s="47">
        <f>IF(ISBLANK(F47),"  ",IF(D79&gt;0,F47/D79,IF(F47&gt;0,1,0)))</f>
        <v>2.4801592210823391E-2</v>
      </c>
      <c r="H47" s="165">
        <f>SUBoard!H47+SUBR!H47+SUNO!H47+SUSLA!H47+SULaw!H47+SUAg!H47</f>
        <v>3028515</v>
      </c>
      <c r="I47" s="45">
        <f t="shared" si="17"/>
        <v>1</v>
      </c>
      <c r="J47" s="177">
        <f>SUBoard!J47+SUBR!J47+SUNO!J47+SUSLA!J47+SULaw!J47+SUAg!J47</f>
        <v>0</v>
      </c>
      <c r="K47" s="46">
        <f t="shared" si="18"/>
        <v>0</v>
      </c>
      <c r="L47" s="192">
        <f>J47+H47</f>
        <v>3028515</v>
      </c>
      <c r="M47" s="47">
        <f>IF(ISBLANK(L47),"  ",IF(J79&gt;0,L47/J79,IF(L47&gt;0,1,0)))</f>
        <v>2.5992071684980488E-2</v>
      </c>
      <c r="N47" s="24"/>
    </row>
    <row r="48" spans="1:14" ht="15" customHeight="1" x14ac:dyDescent="0.2">
      <c r="A48" s="67" t="s">
        <v>43</v>
      </c>
      <c r="B48" s="165">
        <f>SUBoard!B48+SUBR!B48+SUNO!B48+SUSLA!B48+SULaw!B48+SUAg!B48</f>
        <v>0</v>
      </c>
      <c r="C48" s="45">
        <f t="shared" si="0"/>
        <v>0</v>
      </c>
      <c r="D48" s="177">
        <f>SUBoard!D48+SUBR!D48+SUNO!D48+SUSLA!D48+SULaw!D48+SUAg!D48</f>
        <v>0</v>
      </c>
      <c r="E48" s="46">
        <f t="shared" si="16"/>
        <v>0</v>
      </c>
      <c r="F48" s="192">
        <f>D48+B48</f>
        <v>0</v>
      </c>
      <c r="G48" s="47">
        <f>IF(ISBLANK(F48),"  ",IF(F79&gt;0,F48/F79,IF(F48&gt;0,1,0)))</f>
        <v>0</v>
      </c>
      <c r="H48" s="165">
        <f>SUBoard!H48+SUBR!H48+SUNO!H48+SUSLA!H48+SULaw!H48+SUAg!H48</f>
        <v>0</v>
      </c>
      <c r="I48" s="45">
        <f t="shared" si="17"/>
        <v>0</v>
      </c>
      <c r="J48" s="177">
        <f>SUBoard!J48+SUBR!J48+SUNO!J48+SUSLA!J48+SULaw!J48+SUAg!J48</f>
        <v>0</v>
      </c>
      <c r="K48" s="46">
        <f t="shared" si="18"/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f>B48+B47+B46+B45+B44</f>
        <v>2919450</v>
      </c>
      <c r="C49" s="69">
        <f t="shared" si="0"/>
        <v>1</v>
      </c>
      <c r="D49" s="185">
        <f>D48+D47+D46+D45+D44</f>
        <v>0</v>
      </c>
      <c r="E49" s="62">
        <f t="shared" si="16"/>
        <v>0</v>
      </c>
      <c r="F49" s="193">
        <f>F48+F47+F46+F45+F44</f>
        <v>2919450</v>
      </c>
      <c r="G49" s="61">
        <f>IF(ISBLANK(F49),"  ",IF(F79&gt;0,F49/F79,IF(F49&gt;0,1,0)))</f>
        <v>1.0605538119407978E-2</v>
      </c>
      <c r="H49" s="174">
        <f>H48+H47+H46+H45+H44</f>
        <v>3028515</v>
      </c>
      <c r="I49" s="69">
        <f t="shared" si="17"/>
        <v>1</v>
      </c>
      <c r="J49" s="185">
        <f>J48+J47+J46+J45+J44</f>
        <v>0</v>
      </c>
      <c r="K49" s="62">
        <f t="shared" si="18"/>
        <v>0</v>
      </c>
      <c r="L49" s="193">
        <f>L48+L47+L46+L45+L44</f>
        <v>3028515</v>
      </c>
      <c r="M49" s="61">
        <f>IF(ISBLANK(L49),"  ",IF(L79&gt;0,L49/L79,IF(L49&gt;0,1,0)))</f>
        <v>1.1135233196671741E-2</v>
      </c>
      <c r="N49" s="63"/>
    </row>
    <row r="50" spans="1:14" s="64" customFormat="1" ht="15" customHeight="1" x14ac:dyDescent="0.25">
      <c r="A50" s="158" t="s">
        <v>183</v>
      </c>
      <c r="B50" s="209">
        <f>SUBoard!B50+SUBR!B50+SUNO!B50+SUSLA!B50+SULaw!B50+SUAg!B50</f>
        <v>3334184</v>
      </c>
      <c r="C50" s="69">
        <f t="shared" si="0"/>
        <v>1</v>
      </c>
      <c r="D50" s="209">
        <f>SUBoard!D50+SUBR!D50+SUNO!D50+SUSLA!D50+SULaw!D50+SUAg!D50</f>
        <v>0</v>
      </c>
      <c r="E50" s="62">
        <f t="shared" si="16"/>
        <v>0</v>
      </c>
      <c r="F50" s="209">
        <f>SUBoard!F50+SUBR!F50+SUNO!F50+SUSLA!F50+SULaw!F50+SUAg!F50</f>
        <v>3334184</v>
      </c>
      <c r="G50" s="61">
        <f>IF(ISBLANK(F50),"  ",IF(F80&gt;0,F50/F80,IF(F50&gt;0,1,0)))</f>
        <v>1</v>
      </c>
      <c r="H50" s="209">
        <f>SUBoard!H50+SUBR!H50+SUNO!H50+SUSLA!H50+SULaw!H50+SUAg!H50</f>
        <v>0</v>
      </c>
      <c r="I50" s="69">
        <f t="shared" si="17"/>
        <v>0</v>
      </c>
      <c r="J50" s="209">
        <f>SUBoard!J50+SUBR!J50+SUNO!J50+SUSLA!J50+SULaw!J50+SUAg!J50</f>
        <v>3431312</v>
      </c>
      <c r="K50" s="62">
        <f t="shared" si="18"/>
        <v>1</v>
      </c>
      <c r="L50" s="209">
        <f>SUBoard!L50+SUBR!L50+SUNO!L50+SUSLA!L50+SULaw!L50+SUAg!L50</f>
        <v>3431312</v>
      </c>
      <c r="M50" s="61">
        <f>IF(ISBLANK(L50),"  ",IF(L80&gt;0,L50/L80,IF(L50&gt;0,1,0)))</f>
        <v>1</v>
      </c>
      <c r="N50" s="63"/>
    </row>
    <row r="51" spans="1:14" s="64" customFormat="1" ht="15" customHeight="1" x14ac:dyDescent="0.25">
      <c r="A51" s="70" t="s">
        <v>45</v>
      </c>
      <c r="B51" s="209">
        <f>[4]Revenue!H103</f>
        <v>0</v>
      </c>
      <c r="C51" s="69">
        <f t="shared" si="0"/>
        <v>0</v>
      </c>
      <c r="D51" s="186">
        <f>[4]Revenue!J103</f>
        <v>0</v>
      </c>
      <c r="E51" s="62">
        <f t="shared" si="16"/>
        <v>0</v>
      </c>
      <c r="F51" s="194">
        <f>D51+B51</f>
        <v>0</v>
      </c>
      <c r="G51" s="61">
        <f>IF(ISBLANK(F51),"  ",IF(F79&gt;0,F51/F79,IF(F51&gt;0,1,0)))</f>
        <v>0</v>
      </c>
      <c r="H51" s="209">
        <f>[4]Revenue!N103</f>
        <v>0</v>
      </c>
      <c r="I51" s="69">
        <f t="shared" si="17"/>
        <v>0</v>
      </c>
      <c r="J51" s="186">
        <f>[4]Revenue!P103</f>
        <v>0</v>
      </c>
      <c r="K51" s="62">
        <f t="shared" si="18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65">
        <f>SUBoard!B53+SUBR!B53+SUNO!B53+SUSLA!B53+SULaw!B53+SUAg!B53</f>
        <v>65357024.229999997</v>
      </c>
      <c r="C53" s="41">
        <f t="shared" si="0"/>
        <v>1</v>
      </c>
      <c r="D53" s="177">
        <f>SUBoard!D53+SUBR!D53+SUNO!D53+SUSLA!D53+SULaw!D53+SUAg!D53</f>
        <v>0</v>
      </c>
      <c r="E53" s="42">
        <f t="shared" ref="E53:E70" si="19">IF(ISBLANK(D53),"  ",IF(F53&gt;0,D53/F53,IF(D53&gt;0,1,0)))</f>
        <v>0</v>
      </c>
      <c r="F53" s="195">
        <f t="shared" ref="F53:F58" si="20">D53+B53</f>
        <v>65357024.229999997</v>
      </c>
      <c r="G53" s="43">
        <f>IF(ISBLANK(F53),"  ",IF(F79&gt;0,F53/F79,IF(F53&gt;0,1,0)))</f>
        <v>0.23742362836915712</v>
      </c>
      <c r="H53" s="165">
        <f>SUBoard!H53+SUBR!H53+SUNO!H53+SUSLA!H53+SULaw!H53+SUAg!H53</f>
        <v>72395829.629999995</v>
      </c>
      <c r="I53" s="41">
        <f t="shared" ref="I53:I70" si="21">IF(ISBLANK(H53),"  ",IF(L53&gt;0,H53/L53,IF(H53&gt;0,1,0)))</f>
        <v>1</v>
      </c>
      <c r="J53" s="177">
        <f>SUBoard!J53+SUBR!J53+SUNO!J53+SUSLA!J53+SULaw!J53+SUAg!J53</f>
        <v>0</v>
      </c>
      <c r="K53" s="42">
        <f t="shared" ref="K53:K70" si="22">IF(ISBLANK(J53),"  ",IF(L53&gt;0,J53/L53,IF(J53&gt;0,1,0)))</f>
        <v>0</v>
      </c>
      <c r="L53" s="195">
        <f t="shared" ref="L53:L69" si="23">J53+H53</f>
        <v>72395829.629999995</v>
      </c>
      <c r="M53" s="43">
        <f>IF(ISBLANK(L53),"  ",IF(L79&gt;0,L53/L79,IF(L53&gt;0,1,0)))</f>
        <v>0.26618472928037917</v>
      </c>
      <c r="N53" s="24"/>
    </row>
    <row r="54" spans="1:14" ht="15" customHeight="1" x14ac:dyDescent="0.2">
      <c r="A54" s="30" t="s">
        <v>48</v>
      </c>
      <c r="B54" s="165">
        <f>SUBoard!B54+SUBR!B54+SUNO!B54+SUSLA!B54+SULaw!B54+SUAg!B54</f>
        <v>12058049.34</v>
      </c>
      <c r="C54" s="45">
        <f t="shared" si="0"/>
        <v>1</v>
      </c>
      <c r="D54" s="177">
        <f>SUBoard!D54+SUBR!D54+SUNO!D54+SUSLA!D54+SULaw!D54+SUAg!D54</f>
        <v>0</v>
      </c>
      <c r="E54" s="46">
        <f t="shared" si="19"/>
        <v>0</v>
      </c>
      <c r="F54" s="196">
        <f t="shared" si="20"/>
        <v>12058049.34</v>
      </c>
      <c r="G54" s="47">
        <f>IF(ISBLANK(F54),"  ",IF(F79&gt;0,F54/F79,IF(F54&gt;0,1,0)))</f>
        <v>4.3803491041488021E-2</v>
      </c>
      <c r="H54" s="165">
        <f>SUBoard!H54+SUBR!H54+SUNO!H54+SUSLA!H54+SULaw!H54+SUAg!H54</f>
        <v>11918633.300000001</v>
      </c>
      <c r="I54" s="45">
        <f t="shared" si="21"/>
        <v>1</v>
      </c>
      <c r="J54" s="177">
        <f>SUBoard!J54+SUBR!J54+SUNO!J54+SUSLA!J54+SULaw!J54+SUAg!J54</f>
        <v>0</v>
      </c>
      <c r="K54" s="46">
        <f t="shared" si="22"/>
        <v>0</v>
      </c>
      <c r="L54" s="196">
        <f t="shared" si="23"/>
        <v>11918633.300000001</v>
      </c>
      <c r="M54" s="47">
        <f>IF(ISBLANK(L54),"  ",IF(L79&gt;0,L54/L79,IF(L54&gt;0,1,0)))</f>
        <v>4.3822388590156323E-2</v>
      </c>
      <c r="N54" s="24"/>
    </row>
    <row r="55" spans="1:14" ht="15" customHeight="1" x14ac:dyDescent="0.2">
      <c r="A55" s="74" t="s">
        <v>49</v>
      </c>
      <c r="B55" s="165">
        <f>SUBoard!B55+SUBR!B55+SUNO!B55+SUSLA!B55+SULaw!B55+SUAg!B55</f>
        <v>2459874.7300000004</v>
      </c>
      <c r="C55" s="45">
        <f t="shared" si="0"/>
        <v>1</v>
      </c>
      <c r="D55" s="177">
        <f>SUBoard!D55+SUBR!D55+SUNO!D55+SUSLA!D55+SULaw!D55+SUAg!D55</f>
        <v>0</v>
      </c>
      <c r="E55" s="46">
        <f t="shared" si="19"/>
        <v>0</v>
      </c>
      <c r="F55" s="197">
        <f t="shared" si="20"/>
        <v>2459874.7300000004</v>
      </c>
      <c r="G55" s="47">
        <f>IF(ISBLANK(F55),"  ",IF(F79&gt;0,F55/F79,IF(F55&gt;0,1,0)))</f>
        <v>8.936030833884263E-3</v>
      </c>
      <c r="H55" s="165">
        <f>SUBoard!H55+SUBR!H55+SUNO!H55+SUSLA!H55+SULaw!H55+SUAg!H55</f>
        <v>2641442</v>
      </c>
      <c r="I55" s="45">
        <f t="shared" si="21"/>
        <v>1</v>
      </c>
      <c r="J55" s="177">
        <f>SUBoard!J55+SUBR!J55+SUNO!J55+SUSLA!J55+SULaw!J55+SUAg!J55</f>
        <v>0</v>
      </c>
      <c r="K55" s="46">
        <f t="shared" si="22"/>
        <v>0</v>
      </c>
      <c r="L55" s="197">
        <f t="shared" si="23"/>
        <v>2641442</v>
      </c>
      <c r="M55" s="47">
        <f>IF(ISBLANK(L55),"  ",IF(L79&gt;0,L55/L79,IF(L55&gt;0,1,0)))</f>
        <v>9.7120445649049106E-3</v>
      </c>
      <c r="N55" s="24"/>
    </row>
    <row r="56" spans="1:14" ht="15" customHeight="1" x14ac:dyDescent="0.2">
      <c r="A56" s="74" t="s">
        <v>50</v>
      </c>
      <c r="B56" s="165">
        <f>SUBoard!B56+SUBR!B56+SUNO!B56+SUSLA!B56+SULaw!B56+SUAg!B56</f>
        <v>1160766.21</v>
      </c>
      <c r="C56" s="45">
        <f t="shared" si="0"/>
        <v>1</v>
      </c>
      <c r="D56" s="177">
        <f>SUBoard!D56+SUBR!D56+SUNO!D56+SUSLA!D56+SULaw!D56+SUAg!D56</f>
        <v>0</v>
      </c>
      <c r="E56" s="46">
        <f t="shared" si="19"/>
        <v>0</v>
      </c>
      <c r="F56" s="197">
        <f t="shared" si="20"/>
        <v>1160766.21</v>
      </c>
      <c r="G56" s="47">
        <f>IF(ISBLANK(F56),"  ",IF(F79&gt;0,F56/F79,IF(F56&gt;0,1,0)))</f>
        <v>4.216736127652717E-3</v>
      </c>
      <c r="H56" s="165">
        <f>SUBoard!H56+SUBR!H56+SUNO!H56+SUSLA!H56+SULaw!H56+SUAg!H56</f>
        <v>1117982.5</v>
      </c>
      <c r="I56" s="45">
        <f t="shared" si="21"/>
        <v>1</v>
      </c>
      <c r="J56" s="177">
        <f>SUBoard!J56+SUBR!J56+SUNO!J56+SUSLA!J56+SULaw!J56+SUAg!J56</f>
        <v>0</v>
      </c>
      <c r="K56" s="46">
        <f t="shared" si="22"/>
        <v>0</v>
      </c>
      <c r="L56" s="197">
        <f t="shared" si="23"/>
        <v>1117982.5</v>
      </c>
      <c r="M56" s="47">
        <f>IF(ISBLANK(L56),"  ",IF(L79&gt;0,L56/L79,IF(L56&gt;0,1,0)))</f>
        <v>4.110594085648598E-3</v>
      </c>
      <c r="N56" s="24"/>
    </row>
    <row r="57" spans="1:14" ht="15" customHeight="1" x14ac:dyDescent="0.2">
      <c r="A57" s="74" t="s">
        <v>51</v>
      </c>
      <c r="B57" s="165">
        <f>SUBoard!B57+SUBR!B57+SUNO!B57+SUSLA!B57+SULaw!B57+SUAg!B57</f>
        <v>0</v>
      </c>
      <c r="C57" s="45">
        <f>IF(ISBLANK(B57),"  ",IF(F57&gt;0,B57/F57,IF(B57&gt;0,1,0)))</f>
        <v>0</v>
      </c>
      <c r="D57" s="177">
        <f>SUBoard!D57+SUBR!D57+SUNO!D57+SUSLA!D57+SULaw!D57+SUAg!D57</f>
        <v>3234599.05</v>
      </c>
      <c r="E57" s="46">
        <f>IF(ISBLANK(D57),"  ",IF(F57&gt;0,D57/F57,IF(D57&gt;0,1,0)))</f>
        <v>1</v>
      </c>
      <c r="F57" s="197">
        <f t="shared" si="20"/>
        <v>3234599.05</v>
      </c>
      <c r="G57" s="47">
        <f>IF(ISBLANK(F57),"  ",IF(F79&gt;0,F57/F79,IF(F57&gt;0,1,0)))</f>
        <v>1.1750385697914274E-2</v>
      </c>
      <c r="H57" s="165">
        <f>SUBoard!H57+SUBR!H57+SUNO!H57+SUSLA!H57+SULaw!H57+SUAg!H57</f>
        <v>0</v>
      </c>
      <c r="I57" s="45">
        <f>IF(ISBLANK(H57),"  ",IF(L57&gt;0,H57/L57,IF(H57&gt;0,1,0)))</f>
        <v>0</v>
      </c>
      <c r="J57" s="177">
        <f>SUBoard!J57+SUBR!J57+SUNO!J57+SUSLA!J57+SULaw!J57+SUAg!J57</f>
        <v>3828896</v>
      </c>
      <c r="K57" s="46">
        <f>IF(ISBLANK(J57),"  ",IF(L57&gt;0,J57/L57,IF(J57&gt;0,1,0)))</f>
        <v>1</v>
      </c>
      <c r="L57" s="197">
        <f t="shared" si="23"/>
        <v>3828896</v>
      </c>
      <c r="M57" s="47">
        <f>IF(ISBLANK(L57),"  ",IF(L79&gt;0,L57/L79,IF(L57&gt;0,1,0)))</f>
        <v>1.4078071215035634E-2</v>
      </c>
      <c r="N57" s="24"/>
    </row>
    <row r="58" spans="1:14" ht="15" customHeight="1" x14ac:dyDescent="0.2">
      <c r="A58" s="30" t="s">
        <v>52</v>
      </c>
      <c r="B58" s="165">
        <f>SUBoard!B58+SUBR!B58+SUNO!B58+SUSLA!B58+SULaw!B58+SUAg!B58</f>
        <v>11737094.380000001</v>
      </c>
      <c r="C58" s="45">
        <f t="shared" si="0"/>
        <v>0.54927964355763892</v>
      </c>
      <c r="D58" s="177">
        <f>SUBoard!D58+SUBR!D58+SUNO!D58+SUSLA!D58+SULaw!D58+SUAg!D58</f>
        <v>9631063.9299999997</v>
      </c>
      <c r="E58" s="46">
        <f t="shared" si="19"/>
        <v>0.45072035644236103</v>
      </c>
      <c r="F58" s="196">
        <f t="shared" si="20"/>
        <v>21368158.310000002</v>
      </c>
      <c r="G58" s="47">
        <f>IF(ISBLANK(F58),"  ",IF(F79&gt;0,F58/F79,IF(F58&gt;0,1,0)))</f>
        <v>7.7624490057459236E-2</v>
      </c>
      <c r="H58" s="165">
        <f>SUBoard!H58+SUBR!H58+SUNO!H58+SUSLA!H58+SULaw!H58+SUAg!H58</f>
        <v>10015212</v>
      </c>
      <c r="I58" s="45">
        <f t="shared" si="21"/>
        <v>0.50653621584322273</v>
      </c>
      <c r="J58" s="177">
        <f>SUBoard!J58+SUBR!J58+SUNO!J58+SUSLA!J58+SULaw!J58+SUAg!J58</f>
        <v>9756744.4499999993</v>
      </c>
      <c r="K58" s="46">
        <f t="shared" si="22"/>
        <v>0.49346378415677722</v>
      </c>
      <c r="L58" s="196">
        <f t="shared" si="23"/>
        <v>19771956.449999999</v>
      </c>
      <c r="M58" s="47">
        <f>IF(ISBLANK(L58),"  ",IF(L79&gt;0,L58/L79,IF(L58&gt;0,1,0)))</f>
        <v>7.2697459258147287E-2</v>
      </c>
      <c r="N58" s="24"/>
    </row>
    <row r="59" spans="1:14" s="64" customFormat="1" ht="15" customHeight="1" x14ac:dyDescent="0.25">
      <c r="A59" s="70" t="s">
        <v>53</v>
      </c>
      <c r="B59" s="171">
        <f>B58+B56+B55+B54+B53</f>
        <v>92772808.890000001</v>
      </c>
      <c r="C59" s="69">
        <f t="shared" si="0"/>
        <v>0.87821044026618789</v>
      </c>
      <c r="D59" s="182">
        <f>D58+D56+D55+D54+D53+D57</f>
        <v>12865662.98</v>
      </c>
      <c r="E59" s="62">
        <f t="shared" si="19"/>
        <v>0.12178955973381217</v>
      </c>
      <c r="F59" s="198">
        <f>F58+F56+F55+F54+F53+F57</f>
        <v>105638471.86999999</v>
      </c>
      <c r="G59" s="61">
        <f>IF(ISBLANK(F59),"  ",IF(F79&gt;0,F59/F79,IF(F59&gt;0,1,0)))</f>
        <v>0.3837547621275556</v>
      </c>
      <c r="H59" s="171">
        <f>H58+H56+H55+H54+H53</f>
        <v>98089099.429999992</v>
      </c>
      <c r="I59" s="69">
        <f t="shared" si="21"/>
        <v>0.87834634345601836</v>
      </c>
      <c r="J59" s="182">
        <f>J58+J56+J55+J54+J53+J57</f>
        <v>13585640.449999999</v>
      </c>
      <c r="K59" s="62">
        <f t="shared" si="22"/>
        <v>0.12165365654398155</v>
      </c>
      <c r="L59" s="196">
        <f t="shared" si="23"/>
        <v>111674739.88</v>
      </c>
      <c r="M59" s="61">
        <f>IF(ISBLANK(L59),"  ",IF(L79&gt;0,L59/L79,IF(L59&gt;0,1,0)))</f>
        <v>0.41060528699427196</v>
      </c>
      <c r="N59" s="63"/>
    </row>
    <row r="60" spans="1:14" ht="15" customHeight="1" x14ac:dyDescent="0.2">
      <c r="A60" s="40" t="s">
        <v>54</v>
      </c>
      <c r="B60" s="165">
        <f>SUBoard!B60+SUBR!B60+SUNO!B60+SUSLA!B60+SULaw!B60+SUAg!B60</f>
        <v>0</v>
      </c>
      <c r="C60" s="45">
        <f t="shared" si="0"/>
        <v>0</v>
      </c>
      <c r="D60" s="177">
        <f>SUBoard!D60+SUBR!D60+SUNO!D60+SUSLA!D60+SULaw!D60+SUAg!D60</f>
        <v>0</v>
      </c>
      <c r="E60" s="46">
        <f t="shared" si="19"/>
        <v>0</v>
      </c>
      <c r="F60" s="199">
        <f t="shared" ref="F60:F69" si="24">D60+B60</f>
        <v>0</v>
      </c>
      <c r="G60" s="47">
        <f>IF(ISBLANK(F60),"  ",IF(F79&gt;0,F60/F79,IF(F60&gt;0,1,0)))</f>
        <v>0</v>
      </c>
      <c r="H60" s="165">
        <f>SUBoard!H60+SUBR!H60+SUNO!H60+SUSLA!H60+SULaw!H60+SUAg!H60</f>
        <v>0</v>
      </c>
      <c r="I60" s="45">
        <f t="shared" si="21"/>
        <v>0</v>
      </c>
      <c r="J60" s="177">
        <f>SUBoard!J60+SUBR!J60+SUNO!J60+SUSLA!J60+SULaw!J60+SUAg!J60</f>
        <v>0</v>
      </c>
      <c r="K60" s="46">
        <f t="shared" si="22"/>
        <v>0</v>
      </c>
      <c r="L60" s="199">
        <f t="shared" si="23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165">
        <f>SUBoard!B61+SUBR!B61+SUNO!B61+SUSLA!B61+SULaw!B61+SUAg!B61</f>
        <v>0</v>
      </c>
      <c r="C61" s="45">
        <f t="shared" si="0"/>
        <v>0</v>
      </c>
      <c r="D61" s="177">
        <f>SUBoard!D61+SUBR!D61+SUNO!D61+SUSLA!D61+SULaw!D61+SUAg!D61</f>
        <v>0</v>
      </c>
      <c r="E61" s="46">
        <f t="shared" si="19"/>
        <v>0</v>
      </c>
      <c r="F61" s="191">
        <f t="shared" si="24"/>
        <v>0</v>
      </c>
      <c r="G61" s="47">
        <f>IF(ISBLANK(F61),"  ",IF(F79&gt;0,F61/F79,IF(F61&gt;0,1,0)))</f>
        <v>0</v>
      </c>
      <c r="H61" s="165">
        <f>SUBoard!H61+SUBR!H61+SUNO!H61+SUSLA!H61+SULaw!H61+SUAg!H61</f>
        <v>0</v>
      </c>
      <c r="I61" s="45">
        <f t="shared" si="21"/>
        <v>0</v>
      </c>
      <c r="J61" s="177">
        <f>SUBoard!J61+SUBR!J61+SUNO!J61+SUSLA!J61+SULaw!J61+SUAg!J61</f>
        <v>0</v>
      </c>
      <c r="K61" s="46">
        <f t="shared" si="22"/>
        <v>0</v>
      </c>
      <c r="L61" s="191">
        <f t="shared" si="23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165">
        <f>SUBoard!B62+SUBR!B62+SUNO!B62+SUSLA!B62+SULaw!B62+SUAg!B62</f>
        <v>0</v>
      </c>
      <c r="C62" s="45">
        <f t="shared" si="0"/>
        <v>0</v>
      </c>
      <c r="D62" s="177">
        <f>SUBoard!D62+SUBR!D62+SUNO!D62+SUSLA!D62+SULaw!D62+SUAg!D62</f>
        <v>0</v>
      </c>
      <c r="E62" s="46">
        <f t="shared" si="19"/>
        <v>0</v>
      </c>
      <c r="F62" s="191">
        <f t="shared" si="24"/>
        <v>0</v>
      </c>
      <c r="G62" s="47">
        <f>IF(ISBLANK(F62),"  ",IF(F79&gt;0,F62/F79,IF(F62&gt;0,1,0)))</f>
        <v>0</v>
      </c>
      <c r="H62" s="165">
        <f>SUBoard!H62+SUBR!H62+SUNO!H62+SUSLA!H62+SULaw!H62+SUAg!H62</f>
        <v>0</v>
      </c>
      <c r="I62" s="45">
        <f t="shared" si="21"/>
        <v>0</v>
      </c>
      <c r="J62" s="177">
        <f>SUBoard!J62+SUBR!J62+SUNO!J62+SUSLA!J62+SULaw!J62+SUAg!J62</f>
        <v>0</v>
      </c>
      <c r="K62" s="46">
        <f t="shared" si="22"/>
        <v>0</v>
      </c>
      <c r="L62" s="191">
        <f t="shared" si="23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5">
        <f>SUBoard!B63+SUBR!B63+SUNO!B63+SUSLA!B63+SULaw!B63+SUAg!B63</f>
        <v>0</v>
      </c>
      <c r="C63" s="45">
        <f t="shared" si="0"/>
        <v>0</v>
      </c>
      <c r="D63" s="177">
        <f>SUBoard!D63+SUBR!D63+SUNO!D63+SUSLA!D63+SULaw!D63+SUAg!D63</f>
        <v>1667184.72</v>
      </c>
      <c r="E63" s="46">
        <f t="shared" si="19"/>
        <v>1</v>
      </c>
      <c r="F63" s="192">
        <f t="shared" si="24"/>
        <v>1667184.72</v>
      </c>
      <c r="G63" s="47">
        <f>IF(ISBLANK(F63),"  ",IF(F79&gt;0,F63/F79,IF(F63&gt;0,1,0)))</f>
        <v>6.0564116871515234E-3</v>
      </c>
      <c r="H63" s="165">
        <f>SUBoard!H63+SUBR!H63+SUNO!H63+SUSLA!H63+SULaw!H63+SUAg!H63</f>
        <v>0</v>
      </c>
      <c r="I63" s="45">
        <f t="shared" si="21"/>
        <v>0</v>
      </c>
      <c r="J63" s="177">
        <f>SUBoard!J63+SUBR!J63+SUNO!J63+SUSLA!J63+SULaw!J63+SUAg!J63</f>
        <v>2490488.92</v>
      </c>
      <c r="K63" s="46">
        <f t="shared" si="22"/>
        <v>1</v>
      </c>
      <c r="L63" s="192">
        <f t="shared" si="23"/>
        <v>2490488.92</v>
      </c>
      <c r="M63" s="47">
        <f>IF(ISBLANK(L63),"  ",IF(L79&gt;0,L63/L79,IF(L63&gt;0,1,0)))</f>
        <v>9.1570208164487056E-3</v>
      </c>
      <c r="N63" s="24"/>
    </row>
    <row r="64" spans="1:14" ht="15" customHeight="1" x14ac:dyDescent="0.2">
      <c r="A64" s="76" t="s">
        <v>58</v>
      </c>
      <c r="B64" s="165">
        <f>SUBoard!B64+SUBR!B64+SUNO!B64+SUSLA!B64+SULaw!B64+SUAg!B64</f>
        <v>0</v>
      </c>
      <c r="C64" s="45">
        <f t="shared" si="0"/>
        <v>0</v>
      </c>
      <c r="D64" s="177">
        <f>SUBoard!D64+SUBR!D64+SUNO!D64+SUSLA!D64+SULaw!D64+SUAg!D64</f>
        <v>0</v>
      </c>
      <c r="E64" s="46">
        <f t="shared" si="19"/>
        <v>0</v>
      </c>
      <c r="F64" s="191">
        <f t="shared" si="24"/>
        <v>0</v>
      </c>
      <c r="G64" s="47">
        <f>IF(ISBLANK(F64),"  ",IF(F79&gt;0,F64/F79,IF(F64&gt;0,1,0)))</f>
        <v>0</v>
      </c>
      <c r="H64" s="165">
        <f>SUBoard!H64+SUBR!H64+SUNO!H64+SUSLA!H64+SULaw!H64+SUAg!H64</f>
        <v>0</v>
      </c>
      <c r="I64" s="45">
        <f t="shared" si="21"/>
        <v>0</v>
      </c>
      <c r="J64" s="177">
        <f>SUBoard!J64+SUBR!J64+SUNO!J64+SUSLA!J64+SULaw!J64+SUAg!J64</f>
        <v>0</v>
      </c>
      <c r="K64" s="46">
        <f t="shared" si="22"/>
        <v>0</v>
      </c>
      <c r="L64" s="191">
        <f t="shared" si="23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165">
        <f>SUBoard!B65+SUBR!B65+SUNO!B65+SUSLA!B65+SULaw!B65+SUAg!B65</f>
        <v>0</v>
      </c>
      <c r="C65" s="45">
        <f t="shared" si="0"/>
        <v>0</v>
      </c>
      <c r="D65" s="177">
        <f>SUBoard!D65+SUBR!D65+SUNO!D65+SUSLA!D65+SULaw!D65+SUAg!D65</f>
        <v>3701278.8</v>
      </c>
      <c r="E65" s="46">
        <f t="shared" si="19"/>
        <v>1</v>
      </c>
      <c r="F65" s="191">
        <f t="shared" si="24"/>
        <v>3701278.8</v>
      </c>
      <c r="G65" s="47">
        <f>IF(ISBLANK(F65),"  ",IF(F79&gt;0,F65/F79,IF(F65&gt;0,1,0)))</f>
        <v>1.3445701554730039E-2</v>
      </c>
      <c r="H65" s="165">
        <f>SUBoard!H65+SUBR!H65+SUNO!H65+SUSLA!H65+SULaw!H65+SUAg!H65</f>
        <v>0</v>
      </c>
      <c r="I65" s="45">
        <f t="shared" si="21"/>
        <v>0</v>
      </c>
      <c r="J65" s="177">
        <f>SUBoard!J65+SUBR!J65+SUNO!J65+SUSLA!J65+SULaw!J65+SUAg!J65</f>
        <v>2342170</v>
      </c>
      <c r="K65" s="46">
        <f t="shared" si="22"/>
        <v>1</v>
      </c>
      <c r="L65" s="191">
        <f t="shared" si="23"/>
        <v>2342170</v>
      </c>
      <c r="M65" s="47">
        <f>IF(ISBLANK(L65),"  ",IF(L79&gt;0,L65/L79,IF(L65&gt;0,1,0)))</f>
        <v>8.6116823381256653E-3</v>
      </c>
      <c r="N65" s="24"/>
    </row>
    <row r="66" spans="1:14" ht="15" customHeight="1" x14ac:dyDescent="0.2">
      <c r="A66" s="77" t="s">
        <v>60</v>
      </c>
      <c r="B66" s="165">
        <f>SUBoard!B66+SUBR!B66+SUNO!B66+SUSLA!B66+SULaw!B66+SUAg!B66</f>
        <v>0</v>
      </c>
      <c r="C66" s="45">
        <f t="shared" si="0"/>
        <v>0</v>
      </c>
      <c r="D66" s="177">
        <f>SUBoard!D66+SUBR!D66+SUNO!D66+SUSLA!D66+SULaw!D66+SUAg!D66</f>
        <v>16667466.219999999</v>
      </c>
      <c r="E66" s="46">
        <f t="shared" si="19"/>
        <v>1</v>
      </c>
      <c r="F66" s="191">
        <f t="shared" si="24"/>
        <v>16667466.219999999</v>
      </c>
      <c r="G66" s="47">
        <f>IF(ISBLANK(F66),"  ",IF(F79&gt;0,F66/F79,IF(F66&gt;0,1,0)))</f>
        <v>6.0548202007280401E-2</v>
      </c>
      <c r="H66" s="165">
        <f>SUBoard!H66+SUBR!H66+SUNO!H66+SUSLA!H66+SULaw!H66+SUAg!H66</f>
        <v>0</v>
      </c>
      <c r="I66" s="45">
        <f t="shared" si="21"/>
        <v>0</v>
      </c>
      <c r="J66" s="177">
        <f>SUBoard!J66+SUBR!J66+SUNO!J66+SUSLA!J66+SULaw!J66+SUAg!J66</f>
        <v>16985474.609999999</v>
      </c>
      <c r="K66" s="46">
        <f t="shared" si="22"/>
        <v>1</v>
      </c>
      <c r="L66" s="191">
        <f t="shared" si="23"/>
        <v>16985474.609999999</v>
      </c>
      <c r="M66" s="47">
        <f>IF(ISBLANK(L66),"  ",IF(L79&gt;0,L66/L79,IF(L66&gt;0,1,0)))</f>
        <v>6.2452132724618165E-2</v>
      </c>
      <c r="N66" s="24"/>
    </row>
    <row r="67" spans="1:14" ht="15" customHeight="1" x14ac:dyDescent="0.2">
      <c r="A67" s="77" t="s">
        <v>61</v>
      </c>
      <c r="B67" s="165">
        <f>SUBoard!B67+SUBR!B67+SUNO!B67+SUSLA!B67+SULaw!B67+SUAg!B67</f>
        <v>0</v>
      </c>
      <c r="C67" s="45">
        <f t="shared" si="0"/>
        <v>0</v>
      </c>
      <c r="D67" s="177">
        <f>SUBoard!D67+SUBR!D67+SUNO!D67+SUSLA!D67+SULaw!D67+SUAg!D67</f>
        <v>569879.47</v>
      </c>
      <c r="E67" s="46">
        <f t="shared" si="19"/>
        <v>1</v>
      </c>
      <c r="F67" s="191">
        <f t="shared" si="24"/>
        <v>569879.47</v>
      </c>
      <c r="G67" s="47">
        <f>IF(ISBLANK(F67),"  ",IF(F79&gt;0,F67/F79,IF(F67&gt;0,1,0)))</f>
        <v>2.0702113214999449E-3</v>
      </c>
      <c r="H67" s="165">
        <f>SUBoard!H67+SUBR!H67+SUNO!H67+SUSLA!H67+SULaw!H67+SUAg!H67</f>
        <v>0</v>
      </c>
      <c r="I67" s="45">
        <f t="shared" si="21"/>
        <v>0</v>
      </c>
      <c r="J67" s="177">
        <f>SUBoard!J67+SUBR!J67+SUNO!J67+SUSLA!J67+SULaw!J67+SUAg!J67</f>
        <v>433037.37999999977</v>
      </c>
      <c r="K67" s="46">
        <f t="shared" si="22"/>
        <v>1</v>
      </c>
      <c r="L67" s="191">
        <f t="shared" si="23"/>
        <v>433037.37999999977</v>
      </c>
      <c r="M67" s="47">
        <f>IF(ISBLANK(L67),"  ",IF(L79&gt;0,L67/L79,IF(L67&gt;0,1,0)))</f>
        <v>1.5921903009150533E-3</v>
      </c>
      <c r="N67" s="24"/>
    </row>
    <row r="68" spans="1:14" ht="15" customHeight="1" x14ac:dyDescent="0.2">
      <c r="A68" s="68" t="s">
        <v>62</v>
      </c>
      <c r="B68" s="165">
        <f>SUBoard!B68+SUBR!B68+SUNO!B68+SUSLA!B68+SULaw!B68+SUAg!B68</f>
        <v>0</v>
      </c>
      <c r="C68" s="45">
        <f t="shared" si="0"/>
        <v>0</v>
      </c>
      <c r="D68" s="177">
        <f>SUBoard!D68+SUBR!D68+SUNO!D68+SUSLA!D68+SULaw!D68+SUAg!D68</f>
        <v>1604336.02</v>
      </c>
      <c r="E68" s="46">
        <f t="shared" si="19"/>
        <v>1</v>
      </c>
      <c r="F68" s="191">
        <f t="shared" si="24"/>
        <v>1604336.02</v>
      </c>
      <c r="G68" s="47">
        <f>IF(ISBLANK(F68),"  ",IF(F79&gt;0,F68/F79,IF(F68&gt;0,1,0)))</f>
        <v>5.8281000929795946E-3</v>
      </c>
      <c r="H68" s="165">
        <f>SUBoard!H68+SUBR!H68+SUNO!H68+SUSLA!H68+SULaw!H68+SUAg!H68</f>
        <v>0</v>
      </c>
      <c r="I68" s="45">
        <f t="shared" si="21"/>
        <v>0</v>
      </c>
      <c r="J68" s="177">
        <f>SUBoard!J68+SUBR!J68+SUNO!J68+SUSLA!J68+SULaw!J68+SUAg!J68</f>
        <v>1563673.46</v>
      </c>
      <c r="K68" s="46">
        <f t="shared" si="22"/>
        <v>1</v>
      </c>
      <c r="L68" s="191">
        <f t="shared" si="23"/>
        <v>1563673.46</v>
      </c>
      <c r="M68" s="47">
        <f>IF(ISBLANK(L68),"  ",IF(L79&gt;0,L68/L79,IF(L68&gt;0,1,0)))</f>
        <v>5.749309024570313E-3</v>
      </c>
      <c r="N68" s="24"/>
    </row>
    <row r="69" spans="1:14" ht="15" customHeight="1" x14ac:dyDescent="0.2">
      <c r="A69" s="67" t="s">
        <v>63</v>
      </c>
      <c r="B69" s="165">
        <f>SUBoard!B69+SUBR!B69+SUNO!B69+SUSLA!B69+SULaw!B69+SUAg!B69</f>
        <v>5161248.24</v>
      </c>
      <c r="C69" s="45">
        <f t="shared" si="0"/>
        <v>1</v>
      </c>
      <c r="D69" s="177">
        <f>SUBoard!D69+SUBR!D69+SUNO!D69+SUSLA!D69+SULaw!D69+SUAg!D69</f>
        <v>0</v>
      </c>
      <c r="E69" s="46">
        <f t="shared" si="19"/>
        <v>0</v>
      </c>
      <c r="F69" s="191">
        <f t="shared" si="24"/>
        <v>5161248.24</v>
      </c>
      <c r="G69" s="47">
        <f>IF(ISBLANK(F69),"  ",IF(F79&gt;0,F69/F79,IF(F69&gt;0,1,0)))</f>
        <v>1.874935859598463E-2</v>
      </c>
      <c r="H69" s="165">
        <f>SUBoard!H69+SUBR!H69+SUNO!H69+SUSLA!H69+SULaw!H69+SUAg!H69</f>
        <v>3016394</v>
      </c>
      <c r="I69" s="45">
        <f t="shared" si="21"/>
        <v>1</v>
      </c>
      <c r="J69" s="177">
        <f>SUBoard!J69+SUBR!J69+SUNO!J69+SUSLA!J69+SULaw!J69+SUAg!J69</f>
        <v>0</v>
      </c>
      <c r="K69" s="46">
        <f t="shared" si="22"/>
        <v>0</v>
      </c>
      <c r="L69" s="191">
        <f t="shared" si="23"/>
        <v>3016394</v>
      </c>
      <c r="M69" s="47">
        <f>IF(ISBLANK(L69),"  ",IF(L79&gt;0,L69/L79,IF(L69&gt;0,1,0)))</f>
        <v>1.10906667469177E-2</v>
      </c>
      <c r="N69" s="24"/>
    </row>
    <row r="70" spans="1:14" s="64" customFormat="1" ht="15" customHeight="1" x14ac:dyDescent="0.25">
      <c r="A70" s="78" t="s">
        <v>64</v>
      </c>
      <c r="B70" s="174">
        <f>B69+B68+B67+B66+B65+B64+B63+B62+B61+B60+B59</f>
        <v>97934057.129999995</v>
      </c>
      <c r="C70" s="69">
        <f t="shared" si="0"/>
        <v>0.72538445159817988</v>
      </c>
      <c r="D70" s="185">
        <f>D69+D68+D67+D66+D65+D64+D63+D62+D61+D60+D59</f>
        <v>37075808.210000001</v>
      </c>
      <c r="E70" s="62">
        <f t="shared" si="19"/>
        <v>0.27461554840182029</v>
      </c>
      <c r="F70" s="174">
        <f>F69+F68+F67+F66+F65+F64+F63+F62+F61+F60+F59</f>
        <v>135009865.33999997</v>
      </c>
      <c r="G70" s="61">
        <f>IF(ISBLANK(F70),"  ",IF(F79&gt;0,F70/F79,IF(F70&gt;0,1,0)))</f>
        <v>0.49045274738718164</v>
      </c>
      <c r="H70" s="174">
        <f>H69+H68+H67+H66+H65+H64+H63+H62+H61+H60+H59</f>
        <v>101105493.42999999</v>
      </c>
      <c r="I70" s="69">
        <f t="shared" si="21"/>
        <v>0.72997205396800258</v>
      </c>
      <c r="J70" s="185">
        <f>J69+J68+J67+J66+J65+J64+J63+J62+J61+J60+J59</f>
        <v>37400484.819999993</v>
      </c>
      <c r="K70" s="62">
        <f t="shared" si="22"/>
        <v>0.27002794603199731</v>
      </c>
      <c r="L70" s="174">
        <f>L69+L68+L67+L66+L65+L64+L63+L62+L61+L60+L59</f>
        <v>138505978.25</v>
      </c>
      <c r="M70" s="61">
        <f>IF(ISBLANK(L70),"  ",IF(L79&gt;0,L70/L79,IF(L70&gt;0,1,0)))</f>
        <v>0.50925828894586755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165">
        <f>SUBoard!B72+SUBR!B72+SUNO!B72+SUSLA!B72+SULaw!B72+SUAg!B72</f>
        <v>3420158</v>
      </c>
      <c r="C72" s="41">
        <f t="shared" si="0"/>
        <v>0.29787062329202219</v>
      </c>
      <c r="D72" s="177">
        <f>SUBoard!D72+SUBR!D72+SUNO!D72+SUSLA!D72+SULaw!D72+SUAg!D72</f>
        <v>8061867.1900000004</v>
      </c>
      <c r="E72" s="42">
        <f>IF(ISBLANK(D72),"  ",IF(F72&gt;0,D72/F72,IF(D72&gt;0,1,0)))</f>
        <v>0.7021293767079777</v>
      </c>
      <c r="F72" s="190">
        <f>D72+B72</f>
        <v>11482025.190000001</v>
      </c>
      <c r="G72" s="43">
        <f>IF(ISBLANK(F72),"  ",IF(F79&gt;0,F72/F79,IF(F72&gt;0,1,0)))</f>
        <v>4.1710957831285901E-2</v>
      </c>
      <c r="H72" s="165">
        <f>SUBoard!H72+SUBR!H72+SUNO!H72+SUSLA!H72+SULaw!H72+SUAg!H72</f>
        <v>3654209</v>
      </c>
      <c r="I72" s="41">
        <f>IF(ISBLANK(H72),"  ",IF(L72&gt;0,H72/L72,IF(H72&gt;0,1,0)))</f>
        <v>0.71093848974441265</v>
      </c>
      <c r="J72" s="177">
        <f>SUBoard!J72+SUBR!J72+SUNO!J72+SUSLA!J72+SULaw!J72+SUAg!J72</f>
        <v>1485770.13</v>
      </c>
      <c r="K72" s="42">
        <f>IF(ISBLANK(J72),"  ",IF(L72&gt;0,J72/L72,IF(J72&gt;0,1,0)))</f>
        <v>0.28906151025558735</v>
      </c>
      <c r="L72" s="190">
        <f>J72+H72</f>
        <v>5139979.13</v>
      </c>
      <c r="M72" s="43">
        <f>IF(ISBLANK(L72),"  ",IF(L79&gt;0,L72/L79,IF(L72&gt;0,1,0)))</f>
        <v>1.8898657011299575E-2</v>
      </c>
    </row>
    <row r="73" spans="1:14" ht="15" customHeight="1" x14ac:dyDescent="0.2">
      <c r="A73" s="30" t="s">
        <v>67</v>
      </c>
      <c r="B73" s="165">
        <f>SUBoard!B73+SUBR!B73+SUNO!B73+SUSLA!B73+SULaw!B73+SUAg!B73</f>
        <v>0</v>
      </c>
      <c r="C73" s="45">
        <f t="shared" si="0"/>
        <v>0</v>
      </c>
      <c r="D73" s="177">
        <f>SUBoard!D73+SUBR!D73+SUNO!D73+SUSLA!D73+SULaw!D73+SUAg!D73</f>
        <v>0</v>
      </c>
      <c r="E73" s="46">
        <f>IF(ISBLANK(D73),"  ",IF(F73&gt;0,D73/F73,IF(D73&gt;0,1,0)))</f>
        <v>0</v>
      </c>
      <c r="F73" s="191">
        <f>D73+B73</f>
        <v>0</v>
      </c>
      <c r="G73" s="47">
        <f>IF(ISBLANK(F73),"  ",IF(F79&gt;0,F73/F79,IF(F73&gt;0,1,0)))</f>
        <v>0</v>
      </c>
      <c r="H73" s="165">
        <f>SUBoard!H73+SUBR!H73+SUNO!H73+SUSLA!H73+SULaw!H73+SUAg!H73</f>
        <v>0</v>
      </c>
      <c r="I73" s="45">
        <f>IF(ISBLANK(H73),"  ",IF(L73&gt;0,H73/L73,IF(H73&gt;0,1,0)))</f>
        <v>0</v>
      </c>
      <c r="J73" s="177">
        <f>SUBoard!J73+SUBR!J73+SUNO!J73+SUSLA!J73+SULaw!J73+SUAg!J73</f>
        <v>0</v>
      </c>
      <c r="K73" s="46">
        <f>IF(ISBLANK(J73),"  ",IF(L73&gt;0,J73/L73,IF(J73&gt;0,1,0)))</f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165">
        <f>SUBoard!B75+SUBR!B75+SUNO!B75+SUSLA!B75+SULaw!B75+SUAg!B75</f>
        <v>0</v>
      </c>
      <c r="C75" s="41">
        <f t="shared" si="0"/>
        <v>0</v>
      </c>
      <c r="D75" s="177">
        <f>SUBoard!D75+SUBR!D75+SUNO!D75+SUSLA!D75+SULaw!D75+SUAg!D75</f>
        <v>37246279.539999999</v>
      </c>
      <c r="E75" s="42">
        <f>IF(ISBLANK(D75),"  ",IF(F75&gt;0,D75/F75,IF(D75&gt;0,1,0)))</f>
        <v>1</v>
      </c>
      <c r="F75" s="190">
        <f>D75+B75</f>
        <v>37246279.539999999</v>
      </c>
      <c r="G75" s="43">
        <f>IF(ISBLANK(F75),"  ",IF(F79&gt;0,F75/F79,IF(F75&gt;0,1,0)))</f>
        <v>0.13530522443186058</v>
      </c>
      <c r="H75" s="165">
        <f>SUBoard!H75+SUBR!H75+SUNO!H75+SUSLA!H75+SULaw!H75+SUAg!H75</f>
        <v>0</v>
      </c>
      <c r="I75" s="41">
        <f>IF(ISBLANK(H75),"  ",IF(L75&gt;0,H75/L75,IF(H75&gt;0,1,0)))</f>
        <v>0</v>
      </c>
      <c r="J75" s="177">
        <f>SUBoard!J75+SUBR!J75+SUNO!J75+SUSLA!J75+SULaw!J75+SUAg!J75</f>
        <v>36143281.280000001</v>
      </c>
      <c r="K75" s="42">
        <f>IF(ISBLANK(J75),"  ",IF(L75&gt;0,J75/L75,IF(J75&gt;0,1,0)))</f>
        <v>1</v>
      </c>
      <c r="L75" s="190">
        <f>J75+H75</f>
        <v>36143281.280000001</v>
      </c>
      <c r="M75" s="43">
        <f>IF(ISBLANK(L75),"  ",IF(L79&gt;0,L75/L79,IF(L75&gt;0,1,0)))</f>
        <v>0.13289148825272462</v>
      </c>
    </row>
    <row r="76" spans="1:14" ht="15" customHeight="1" x14ac:dyDescent="0.2">
      <c r="A76" s="30" t="s">
        <v>70</v>
      </c>
      <c r="B76" s="165">
        <f>SUBoard!B76+SUBR!B76+SUNO!B76+SUSLA!B76+SULaw!B76+SUAg!B76</f>
        <v>0</v>
      </c>
      <c r="C76" s="45">
        <f t="shared" si="0"/>
        <v>0</v>
      </c>
      <c r="D76" s="177">
        <f>SUBoard!D76+SUBR!D76+SUNO!D76+SUSLA!D76+SULaw!D76+SUAg!D76</f>
        <v>35328245.760000005</v>
      </c>
      <c r="E76" s="46">
        <f>IF(ISBLANK(D76),"  ",IF(F76&gt;0,D76/F76,IF(D76&gt;0,1,0)))</f>
        <v>1</v>
      </c>
      <c r="F76" s="191">
        <f>D76+B76</f>
        <v>35328245.760000005</v>
      </c>
      <c r="G76" s="47">
        <f>IF(ISBLANK(F76),"  ",IF(F79&gt;0,F76/F79,IF(F76&gt;0,1,0)))</f>
        <v>0.12833754888745938</v>
      </c>
      <c r="H76" s="165">
        <f>SUBoard!H76+SUBR!H76+SUNO!H76+SUSLA!H76+SULaw!H76+SUAg!H76</f>
        <v>0</v>
      </c>
      <c r="I76" s="45">
        <f>IF(ISBLANK(H76),"  ",IF(L76&gt;0,H76/L76,IF(H76&gt;0,1,0)))</f>
        <v>0</v>
      </c>
      <c r="J76" s="177">
        <f>SUBoard!J76+SUBR!J76+SUNO!J76+SUSLA!J76+SULaw!J76+SUAg!J76</f>
        <v>38056028.019999996</v>
      </c>
      <c r="K76" s="46">
        <f>IF(ISBLANK(J76),"  ",IF(L76&gt;0,J76/L76,IF(J76&gt;0,1,0)))</f>
        <v>1</v>
      </c>
      <c r="L76" s="191">
        <f>J76+H76</f>
        <v>38056028.019999996</v>
      </c>
      <c r="M76" s="47">
        <f>IF(ISBLANK(L76),"  ",IF(L79&gt;0,L76/L79,IF(L76&gt;0,1,0)))</f>
        <v>0.13992426867351621</v>
      </c>
    </row>
    <row r="77" spans="1:14" s="64" customFormat="1" ht="15" customHeight="1" x14ac:dyDescent="0.25">
      <c r="A77" s="65" t="s">
        <v>71</v>
      </c>
      <c r="B77" s="175">
        <f>B76+B75+B73+B72</f>
        <v>3420158</v>
      </c>
      <c r="C77" s="69">
        <f t="shared" si="0"/>
        <v>4.0688774165279211E-2</v>
      </c>
      <c r="D77" s="186">
        <f>D76+D75+D73+D72</f>
        <v>80636392.49000001</v>
      </c>
      <c r="E77" s="62">
        <f>IF(ISBLANK(D77),"  ",IF(F77&gt;0,D77/F77,IF(D77&gt;0,1,0)))</f>
        <v>0.95931122583472084</v>
      </c>
      <c r="F77" s="200">
        <f>F76+F75+F74+F73+F72</f>
        <v>84056550.49000001</v>
      </c>
      <c r="G77" s="61">
        <f>IF(ISBLANK(F77),"  ",IF(F79&gt;0,F77/F79,IF(F77&gt;0,1,0)))</f>
        <v>0.30535373115060588</v>
      </c>
      <c r="H77" s="175">
        <f>H76+H75+H73+H72</f>
        <v>3654209</v>
      </c>
      <c r="I77" s="69">
        <f>IF(ISBLANK(H77),"  ",IF(L77&gt;0,H77/L77,IF(H77&gt;0,1,0)))</f>
        <v>4.6058000674206456E-2</v>
      </c>
      <c r="J77" s="186">
        <f>J76+J75+J73+J72</f>
        <v>75685079.429999992</v>
      </c>
      <c r="K77" s="62">
        <f>IF(ISBLANK(J77),"  ",IF(L77&gt;0,J77/L77,IF(J77&gt;0,1,0)))</f>
        <v>0.9539419993257936</v>
      </c>
      <c r="L77" s="200">
        <f>L76+L75+L74+L73+L72</f>
        <v>79339288.429999992</v>
      </c>
      <c r="M77" s="61">
        <f>IF(ISBLANK(L77),"  ",IF(L79&gt;0,L77/L79,IF(L77&gt;0,1,0)))</f>
        <v>0.29171441393754038</v>
      </c>
    </row>
    <row r="78" spans="1:14" s="64" customFormat="1" ht="15" customHeight="1" x14ac:dyDescent="0.25">
      <c r="A78" s="65" t="s">
        <v>72</v>
      </c>
      <c r="B78" s="172">
        <f>SUBoard!B78+SUBR!B78+SUNO!B78+SUSLA!B78+SULaw!B78+SUAg!B78</f>
        <v>0</v>
      </c>
      <c r="C78" s="69">
        <f>IF(ISBLANK(B78),"  ",IF(F78&gt;0,B78/F78,IF(B78&gt;0,1,0)))</f>
        <v>0</v>
      </c>
      <c r="D78" s="183">
        <f>SUBoard!D78+SUBR!D78+SUNO!D78+SUSLA!D78+SULaw!D78+SUAg!D78</f>
        <v>0</v>
      </c>
      <c r="E78" s="62">
        <f>IF(ISBLANK(D78),"  ",IF(F78&gt;0,D78/F78,IF(D78&gt;0,1,0)))</f>
        <v>0</v>
      </c>
      <c r="F78" s="201">
        <f>D78+B78</f>
        <v>0</v>
      </c>
      <c r="G78" s="61">
        <f>IF(ISBLANK(F78),"  ",IF(F79&gt;0,F78/F79,IF(F78&gt;0,1,0)))</f>
        <v>0</v>
      </c>
      <c r="H78" s="172">
        <f>SUBoard!H78+SUBR!H78+SUNO!H78+SUSLA!H78+SULaw!H78+SUAg!H78</f>
        <v>0</v>
      </c>
      <c r="I78" s="69">
        <f>IF(ISBLANK(H78),"  ",IF(L78&gt;0,H78/L78,IF(H78&gt;0,1,0)))</f>
        <v>0</v>
      </c>
      <c r="J78" s="183">
        <f>SUBoard!J78+SUBR!J78+SUNO!J78+SUSLA!J78+SULaw!J78+SUAg!J78</f>
        <v>0</v>
      </c>
      <c r="K78" s="62">
        <f>IF(ISBLANK(J78),"  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157563788.80000001</v>
      </c>
      <c r="C79" s="82">
        <f t="shared" si="0"/>
        <v>0.57238478766779621</v>
      </c>
      <c r="D79" s="176">
        <f>D77+D70+D49+D42+D51+D50+D78</f>
        <v>117712200.70000002</v>
      </c>
      <c r="E79" s="83">
        <f>IF(ISBLANK(D79),"  ",IF(F79&gt;0,D79/F79,IF(D79&gt;0,1,0)))</f>
        <v>0.42761521233220384</v>
      </c>
      <c r="F79" s="176">
        <f>F77+F70+F49+F42+F51+F50+F78</f>
        <v>275275989.5</v>
      </c>
      <c r="G79" s="84">
        <f>IF(ISBLANK(F79),"  ",IF(F79&gt;0,F79/F79,IF(F79&gt;0,1,0)))</f>
        <v>1</v>
      </c>
      <c r="H79" s="176">
        <f>H77+H70+H49+H42+H51+H50+H78</f>
        <v>155459017.43000001</v>
      </c>
      <c r="I79" s="82">
        <f>IF(ISBLANK(H79),"  ",IF(L79&gt;0,H79/L79,IF(H79&gt;0,1,0)))</f>
        <v>0.57159116319665149</v>
      </c>
      <c r="J79" s="176">
        <f>J77+J70+J49+J42+J51+J50+J78</f>
        <v>116516876.24999999</v>
      </c>
      <c r="K79" s="83">
        <f>IF(ISBLANK(J79),"  ",IF(L79&gt;0,J79/L79,IF(J79&gt;0,1,0)))</f>
        <v>0.42840883680334851</v>
      </c>
      <c r="L79" s="176">
        <f>L77+L70+L49+L42+L51+L50+L78</f>
        <v>271975893.68000001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1F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117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 t="s">
        <v>4</v>
      </c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3305062</v>
      </c>
      <c r="C13" s="41">
        <v>0</v>
      </c>
      <c r="D13" s="177">
        <v>0</v>
      </c>
      <c r="E13" s="42">
        <v>0</v>
      </c>
      <c r="F13" s="187">
        <f>D13+B13</f>
        <v>3305062</v>
      </c>
      <c r="G13" s="43">
        <f>IF(ISBLANK(F13),"  ",IF(F79&gt;0,F13/F79,IF(F13&gt;0,1,0)))</f>
        <v>1</v>
      </c>
      <c r="H13" s="165">
        <v>4399565</v>
      </c>
      <c r="I13" s="41">
        <v>1</v>
      </c>
      <c r="J13" s="177">
        <v>0</v>
      </c>
      <c r="K13" s="42">
        <v>0</v>
      </c>
      <c r="L13" s="187">
        <f t="shared" ref="L13:L34" si="0">J13+H13</f>
        <v>4399565</v>
      </c>
      <c r="M13" s="44">
        <f>IF(ISBLANK(L13),"  ",IF(L79&gt;0,L13/L79,IF(L13&gt;0,1,0)))</f>
        <v>1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0</v>
      </c>
      <c r="C15" s="48">
        <v>0</v>
      </c>
      <c r="D15" s="181">
        <v>0</v>
      </c>
      <c r="E15" s="49">
        <v>0</v>
      </c>
      <c r="F15" s="189">
        <f>D15+B15</f>
        <v>0</v>
      </c>
      <c r="G15" s="50">
        <f>IF(ISBLANK(F15),"  ",IF(F79&gt;0,F15/F79,IF(F15&gt;0,1,0)))</f>
        <v>0</v>
      </c>
      <c r="H15" s="170">
        <v>0</v>
      </c>
      <c r="I15" s="48">
        <v>0</v>
      </c>
      <c r="J15" s="181">
        <v>0</v>
      </c>
      <c r="K15" s="49">
        <v>0</v>
      </c>
      <c r="L15" s="189">
        <f t="shared" si="0"/>
        <v>0</v>
      </c>
      <c r="M15" s="50">
        <f>IF(ISBLANK(L15),"  ",IF(L79&gt;0,L15/L79,IF(L15&gt;0,1,0)))</f>
        <v>0</v>
      </c>
      <c r="N15" s="24"/>
    </row>
    <row r="16" spans="1:17" ht="15" customHeight="1" x14ac:dyDescent="0.2">
      <c r="A16" s="51" t="s">
        <v>15</v>
      </c>
      <c r="B16" s="205">
        <v>0</v>
      </c>
      <c r="C16" s="41">
        <v>0</v>
      </c>
      <c r="D16" s="184">
        <v>0</v>
      </c>
      <c r="E16" s="42">
        <v>0</v>
      </c>
      <c r="F16" s="190">
        <f t="shared" ref="F16:F41" si="1">D16+B16</f>
        <v>0</v>
      </c>
      <c r="G16" s="43">
        <f>IF(ISBLANK(F16),"  ",IF(F79&gt;0,F16/F79,IF(F16&gt;0,1,0)))</f>
        <v>0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0</v>
      </c>
      <c r="C17" s="45">
        <v>0</v>
      </c>
      <c r="D17" s="181">
        <v>0</v>
      </c>
      <c r="E17" s="42">
        <v>0</v>
      </c>
      <c r="F17" s="191">
        <f t="shared" si="1"/>
        <v>0</v>
      </c>
      <c r="G17" s="47">
        <f>IF(ISBLANK(F17),"  ",IF(F79&gt;0,F17/F79,IF(F17&gt;0,1,0)))</f>
        <v>0</v>
      </c>
      <c r="H17" s="206">
        <v>0</v>
      </c>
      <c r="I17" s="45">
        <v>0</v>
      </c>
      <c r="J17" s="181">
        <v>0</v>
      </c>
      <c r="K17" s="46">
        <v>0</v>
      </c>
      <c r="L17" s="191">
        <f t="shared" si="0"/>
        <v>0</v>
      </c>
      <c r="M17" s="47">
        <f>IF(ISBLANK(L17),"  ",IF(L79&gt;0,L17/L79,IF(L17&gt;0,1,0)))</f>
        <v>0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5">
        <v>0</v>
      </c>
      <c r="D35" s="181">
        <v>0</v>
      </c>
      <c r="E35" s="42">
        <v>0</v>
      </c>
      <c r="F35" s="191">
        <f t="shared" ref="F35" si="2">D35+B35</f>
        <v>0</v>
      </c>
      <c r="G35" s="47">
        <f>IF(ISBLANK(F35),"  ",IF(F80&gt;0,F35/F80,IF(F35&gt;0,1,0)))</f>
        <v>0</v>
      </c>
      <c r="H35" s="206">
        <v>0</v>
      </c>
      <c r="I35" s="45">
        <v>0</v>
      </c>
      <c r="J35" s="181">
        <v>0</v>
      </c>
      <c r="K35" s="46">
        <v>0</v>
      </c>
      <c r="L35" s="191">
        <f t="shared" ref="L35" si="3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5">
        <v>0</v>
      </c>
      <c r="D36" s="181">
        <v>0</v>
      </c>
      <c r="E36" s="42">
        <v>0</v>
      </c>
      <c r="F36" s="191">
        <f t="shared" ref="F36" si="4">D36+B36</f>
        <v>0</v>
      </c>
      <c r="G36" s="47">
        <f>IF(ISBLANK(F36),"  ",IF(F81&gt;0,F36/F81,IF(F36&gt;0,1,0)))</f>
        <v>0</v>
      </c>
      <c r="H36" s="206">
        <v>0</v>
      </c>
      <c r="I36" s="45">
        <v>0</v>
      </c>
      <c r="J36" s="181">
        <v>0</v>
      </c>
      <c r="K36" s="46">
        <v>0</v>
      </c>
      <c r="L36" s="191">
        <f t="shared" ref="L36" si="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3305062</v>
      </c>
      <c r="C42" s="69">
        <v>0</v>
      </c>
      <c r="D42" s="213">
        <v>0</v>
      </c>
      <c r="E42" s="60">
        <v>0</v>
      </c>
      <c r="F42" s="169">
        <f>F41+F40+F38+F34+F29+F28+F26+F27+F25+F24+F23+F22+F21+F20+F19+F18+F17+F16+F14+F13+F30+F31+F32+F33</f>
        <v>3305062</v>
      </c>
      <c r="G42" s="61">
        <f>IF(ISBLANK(F42),"  ",IF(F79&gt;0,F42/F79,IF(F42&gt;0,1,0)))</f>
        <v>1</v>
      </c>
      <c r="H42" s="169">
        <v>4399565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4399565</v>
      </c>
      <c r="M42" s="61">
        <f>IF(ISBLANK(L42),"  ",IF(L79&gt;0,L42/L79,IF(L42&gt;0,1,0)))</f>
        <v>1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5">
        <v>0</v>
      </c>
      <c r="D48" s="181">
        <v>0</v>
      </c>
      <c r="E48" s="46"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5">
        <v>0</v>
      </c>
      <c r="J48" s="181">
        <v>0</v>
      </c>
      <c r="K48" s="46"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9">
        <v>0</v>
      </c>
      <c r="D49" s="185">
        <v>0</v>
      </c>
      <c r="E49" s="62"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69">
        <v>0</v>
      </c>
      <c r="J49" s="185">
        <v>0</v>
      </c>
      <c r="K49" s="62"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0</v>
      </c>
      <c r="C50" s="69">
        <v>0</v>
      </c>
      <c r="D50" s="186">
        <v>0</v>
      </c>
      <c r="E50" s="62">
        <v>0</v>
      </c>
      <c r="F50" s="194">
        <f>D50+B50</f>
        <v>0</v>
      </c>
      <c r="G50" s="61">
        <f>IF(ISBLANK(F50),"  ",IF(F78&gt;0,F50/F78,IF(F50&gt;0,1,0)))</f>
        <v>0</v>
      </c>
      <c r="H50" s="209">
        <v>0</v>
      </c>
      <c r="I50" s="69">
        <v>0</v>
      </c>
      <c r="J50" s="186">
        <v>0</v>
      </c>
      <c r="K50" s="62">
        <v>0</v>
      </c>
      <c r="L50" s="194">
        <f>J50+H50</f>
        <v>0</v>
      </c>
      <c r="M50" s="61">
        <f>IF(ISBLANK(L50),"  ",IF(L78&gt;0,L50/L78,IF(L50&gt;0,1,0)))</f>
        <v>0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10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0</v>
      </c>
      <c r="C53" s="41">
        <v>0</v>
      </c>
      <c r="D53" s="184">
        <v>0</v>
      </c>
      <c r="E53" s="42">
        <v>0</v>
      </c>
      <c r="F53" s="195">
        <f t="shared" ref="F53:F58" si="6">D53+B53</f>
        <v>0</v>
      </c>
      <c r="G53" s="43">
        <f>IF(ISBLANK(F53),"  ",IF(F79&gt;0,F53/F79,IF(F53&gt;0,1,0)))</f>
        <v>0</v>
      </c>
      <c r="H53" s="173">
        <v>0</v>
      </c>
      <c r="I53" s="41">
        <v>0</v>
      </c>
      <c r="J53" s="184">
        <v>0</v>
      </c>
      <c r="K53" s="42">
        <v>0</v>
      </c>
      <c r="L53" s="195">
        <f t="shared" ref="L53:L69" si="7">J53+H53</f>
        <v>0</v>
      </c>
      <c r="M53" s="43">
        <f>IF(ISBLANK(L53),"  ",IF(L79&gt;0,L53/L79,IF(L53&gt;0,1,0)))</f>
        <v>0</v>
      </c>
      <c r="N53" s="24"/>
    </row>
    <row r="54" spans="1:14" ht="15" customHeight="1" x14ac:dyDescent="0.2">
      <c r="A54" s="30" t="s">
        <v>48</v>
      </c>
      <c r="B54" s="170">
        <v>0</v>
      </c>
      <c r="C54" s="45">
        <v>0</v>
      </c>
      <c r="D54" s="181">
        <v>0</v>
      </c>
      <c r="E54" s="46">
        <v>0</v>
      </c>
      <c r="F54" s="196">
        <f t="shared" si="6"/>
        <v>0</v>
      </c>
      <c r="G54" s="47">
        <f>IF(ISBLANK(F54),"  ",IF(F79&gt;0,F54/F79,IF(F54&gt;0,1,0)))</f>
        <v>0</v>
      </c>
      <c r="H54" s="170">
        <v>0</v>
      </c>
      <c r="I54" s="45">
        <v>0</v>
      </c>
      <c r="J54" s="181">
        <v>0</v>
      </c>
      <c r="K54" s="46">
        <v>0</v>
      </c>
      <c r="L54" s="196">
        <f t="shared" si="7"/>
        <v>0</v>
      </c>
      <c r="M54" s="47">
        <f>IF(ISBLANK(L54),"  ",IF(L79&gt;0,L54/L79,IF(L54&gt;0,1,0)))</f>
        <v>0</v>
      </c>
      <c r="N54" s="24"/>
    </row>
    <row r="55" spans="1:14" ht="15" customHeight="1" x14ac:dyDescent="0.2">
      <c r="A55" s="74" t="s">
        <v>49</v>
      </c>
      <c r="B55" s="210">
        <v>0</v>
      </c>
      <c r="C55" s="45">
        <v>0</v>
      </c>
      <c r="D55" s="215">
        <v>0</v>
      </c>
      <c r="E55" s="46">
        <v>0</v>
      </c>
      <c r="F55" s="197">
        <f t="shared" si="6"/>
        <v>0</v>
      </c>
      <c r="G55" s="47">
        <f>IF(ISBLANK(F55),"  ",IF(F79&gt;0,F55/F79,IF(F55&gt;0,1,0)))</f>
        <v>0</v>
      </c>
      <c r="H55" s="210">
        <v>0</v>
      </c>
      <c r="I55" s="45">
        <v>0</v>
      </c>
      <c r="J55" s="215">
        <v>0</v>
      </c>
      <c r="K55" s="46">
        <v>0</v>
      </c>
      <c r="L55" s="197">
        <f t="shared" si="7"/>
        <v>0</v>
      </c>
      <c r="M55" s="47">
        <f>IF(ISBLANK(L55),"  ",IF(L79&gt;0,L55/L79,IF(L55&gt;0,1,0)))</f>
        <v>0</v>
      </c>
      <c r="N55" s="24"/>
    </row>
    <row r="56" spans="1:14" ht="15" customHeight="1" x14ac:dyDescent="0.2">
      <c r="A56" s="74" t="s">
        <v>50</v>
      </c>
      <c r="B56" s="210">
        <v>0</v>
      </c>
      <c r="C56" s="45">
        <v>0</v>
      </c>
      <c r="D56" s="215">
        <v>0</v>
      </c>
      <c r="E56" s="46">
        <v>0</v>
      </c>
      <c r="F56" s="197">
        <f t="shared" si="6"/>
        <v>0</v>
      </c>
      <c r="G56" s="47">
        <f>IF(ISBLANK(F56),"  ",IF(F79&gt;0,F56/F79,IF(F56&gt;0,1,0)))</f>
        <v>0</v>
      </c>
      <c r="H56" s="210">
        <v>0</v>
      </c>
      <c r="I56" s="45">
        <v>0</v>
      </c>
      <c r="J56" s="215">
        <v>0</v>
      </c>
      <c r="K56" s="46">
        <v>0</v>
      </c>
      <c r="L56" s="197">
        <f t="shared" si="7"/>
        <v>0</v>
      </c>
      <c r="M56" s="47">
        <f>IF(ISBLANK(L56),"  ",IF(L79&gt;0,L56/L79,IF(L56&gt;0,1,0)))</f>
        <v>0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0</v>
      </c>
      <c r="E57" s="46">
        <v>0</v>
      </c>
      <c r="F57" s="197">
        <f t="shared" si="6"/>
        <v>0</v>
      </c>
      <c r="G57" s="47">
        <f>IF(ISBLANK(F57),"  ",IF(F79&gt;0,F57/F79,IF(F57&gt;0,1,0)))</f>
        <v>0</v>
      </c>
      <c r="H57" s="210">
        <v>0</v>
      </c>
      <c r="I57" s="45">
        <v>0</v>
      </c>
      <c r="J57" s="215">
        <v>0</v>
      </c>
      <c r="K57" s="46">
        <v>0</v>
      </c>
      <c r="L57" s="197">
        <f t="shared" si="7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0</v>
      </c>
      <c r="C58" s="45">
        <v>0</v>
      </c>
      <c r="D58" s="181">
        <v>0</v>
      </c>
      <c r="E58" s="46">
        <v>0</v>
      </c>
      <c r="F58" s="196">
        <f t="shared" si="6"/>
        <v>0</v>
      </c>
      <c r="G58" s="47">
        <f>IF(ISBLANK(F58),"  ",IF(F79&gt;0,F58/F79,IF(F58&gt;0,1,0)))</f>
        <v>0</v>
      </c>
      <c r="H58" s="170">
        <v>0</v>
      </c>
      <c r="I58" s="45">
        <v>0</v>
      </c>
      <c r="J58" s="181">
        <v>0</v>
      </c>
      <c r="K58" s="46">
        <v>0</v>
      </c>
      <c r="L58" s="196">
        <f t="shared" si="7"/>
        <v>0</v>
      </c>
      <c r="M58" s="47">
        <f>IF(ISBLANK(L58),"  ",IF(L79&gt;0,L58/L79,IF(L58&gt;0,1,0)))</f>
        <v>0</v>
      </c>
      <c r="N58" s="24"/>
    </row>
    <row r="59" spans="1:14" s="64" customFormat="1" ht="15" customHeight="1" x14ac:dyDescent="0.25">
      <c r="A59" s="70" t="s">
        <v>53</v>
      </c>
      <c r="B59" s="211">
        <v>0</v>
      </c>
      <c r="C59" s="69">
        <v>0</v>
      </c>
      <c r="D59" s="185">
        <v>0</v>
      </c>
      <c r="E59" s="62">
        <v>0</v>
      </c>
      <c r="F59" s="198">
        <f>F58+F56+F55+F54+F53+F57</f>
        <v>0</v>
      </c>
      <c r="G59" s="61">
        <f>IF(ISBLANK(F59),"  ",IF(F79&gt;0,F59/F79,IF(F59&gt;0,1,0)))</f>
        <v>0</v>
      </c>
      <c r="H59" s="211">
        <v>0</v>
      </c>
      <c r="I59" s="69">
        <v>0</v>
      </c>
      <c r="J59" s="185">
        <v>0</v>
      </c>
      <c r="K59" s="62">
        <v>0</v>
      </c>
      <c r="L59" s="196">
        <f t="shared" si="7"/>
        <v>0</v>
      </c>
      <c r="M59" s="61">
        <f>IF(ISBLANK(L59),"  ",IF(L79&gt;0,L59/L79,IF(L59&gt;0,1,0)))</f>
        <v>0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5">
        <v>0</v>
      </c>
      <c r="D62" s="181">
        <v>0</v>
      </c>
      <c r="E62" s="46">
        <v>0</v>
      </c>
      <c r="F62" s="191">
        <f t="shared" si="8"/>
        <v>0</v>
      </c>
      <c r="G62" s="47">
        <f>IF(ISBLANK(F62),"  ",IF(F79&gt;0,F62/F79,IF(F62&gt;0,1,0)))</f>
        <v>0</v>
      </c>
      <c r="H62" s="206">
        <v>0</v>
      </c>
      <c r="I62" s="45">
        <v>0</v>
      </c>
      <c r="J62" s="181">
        <v>0</v>
      </c>
      <c r="K62" s="46">
        <v>0</v>
      </c>
      <c r="L62" s="191">
        <f t="shared" si="7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0</v>
      </c>
      <c r="E63" s="46">
        <v>0</v>
      </c>
      <c r="F63" s="192">
        <f t="shared" si="8"/>
        <v>0</v>
      </c>
      <c r="G63" s="47">
        <f>IF(ISBLANK(F63),"  ",IF(F79&gt;0,F63/F79,IF(F63&gt;0,1,0)))</f>
        <v>0</v>
      </c>
      <c r="H63" s="168">
        <v>0</v>
      </c>
      <c r="I63" s="45">
        <v>0</v>
      </c>
      <c r="J63" s="180">
        <v>0</v>
      </c>
      <c r="K63" s="46">
        <v>0</v>
      </c>
      <c r="L63" s="192">
        <f t="shared" si="7"/>
        <v>0</v>
      </c>
      <c r="M63" s="47">
        <f>IF(ISBLANK(L63),"  ",IF(L79&gt;0,L63/L79,IF(L63&gt;0,1,0)))</f>
        <v>0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0</v>
      </c>
      <c r="E65" s="46">
        <v>0</v>
      </c>
      <c r="F65" s="191">
        <f t="shared" si="8"/>
        <v>0</v>
      </c>
      <c r="G65" s="47">
        <f>IF(ISBLANK(F65),"  ",IF(F79&gt;0,F65/F79,IF(F65&gt;0,1,0)))</f>
        <v>0</v>
      </c>
      <c r="H65" s="206">
        <v>0</v>
      </c>
      <c r="I65" s="45">
        <v>0</v>
      </c>
      <c r="J65" s="181">
        <v>0</v>
      </c>
      <c r="K65" s="46">
        <v>0</v>
      </c>
      <c r="L65" s="191">
        <f t="shared" si="7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0</v>
      </c>
      <c r="E66" s="46">
        <v>0</v>
      </c>
      <c r="F66" s="191">
        <f t="shared" si="8"/>
        <v>0</v>
      </c>
      <c r="G66" s="47">
        <f>IF(ISBLANK(F66),"  ",IF(F79&gt;0,F66/F79,IF(F66&gt;0,1,0)))</f>
        <v>0</v>
      </c>
      <c r="H66" s="206">
        <v>0</v>
      </c>
      <c r="I66" s="45">
        <v>0</v>
      </c>
      <c r="J66" s="181">
        <v>0</v>
      </c>
      <c r="K66" s="46">
        <v>0</v>
      </c>
      <c r="L66" s="191">
        <f t="shared" si="7"/>
        <v>0</v>
      </c>
      <c r="M66" s="47">
        <f>IF(ISBLANK(L66),"  ",IF(L79&gt;0,L66/L79,IF(L66&gt;0,1,0)))</f>
        <v>0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0</v>
      </c>
      <c r="E67" s="46">
        <v>0</v>
      </c>
      <c r="F67" s="191">
        <f t="shared" si="8"/>
        <v>0</v>
      </c>
      <c r="G67" s="47">
        <f>IF(ISBLANK(F67),"  ",IF(F79&gt;0,F67/F79,IF(F67&gt;0,1,0)))</f>
        <v>0</v>
      </c>
      <c r="H67" s="206">
        <v>0</v>
      </c>
      <c r="I67" s="45">
        <v>0</v>
      </c>
      <c r="J67" s="181">
        <v>0</v>
      </c>
      <c r="K67" s="46">
        <v>0</v>
      </c>
      <c r="L67" s="191">
        <f t="shared" si="7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0</v>
      </c>
      <c r="E68" s="46">
        <v>0</v>
      </c>
      <c r="F68" s="191">
        <f t="shared" si="8"/>
        <v>0</v>
      </c>
      <c r="G68" s="47">
        <f>IF(ISBLANK(F68),"  ",IF(F79&gt;0,F68/F79,IF(F68&gt;0,1,0)))</f>
        <v>0</v>
      </c>
      <c r="H68" s="206">
        <v>0</v>
      </c>
      <c r="I68" s="45">
        <v>0</v>
      </c>
      <c r="J68" s="181">
        <v>0</v>
      </c>
      <c r="K68" s="46">
        <v>0</v>
      </c>
      <c r="L68" s="191">
        <f t="shared" si="7"/>
        <v>0</v>
      </c>
      <c r="M68" s="47">
        <f>IF(ISBLANK(L68),"  ",IF(L79&gt;0,L68/L79,IF(L68&gt;0,1,0)))</f>
        <v>0</v>
      </c>
      <c r="N68" s="24"/>
    </row>
    <row r="69" spans="1:14" ht="15" customHeight="1" x14ac:dyDescent="0.2">
      <c r="A69" s="67" t="s">
        <v>63</v>
      </c>
      <c r="B69" s="206">
        <v>0</v>
      </c>
      <c r="C69" s="45">
        <v>0</v>
      </c>
      <c r="D69" s="181">
        <v>0</v>
      </c>
      <c r="E69" s="46">
        <v>0</v>
      </c>
      <c r="F69" s="191">
        <f t="shared" si="8"/>
        <v>0</v>
      </c>
      <c r="G69" s="47">
        <f>IF(ISBLANK(F69),"  ",IF(F79&gt;0,F69/F79,IF(F69&gt;0,1,0)))</f>
        <v>0</v>
      </c>
      <c r="H69" s="206">
        <v>0</v>
      </c>
      <c r="I69" s="45">
        <v>0</v>
      </c>
      <c r="J69" s="181">
        <v>0</v>
      </c>
      <c r="K69" s="46">
        <v>0</v>
      </c>
      <c r="L69" s="191">
        <f t="shared" si="7"/>
        <v>0</v>
      </c>
      <c r="M69" s="47">
        <f>IF(ISBLANK(L69),"  ",IF(L79&gt;0,L69/L79,IF(L69&gt;0,1,0)))</f>
        <v>0</v>
      </c>
      <c r="N69" s="24"/>
    </row>
    <row r="70" spans="1:14" s="64" customFormat="1" ht="15" customHeight="1" x14ac:dyDescent="0.25">
      <c r="A70" s="78" t="s">
        <v>64</v>
      </c>
      <c r="B70" s="174">
        <v>0</v>
      </c>
      <c r="C70" s="69">
        <v>0</v>
      </c>
      <c r="D70" s="185">
        <v>0</v>
      </c>
      <c r="E70" s="62">
        <v>0</v>
      </c>
      <c r="F70" s="174">
        <f>F69+F68+F67+F66+F65+F64+F63+F62+F61+F60+F59</f>
        <v>0</v>
      </c>
      <c r="G70" s="61">
        <f>IF(ISBLANK(F70),"  ",IF(F79&gt;0,F70/F79,IF(F70&gt;0,1,0)))</f>
        <v>0</v>
      </c>
      <c r="H70" s="174">
        <v>0</v>
      </c>
      <c r="I70" s="69">
        <v>0</v>
      </c>
      <c r="J70" s="185">
        <v>0</v>
      </c>
      <c r="K70" s="62">
        <v>0</v>
      </c>
      <c r="L70" s="174">
        <f>L69+L68+L67+L66+L65+L64+L63+L62+L61+L60+L59</f>
        <v>0</v>
      </c>
      <c r="M70" s="61">
        <f>IF(ISBLANK(L70),"  ",IF(L79&gt;0,L70/L79,IF(L70&gt;0,1,0)))</f>
        <v>0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v>0</v>
      </c>
      <c r="D72" s="184">
        <v>0</v>
      </c>
      <c r="E72" s="42"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v>0</v>
      </c>
      <c r="J72" s="184">
        <v>0</v>
      </c>
      <c r="K72" s="42"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0</v>
      </c>
      <c r="E75" s="42">
        <v>0</v>
      </c>
      <c r="F75" s="190">
        <f>D75+B75</f>
        <v>0</v>
      </c>
      <c r="G75" s="43">
        <f>IF(ISBLANK(F75),"  ",IF(F79&gt;0,F75/F79,IF(F75&gt;0,1,0)))</f>
        <v>0</v>
      </c>
      <c r="H75" s="205">
        <v>0</v>
      </c>
      <c r="I75" s="41">
        <v>0</v>
      </c>
      <c r="J75" s="184">
        <v>0</v>
      </c>
      <c r="K75" s="42">
        <v>0</v>
      </c>
      <c r="L75" s="190">
        <f>J75+H75</f>
        <v>0</v>
      </c>
      <c r="M75" s="43">
        <f>IF(ISBLANK(L75),"  ",IF(L79&gt;0,L75/L79,IF(L75&gt;0,1,0)))</f>
        <v>0</v>
      </c>
    </row>
    <row r="76" spans="1:14" ht="15" customHeight="1" x14ac:dyDescent="0.2">
      <c r="A76" s="30" t="s">
        <v>70</v>
      </c>
      <c r="B76" s="206">
        <v>0</v>
      </c>
      <c r="C76" s="45">
        <v>0</v>
      </c>
      <c r="D76" s="181">
        <v>0</v>
      </c>
      <c r="E76" s="46">
        <v>0</v>
      </c>
      <c r="F76" s="191">
        <f>D76+B76</f>
        <v>0</v>
      </c>
      <c r="G76" s="47">
        <f>IF(ISBLANK(F76),"  ",IF(F79&gt;0,F76/F79,IF(F76&gt;0,1,0)))</f>
        <v>0</v>
      </c>
      <c r="H76" s="206">
        <v>0</v>
      </c>
      <c r="I76" s="45">
        <v>0</v>
      </c>
      <c r="J76" s="181">
        <v>0</v>
      </c>
      <c r="K76" s="46">
        <v>0</v>
      </c>
      <c r="L76" s="191">
        <f>J76+H76</f>
        <v>0</v>
      </c>
      <c r="M76" s="47">
        <f>IF(ISBLANK(L76),"  ",IF(L79&gt;0,L76/L79,IF(L76&gt;0,1,0)))</f>
        <v>0</v>
      </c>
    </row>
    <row r="77" spans="1:14" s="64" customFormat="1" ht="15" customHeight="1" x14ac:dyDescent="0.25">
      <c r="A77" s="65" t="s">
        <v>71</v>
      </c>
      <c r="B77" s="175">
        <v>0</v>
      </c>
      <c r="C77" s="69">
        <v>0</v>
      </c>
      <c r="D77" s="186">
        <v>0</v>
      </c>
      <c r="E77" s="62">
        <v>0</v>
      </c>
      <c r="F77" s="200">
        <f>F76+F75+F74+F73+F72</f>
        <v>0</v>
      </c>
      <c r="G77" s="61">
        <f>IF(ISBLANK(F77),"  ",IF(F79&gt;0,F77/F79,IF(F77&gt;0,1,0)))</f>
        <v>0</v>
      </c>
      <c r="H77" s="175">
        <v>0</v>
      </c>
      <c r="I77" s="69">
        <v>0</v>
      </c>
      <c r="J77" s="186">
        <v>0</v>
      </c>
      <c r="K77" s="62">
        <v>0</v>
      </c>
      <c r="L77" s="200">
        <f>L76+L75+L74+L73+L72</f>
        <v>0</v>
      </c>
      <c r="M77" s="61">
        <f>IF(ISBLANK(L77),"  ",IF(L79&gt;0,L77/L79,IF(L77&gt;0,1,0)))</f>
        <v>0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v>3305062</v>
      </c>
      <c r="C79" s="82">
        <v>0</v>
      </c>
      <c r="D79" s="176">
        <f>D77+D70+D49+D42+D51+D50+D78</f>
        <v>0</v>
      </c>
      <c r="E79" s="83">
        <v>0</v>
      </c>
      <c r="F79" s="176">
        <f>F77+F70+F49+F42+F51+F50+F78</f>
        <v>3305062</v>
      </c>
      <c r="G79" s="84">
        <f>IF(ISBLANK(F79),"  ",IF(F79&gt;0,F79/F79,IF(F79&gt;0,1,0)))</f>
        <v>1</v>
      </c>
      <c r="H79" s="176">
        <f>H77+H70+H49+H42+H51+H50+H78</f>
        <v>4399565</v>
      </c>
      <c r="I79" s="82">
        <v>1</v>
      </c>
      <c r="J79" s="176">
        <f>J77+J70+J49+J42+J51+J50+J78</f>
        <v>0</v>
      </c>
      <c r="K79" s="83">
        <v>0</v>
      </c>
      <c r="L79" s="176">
        <f>L77+L70+L49+L42+L51+L50+L78</f>
        <v>4399565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20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O21" sqref="O2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125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 t="s">
        <v>4</v>
      </c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19433021</v>
      </c>
      <c r="C13" s="41">
        <v>1</v>
      </c>
      <c r="D13" s="177">
        <v>0</v>
      </c>
      <c r="E13" s="42">
        <v>0</v>
      </c>
      <c r="F13" s="187">
        <f>D13+B13</f>
        <v>19433021</v>
      </c>
      <c r="G13" s="43">
        <f>IF(ISBLANK(F13),"  ",IF(F79&gt;0,F13/F79,IF(F13&gt;0,1,0)))</f>
        <v>0.11882697778167353</v>
      </c>
      <c r="H13" s="165">
        <v>17275725</v>
      </c>
      <c r="I13" s="41">
        <v>1</v>
      </c>
      <c r="J13" s="177">
        <v>0</v>
      </c>
      <c r="K13" s="42">
        <v>0</v>
      </c>
      <c r="L13" s="187">
        <f t="shared" ref="L13:L34" si="0">J13+H13</f>
        <v>17275725</v>
      </c>
      <c r="M13" s="44">
        <f>IF(ISBLANK(L13),"  ",IF(L79&gt;0,L13/L79,IF(L13&gt;0,1,0)))</f>
        <v>0.11187306830683183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1530744.83</v>
      </c>
      <c r="C15" s="48">
        <v>1</v>
      </c>
      <c r="D15" s="181">
        <v>0</v>
      </c>
      <c r="E15" s="49">
        <v>0</v>
      </c>
      <c r="F15" s="189">
        <f>D15+B15</f>
        <v>1530744.83</v>
      </c>
      <c r="G15" s="50">
        <f>IF(ISBLANK(F15),"  ",IF(F79&gt;0,F15/F79,IF(F15&gt;0,1,0)))</f>
        <v>9.3600362961487899E-3</v>
      </c>
      <c r="H15" s="170">
        <v>1593248</v>
      </c>
      <c r="I15" s="48">
        <v>1</v>
      </c>
      <c r="J15" s="181">
        <v>0</v>
      </c>
      <c r="K15" s="49">
        <v>0</v>
      </c>
      <c r="L15" s="189">
        <f t="shared" si="0"/>
        <v>1593248</v>
      </c>
      <c r="M15" s="50">
        <f>IF(ISBLANK(L15),"  ",IF(L79&gt;0,L15/L79,IF(L15&gt;0,1,0)))</f>
        <v>1.0317456566003637E-2</v>
      </c>
      <c r="N15" s="24"/>
    </row>
    <row r="16" spans="1:17" ht="15" customHeight="1" x14ac:dyDescent="0.2">
      <c r="A16" s="51" t="s">
        <v>15</v>
      </c>
      <c r="B16" s="205">
        <v>0</v>
      </c>
      <c r="C16" s="41">
        <v>0</v>
      </c>
      <c r="D16" s="184">
        <v>0</v>
      </c>
      <c r="E16" s="42">
        <v>0</v>
      </c>
      <c r="F16" s="190">
        <f t="shared" ref="F16:F41" si="1">D16+B16</f>
        <v>0</v>
      </c>
      <c r="G16" s="43">
        <f>IF(ISBLANK(F16),"  ",IF(F79&gt;0,F16/F79,IF(F16&gt;0,1,0)))</f>
        <v>0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1521419.83</v>
      </c>
      <c r="C17" s="45">
        <v>1</v>
      </c>
      <c r="D17" s="181">
        <v>0</v>
      </c>
      <c r="E17" s="42">
        <v>0</v>
      </c>
      <c r="F17" s="191">
        <f t="shared" si="1"/>
        <v>1521419.83</v>
      </c>
      <c r="G17" s="47">
        <f>IF(ISBLANK(F17),"  ",IF(F79&gt;0,F17/F79,IF(F17&gt;0,1,0)))</f>
        <v>9.3030167741807897E-3</v>
      </c>
      <c r="H17" s="206">
        <v>1593248</v>
      </c>
      <c r="I17" s="45">
        <v>1</v>
      </c>
      <c r="J17" s="181">
        <v>0</v>
      </c>
      <c r="K17" s="46">
        <v>0</v>
      </c>
      <c r="L17" s="191">
        <f t="shared" si="0"/>
        <v>1593248</v>
      </c>
      <c r="M17" s="47">
        <f>IF(ISBLANK(L17),"  ",IF(L79&gt;0,L17/L79,IF(L17&gt;0,1,0)))</f>
        <v>1.0317456566003637E-2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82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9325</v>
      </c>
      <c r="C35" s="45">
        <v>1</v>
      </c>
      <c r="D35" s="181">
        <v>0</v>
      </c>
      <c r="E35" s="42">
        <v>0</v>
      </c>
      <c r="F35" s="191">
        <f t="shared" ref="F35" si="2">D35+B35</f>
        <v>9325</v>
      </c>
      <c r="G35" s="47">
        <f>IF(ISBLANK(F35),"  ",IF(F80&gt;0,F35/F80,IF(F35&gt;0,1,0)))</f>
        <v>1</v>
      </c>
      <c r="H35" s="206">
        <v>0</v>
      </c>
      <c r="I35" s="45">
        <v>0</v>
      </c>
      <c r="J35" s="181">
        <v>0</v>
      </c>
      <c r="K35" s="46">
        <v>0</v>
      </c>
      <c r="L35" s="191">
        <f t="shared" ref="L35" si="3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5">
        <v>0</v>
      </c>
      <c r="D36" s="181">
        <v>0</v>
      </c>
      <c r="E36" s="42">
        <v>0</v>
      </c>
      <c r="F36" s="191">
        <f t="shared" ref="F36" si="4">D36+B36</f>
        <v>0</v>
      </c>
      <c r="G36" s="47">
        <f>IF(ISBLANK(F36),"  ",IF(F81&gt;0,F36/F81,IF(F36&gt;0,1,0)))</f>
        <v>0</v>
      </c>
      <c r="H36" s="206"/>
      <c r="I36" s="45"/>
      <c r="J36" s="181"/>
      <c r="K36" s="46"/>
      <c r="L36" s="191">
        <f t="shared" ref="L36" si="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20963765.829999998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20954440.829999998</v>
      </c>
      <c r="G42" s="61">
        <f>IF(ISBLANK(F42),"  ",IF(F79&gt;0,F42/F79,IF(F42&gt;0,1,0)))</f>
        <v>0.1281299945558543</v>
      </c>
      <c r="H42" s="169">
        <v>18868973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18868973</v>
      </c>
      <c r="M42" s="61">
        <f>IF(ISBLANK(L42),"  ",IF(L79&gt;0,L42/L79,IF(L42&gt;0,1,0)))</f>
        <v>0.12219052487283547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2919450</v>
      </c>
      <c r="C47" s="45">
        <v>1</v>
      </c>
      <c r="D47" s="181">
        <v>0</v>
      </c>
      <c r="E47" s="46">
        <v>0</v>
      </c>
      <c r="F47" s="192">
        <f>D47+B47</f>
        <v>2919450</v>
      </c>
      <c r="G47" s="47">
        <f>IF(ISBLANK(F47),"  ",IF(D79&gt;0,F47/D79,IF(F47&gt;0,1,0)))</f>
        <v>3.8129480406018712E-2</v>
      </c>
      <c r="H47" s="206">
        <v>3028515</v>
      </c>
      <c r="I47" s="45">
        <v>1</v>
      </c>
      <c r="J47" s="181">
        <v>0</v>
      </c>
      <c r="K47" s="46">
        <v>0</v>
      </c>
      <c r="L47" s="192">
        <f>J47+H47</f>
        <v>3028515</v>
      </c>
      <c r="M47" s="47">
        <f>IF(ISBLANK(L47),"  ",IF(J79&gt;0,L47/J79,IF(L47&gt;0,1,0)))</f>
        <v>4.3053108860318746E-2</v>
      </c>
      <c r="N47" s="24"/>
    </row>
    <row r="48" spans="1:14" ht="15" customHeight="1" x14ac:dyDescent="0.2">
      <c r="A48" s="67" t="s">
        <v>43</v>
      </c>
      <c r="B48" s="206">
        <v>0</v>
      </c>
      <c r="C48" s="45">
        <v>0</v>
      </c>
      <c r="D48" s="181">
        <v>0</v>
      </c>
      <c r="E48" s="46"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5">
        <v>0</v>
      </c>
      <c r="J48" s="181">
        <v>0</v>
      </c>
      <c r="K48" s="46"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2919450</v>
      </c>
      <c r="C49" s="69">
        <v>1</v>
      </c>
      <c r="D49" s="185">
        <v>0</v>
      </c>
      <c r="E49" s="62">
        <v>0</v>
      </c>
      <c r="F49" s="193">
        <f>F48+F47+F46+F45+F44</f>
        <v>2919450</v>
      </c>
      <c r="G49" s="61">
        <f>IF(ISBLANK(F49),"  ",IF(F79&gt;0,F49/F79,IF(F49&gt;0,1,0)))</f>
        <v>1.7851543529166503E-2</v>
      </c>
      <c r="H49" s="174">
        <v>3028515</v>
      </c>
      <c r="I49" s="69">
        <v>1</v>
      </c>
      <c r="J49" s="185">
        <v>0</v>
      </c>
      <c r="K49" s="62">
        <v>0</v>
      </c>
      <c r="L49" s="193">
        <f>L48+L47+L46+L45+L44</f>
        <v>3028515</v>
      </c>
      <c r="M49" s="61">
        <f>IF(ISBLANK(L49),"  ",IF(L79&gt;0,L49/L79,IF(L49&gt;0,1,0)))</f>
        <v>1.961186957208828E-2</v>
      </c>
      <c r="N49" s="63"/>
    </row>
    <row r="50" spans="1:14" s="64" customFormat="1" ht="15" customHeight="1" x14ac:dyDescent="0.25">
      <c r="A50" s="158" t="s">
        <v>183</v>
      </c>
      <c r="B50" s="209">
        <v>1571855</v>
      </c>
      <c r="C50" s="69">
        <v>1</v>
      </c>
      <c r="D50" s="186">
        <v>0</v>
      </c>
      <c r="E50" s="62">
        <v>0</v>
      </c>
      <c r="F50" s="194">
        <f>D50+B50</f>
        <v>1571855</v>
      </c>
      <c r="G50" s="61">
        <f>IF(ISBLANK(F50),"  ",IF(F78&gt;0,F50/F78,IF(F50&gt;0,1,0)))</f>
        <v>1</v>
      </c>
      <c r="H50" s="209">
        <v>0</v>
      </c>
      <c r="I50" s="69">
        <v>0</v>
      </c>
      <c r="J50" s="186">
        <v>1668983</v>
      </c>
      <c r="K50" s="62">
        <v>1</v>
      </c>
      <c r="L50" s="194">
        <f>J50+H50</f>
        <v>1668983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41666621.299999997</v>
      </c>
      <c r="C53" s="41">
        <v>1</v>
      </c>
      <c r="D53" s="184">
        <v>0</v>
      </c>
      <c r="E53" s="42">
        <v>0</v>
      </c>
      <c r="F53" s="195">
        <f t="shared" ref="F53:F58" si="6">D53+B53</f>
        <v>41666621.299999997</v>
      </c>
      <c r="G53" s="43">
        <f>IF(ISBLANK(F53),"  ",IF(F79&gt;0,F53/F79,IF(F53&gt;0,1,0)))</f>
        <v>0.25477864113111931</v>
      </c>
      <c r="H53" s="173">
        <v>46718739</v>
      </c>
      <c r="I53" s="41">
        <v>1</v>
      </c>
      <c r="J53" s="184">
        <v>0</v>
      </c>
      <c r="K53" s="42">
        <v>0</v>
      </c>
      <c r="L53" s="195">
        <f t="shared" ref="L53:L69" si="7">J53+H53</f>
        <v>46718739</v>
      </c>
      <c r="M53" s="43">
        <f>IF(ISBLANK(L53),"  ",IF(L79&gt;0,L53/L79,IF(L53&gt;0,1,0)))</f>
        <v>0.30253831195831421</v>
      </c>
      <c r="N53" s="24"/>
    </row>
    <row r="54" spans="1:14" ht="15" customHeight="1" x14ac:dyDescent="0.2">
      <c r="A54" s="30" t="s">
        <v>48</v>
      </c>
      <c r="B54" s="170">
        <v>8357271.54</v>
      </c>
      <c r="C54" s="45">
        <v>1</v>
      </c>
      <c r="D54" s="181">
        <v>0</v>
      </c>
      <c r="E54" s="46">
        <v>0</v>
      </c>
      <c r="F54" s="196">
        <f t="shared" si="6"/>
        <v>8357271.54</v>
      </c>
      <c r="G54" s="47">
        <f>IF(ISBLANK(F54),"  ",IF(F79&gt;0,F54/F79,IF(F54&gt;0,1,0)))</f>
        <v>5.1102158516629637E-2</v>
      </c>
      <c r="H54" s="170">
        <v>8349603</v>
      </c>
      <c r="I54" s="45">
        <v>1</v>
      </c>
      <c r="J54" s="181">
        <v>0</v>
      </c>
      <c r="K54" s="46">
        <v>0</v>
      </c>
      <c r="L54" s="196">
        <f t="shared" si="7"/>
        <v>8349603</v>
      </c>
      <c r="M54" s="47">
        <f>IF(ISBLANK(L54),"  ",IF(L79&gt;0,L54/L79,IF(L54&gt;0,1,0)))</f>
        <v>5.4069841164635812E-2</v>
      </c>
      <c r="N54" s="24"/>
    </row>
    <row r="55" spans="1:14" ht="15" customHeight="1" x14ac:dyDescent="0.2">
      <c r="A55" s="74" t="s">
        <v>49</v>
      </c>
      <c r="B55" s="210">
        <v>1419249.03</v>
      </c>
      <c r="C55" s="45">
        <v>1</v>
      </c>
      <c r="D55" s="215">
        <v>0</v>
      </c>
      <c r="E55" s="46">
        <v>0</v>
      </c>
      <c r="F55" s="197">
        <f t="shared" si="6"/>
        <v>1419249.03</v>
      </c>
      <c r="G55" s="47">
        <f>IF(ISBLANK(F55),"  ",IF(F79&gt;0,F55/F79,IF(F55&gt;0,1,0)))</f>
        <v>8.6782735918657077E-3</v>
      </c>
      <c r="H55" s="210">
        <v>1496319</v>
      </c>
      <c r="I55" s="45">
        <v>1</v>
      </c>
      <c r="J55" s="215">
        <v>0</v>
      </c>
      <c r="K55" s="46">
        <v>0</v>
      </c>
      <c r="L55" s="197">
        <f t="shared" si="7"/>
        <v>1496319</v>
      </c>
      <c r="M55" s="47">
        <f>IF(ISBLANK(L55),"  ",IF(L79&gt;0,L55/L79,IF(L55&gt;0,1,0)))</f>
        <v>9.6897697605055812E-3</v>
      </c>
      <c r="N55" s="24"/>
    </row>
    <row r="56" spans="1:14" ht="15" customHeight="1" x14ac:dyDescent="0.2">
      <c r="A56" s="74" t="s">
        <v>50</v>
      </c>
      <c r="B56" s="210">
        <v>786854.99</v>
      </c>
      <c r="C56" s="45">
        <v>1</v>
      </c>
      <c r="D56" s="215">
        <v>0</v>
      </c>
      <c r="E56" s="46">
        <v>0</v>
      </c>
      <c r="F56" s="197">
        <f t="shared" si="6"/>
        <v>786854.99</v>
      </c>
      <c r="G56" s="47">
        <f>IF(ISBLANK(F56),"  ",IF(F79&gt;0,F56/F79,IF(F56&gt;0,1,0)))</f>
        <v>4.8113775214944166E-3</v>
      </c>
      <c r="H56" s="210">
        <v>758775</v>
      </c>
      <c r="I56" s="45">
        <v>1</v>
      </c>
      <c r="J56" s="215">
        <v>0</v>
      </c>
      <c r="K56" s="46">
        <v>0</v>
      </c>
      <c r="L56" s="197">
        <f t="shared" si="7"/>
        <v>758775</v>
      </c>
      <c r="M56" s="47">
        <f>IF(ISBLANK(L56),"  ",IF(L79&gt;0,L56/L79,IF(L56&gt;0,1,0)))</f>
        <v>4.9136280766518521E-3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3028420.05</v>
      </c>
      <c r="E57" s="46">
        <v>1</v>
      </c>
      <c r="F57" s="197">
        <f t="shared" si="6"/>
        <v>3028420.05</v>
      </c>
      <c r="G57" s="47">
        <f>IF(ISBLANK(F57),"  ",IF(F79&gt;0,F57/F79,IF(F57&gt;0,1,0)))</f>
        <v>1.8517862044965867E-2</v>
      </c>
      <c r="H57" s="210">
        <v>0</v>
      </c>
      <c r="I57" s="45">
        <v>0</v>
      </c>
      <c r="J57" s="215">
        <v>3500000</v>
      </c>
      <c r="K57" s="46">
        <v>1</v>
      </c>
      <c r="L57" s="197">
        <f t="shared" si="7"/>
        <v>3500000</v>
      </c>
      <c r="M57" s="47">
        <f>IF(ISBLANK(L57),"  ",IF(L79&gt;0,L57/L79,IF(L57&gt;0,1,0)))</f>
        <v>2.266508288791998E-2</v>
      </c>
      <c r="N57" s="24"/>
    </row>
    <row r="58" spans="1:14" ht="15" customHeight="1" x14ac:dyDescent="0.2">
      <c r="A58" s="30" t="s">
        <v>52</v>
      </c>
      <c r="B58" s="170">
        <v>4744670.6500000004</v>
      </c>
      <c r="C58" s="45">
        <v>0.39829303428418306</v>
      </c>
      <c r="D58" s="181">
        <v>7167841.5999999996</v>
      </c>
      <c r="E58" s="46">
        <v>2.7065842288141289</v>
      </c>
      <c r="F58" s="196">
        <f t="shared" si="6"/>
        <v>11912512.25</v>
      </c>
      <c r="G58" s="47">
        <f>IF(ISBLANK(F58),"  ",IF(F79&gt;0,F58/F79,IF(F58&gt;0,1,0)))</f>
        <v>7.2841367713988664E-2</v>
      </c>
      <c r="H58" s="170">
        <v>2648298</v>
      </c>
      <c r="I58" s="45">
        <v>0.28166878677106338</v>
      </c>
      <c r="J58" s="181">
        <v>6753872.6499999994</v>
      </c>
      <c r="K58" s="46">
        <v>0.71833121322893667</v>
      </c>
      <c r="L58" s="196">
        <f t="shared" si="7"/>
        <v>9402170.6499999985</v>
      </c>
      <c r="M58" s="47">
        <f>IF(ISBLANK(L58),"  ",IF(L79&gt;0,L58/L79,IF(L58&gt;0,1,0)))</f>
        <v>6.088599345960527E-2</v>
      </c>
      <c r="N58" s="24"/>
    </row>
    <row r="59" spans="1:14" s="64" customFormat="1" ht="15" customHeight="1" x14ac:dyDescent="0.25">
      <c r="A59" s="70" t="s">
        <v>53</v>
      </c>
      <c r="B59" s="211">
        <v>56974667.509999998</v>
      </c>
      <c r="C59" s="69">
        <v>0.84820424880959022</v>
      </c>
      <c r="D59" s="185">
        <v>10196261.649999999</v>
      </c>
      <c r="E59" s="62">
        <v>0.17001778954732238</v>
      </c>
      <c r="F59" s="198">
        <f>F58+F56+F55+F54+F53+F57</f>
        <v>67170929.159999996</v>
      </c>
      <c r="G59" s="61">
        <f>IF(ISBLANK(F59),"  ",IF(F79&gt;0,F59/F79,IF(F59&gt;0,1,0)))</f>
        <v>0.41072968052006359</v>
      </c>
      <c r="H59" s="211">
        <v>59971734</v>
      </c>
      <c r="I59" s="69">
        <v>0.85398669888172474</v>
      </c>
      <c r="J59" s="185">
        <v>10253872.649999999</v>
      </c>
      <c r="K59" s="62">
        <v>0.14601330111827518</v>
      </c>
      <c r="L59" s="196">
        <f t="shared" si="7"/>
        <v>70225606.650000006</v>
      </c>
      <c r="M59" s="61">
        <f>IF(ISBLANK(L59),"  ",IF(L79&gt;0,L59/L79,IF(L59&gt;0,1,0)))</f>
        <v>0.45476262730763278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5">
        <v>0</v>
      </c>
      <c r="D62" s="181">
        <v>0</v>
      </c>
      <c r="E62" s="46">
        <v>0</v>
      </c>
      <c r="F62" s="191">
        <f t="shared" si="8"/>
        <v>0</v>
      </c>
      <c r="G62" s="47">
        <f>IF(ISBLANK(F62),"  ",IF(F79&gt;0,F62/F79,IF(F62&gt;0,1,0)))</f>
        <v>0</v>
      </c>
      <c r="H62" s="206">
        <v>0</v>
      </c>
      <c r="I62" s="45">
        <v>0</v>
      </c>
      <c r="J62" s="181">
        <v>0</v>
      </c>
      <c r="K62" s="46">
        <v>0</v>
      </c>
      <c r="L62" s="191">
        <f t="shared" si="7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635760.82999999996</v>
      </c>
      <c r="E63" s="46">
        <v>1</v>
      </c>
      <c r="F63" s="192">
        <f t="shared" si="8"/>
        <v>635760.82999999996</v>
      </c>
      <c r="G63" s="47">
        <f>IF(ISBLANK(F63),"  ",IF(F79&gt;0,F63/F79,IF(F63&gt;0,1,0)))</f>
        <v>3.8874829611344692E-3</v>
      </c>
      <c r="H63" s="168">
        <v>0</v>
      </c>
      <c r="I63" s="45">
        <v>0</v>
      </c>
      <c r="J63" s="180">
        <v>469660.21</v>
      </c>
      <c r="K63" s="46">
        <v>1</v>
      </c>
      <c r="L63" s="192">
        <f t="shared" si="7"/>
        <v>469660.21</v>
      </c>
      <c r="M63" s="47">
        <f>IF(ISBLANK(L63),"  ",IF(L79&gt;0,L63/L79,IF(L63&gt;0,1,0)))</f>
        <v>3.0413964539451159E-3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3669545.8</v>
      </c>
      <c r="E65" s="46">
        <v>1</v>
      </c>
      <c r="F65" s="191">
        <f t="shared" si="8"/>
        <v>3669545.8</v>
      </c>
      <c r="G65" s="47">
        <f>IF(ISBLANK(F65),"  ",IF(F79&gt;0,F65/F79,IF(F65&gt;0,1,0)))</f>
        <v>2.2438149850475302E-2</v>
      </c>
      <c r="H65" s="206">
        <v>0</v>
      </c>
      <c r="I65" s="45">
        <v>0</v>
      </c>
      <c r="J65" s="181">
        <v>2340750</v>
      </c>
      <c r="K65" s="46">
        <v>1</v>
      </c>
      <c r="L65" s="191">
        <f t="shared" si="7"/>
        <v>2340750</v>
      </c>
      <c r="M65" s="47">
        <f>IF(ISBLANK(L65),"  ",IF(L79&gt;0,L65/L79,IF(L65&gt;0,1,0)))</f>
        <v>1.5158083648542485E-2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13218841.43</v>
      </c>
      <c r="E66" s="46">
        <v>1</v>
      </c>
      <c r="F66" s="191">
        <f t="shared" si="8"/>
        <v>13218841.43</v>
      </c>
      <c r="G66" s="47">
        <f>IF(ISBLANK(F66),"  ",IF(F79&gt;0,F66/F79,IF(F66&gt;0,1,0)))</f>
        <v>8.0829170971516762E-2</v>
      </c>
      <c r="H66" s="206">
        <v>0</v>
      </c>
      <c r="I66" s="45">
        <v>0</v>
      </c>
      <c r="J66" s="181">
        <v>13870287</v>
      </c>
      <c r="K66" s="46">
        <v>1</v>
      </c>
      <c r="L66" s="191">
        <f t="shared" si="7"/>
        <v>13870287</v>
      </c>
      <c r="M66" s="47">
        <f>IF(ISBLANK(L66),"  ",IF(L79&gt;0,L66/L79,IF(L66&gt;0,1,0)))</f>
        <v>8.9820344152639703E-2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569879.47</v>
      </c>
      <c r="E67" s="46">
        <v>1</v>
      </c>
      <c r="F67" s="191">
        <f t="shared" si="8"/>
        <v>569879.47</v>
      </c>
      <c r="G67" s="47">
        <f>IF(ISBLANK(F67),"  ",IF(F79&gt;0,F67/F79,IF(F67&gt;0,1,0)))</f>
        <v>3.4846386014774485E-3</v>
      </c>
      <c r="H67" s="206">
        <v>0</v>
      </c>
      <c r="I67" s="45">
        <v>0</v>
      </c>
      <c r="J67" s="181">
        <v>433037.37999999977</v>
      </c>
      <c r="K67" s="46">
        <v>1</v>
      </c>
      <c r="L67" s="191">
        <f t="shared" si="7"/>
        <v>433037.37999999977</v>
      </c>
      <c r="M67" s="47">
        <f>IF(ISBLANK(L67),"  ",IF(L79&gt;0,L67/L79,IF(L67&gt;0,1,0)))</f>
        <v>2.804236603219342E-3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1005775</v>
      </c>
      <c r="E68" s="46">
        <v>1</v>
      </c>
      <c r="F68" s="191">
        <f t="shared" si="8"/>
        <v>1005775</v>
      </c>
      <c r="G68" s="47">
        <f>IF(ISBLANK(F68),"  ",IF(F79&gt;0,F68/F79,IF(F68&gt;0,1,0)))</f>
        <v>6.150006402934608E-3</v>
      </c>
      <c r="H68" s="206">
        <v>0</v>
      </c>
      <c r="I68" s="45">
        <v>0</v>
      </c>
      <c r="J68" s="181">
        <v>1232738.53</v>
      </c>
      <c r="K68" s="46">
        <v>1</v>
      </c>
      <c r="L68" s="191">
        <f t="shared" si="7"/>
        <v>1232738.53</v>
      </c>
      <c r="M68" s="47">
        <f>IF(ISBLANK(L68),"  ",IF(L79&gt;0,L68/L79,IF(L68&gt;0,1,0)))</f>
        <v>7.9828917033093229E-3</v>
      </c>
      <c r="N68" s="24"/>
    </row>
    <row r="69" spans="1:14" ht="15" customHeight="1" x14ac:dyDescent="0.2">
      <c r="A69" s="67" t="s">
        <v>63</v>
      </c>
      <c r="B69" s="206">
        <v>4553327.13</v>
      </c>
      <c r="C69" s="45">
        <v>1</v>
      </c>
      <c r="D69" s="181">
        <v>0</v>
      </c>
      <c r="E69" s="46">
        <v>0</v>
      </c>
      <c r="F69" s="191">
        <f t="shared" si="8"/>
        <v>4553327.13</v>
      </c>
      <c r="G69" s="47">
        <f>IF(ISBLANK(F69),"  ",IF(F79&gt;0,F69/F79,IF(F69&gt;0,1,0)))</f>
        <v>2.7842202285954475E-2</v>
      </c>
      <c r="H69" s="206">
        <v>2209632</v>
      </c>
      <c r="I69" s="45">
        <v>1</v>
      </c>
      <c r="J69" s="181">
        <v>0</v>
      </c>
      <c r="K69" s="46">
        <v>0</v>
      </c>
      <c r="L69" s="191">
        <f t="shared" si="7"/>
        <v>2209632</v>
      </c>
      <c r="M69" s="47">
        <f>IF(ISBLANK(L69),"  ",IF(L79&gt;0,L69/L79,IF(L69&gt;0,1,0)))</f>
        <v>1.4308997837657258E-2</v>
      </c>
      <c r="N69" s="24"/>
    </row>
    <row r="70" spans="1:14" s="64" customFormat="1" ht="15" customHeight="1" x14ac:dyDescent="0.25">
      <c r="A70" s="78" t="s">
        <v>64</v>
      </c>
      <c r="B70" s="174">
        <v>61527994.640000001</v>
      </c>
      <c r="C70" s="69">
        <v>0.6774415880481568</v>
      </c>
      <c r="D70" s="185">
        <v>29296064.179999996</v>
      </c>
      <c r="E70" s="62">
        <v>0.47113896114794257</v>
      </c>
      <c r="F70" s="174">
        <f>F69+F68+F67+F66+F65+F64+F63+F62+F61+F60+F59</f>
        <v>90824058.819999993</v>
      </c>
      <c r="G70" s="61">
        <f>IF(ISBLANK(F70),"  ",IF(F79&gt;0,F70/F79,IF(F70&gt;0,1,0)))</f>
        <v>0.55536133159355661</v>
      </c>
      <c r="H70" s="174">
        <v>62181366</v>
      </c>
      <c r="I70" s="69">
        <v>0.68495476443030279</v>
      </c>
      <c r="J70" s="185">
        <v>28600345.77</v>
      </c>
      <c r="K70" s="62">
        <v>0.3150452355696971</v>
      </c>
      <c r="L70" s="174">
        <f>L69+L68+L67+L66+L65+L64+L63+L62+L61+L60+L59</f>
        <v>90781711.770000011</v>
      </c>
      <c r="M70" s="61">
        <f>IF(ISBLANK(L70),"  ",IF(L79&gt;0,L70/L79,IF(L70&gt;0,1,0)))</f>
        <v>0.58787857770694607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v>0</v>
      </c>
      <c r="D72" s="184">
        <v>8061867.1900000004</v>
      </c>
      <c r="E72" s="42">
        <v>1</v>
      </c>
      <c r="F72" s="190">
        <f>D72+B72</f>
        <v>8061867.1900000004</v>
      </c>
      <c r="G72" s="43">
        <f>IF(ISBLANK(F72),"  ",IF(F79&gt;0,F72/F79,IF(F72&gt;0,1,0)))</f>
        <v>4.9295851296869017E-2</v>
      </c>
      <c r="H72" s="205">
        <v>0</v>
      </c>
      <c r="I72" s="41">
        <v>0</v>
      </c>
      <c r="J72" s="184">
        <v>1485770.13</v>
      </c>
      <c r="K72" s="42">
        <v>1</v>
      </c>
      <c r="L72" s="190">
        <f>J72+H72</f>
        <v>1485770.13</v>
      </c>
      <c r="M72" s="43">
        <f>IF(ISBLANK(L72),"  ",IF(L79&gt;0,L72/L79,IF(L72&gt;0,1,0)))</f>
        <v>9.6214580425273265E-3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20899107.539999999</v>
      </c>
      <c r="E75" s="42">
        <v>1</v>
      </c>
      <c r="F75" s="190">
        <f>D75+B75</f>
        <v>20899107.539999999</v>
      </c>
      <c r="G75" s="43">
        <f>IF(ISBLANK(F75),"  ",IF(F79&gt;0,F75/F79,IF(F75&gt;0,1,0)))</f>
        <v>0.12779164841701071</v>
      </c>
      <c r="H75" s="205">
        <v>0</v>
      </c>
      <c r="I75" s="41">
        <v>0</v>
      </c>
      <c r="J75" s="184">
        <v>20913429</v>
      </c>
      <c r="K75" s="42">
        <v>1</v>
      </c>
      <c r="L75" s="190">
        <f>J75+H75</f>
        <v>20913429</v>
      </c>
      <c r="M75" s="43">
        <f>IF(ISBLANK(L75),"  ",IF(L79&gt;0,L75/L79,IF(L75&gt;0,1,0)))</f>
        <v>0.13542988621589414</v>
      </c>
    </row>
    <row r="76" spans="1:14" ht="15" customHeight="1" x14ac:dyDescent="0.2">
      <c r="A76" s="30" t="s">
        <v>70</v>
      </c>
      <c r="B76" s="206">
        <v>0</v>
      </c>
      <c r="C76" s="45">
        <v>0</v>
      </c>
      <c r="D76" s="181">
        <v>18309700.760000002</v>
      </c>
      <c r="E76" s="46">
        <v>1</v>
      </c>
      <c r="F76" s="191">
        <f>D76+B76</f>
        <v>18309700.760000002</v>
      </c>
      <c r="G76" s="47">
        <f>IF(ISBLANK(F76),"  ",IF(F79&gt;0,F76/F79,IF(F76&gt;0,1,0)))</f>
        <v>0.11195821819971333</v>
      </c>
      <c r="H76" s="206">
        <v>0</v>
      </c>
      <c r="I76" s="45">
        <v>0</v>
      </c>
      <c r="J76" s="181">
        <v>17675172.710000001</v>
      </c>
      <c r="K76" s="46">
        <v>1</v>
      </c>
      <c r="L76" s="191">
        <f>J76+H76</f>
        <v>17675172.710000001</v>
      </c>
      <c r="M76" s="47">
        <f>IF(ISBLANK(L76),"  ",IF(L79&gt;0,L76/L79,IF(L76&gt;0,1,0)))</f>
        <v>0.11445978700870035</v>
      </c>
    </row>
    <row r="77" spans="1:14" s="64" customFormat="1" ht="15" customHeight="1" x14ac:dyDescent="0.25">
      <c r="A77" s="65" t="s">
        <v>71</v>
      </c>
      <c r="B77" s="175">
        <v>0</v>
      </c>
      <c r="C77" s="69">
        <v>0</v>
      </c>
      <c r="D77" s="186">
        <v>47270675.489999995</v>
      </c>
      <c r="E77" s="62">
        <v>1</v>
      </c>
      <c r="F77" s="200">
        <f>F76+F75+F74+F73+F72</f>
        <v>47270675.489999995</v>
      </c>
      <c r="G77" s="61">
        <f>IF(ISBLANK(F77),"  ",IF(F79&gt;0,F77/F79,IF(F77&gt;0,1,0)))</f>
        <v>0.28904571791359301</v>
      </c>
      <c r="H77" s="175">
        <v>0</v>
      </c>
      <c r="I77" s="69">
        <v>0</v>
      </c>
      <c r="J77" s="186">
        <v>40074371.840000004</v>
      </c>
      <c r="K77" s="62">
        <v>1</v>
      </c>
      <c r="L77" s="200">
        <f>L76+L75+L74+L73+L72</f>
        <v>40074371.840000004</v>
      </c>
      <c r="M77" s="61">
        <f>IF(ISBLANK(L77),"  ",IF(L79&gt;0,L77/L79,IF(L77&gt;0,1,0)))</f>
        <v>0.25951113126712183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v>86983065.469999999</v>
      </c>
      <c r="C79" s="82">
        <v>0.53184450691055107</v>
      </c>
      <c r="D79" s="176">
        <v>76566739.669999987</v>
      </c>
      <c r="E79" s="83">
        <v>0.46815549308944898</v>
      </c>
      <c r="F79" s="176">
        <f>F77+F70+F49+F42+F51+F50+F78</f>
        <v>163540480.13999999</v>
      </c>
      <c r="G79" s="84">
        <f>IF(ISBLANK(F79),"  ",IF(F79&gt;0,F79/F79,IF(F79&gt;0,1,0)))</f>
        <v>1</v>
      </c>
      <c r="H79" s="176">
        <v>84078854</v>
      </c>
      <c r="I79" s="82">
        <v>0.54447262715180644</v>
      </c>
      <c r="J79" s="176">
        <v>70343700.609999999</v>
      </c>
      <c r="K79" s="83">
        <v>0.4555273728481935</v>
      </c>
      <c r="L79" s="176">
        <f>L77+L70+L49+L42+L51+L50+L78</f>
        <v>154422554.61000001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21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88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78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9140226</v>
      </c>
      <c r="C13" s="41">
        <v>1</v>
      </c>
      <c r="D13" s="177">
        <v>0</v>
      </c>
      <c r="E13" s="42">
        <v>0</v>
      </c>
      <c r="F13" s="187">
        <f>D13+B13</f>
        <v>9140226</v>
      </c>
      <c r="G13" s="43">
        <f>IF(ISBLANK(F13),"  ",IF(F79&gt;0,F13/F79,IF(F13&gt;0,1,0)))</f>
        <v>0.22711619575543404</v>
      </c>
      <c r="H13" s="165">
        <v>8158721</v>
      </c>
      <c r="I13" s="41">
        <v>1</v>
      </c>
      <c r="J13" s="177">
        <v>0</v>
      </c>
      <c r="K13" s="42">
        <v>0</v>
      </c>
      <c r="L13" s="187">
        <f t="shared" ref="L13:L34" si="0">J13+H13</f>
        <v>8158721</v>
      </c>
      <c r="M13" s="44">
        <f>IF(ISBLANK(L13),"  ",IF(L79&gt;0,L13/L79,IF(L13&gt;0,1,0)))</f>
        <v>0.18254769962279557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525443.71</v>
      </c>
      <c r="C15" s="48">
        <v>1</v>
      </c>
      <c r="D15" s="181">
        <v>0</v>
      </c>
      <c r="E15" s="49">
        <v>0</v>
      </c>
      <c r="F15" s="189">
        <f>D15+B15</f>
        <v>525443.71</v>
      </c>
      <c r="G15" s="50">
        <f>IF(ISBLANK(F15),"  ",IF(F79&gt;0,F15/F79,IF(F15&gt;0,1,0)))</f>
        <v>1.3056217264083132E-2</v>
      </c>
      <c r="H15" s="170">
        <v>502799</v>
      </c>
      <c r="I15" s="48">
        <v>1</v>
      </c>
      <c r="J15" s="181">
        <v>0</v>
      </c>
      <c r="K15" s="49">
        <v>0</v>
      </c>
      <c r="L15" s="189">
        <f t="shared" si="0"/>
        <v>502799</v>
      </c>
      <c r="M15" s="50">
        <f>IF(ISBLANK(L15),"  ",IF(L79&gt;0,L15/L79,IF(L15&gt;0,1,0)))</f>
        <v>1.1249900667352394E-2</v>
      </c>
      <c r="N15" s="24"/>
    </row>
    <row r="16" spans="1:17" ht="15" customHeight="1" x14ac:dyDescent="0.2">
      <c r="A16" s="51" t="s">
        <v>15</v>
      </c>
      <c r="B16" s="205">
        <v>0</v>
      </c>
      <c r="C16" s="41">
        <v>0</v>
      </c>
      <c r="D16" s="184">
        <v>0</v>
      </c>
      <c r="E16" s="42">
        <v>0</v>
      </c>
      <c r="F16" s="190">
        <f t="shared" ref="F16:F41" si="1">D16+B16</f>
        <v>0</v>
      </c>
      <c r="G16" s="43">
        <f>IF(ISBLANK(F16),"  ",IF(F79&gt;0,F16/F79,IF(F16&gt;0,1,0)))</f>
        <v>0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475443.70999999996</v>
      </c>
      <c r="C17" s="45">
        <v>1</v>
      </c>
      <c r="D17" s="181">
        <v>0</v>
      </c>
      <c r="E17" s="42">
        <v>0</v>
      </c>
      <c r="F17" s="191">
        <f t="shared" si="1"/>
        <v>475443.70999999996</v>
      </c>
      <c r="G17" s="47">
        <f>IF(ISBLANK(F17),"  ",IF(F79&gt;0,F17/F79,IF(F17&gt;0,1,0)))</f>
        <v>1.1813818029340829E-2</v>
      </c>
      <c r="H17" s="206">
        <v>452799</v>
      </c>
      <c r="I17" s="45">
        <v>1</v>
      </c>
      <c r="J17" s="181">
        <v>0</v>
      </c>
      <c r="K17" s="46">
        <v>0</v>
      </c>
      <c r="L17" s="191">
        <f t="shared" si="0"/>
        <v>452799</v>
      </c>
      <c r="M17" s="47">
        <f>IF(ISBLANK(L17),"  ",IF(L79&gt;0,L17/L79,IF(L17&gt;0,1,0)))</f>
        <v>1.0131173236773535E-2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50000</v>
      </c>
      <c r="C21" s="45">
        <v>1</v>
      </c>
      <c r="D21" s="181">
        <v>0</v>
      </c>
      <c r="E21" s="42">
        <v>0</v>
      </c>
      <c r="F21" s="191">
        <f t="shared" si="1"/>
        <v>50000</v>
      </c>
      <c r="G21" s="47">
        <f>IF(ISBLANK(F21),"  ",IF(F79&gt;0,F21/F79,IF(F21&gt;0,1,0)))</f>
        <v>1.242399234742303E-3</v>
      </c>
      <c r="H21" s="206">
        <v>50000</v>
      </c>
      <c r="I21" s="45">
        <v>1</v>
      </c>
      <c r="J21" s="181">
        <v>0</v>
      </c>
      <c r="K21" s="46">
        <v>0</v>
      </c>
      <c r="L21" s="191">
        <f t="shared" si="0"/>
        <v>50000</v>
      </c>
      <c r="M21" s="47">
        <f>IF(ISBLANK(L21),"  ",IF(L79&gt;0,L21/L79,IF(L21&gt;0,1,0)))</f>
        <v>1.1187274305788589E-3</v>
      </c>
      <c r="N21" s="24"/>
    </row>
    <row r="22" spans="1:14" ht="15" customHeight="1" x14ac:dyDescent="0.2">
      <c r="A22" s="52" t="s">
        <v>82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178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5">
        <v>0</v>
      </c>
      <c r="D35" s="181">
        <v>0</v>
      </c>
      <c r="E35" s="42">
        <v>0</v>
      </c>
      <c r="F35" s="191">
        <f t="shared" ref="F35" si="2">D35+B35</f>
        <v>0</v>
      </c>
      <c r="G35" s="47">
        <f>IF(ISBLANK(F35),"  ",IF(F80&gt;0,F35/F80,IF(F35&gt;0,1,0)))</f>
        <v>0</v>
      </c>
      <c r="H35" s="206">
        <v>0</v>
      </c>
      <c r="I35" s="45">
        <v>0</v>
      </c>
      <c r="J35" s="181">
        <v>0</v>
      </c>
      <c r="K35" s="46">
        <v>0</v>
      </c>
      <c r="L35" s="191">
        <f t="shared" ref="L35" si="3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5">
        <v>0</v>
      </c>
      <c r="D36" s="181">
        <v>0</v>
      </c>
      <c r="E36" s="42">
        <v>0</v>
      </c>
      <c r="F36" s="191">
        <f t="shared" ref="F36" si="4">D36+B36</f>
        <v>0</v>
      </c>
      <c r="G36" s="47">
        <f>IF(ISBLANK(F36),"  ",IF(F81&gt;0,F36/F81,IF(F36&gt;0,1,0)))</f>
        <v>0</v>
      </c>
      <c r="H36" s="206">
        <v>0</v>
      </c>
      <c r="I36" s="45">
        <v>0</v>
      </c>
      <c r="J36" s="181">
        <v>0</v>
      </c>
      <c r="K36" s="46">
        <v>0</v>
      </c>
      <c r="L36" s="191">
        <f t="shared" ref="L36" si="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9665669.7100000009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9665669.7100000009</v>
      </c>
      <c r="G42" s="61">
        <f>IF(ISBLANK(F42),"  ",IF(F79&gt;0,F42/F79,IF(F42&gt;0,1,0)))</f>
        <v>0.24017241301951719</v>
      </c>
      <c r="H42" s="169">
        <v>8661520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8661520</v>
      </c>
      <c r="M42" s="61">
        <f>IF(ISBLANK(L42),"  ",IF(L79&gt;0,L42/L79,IF(L42&gt;0,1,0)))</f>
        <v>0.19379760029014795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5">
        <v>0</v>
      </c>
      <c r="D48" s="181">
        <v>0</v>
      </c>
      <c r="E48" s="46"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5">
        <v>0</v>
      </c>
      <c r="J48" s="181">
        <v>0</v>
      </c>
      <c r="K48" s="46"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9">
        <v>0</v>
      </c>
      <c r="D49" s="185">
        <v>0</v>
      </c>
      <c r="E49" s="62"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69">
        <v>0</v>
      </c>
      <c r="J49" s="185">
        <v>0</v>
      </c>
      <c r="K49" s="62"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750736</v>
      </c>
      <c r="C50" s="69">
        <v>1</v>
      </c>
      <c r="D50" s="186">
        <v>0</v>
      </c>
      <c r="E50" s="62">
        <v>0</v>
      </c>
      <c r="F50" s="194">
        <f>D50+B50</f>
        <v>750736</v>
      </c>
      <c r="G50" s="61">
        <f>IF(ISBLANK(F50),"  ",IF(F78&gt;0,F50/F78,IF(F50&gt;0,1,0)))</f>
        <v>1</v>
      </c>
      <c r="H50" s="209">
        <v>0</v>
      </c>
      <c r="I50" s="69">
        <v>0</v>
      </c>
      <c r="J50" s="186">
        <v>750736</v>
      </c>
      <c r="K50" s="62">
        <v>1</v>
      </c>
      <c r="L50" s="194">
        <f>J50+H50</f>
        <v>750736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9118007.3699999992</v>
      </c>
      <c r="C53" s="41">
        <v>1</v>
      </c>
      <c r="D53" s="184">
        <v>0</v>
      </c>
      <c r="E53" s="42">
        <v>0</v>
      </c>
      <c r="F53" s="195">
        <f t="shared" ref="F53:F58" si="6">D53+B53</f>
        <v>9118007.3699999992</v>
      </c>
      <c r="G53" s="43">
        <f>IF(ISBLANK(F53),"  ",IF(F79&gt;0,F53/F79,IF(F53&gt;0,1,0)))</f>
        <v>0.22656410757725357</v>
      </c>
      <c r="H53" s="173">
        <v>11285649.630000001</v>
      </c>
      <c r="I53" s="41">
        <v>1</v>
      </c>
      <c r="J53" s="184">
        <v>0</v>
      </c>
      <c r="K53" s="42">
        <v>0</v>
      </c>
      <c r="L53" s="195">
        <f t="shared" ref="L53:L69" si="7">J53+H53</f>
        <v>11285649.630000001</v>
      </c>
      <c r="M53" s="43">
        <f>IF(ISBLANK(L53),"  ",IF(L79&gt;0,L53/L79,IF(L53&gt;0,1,0)))</f>
        <v>0.252511316259663</v>
      </c>
      <c r="N53" s="24"/>
    </row>
    <row r="54" spans="1:14" ht="15" customHeight="1" x14ac:dyDescent="0.2">
      <c r="A54" s="30" t="s">
        <v>48</v>
      </c>
      <c r="B54" s="170">
        <v>403877.3</v>
      </c>
      <c r="C54" s="45">
        <v>1</v>
      </c>
      <c r="D54" s="181">
        <v>0</v>
      </c>
      <c r="E54" s="46">
        <v>0</v>
      </c>
      <c r="F54" s="196">
        <f t="shared" si="6"/>
        <v>403877.3</v>
      </c>
      <c r="G54" s="47">
        <f>IF(ISBLANK(F54),"  ",IF(F79&gt;0,F54/F79,IF(F54&gt;0,1,0)))</f>
        <v>1.0035536968995751E-2</v>
      </c>
      <c r="H54" s="170">
        <v>403877.3</v>
      </c>
      <c r="I54" s="45">
        <v>1</v>
      </c>
      <c r="J54" s="181">
        <v>0</v>
      </c>
      <c r="K54" s="46">
        <v>0</v>
      </c>
      <c r="L54" s="196">
        <f t="shared" si="7"/>
        <v>403877.3</v>
      </c>
      <c r="M54" s="47">
        <f>IF(ISBLANK(L54),"  ",IF(L79&gt;0,L54/L79,IF(L54&gt;0,1,0)))</f>
        <v>9.0365722819625398E-3</v>
      </c>
      <c r="N54" s="24"/>
    </row>
    <row r="55" spans="1:14" ht="15" customHeight="1" x14ac:dyDescent="0.2">
      <c r="A55" s="74" t="s">
        <v>49</v>
      </c>
      <c r="B55" s="210">
        <v>451705</v>
      </c>
      <c r="C55" s="45">
        <v>1</v>
      </c>
      <c r="D55" s="215">
        <v>0</v>
      </c>
      <c r="E55" s="46">
        <v>0</v>
      </c>
      <c r="F55" s="197">
        <f t="shared" si="6"/>
        <v>451705</v>
      </c>
      <c r="G55" s="47">
        <f>IF(ISBLANK(F55),"  ",IF(F79&gt;0,F55/F79,IF(F55&gt;0,1,0)))</f>
        <v>1.1223958926585439E-2</v>
      </c>
      <c r="H55" s="210">
        <v>451705</v>
      </c>
      <c r="I55" s="45">
        <v>1</v>
      </c>
      <c r="J55" s="215">
        <v>0</v>
      </c>
      <c r="K55" s="46">
        <v>0</v>
      </c>
      <c r="L55" s="197">
        <f t="shared" si="7"/>
        <v>451705</v>
      </c>
      <c r="M55" s="47">
        <f>IF(ISBLANK(L55),"  ",IF(L79&gt;0,L55/L79,IF(L55&gt;0,1,0)))</f>
        <v>1.0106695480592469E-2</v>
      </c>
      <c r="N55" s="24"/>
    </row>
    <row r="56" spans="1:14" ht="15" customHeight="1" x14ac:dyDescent="0.2">
      <c r="A56" s="74" t="s">
        <v>50</v>
      </c>
      <c r="B56" s="210">
        <v>217955.5</v>
      </c>
      <c r="C56" s="45">
        <v>1</v>
      </c>
      <c r="D56" s="215">
        <v>0</v>
      </c>
      <c r="E56" s="46">
        <v>0</v>
      </c>
      <c r="F56" s="197">
        <f t="shared" si="6"/>
        <v>217955.5</v>
      </c>
      <c r="G56" s="47">
        <f>IF(ISBLANK(F56),"  ",IF(F79&gt;0,F56/F79,IF(F56&gt;0,1,0)))</f>
        <v>5.4157549281575205E-3</v>
      </c>
      <c r="H56" s="210">
        <v>217955.5</v>
      </c>
      <c r="I56" s="45">
        <v>1</v>
      </c>
      <c r="J56" s="215">
        <v>0</v>
      </c>
      <c r="K56" s="46">
        <v>0</v>
      </c>
      <c r="L56" s="197">
        <f t="shared" si="7"/>
        <v>217955.5</v>
      </c>
      <c r="M56" s="47">
        <f>IF(ISBLANK(L56),"  ",IF(L79&gt;0,L56/L79,IF(L56&gt;0,1,0)))</f>
        <v>4.8766559299106092E-3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206179</v>
      </c>
      <c r="E57" s="46">
        <v>1</v>
      </c>
      <c r="F57" s="197">
        <f t="shared" si="6"/>
        <v>206179</v>
      </c>
      <c r="G57" s="47">
        <f>IF(ISBLANK(F57),"  ",IF(F79&gt;0,F57/F79,IF(F57&gt;0,1,0)))</f>
        <v>5.1231326363986663E-3</v>
      </c>
      <c r="H57" s="210">
        <v>0</v>
      </c>
      <c r="I57" s="45">
        <v>0</v>
      </c>
      <c r="J57" s="215">
        <v>0</v>
      </c>
      <c r="K57" s="46">
        <v>0</v>
      </c>
      <c r="L57" s="197">
        <f t="shared" si="7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2566032.08</v>
      </c>
      <c r="C58" s="45">
        <v>0.62875969553523048</v>
      </c>
      <c r="D58" s="181">
        <v>1515069.33</v>
      </c>
      <c r="E58" s="46">
        <v>0.58533994524714128</v>
      </c>
      <c r="F58" s="196">
        <f t="shared" si="6"/>
        <v>4081101.41</v>
      </c>
      <c r="G58" s="47">
        <f>IF(ISBLANK(F58),"  ",IF(F79&gt;0,F58/F79,IF(F58&gt;0,1,0)))</f>
        <v>0.10140714537379468</v>
      </c>
      <c r="H58" s="170">
        <v>2588358</v>
      </c>
      <c r="I58" s="45">
        <v>0.58542151915413865</v>
      </c>
      <c r="J58" s="181">
        <v>1832999.7999999998</v>
      </c>
      <c r="K58" s="46">
        <v>0.41457848084586141</v>
      </c>
      <c r="L58" s="196">
        <f t="shared" si="7"/>
        <v>4421357.8</v>
      </c>
      <c r="M58" s="47">
        <f>IF(ISBLANK(L58),"  ",IF(L79&gt;0,L58/L79,IF(L58&gt;0,1,0)))</f>
        <v>9.8925885025275925E-2</v>
      </c>
      <c r="N58" s="24"/>
    </row>
    <row r="59" spans="1:14" s="64" customFormat="1" ht="15" customHeight="1" x14ac:dyDescent="0.25">
      <c r="A59" s="70" t="s">
        <v>53</v>
      </c>
      <c r="B59" s="211">
        <v>12757577.25</v>
      </c>
      <c r="C59" s="69">
        <v>0.88111961702352393</v>
      </c>
      <c r="D59" s="185">
        <v>1721248.33</v>
      </c>
      <c r="E59" s="62">
        <v>0.11515257391661261</v>
      </c>
      <c r="F59" s="198">
        <f>F58+F56+F55+F54+F53+F57</f>
        <v>14478825.579999998</v>
      </c>
      <c r="G59" s="61">
        <f>IF(ISBLANK(F59),"  ",IF(F79&gt;0,F59/F79,IF(F59&gt;0,1,0)))</f>
        <v>0.35976963641118559</v>
      </c>
      <c r="H59" s="211">
        <v>14947545.43</v>
      </c>
      <c r="I59" s="69">
        <v>0.89076637410308979</v>
      </c>
      <c r="J59" s="185">
        <v>1832999.7999999998</v>
      </c>
      <c r="K59" s="62">
        <v>0.10923362589691013</v>
      </c>
      <c r="L59" s="196">
        <f t="shared" si="7"/>
        <v>16780545.23</v>
      </c>
      <c r="M59" s="61">
        <f>IF(ISBLANK(L59),"  ",IF(L79&gt;0,L59/L79,IF(L59&gt;0,1,0)))</f>
        <v>0.37545712497740452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5">
        <v>0</v>
      </c>
      <c r="D62" s="181">
        <v>0</v>
      </c>
      <c r="E62" s="46">
        <v>0</v>
      </c>
      <c r="F62" s="191">
        <f t="shared" si="8"/>
        <v>0</v>
      </c>
      <c r="G62" s="47">
        <f>IF(ISBLANK(F62),"  ",IF(F79&gt;0,F62/F79,IF(F62&gt;0,1,0)))</f>
        <v>0</v>
      </c>
      <c r="H62" s="206">
        <v>0</v>
      </c>
      <c r="I62" s="45">
        <v>0</v>
      </c>
      <c r="J62" s="181">
        <v>0</v>
      </c>
      <c r="K62" s="46">
        <v>0</v>
      </c>
      <c r="L62" s="191">
        <f t="shared" si="7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1031423.89</v>
      </c>
      <c r="E63" s="46">
        <v>1</v>
      </c>
      <c r="F63" s="192">
        <f t="shared" si="8"/>
        <v>1031423.89</v>
      </c>
      <c r="G63" s="47">
        <f>IF(ISBLANK(F63),"  ",IF(F79&gt;0,F63/F79,IF(F63&gt;0,1,0)))</f>
        <v>2.5628805032618589E-2</v>
      </c>
      <c r="H63" s="168">
        <v>0</v>
      </c>
      <c r="I63" s="45">
        <v>0</v>
      </c>
      <c r="J63" s="180">
        <v>822830.71000000008</v>
      </c>
      <c r="K63" s="46">
        <v>1</v>
      </c>
      <c r="L63" s="192">
        <f t="shared" si="7"/>
        <v>822830.71000000008</v>
      </c>
      <c r="M63" s="47">
        <f>IF(ISBLANK(L63),"  ",IF(L79&gt;0,L63/L79,IF(L63&gt;0,1,0)))</f>
        <v>1.8410465719993566E-2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30312</v>
      </c>
      <c r="E65" s="46">
        <v>1</v>
      </c>
      <c r="F65" s="191">
        <f t="shared" si="8"/>
        <v>30312</v>
      </c>
      <c r="G65" s="47">
        <f>IF(ISBLANK(F65),"  ",IF(F79&gt;0,F65/F79,IF(F65&gt;0,1,0)))</f>
        <v>7.5319211207017385E-4</v>
      </c>
      <c r="H65" s="206">
        <v>0</v>
      </c>
      <c r="I65" s="45">
        <v>0</v>
      </c>
      <c r="J65" s="181">
        <v>0</v>
      </c>
      <c r="K65" s="46">
        <v>0</v>
      </c>
      <c r="L65" s="191">
        <f t="shared" si="7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3231288.79</v>
      </c>
      <c r="E66" s="46">
        <v>1</v>
      </c>
      <c r="F66" s="191">
        <f t="shared" si="8"/>
        <v>3231288.79</v>
      </c>
      <c r="G66" s="47">
        <f>IF(ISBLANK(F66),"  ",IF(F79&gt;0,F66/F79,IF(F66&gt;0,1,0)))</f>
        <v>8.0291014398547647E-2</v>
      </c>
      <c r="H66" s="206">
        <v>0</v>
      </c>
      <c r="I66" s="45">
        <v>0</v>
      </c>
      <c r="J66" s="181">
        <v>2970826.61</v>
      </c>
      <c r="K66" s="46">
        <v>1</v>
      </c>
      <c r="L66" s="191">
        <f t="shared" si="7"/>
        <v>2970826.61</v>
      </c>
      <c r="M66" s="47">
        <f>IF(ISBLANK(L66),"  ",IF(L79&gt;0,L66/L79,IF(L66&gt;0,1,0)))</f>
        <v>6.6470904402012032E-2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0</v>
      </c>
      <c r="E67" s="46">
        <v>0</v>
      </c>
      <c r="F67" s="191">
        <f t="shared" si="8"/>
        <v>0</v>
      </c>
      <c r="G67" s="47">
        <f>IF(ISBLANK(F67),"  ",IF(F79&gt;0,F67/F79,IF(F67&gt;0,1,0)))</f>
        <v>0</v>
      </c>
      <c r="H67" s="206">
        <v>0</v>
      </c>
      <c r="I67" s="45">
        <v>0</v>
      </c>
      <c r="J67" s="181">
        <v>0</v>
      </c>
      <c r="K67" s="46">
        <v>0</v>
      </c>
      <c r="L67" s="191">
        <f t="shared" si="7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119488.01999999999</v>
      </c>
      <c r="E68" s="46">
        <v>1</v>
      </c>
      <c r="F68" s="191">
        <f t="shared" si="8"/>
        <v>119488.01999999999</v>
      </c>
      <c r="G68" s="47">
        <f>IF(ISBLANK(F68),"  ",IF(F79&gt;0,F68/F79,IF(F68&gt;0,1,0)))</f>
        <v>2.9690364921774598E-3</v>
      </c>
      <c r="H68" s="206">
        <v>0</v>
      </c>
      <c r="I68" s="45">
        <v>0</v>
      </c>
      <c r="J68" s="181">
        <v>80934.930000000008</v>
      </c>
      <c r="K68" s="46">
        <v>1</v>
      </c>
      <c r="L68" s="191">
        <f t="shared" si="7"/>
        <v>80934.930000000008</v>
      </c>
      <c r="M68" s="47">
        <f>IF(ISBLANK(L68),"  ",IF(L79&gt;0,L68/L79,IF(L68&gt;0,1,0)))</f>
        <v>1.8108825256595961E-3</v>
      </c>
      <c r="N68" s="24"/>
    </row>
    <row r="69" spans="1:14" ht="15" customHeight="1" x14ac:dyDescent="0.2">
      <c r="A69" s="67" t="s">
        <v>63</v>
      </c>
      <c r="B69" s="206">
        <v>131524.5</v>
      </c>
      <c r="C69" s="45">
        <v>1</v>
      </c>
      <c r="D69" s="181">
        <v>0</v>
      </c>
      <c r="E69" s="46">
        <v>0</v>
      </c>
      <c r="F69" s="191">
        <f t="shared" si="8"/>
        <v>131524.5</v>
      </c>
      <c r="G69" s="47">
        <f>IF(ISBLANK(F69),"  ",IF(F79&gt;0,F69/F79,IF(F69&gt;0,1,0)))</f>
        <v>3.2681187629972808E-3</v>
      </c>
      <c r="H69" s="206">
        <v>0</v>
      </c>
      <c r="I69" s="45">
        <v>0</v>
      </c>
      <c r="J69" s="181">
        <v>0</v>
      </c>
      <c r="K69" s="46">
        <v>0</v>
      </c>
      <c r="L69" s="191">
        <f t="shared" si="7"/>
        <v>0</v>
      </c>
      <c r="M69" s="47">
        <f>IF(ISBLANK(L69),"  ",IF(L79&gt;0,L69/L79,IF(L69&gt;0,1,0)))</f>
        <v>0</v>
      </c>
      <c r="N69" s="24"/>
    </row>
    <row r="70" spans="1:14" s="64" customFormat="1" ht="15" customHeight="1" x14ac:dyDescent="0.25">
      <c r="A70" s="78" t="s">
        <v>64</v>
      </c>
      <c r="B70" s="174">
        <v>12889101.75</v>
      </c>
      <c r="C70" s="69">
        <v>0.67755846735913861</v>
      </c>
      <c r="D70" s="185">
        <v>6133761.0300000003</v>
      </c>
      <c r="E70" s="62">
        <v>0.41035239255332373</v>
      </c>
      <c r="F70" s="174">
        <f>F69+F68+F67+F66+F65+F64+F63+F62+F61+F60+F59</f>
        <v>19022862.779999997</v>
      </c>
      <c r="G70" s="61">
        <f>IF(ISBLANK(F70),"  ",IF(F79&gt;0,F70/F79,IF(F70&gt;0,1,0)))</f>
        <v>0.47267980320959674</v>
      </c>
      <c r="H70" s="174">
        <v>14947545.43</v>
      </c>
      <c r="I70" s="69">
        <v>0.72367203774235056</v>
      </c>
      <c r="J70" s="185">
        <v>5707592.0499999998</v>
      </c>
      <c r="K70" s="62">
        <v>0.27632796225764938</v>
      </c>
      <c r="L70" s="174">
        <f>L69+L68+L67+L66+L65+L64+L63+L62+L61+L60+L59</f>
        <v>20655137.48</v>
      </c>
      <c r="M70" s="61">
        <f>IF(ISBLANK(L70),"  ",IF(L79&gt;0,L70/L79,IF(L70&gt;0,1,0)))</f>
        <v>0.46214937762506975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v>0</v>
      </c>
      <c r="D72" s="184">
        <v>0</v>
      </c>
      <c r="E72" s="42"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v>0</v>
      </c>
      <c r="J72" s="184">
        <v>0</v>
      </c>
      <c r="K72" s="42"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6014642</v>
      </c>
      <c r="E75" s="42">
        <v>1</v>
      </c>
      <c r="F75" s="190">
        <f>D75+B75</f>
        <v>6014642</v>
      </c>
      <c r="G75" s="43">
        <f>IF(ISBLANK(F75),"  ",IF(F79&gt;0,F75/F79,IF(F75&gt;0,1,0)))</f>
        <v>0.14945173236097831</v>
      </c>
      <c r="H75" s="205">
        <v>0</v>
      </c>
      <c r="I75" s="41">
        <v>0</v>
      </c>
      <c r="J75" s="184">
        <v>5229852.28</v>
      </c>
      <c r="K75" s="42">
        <v>1</v>
      </c>
      <c r="L75" s="190">
        <f>J75+H75</f>
        <v>5229852.28</v>
      </c>
      <c r="M75" s="43">
        <f>IF(ISBLANK(L75),"  ",IF(L79&gt;0,L75/L79,IF(L75&gt;0,1,0)))</f>
        <v>0.11701558407022775</v>
      </c>
    </row>
    <row r="76" spans="1:14" ht="15" customHeight="1" x14ac:dyDescent="0.2">
      <c r="A76" s="30" t="s">
        <v>70</v>
      </c>
      <c r="B76" s="206">
        <v>0</v>
      </c>
      <c r="C76" s="45">
        <v>0</v>
      </c>
      <c r="D76" s="181">
        <v>4790802</v>
      </c>
      <c r="E76" s="46">
        <v>1</v>
      </c>
      <c r="F76" s="191">
        <f>D76+B76</f>
        <v>4790802</v>
      </c>
      <c r="G76" s="47">
        <f>IF(ISBLANK(F76),"  ",IF(F79&gt;0,F76/F79,IF(F76&gt;0,1,0)))</f>
        <v>0.11904177477203789</v>
      </c>
      <c r="H76" s="206">
        <v>0</v>
      </c>
      <c r="I76" s="45">
        <v>0</v>
      </c>
      <c r="J76" s="181">
        <v>9396393.3099999987</v>
      </c>
      <c r="K76" s="46">
        <v>1</v>
      </c>
      <c r="L76" s="191">
        <f>J76+H76</f>
        <v>9396393.3099999987</v>
      </c>
      <c r="M76" s="47">
        <f>IF(ISBLANK(L76),"  ",IF(L79&gt;0,L76/L79,IF(L76&gt;0,1,0)))</f>
        <v>0.21024005888809355</v>
      </c>
    </row>
    <row r="77" spans="1:14" s="64" customFormat="1" ht="15" customHeight="1" x14ac:dyDescent="0.25">
      <c r="A77" s="65" t="s">
        <v>71</v>
      </c>
      <c r="B77" s="175">
        <v>0</v>
      </c>
      <c r="C77" s="69">
        <v>0</v>
      </c>
      <c r="D77" s="186">
        <v>10805444</v>
      </c>
      <c r="E77" s="62">
        <v>1</v>
      </c>
      <c r="F77" s="200">
        <f>F76+F75+F74+F73+F72</f>
        <v>10805444</v>
      </c>
      <c r="G77" s="61">
        <f>IF(ISBLANK(F77),"  ",IF(F79&gt;0,F77/F79,IF(F77&gt;0,1,0)))</f>
        <v>0.26849350713301623</v>
      </c>
      <c r="H77" s="175">
        <v>0</v>
      </c>
      <c r="I77" s="69">
        <v>0</v>
      </c>
      <c r="J77" s="186">
        <v>14626245.59</v>
      </c>
      <c r="K77" s="62">
        <v>1</v>
      </c>
      <c r="L77" s="200">
        <f>L76+L75+L74+L73+L72</f>
        <v>14626245.59</v>
      </c>
      <c r="M77" s="61">
        <f>IF(ISBLANK(L77),"  ",IF(L79&gt;0,L77/L79,IF(L77&gt;0,1,0)))</f>
        <v>0.32725564295832132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v>23305507.460000001</v>
      </c>
      <c r="C79" s="82">
        <v>0.57909489267170078</v>
      </c>
      <c r="D79" s="176">
        <v>16939205.030000001</v>
      </c>
      <c r="E79" s="83">
        <v>0.42090510732829944</v>
      </c>
      <c r="F79" s="176">
        <f>F77+F70+F49+F42+F51+F50+F78</f>
        <v>40244712.489999995</v>
      </c>
      <c r="G79" s="84">
        <f>IF(ISBLANK(F79),"  ",IF(F79&gt;0,F79/F79,IF(F79&gt;0,1,0)))</f>
        <v>1</v>
      </c>
      <c r="H79" s="176">
        <f>H77+H70+H49+H42+H51+H50+H78</f>
        <v>23609065.43</v>
      </c>
      <c r="I79" s="82">
        <v>0.52824218213744123</v>
      </c>
      <c r="J79" s="176">
        <f>J77+J70+J49+J42+J51+J50+J78</f>
        <v>21084573.640000001</v>
      </c>
      <c r="K79" s="83">
        <v>0.47175781786255877</v>
      </c>
      <c r="L79" s="176">
        <f>L77+L70+L49+L42+L51+L50+L78</f>
        <v>44693639.07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7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7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</row>
    <row r="88" spans="1:17" x14ac:dyDescent="0.2">
      <c r="Q88" s="107">
        <v>3</v>
      </c>
    </row>
  </sheetData>
  <hyperlinks>
    <hyperlink ref="O2" location="Home!A1" tooltip="Home" display="Home" xr:uid="{00000000-0004-0000-2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116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5692475</v>
      </c>
      <c r="C13" s="41">
        <v>1</v>
      </c>
      <c r="D13" s="177">
        <v>0</v>
      </c>
      <c r="E13" s="42">
        <v>0</v>
      </c>
      <c r="F13" s="187">
        <f>D13+B13</f>
        <v>5692475</v>
      </c>
      <c r="G13" s="43">
        <f>IF(ISBLANK(F13),"  ",IF(F79&gt;0,F13/F79,IF(F13&gt;0,1,0)))</f>
        <v>0.15427328858679165</v>
      </c>
      <c r="H13" s="165">
        <v>4958497</v>
      </c>
      <c r="I13" s="41">
        <v>1</v>
      </c>
      <c r="J13" s="177">
        <v>0</v>
      </c>
      <c r="K13" s="42">
        <v>0</v>
      </c>
      <c r="L13" s="187">
        <f t="shared" ref="L13:L34" si="0">J13+H13</f>
        <v>4958497</v>
      </c>
      <c r="M13" s="44">
        <f>IF(ISBLANK(L13),"  ",IF(L79&gt;0,L13/L79,IF(L13&gt;0,1,0)))</f>
        <v>0.13855269198249559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166405</v>
      </c>
      <c r="C15" s="48">
        <v>1</v>
      </c>
      <c r="D15" s="181">
        <v>0</v>
      </c>
      <c r="E15" s="49">
        <v>0</v>
      </c>
      <c r="F15" s="189">
        <f>D15+B15</f>
        <v>166405</v>
      </c>
      <c r="G15" s="50">
        <f>IF(ISBLANK(F15),"  ",IF(F79&gt;0,F15/F79,IF(F15&gt;0,1,0)))</f>
        <v>4.5097864439079781E-3</v>
      </c>
      <c r="H15" s="170">
        <v>162060</v>
      </c>
      <c r="I15" s="48">
        <v>1</v>
      </c>
      <c r="J15" s="181">
        <v>0</v>
      </c>
      <c r="K15" s="49">
        <v>0</v>
      </c>
      <c r="L15" s="189">
        <f t="shared" si="0"/>
        <v>162060</v>
      </c>
      <c r="M15" s="50">
        <f>IF(ISBLANK(L15),"  ",IF(L79&gt;0,L15/L79,IF(L15&gt;0,1,0)))</f>
        <v>4.5283579404572063E-3</v>
      </c>
      <c r="N15" s="24"/>
    </row>
    <row r="16" spans="1:17" ht="15" customHeight="1" x14ac:dyDescent="0.2">
      <c r="A16" s="51" t="s">
        <v>15</v>
      </c>
      <c r="B16" s="205">
        <v>0</v>
      </c>
      <c r="C16" s="41">
        <v>0</v>
      </c>
      <c r="D16" s="184">
        <v>0</v>
      </c>
      <c r="E16" s="42">
        <v>0</v>
      </c>
      <c r="F16" s="190">
        <f t="shared" ref="F16:F41" si="1">D16+B16</f>
        <v>0</v>
      </c>
      <c r="G16" s="43">
        <f>IF(ISBLANK(F16),"  ",IF(F79&gt;0,F16/F79,IF(F16&gt;0,1,0)))</f>
        <v>0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166405</v>
      </c>
      <c r="C17" s="45">
        <v>1</v>
      </c>
      <c r="D17" s="181">
        <v>0</v>
      </c>
      <c r="E17" s="42">
        <v>0</v>
      </c>
      <c r="F17" s="191">
        <f t="shared" si="1"/>
        <v>166405</v>
      </c>
      <c r="G17" s="47">
        <f>IF(ISBLANK(F17),"  ",IF(F79&gt;0,F17/F79,IF(F17&gt;0,1,0)))</f>
        <v>4.5097864439079781E-3</v>
      </c>
      <c r="H17" s="206">
        <v>162060</v>
      </c>
      <c r="I17" s="45">
        <v>1</v>
      </c>
      <c r="J17" s="181">
        <v>0</v>
      </c>
      <c r="K17" s="46">
        <v>0</v>
      </c>
      <c r="L17" s="191">
        <f t="shared" si="0"/>
        <v>162060</v>
      </c>
      <c r="M17" s="47">
        <f>IF(ISBLANK(L17),"  ",IF(L79&gt;0,L17/L79,IF(L17&gt;0,1,0)))</f>
        <v>4.5283579404572063E-3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/>
      <c r="C35" s="45"/>
      <c r="D35" s="181"/>
      <c r="E35" s="42"/>
      <c r="F35" s="191">
        <f t="shared" ref="F35" si="2">D35+B35</f>
        <v>0</v>
      </c>
      <c r="G35" s="47">
        <f>IF(ISBLANK(F35),"  ",IF(F80&gt;0,F35/F80,IF(F35&gt;0,1,0)))</f>
        <v>0</v>
      </c>
      <c r="H35" s="206">
        <v>0</v>
      </c>
      <c r="I35" s="45">
        <v>0</v>
      </c>
      <c r="J35" s="181">
        <v>0</v>
      </c>
      <c r="K35" s="46">
        <v>0</v>
      </c>
      <c r="L35" s="191">
        <f t="shared" ref="L35" si="3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/>
      <c r="C36" s="45"/>
      <c r="D36" s="181"/>
      <c r="E36" s="42"/>
      <c r="F36" s="191">
        <f t="shared" ref="F36" si="4">D36+B36</f>
        <v>0</v>
      </c>
      <c r="G36" s="47">
        <f>IF(ISBLANK(F36),"  ",IF(F81&gt;0,F36/F81,IF(F36&gt;0,1,0)))</f>
        <v>0</v>
      </c>
      <c r="H36" s="206">
        <v>0</v>
      </c>
      <c r="I36" s="45">
        <v>0</v>
      </c>
      <c r="J36" s="181">
        <v>0</v>
      </c>
      <c r="K36" s="46">
        <v>0</v>
      </c>
      <c r="L36" s="191">
        <f t="shared" ref="L36" si="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5858880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5858880</v>
      </c>
      <c r="G42" s="61">
        <f>IF(ISBLANK(F42),"  ",IF(F79&gt;0,F42/F79,IF(F42&gt;0,1,0)))</f>
        <v>0.15878307503069963</v>
      </c>
      <c r="H42" s="169">
        <v>5120557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5120557</v>
      </c>
      <c r="M42" s="61">
        <f>IF(ISBLANK(L42),"  ",IF(L79&gt;0,L42/L79,IF(L42&gt;0,1,0)))</f>
        <v>0.14308104992295281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5">
        <v>0</v>
      </c>
      <c r="D48" s="181">
        <v>0</v>
      </c>
      <c r="E48" s="46"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5">
        <v>0</v>
      </c>
      <c r="J48" s="181">
        <v>0</v>
      </c>
      <c r="K48" s="46"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9">
        <v>0</v>
      </c>
      <c r="D49" s="185">
        <v>0</v>
      </c>
      <c r="E49" s="62"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69">
        <v>0</v>
      </c>
      <c r="J49" s="185">
        <v>0</v>
      </c>
      <c r="K49" s="62"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594302</v>
      </c>
      <c r="C50" s="69">
        <v>1</v>
      </c>
      <c r="D50" s="186">
        <v>0</v>
      </c>
      <c r="E50" s="62">
        <v>0</v>
      </c>
      <c r="F50" s="194">
        <f>D50+B50</f>
        <v>594302</v>
      </c>
      <c r="G50" s="61">
        <f>IF(ISBLANK(F50),"  ",IF(F78&gt;0,F50/F78,IF(F50&gt;0,1,0)))</f>
        <v>1</v>
      </c>
      <c r="H50" s="209">
        <v>0</v>
      </c>
      <c r="I50" s="69">
        <v>0</v>
      </c>
      <c r="J50" s="186">
        <v>594302</v>
      </c>
      <c r="K50" s="62"/>
      <c r="L50" s="194">
        <f>J50+H50</f>
        <v>594302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6608056</v>
      </c>
      <c r="C53" s="41">
        <v>1</v>
      </c>
      <c r="D53" s="184">
        <v>0</v>
      </c>
      <c r="E53" s="42">
        <v>0</v>
      </c>
      <c r="F53" s="195">
        <f t="shared" ref="F53:F58" si="6">D53+B53</f>
        <v>6608056</v>
      </c>
      <c r="G53" s="43">
        <f>IF(ISBLANK(F53),"  ",IF(F79&gt;0,F53/F79,IF(F53&gt;0,1,0)))</f>
        <v>0.17908669432640112</v>
      </c>
      <c r="H53" s="173">
        <v>6303021</v>
      </c>
      <c r="I53" s="41">
        <v>1</v>
      </c>
      <c r="J53" s="184">
        <v>0</v>
      </c>
      <c r="K53" s="42">
        <v>0</v>
      </c>
      <c r="L53" s="195">
        <f t="shared" ref="L53:L69" si="7">J53+H53</f>
        <v>6303021</v>
      </c>
      <c r="M53" s="43">
        <f>IF(ISBLANK(L53),"  ",IF(L79&gt;0,L53/L79,IF(L53&gt;0,1,0)))</f>
        <v>0.17612202390607504</v>
      </c>
      <c r="N53" s="24"/>
    </row>
    <row r="54" spans="1:14" ht="15" customHeight="1" x14ac:dyDescent="0.2">
      <c r="A54" s="30" t="s">
        <v>48</v>
      </c>
      <c r="B54" s="170">
        <v>564685</v>
      </c>
      <c r="C54" s="45">
        <v>1</v>
      </c>
      <c r="D54" s="181">
        <v>0</v>
      </c>
      <c r="E54" s="46">
        <v>0</v>
      </c>
      <c r="F54" s="196">
        <f t="shared" si="6"/>
        <v>564685</v>
      </c>
      <c r="G54" s="47">
        <f>IF(ISBLANK(F54),"  ",IF(F79&gt;0,F54/F79,IF(F54&gt;0,1,0)))</f>
        <v>1.5303679325009324E-2</v>
      </c>
      <c r="H54" s="170">
        <v>406857</v>
      </c>
      <c r="I54" s="45">
        <v>1</v>
      </c>
      <c r="J54" s="181">
        <v>0</v>
      </c>
      <c r="K54" s="46">
        <v>0</v>
      </c>
      <c r="L54" s="196">
        <f t="shared" si="7"/>
        <v>406857</v>
      </c>
      <c r="M54" s="47">
        <f>IF(ISBLANK(L54),"  ",IF(L79&gt;0,L54/L79,IF(L54&gt;0,1,0)))</f>
        <v>1.1368592660623211E-2</v>
      </c>
      <c r="N54" s="24"/>
    </row>
    <row r="55" spans="1:14" ht="15" customHeight="1" x14ac:dyDescent="0.2">
      <c r="A55" s="74" t="s">
        <v>49</v>
      </c>
      <c r="B55" s="210">
        <v>425033</v>
      </c>
      <c r="C55" s="45">
        <v>1</v>
      </c>
      <c r="D55" s="215">
        <v>0</v>
      </c>
      <c r="E55" s="46">
        <v>0</v>
      </c>
      <c r="F55" s="197">
        <f t="shared" si="6"/>
        <v>425033</v>
      </c>
      <c r="G55" s="47">
        <f>IF(ISBLANK(F55),"  ",IF(F79&gt;0,F55/F79,IF(F55&gt;0,1,0)))</f>
        <v>1.1518933094639822E-2</v>
      </c>
      <c r="H55" s="210">
        <v>550318</v>
      </c>
      <c r="I55" s="45">
        <v>1</v>
      </c>
      <c r="J55" s="215">
        <v>0</v>
      </c>
      <c r="K55" s="46">
        <v>0</v>
      </c>
      <c r="L55" s="197">
        <f t="shared" si="7"/>
        <v>550318</v>
      </c>
      <c r="M55" s="47">
        <f>IF(ISBLANK(L55),"  ",IF(L79&gt;0,L55/L79,IF(L55&gt;0,1,0)))</f>
        <v>1.5377248457833698E-2</v>
      </c>
      <c r="N55" s="24"/>
    </row>
    <row r="56" spans="1:14" ht="15" customHeight="1" x14ac:dyDescent="0.2">
      <c r="A56" s="74" t="s">
        <v>50</v>
      </c>
      <c r="B56" s="210">
        <v>0</v>
      </c>
      <c r="C56" s="45">
        <v>0</v>
      </c>
      <c r="D56" s="215">
        <v>0</v>
      </c>
      <c r="E56" s="46">
        <v>0</v>
      </c>
      <c r="F56" s="197">
        <f t="shared" si="6"/>
        <v>0</v>
      </c>
      <c r="G56" s="47">
        <f>IF(ISBLANK(F56),"  ",IF(F79&gt;0,F56/F79,IF(F56&gt;0,1,0)))</f>
        <v>0</v>
      </c>
      <c r="H56" s="210">
        <v>0</v>
      </c>
      <c r="I56" s="45">
        <v>0</v>
      </c>
      <c r="J56" s="215">
        <v>0</v>
      </c>
      <c r="K56" s="46">
        <v>0</v>
      </c>
      <c r="L56" s="197">
        <f t="shared" si="7"/>
        <v>0</v>
      </c>
      <c r="M56" s="47">
        <f>IF(ISBLANK(L56),"  ",IF(L79&gt;0,L56/L79,IF(L56&gt;0,1,0)))</f>
        <v>0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0</v>
      </c>
      <c r="E57" s="46">
        <v>0</v>
      </c>
      <c r="F57" s="197">
        <f t="shared" si="6"/>
        <v>0</v>
      </c>
      <c r="G57" s="47">
        <f>IF(ISBLANK(F57),"  ",IF(F79&gt;0,F57/F79,IF(F57&gt;0,1,0)))</f>
        <v>0</v>
      </c>
      <c r="H57" s="210">
        <v>0</v>
      </c>
      <c r="I57" s="45">
        <v>0</v>
      </c>
      <c r="J57" s="215">
        <v>328896</v>
      </c>
      <c r="K57" s="46">
        <v>1</v>
      </c>
      <c r="L57" s="197">
        <f t="shared" si="7"/>
        <v>328896</v>
      </c>
      <c r="M57" s="47">
        <f>IF(ISBLANK(L57),"  ",IF(L79&gt;0,L57/L79,IF(L57&gt;0,1,0)))</f>
        <v>9.1901691545391417E-3</v>
      </c>
      <c r="N57" s="24"/>
    </row>
    <row r="58" spans="1:14" ht="15" customHeight="1" x14ac:dyDescent="0.2">
      <c r="A58" s="30" t="s">
        <v>52</v>
      </c>
      <c r="B58" s="170">
        <v>1691816</v>
      </c>
      <c r="C58" s="45">
        <v>0.69343343032346938</v>
      </c>
      <c r="D58" s="181">
        <v>747951</v>
      </c>
      <c r="E58" s="46">
        <v>0.38516849650853813</v>
      </c>
      <c r="F58" s="196">
        <f t="shared" si="6"/>
        <v>2439767</v>
      </c>
      <c r="G58" s="47">
        <f>IF(ISBLANK(F58),"  ",IF(F79&gt;0,F58/F79,IF(F58&gt;0,1,0)))</f>
        <v>6.6120778479577147E-2</v>
      </c>
      <c r="H58" s="170">
        <v>1941880</v>
      </c>
      <c r="I58" s="45">
        <v>0.65947157508659915</v>
      </c>
      <c r="J58" s="181">
        <v>1002720</v>
      </c>
      <c r="K58" s="46">
        <v>0.3405284249134008</v>
      </c>
      <c r="L58" s="196">
        <f t="shared" si="7"/>
        <v>2944600</v>
      </c>
      <c r="M58" s="47">
        <f>IF(ISBLANK(L58),"  ",IF(L79&gt;0,L58/L79,IF(L58&gt;0,1,0)))</f>
        <v>8.227941991528008E-2</v>
      </c>
      <c r="N58" s="24"/>
    </row>
    <row r="59" spans="1:14" s="64" customFormat="1" ht="15" customHeight="1" x14ac:dyDescent="0.25">
      <c r="A59" s="70" t="s">
        <v>53</v>
      </c>
      <c r="B59" s="211">
        <v>9289590</v>
      </c>
      <c r="C59" s="69">
        <v>0.92548463812003356</v>
      </c>
      <c r="D59" s="185">
        <v>747951</v>
      </c>
      <c r="E59" s="62">
        <v>8.1280680576861136E-2</v>
      </c>
      <c r="F59" s="198">
        <f>F58+F56+F55+F54+F53+F57</f>
        <v>10037541</v>
      </c>
      <c r="G59" s="61">
        <f>IF(ISBLANK(F59),"  ",IF(F79&gt;0,F59/F79,IF(F59&gt;0,1,0)))</f>
        <v>0.27203008522562738</v>
      </c>
      <c r="H59" s="211">
        <v>9202076</v>
      </c>
      <c r="I59" s="69">
        <v>0.87358506400225111</v>
      </c>
      <c r="J59" s="185">
        <v>1331616</v>
      </c>
      <c r="K59" s="62">
        <v>0.12641493599774895</v>
      </c>
      <c r="L59" s="196">
        <f t="shared" si="7"/>
        <v>10533692</v>
      </c>
      <c r="M59" s="61">
        <f>IF(ISBLANK(L59),"  ",IF(L79&gt;0,L59/L79,IF(L59&gt;0,1,0)))</f>
        <v>0.29433745409435119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5">
        <v>0</v>
      </c>
      <c r="D62" s="181">
        <v>0</v>
      </c>
      <c r="E62" s="46">
        <v>0</v>
      </c>
      <c r="F62" s="191">
        <f t="shared" si="8"/>
        <v>0</v>
      </c>
      <c r="G62" s="47">
        <f>IF(ISBLANK(F62),"  ",IF(F79&gt;0,F62/F79,IF(F62&gt;0,1,0)))</f>
        <v>0</v>
      </c>
      <c r="H62" s="206">
        <v>0</v>
      </c>
      <c r="I62" s="45">
        <v>0</v>
      </c>
      <c r="J62" s="181">
        <v>0</v>
      </c>
      <c r="K62" s="46">
        <v>0</v>
      </c>
      <c r="L62" s="191">
        <f t="shared" si="7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0</v>
      </c>
      <c r="E63" s="46">
        <v>0</v>
      </c>
      <c r="F63" s="192">
        <f t="shared" si="8"/>
        <v>0</v>
      </c>
      <c r="G63" s="47">
        <f>IF(ISBLANK(F63),"  ",IF(F79&gt;0,F63/F79,IF(F63&gt;0,1,0)))</f>
        <v>0</v>
      </c>
      <c r="H63" s="168">
        <v>0</v>
      </c>
      <c r="I63" s="45">
        <v>0</v>
      </c>
      <c r="J63" s="180">
        <v>1197998</v>
      </c>
      <c r="K63" s="46">
        <v>1</v>
      </c>
      <c r="L63" s="192">
        <f t="shared" si="7"/>
        <v>1197998</v>
      </c>
      <c r="M63" s="47">
        <f>IF(ISBLANK(L63),"  ",IF(L79&gt;0,L63/L79,IF(L63&gt;0,1,0)))</f>
        <v>3.3475032432135336E-2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1421</v>
      </c>
      <c r="E65" s="46">
        <v>1</v>
      </c>
      <c r="F65" s="191">
        <f t="shared" si="8"/>
        <v>1421</v>
      </c>
      <c r="G65" s="47">
        <f>IF(ISBLANK(F65),"  ",IF(F79&gt;0,F65/F79,IF(F65&gt;0,1,0)))</f>
        <v>3.8510901335856716E-5</v>
      </c>
      <c r="H65" s="206">
        <v>0</v>
      </c>
      <c r="I65" s="45">
        <v>0</v>
      </c>
      <c r="J65" s="181">
        <v>1420</v>
      </c>
      <c r="K65" s="46">
        <v>1</v>
      </c>
      <c r="L65" s="191">
        <f t="shared" si="7"/>
        <v>1420</v>
      </c>
      <c r="M65" s="47">
        <f>IF(ISBLANK(L65),"  ",IF(L79&gt;0,L65/L79,IF(L65&gt;0,1,0)))</f>
        <v>3.9678318372511624E-5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217336</v>
      </c>
      <c r="E66" s="46">
        <v>1</v>
      </c>
      <c r="F66" s="191">
        <f t="shared" si="8"/>
        <v>217336</v>
      </c>
      <c r="G66" s="47">
        <f>IF(ISBLANK(F66),"  ",IF(F79&gt;0,F66/F79,IF(F66&gt;0,1,0)))</f>
        <v>5.8900811067767456E-3</v>
      </c>
      <c r="H66" s="206">
        <v>0</v>
      </c>
      <c r="I66" s="45">
        <v>0</v>
      </c>
      <c r="J66" s="181">
        <v>144361</v>
      </c>
      <c r="K66" s="46">
        <v>1</v>
      </c>
      <c r="L66" s="191">
        <f t="shared" si="7"/>
        <v>144361</v>
      </c>
      <c r="M66" s="47">
        <f>IF(ISBLANK(L66),"  ",IF(L79&gt;0,L66/L79,IF(L66&gt;0,1,0)))</f>
        <v>4.0338040271648947E-3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0</v>
      </c>
      <c r="E67" s="46">
        <v>0</v>
      </c>
      <c r="F67" s="191">
        <f t="shared" si="8"/>
        <v>0</v>
      </c>
      <c r="G67" s="47">
        <f>IF(ISBLANK(F67),"  ",IF(F79&gt;0,F67/F79,IF(F67&gt;0,1,0)))</f>
        <v>0</v>
      </c>
      <c r="H67" s="206">
        <v>0</v>
      </c>
      <c r="I67" s="45">
        <v>0</v>
      </c>
      <c r="J67" s="181">
        <v>0</v>
      </c>
      <c r="K67" s="46">
        <v>0</v>
      </c>
      <c r="L67" s="191">
        <f t="shared" si="7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479073</v>
      </c>
      <c r="E68" s="46">
        <v>1</v>
      </c>
      <c r="F68" s="191">
        <f t="shared" si="8"/>
        <v>479073</v>
      </c>
      <c r="G68" s="47">
        <f>IF(ISBLANK(F68),"  ",IF(F79&gt;0,F68/F79,IF(F68&gt;0,1,0)))</f>
        <v>1.298348559864383E-2</v>
      </c>
      <c r="H68" s="206">
        <v>0</v>
      </c>
      <c r="I68" s="45">
        <v>0</v>
      </c>
      <c r="J68" s="181">
        <v>250000</v>
      </c>
      <c r="K68" s="46">
        <v>1</v>
      </c>
      <c r="L68" s="191">
        <f t="shared" si="7"/>
        <v>250000</v>
      </c>
      <c r="M68" s="47">
        <f>IF(ISBLANK(L68),"  ",IF(L79&gt;0,L68/L79,IF(L68&gt;0,1,0)))</f>
        <v>6.9856194317802151E-3</v>
      </c>
      <c r="N68" s="24"/>
    </row>
    <row r="69" spans="1:14" ht="15" customHeight="1" x14ac:dyDescent="0.2">
      <c r="A69" s="67" t="s">
        <v>63</v>
      </c>
      <c r="B69" s="206">
        <v>332189</v>
      </c>
      <c r="C69" s="45">
        <v>1</v>
      </c>
      <c r="D69" s="181">
        <v>0</v>
      </c>
      <c r="E69" s="46">
        <v>0</v>
      </c>
      <c r="F69" s="191">
        <f t="shared" si="8"/>
        <v>332189</v>
      </c>
      <c r="G69" s="47">
        <f>IF(ISBLANK(F69),"  ",IF(F79&gt;0,F69/F79,IF(F69&gt;0,1,0)))</f>
        <v>9.0027430006030303E-3</v>
      </c>
      <c r="H69" s="206">
        <v>806762</v>
      </c>
      <c r="I69" s="45">
        <v>1</v>
      </c>
      <c r="J69" s="181">
        <v>0</v>
      </c>
      <c r="K69" s="46">
        <v>0</v>
      </c>
      <c r="L69" s="191">
        <f t="shared" si="7"/>
        <v>806762</v>
      </c>
      <c r="M69" s="47">
        <f>IF(ISBLANK(L69),"  ",IF(L79&gt;0,L69/L79,IF(L69&gt;0,1,0)))</f>
        <v>2.2542929216087478E-2</v>
      </c>
      <c r="N69" s="24"/>
    </row>
    <row r="70" spans="1:14" s="64" customFormat="1" ht="15" customHeight="1" x14ac:dyDescent="0.25">
      <c r="A70" s="78" t="s">
        <v>64</v>
      </c>
      <c r="B70" s="174">
        <v>9621779</v>
      </c>
      <c r="C70" s="69">
        <v>0.86936768357253091</v>
      </c>
      <c r="D70" s="185">
        <v>1445781</v>
      </c>
      <c r="E70" s="62">
        <v>0.14445043470580701</v>
      </c>
      <c r="F70" s="174">
        <f>F69+F68+F67+F66+F65+F64+F63+F62+F61+F60+F59</f>
        <v>11067560</v>
      </c>
      <c r="G70" s="61">
        <f>IF(ISBLANK(F70),"  ",IF(F79&gt;0,F70/F79,IF(F70&gt;0,1,0)))</f>
        <v>0.29994490583298689</v>
      </c>
      <c r="H70" s="174">
        <v>10008838</v>
      </c>
      <c r="I70" s="69">
        <v>0.77382539807346906</v>
      </c>
      <c r="J70" s="185">
        <v>2925395</v>
      </c>
      <c r="K70" s="62">
        <v>0.22617460192653094</v>
      </c>
      <c r="L70" s="174">
        <f>L69+L68+L67+L66+L65+L64+L63+L62+L61+L60+L59</f>
        <v>12934233</v>
      </c>
      <c r="M70" s="61">
        <f>IF(ISBLANK(L70),"  ",IF(L79&gt;0,L70/L79,IF(L70&gt;0,1,0)))</f>
        <v>0.36141451751989162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v>0</v>
      </c>
      <c r="D72" s="184">
        <v>0</v>
      </c>
      <c r="E72" s="42"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v>0</v>
      </c>
      <c r="J72" s="184">
        <v>0</v>
      </c>
      <c r="K72" s="42"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10332530</v>
      </c>
      <c r="E75" s="42">
        <v>1</v>
      </c>
      <c r="F75" s="190">
        <f>D75+B75</f>
        <v>10332530</v>
      </c>
      <c r="G75" s="43">
        <f>IF(ISBLANK(F75),"  ",IF(F79&gt;0,F75/F79,IF(F75&gt;0,1,0)))</f>
        <v>0.28002466106951412</v>
      </c>
      <c r="H75" s="205">
        <v>0</v>
      </c>
      <c r="I75" s="41">
        <v>0</v>
      </c>
      <c r="J75" s="184">
        <v>10000000</v>
      </c>
      <c r="K75" s="42">
        <v>1</v>
      </c>
      <c r="L75" s="190">
        <f>J75+H75</f>
        <v>10000000</v>
      </c>
      <c r="M75" s="43">
        <f>IF(ISBLANK(L75),"  ",IF(L79&gt;0,L75/L79,IF(L75&gt;0,1,0)))</f>
        <v>0.27942477727120862</v>
      </c>
    </row>
    <row r="76" spans="1:14" ht="15" customHeight="1" x14ac:dyDescent="0.2">
      <c r="A76" s="30" t="s">
        <v>70</v>
      </c>
      <c r="B76" s="206">
        <v>0</v>
      </c>
      <c r="C76" s="45">
        <v>0</v>
      </c>
      <c r="D76" s="181">
        <v>9045371</v>
      </c>
      <c r="E76" s="46">
        <v>1</v>
      </c>
      <c r="F76" s="191">
        <f>D76+B76</f>
        <v>9045371</v>
      </c>
      <c r="G76" s="47">
        <f>IF(ISBLANK(F76),"  ",IF(F79&gt;0,F76/F79,IF(F76&gt;0,1,0)))</f>
        <v>0.24514102049769149</v>
      </c>
      <c r="H76" s="206">
        <v>0</v>
      </c>
      <c r="I76" s="45">
        <v>0</v>
      </c>
      <c r="J76" s="181">
        <v>7138715</v>
      </c>
      <c r="K76" s="46">
        <v>1</v>
      </c>
      <c r="L76" s="191">
        <f>J76+H76</f>
        <v>7138715</v>
      </c>
      <c r="M76" s="47">
        <f>IF(ISBLANK(L76),"  ",IF(L79&gt;0,L76/L79,IF(L76&gt;0,1,0)))</f>
        <v>0.19947338488776359</v>
      </c>
    </row>
    <row r="77" spans="1:14" s="64" customFormat="1" ht="15" customHeight="1" x14ac:dyDescent="0.25">
      <c r="A77" s="65" t="s">
        <v>71</v>
      </c>
      <c r="B77" s="175">
        <v>0</v>
      </c>
      <c r="C77" s="69">
        <v>0</v>
      </c>
      <c r="D77" s="186">
        <v>19377901</v>
      </c>
      <c r="E77" s="62">
        <v>1</v>
      </c>
      <c r="F77" s="200">
        <f>F76+F75+F74+F73+F72</f>
        <v>19377901</v>
      </c>
      <c r="G77" s="61">
        <f>IF(ISBLANK(F77),"  ",IF(F79&gt;0,F77/F79,IF(F77&gt;0,1,0)))</f>
        <v>0.52516568156720556</v>
      </c>
      <c r="H77" s="175">
        <v>0</v>
      </c>
      <c r="I77" s="69">
        <v>0</v>
      </c>
      <c r="J77" s="186">
        <v>17138715</v>
      </c>
      <c r="K77" s="62">
        <v>1</v>
      </c>
      <c r="L77" s="200">
        <f>L76+L75+L74+L73+L72</f>
        <v>17138715</v>
      </c>
      <c r="M77" s="61">
        <f>IF(ISBLANK(L77),"  ",IF(L79&gt;0,L77/L79,IF(L77&gt;0,1,0)))</f>
        <v>0.47889816215897218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v>16074961</v>
      </c>
      <c r="C79" s="82">
        <v>0.43565182058321222</v>
      </c>
      <c r="D79" s="176">
        <v>20823682</v>
      </c>
      <c r="E79" s="83">
        <v>0.56434817941678772</v>
      </c>
      <c r="F79" s="176">
        <f>F77+F70+F49+F42+F51+F50+F78</f>
        <v>36898643</v>
      </c>
      <c r="G79" s="84">
        <f>IF(ISBLANK(F79),"  ",IF(F79&gt;0,F79/F79,IF(F79&gt;0,1,0)))</f>
        <v>1</v>
      </c>
      <c r="H79" s="176">
        <f>H77+H70+H49+H42+H51+H50+H78</f>
        <v>15129395</v>
      </c>
      <c r="I79" s="82">
        <v>0.42989168029725938</v>
      </c>
      <c r="J79" s="176">
        <f>J77+J70+J49+J42+J51+J50+J78</f>
        <v>20658412</v>
      </c>
      <c r="K79" s="83">
        <v>0.57010831970274056</v>
      </c>
      <c r="L79" s="176">
        <f>L77+L70+L49+L42+L51+L50+L78</f>
        <v>35787807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2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82"/>
  <sheetViews>
    <sheetView zoomScale="75" zoomScaleNormal="75" workbookViewId="0">
      <pane xSplit="1" ySplit="10" topLeftCell="B14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77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4275772</v>
      </c>
      <c r="C13" s="41">
        <v>1</v>
      </c>
      <c r="D13" s="177">
        <v>0</v>
      </c>
      <c r="E13" s="42">
        <v>0</v>
      </c>
      <c r="F13" s="187">
        <f>D13+B13</f>
        <v>4275772</v>
      </c>
      <c r="G13" s="43">
        <f>IF(ISBLANK(F13),"  ",IF(F79&gt;0,F13/F79,IF(F13&gt;0,1,0)))</f>
        <v>0.19314851727904361</v>
      </c>
      <c r="H13" s="165">
        <v>3735319</v>
      </c>
      <c r="I13" s="41">
        <v>1</v>
      </c>
      <c r="J13" s="177">
        <v>0</v>
      </c>
      <c r="K13" s="42">
        <v>0</v>
      </c>
      <c r="L13" s="187">
        <f t="shared" ref="L13:L34" si="0">J13+H13</f>
        <v>3735319</v>
      </c>
      <c r="M13" s="44">
        <f>IF(ISBLANK(L13),"  ",IF(L79&gt;0,L13/L79,IF(L13&gt;0,1,0)))</f>
        <v>0.16745659680504857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166405.29999999999</v>
      </c>
      <c r="C15" s="48">
        <v>1</v>
      </c>
      <c r="D15" s="181">
        <v>0</v>
      </c>
      <c r="E15" s="49">
        <v>0</v>
      </c>
      <c r="F15" s="189">
        <f>D15+B15</f>
        <v>166405.29999999999</v>
      </c>
      <c r="G15" s="50">
        <f>IF(ISBLANK(F15),"  ",IF(F79&gt;0,F15/F79,IF(F15&gt;0,1,0)))</f>
        <v>7.5169903732880128E-3</v>
      </c>
      <c r="H15" s="170">
        <v>172939</v>
      </c>
      <c r="I15" s="48">
        <v>1</v>
      </c>
      <c r="J15" s="181">
        <v>0</v>
      </c>
      <c r="K15" s="49">
        <v>0</v>
      </c>
      <c r="L15" s="189">
        <f t="shared" si="0"/>
        <v>172939</v>
      </c>
      <c r="M15" s="50">
        <f>IF(ISBLANK(L15),"  ",IF(L79&gt;0,L15/L79,IF(L15&gt;0,1,0)))</f>
        <v>7.7529593576527991E-3</v>
      </c>
      <c r="N15" s="24"/>
    </row>
    <row r="16" spans="1:17" ht="15" customHeight="1" x14ac:dyDescent="0.2">
      <c r="A16" s="51" t="s">
        <v>15</v>
      </c>
      <c r="B16" s="205">
        <v>0</v>
      </c>
      <c r="C16" s="41">
        <v>0</v>
      </c>
      <c r="D16" s="184">
        <v>0</v>
      </c>
      <c r="E16" s="42">
        <v>0</v>
      </c>
      <c r="F16" s="190">
        <f t="shared" ref="F16:F41" si="1">D16+B16</f>
        <v>0</v>
      </c>
      <c r="G16" s="43">
        <f>IF(ISBLANK(F16),"  ",IF(F79&gt;0,F16/F79,IF(F16&gt;0,1,0)))</f>
        <v>0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166405.29999999999</v>
      </c>
      <c r="C17" s="45">
        <v>1</v>
      </c>
      <c r="D17" s="181">
        <v>0</v>
      </c>
      <c r="E17" s="42">
        <v>0</v>
      </c>
      <c r="F17" s="191">
        <f t="shared" si="1"/>
        <v>166405.29999999999</v>
      </c>
      <c r="G17" s="47">
        <f>IF(ISBLANK(F17),"  ",IF(F79&gt;0,F17/F79,IF(F17&gt;0,1,0)))</f>
        <v>7.5169903732880128E-3</v>
      </c>
      <c r="H17" s="206">
        <v>172939</v>
      </c>
      <c r="I17" s="45">
        <v>1</v>
      </c>
      <c r="J17" s="181">
        <v>0</v>
      </c>
      <c r="K17" s="46">
        <v>0</v>
      </c>
      <c r="L17" s="191">
        <f t="shared" si="0"/>
        <v>172939</v>
      </c>
      <c r="M17" s="47">
        <f>IF(ISBLANK(L17),"  ",IF(L79&gt;0,L17/L79,IF(L17&gt;0,1,0)))</f>
        <v>7.7529593576527991E-3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/>
      <c r="C35" s="45"/>
      <c r="D35" s="181"/>
      <c r="E35" s="42"/>
      <c r="F35" s="191">
        <f t="shared" ref="F35" si="2">D35+B35</f>
        <v>0</v>
      </c>
      <c r="G35" s="47">
        <f>IF(ISBLANK(F35),"  ",IF(F80&gt;0,F35/F80,IF(F35&gt;0,1,0)))</f>
        <v>0</v>
      </c>
      <c r="H35" s="206">
        <v>0</v>
      </c>
      <c r="I35" s="45">
        <v>0</v>
      </c>
      <c r="J35" s="181">
        <v>0</v>
      </c>
      <c r="K35" s="46">
        <v>0</v>
      </c>
      <c r="L35" s="191">
        <f t="shared" ref="L35" si="3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/>
      <c r="C36" s="45"/>
      <c r="D36" s="181"/>
      <c r="E36" s="42"/>
      <c r="F36" s="191">
        <f t="shared" ref="F36" si="4">D36+B36</f>
        <v>0</v>
      </c>
      <c r="G36" s="47">
        <f>IF(ISBLANK(F36),"  ",IF(F81&gt;0,F36/F81,IF(F36&gt;0,1,0)))</f>
        <v>0</v>
      </c>
      <c r="H36" s="206">
        <v>0</v>
      </c>
      <c r="I36" s="45">
        <v>0</v>
      </c>
      <c r="J36" s="181">
        <v>0</v>
      </c>
      <c r="K36" s="46">
        <v>0</v>
      </c>
      <c r="L36" s="191">
        <f t="shared" ref="L36" si="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4442177.3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4442177.3</v>
      </c>
      <c r="G42" s="61">
        <f>IF(ISBLANK(F42),"  ",IF(F79&gt;0,F42/F79,IF(F42&gt;0,1,0)))</f>
        <v>0.2006655076523316</v>
      </c>
      <c r="H42" s="169">
        <v>3908258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3908258</v>
      </c>
      <c r="M42" s="61">
        <f>IF(ISBLANK(L42),"  ",IF(L79&gt;0,L42/L79,IF(L42&gt;0,1,0)))</f>
        <v>0.17520955616270137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5">
        <v>0</v>
      </c>
      <c r="D48" s="181">
        <v>0</v>
      </c>
      <c r="E48" s="46"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5">
        <v>0</v>
      </c>
      <c r="J48" s="181">
        <v>0</v>
      </c>
      <c r="K48" s="46"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9">
        <v>0</v>
      </c>
      <c r="D49" s="185">
        <v>0</v>
      </c>
      <c r="E49" s="62"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69">
        <v>0</v>
      </c>
      <c r="J49" s="185">
        <v>0</v>
      </c>
      <c r="K49" s="62"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417291</v>
      </c>
      <c r="C50" s="69">
        <v>1</v>
      </c>
      <c r="D50" s="186">
        <v>0</v>
      </c>
      <c r="E50" s="62">
        <v>0</v>
      </c>
      <c r="F50" s="194">
        <f>D50+B50</f>
        <v>417291</v>
      </c>
      <c r="G50" s="61">
        <f>IF(ISBLANK(F50),"  ",IF(F78&gt;0,F50/F78,IF(F50&gt;0,1,0)))</f>
        <v>1</v>
      </c>
      <c r="H50" s="209">
        <v>0</v>
      </c>
      <c r="I50" s="69">
        <v>0</v>
      </c>
      <c r="J50" s="186">
        <v>417291</v>
      </c>
      <c r="K50" s="62">
        <v>1</v>
      </c>
      <c r="L50" s="194">
        <f>J50+H50</f>
        <v>417291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7964339.5600000005</v>
      </c>
      <c r="C53" s="41">
        <v>1</v>
      </c>
      <c r="D53" s="184">
        <v>0</v>
      </c>
      <c r="E53" s="42">
        <v>0</v>
      </c>
      <c r="F53" s="195">
        <f t="shared" ref="F53:F58" si="6">D53+B53</f>
        <v>7964339.5600000005</v>
      </c>
      <c r="G53" s="43">
        <f>IF(ISBLANK(F53),"  ",IF(F79&gt;0,F53/F79,IF(F53&gt;0,1,0)))</f>
        <v>0.35977137628499151</v>
      </c>
      <c r="H53" s="173">
        <v>8088420</v>
      </c>
      <c r="I53" s="41">
        <v>1</v>
      </c>
      <c r="J53" s="184">
        <v>0</v>
      </c>
      <c r="K53" s="42">
        <v>0</v>
      </c>
      <c r="L53" s="195">
        <f t="shared" ref="L53:L69" si="7">J53+H53</f>
        <v>8088420</v>
      </c>
      <c r="M53" s="43">
        <f>IF(ISBLANK(L53),"  ",IF(L79&gt;0,L53/L79,IF(L53&gt;0,1,0)))</f>
        <v>0.36260873214038508</v>
      </c>
      <c r="N53" s="24"/>
    </row>
    <row r="54" spans="1:14" ht="15" customHeight="1" x14ac:dyDescent="0.2">
      <c r="A54" s="30" t="s">
        <v>48</v>
      </c>
      <c r="B54" s="170">
        <v>2732215.5</v>
      </c>
      <c r="C54" s="45">
        <v>1</v>
      </c>
      <c r="D54" s="181">
        <v>0</v>
      </c>
      <c r="E54" s="46">
        <v>0</v>
      </c>
      <c r="F54" s="196">
        <f t="shared" si="6"/>
        <v>2732215.5</v>
      </c>
      <c r="G54" s="47">
        <f>IF(ISBLANK(F54),"  ",IF(F79&gt;0,F54/F79,IF(F54&gt;0,1,0)))</f>
        <v>0.12342177569613645</v>
      </c>
      <c r="H54" s="170">
        <v>2758296</v>
      </c>
      <c r="I54" s="45">
        <v>1</v>
      </c>
      <c r="J54" s="181">
        <v>0</v>
      </c>
      <c r="K54" s="46">
        <v>0</v>
      </c>
      <c r="L54" s="196">
        <f t="shared" si="7"/>
        <v>2758296</v>
      </c>
      <c r="M54" s="47">
        <f>IF(ISBLANK(L54),"  ",IF(L79&gt;0,L54/L79,IF(L54&gt;0,1,0)))</f>
        <v>0.12365606823432704</v>
      </c>
      <c r="N54" s="24"/>
    </row>
    <row r="55" spans="1:14" ht="15" customHeight="1" x14ac:dyDescent="0.2">
      <c r="A55" s="74" t="s">
        <v>49</v>
      </c>
      <c r="B55" s="210">
        <v>163887.70000000001</v>
      </c>
      <c r="C55" s="45">
        <v>1</v>
      </c>
      <c r="D55" s="215">
        <v>0</v>
      </c>
      <c r="E55" s="46">
        <v>0</v>
      </c>
      <c r="F55" s="197">
        <f t="shared" si="6"/>
        <v>163887.70000000001</v>
      </c>
      <c r="G55" s="47">
        <f>IF(ISBLANK(F55),"  ",IF(F79&gt;0,F55/F79,IF(F55&gt;0,1,0)))</f>
        <v>7.4032633768294281E-3</v>
      </c>
      <c r="H55" s="210">
        <v>143100</v>
      </c>
      <c r="I55" s="45">
        <v>1</v>
      </c>
      <c r="J55" s="215">
        <v>0</v>
      </c>
      <c r="K55" s="46">
        <v>0</v>
      </c>
      <c r="L55" s="197">
        <f t="shared" si="7"/>
        <v>143100</v>
      </c>
      <c r="M55" s="47">
        <f>IF(ISBLANK(L55),"  ",IF(L79&gt;0,L55/L79,IF(L55&gt;0,1,0)))</f>
        <v>6.4152590455600848E-3</v>
      </c>
      <c r="N55" s="24"/>
    </row>
    <row r="56" spans="1:14" ht="15" customHeight="1" x14ac:dyDescent="0.2">
      <c r="A56" s="74" t="s">
        <v>50</v>
      </c>
      <c r="B56" s="210">
        <v>155955.72</v>
      </c>
      <c r="C56" s="45">
        <v>1</v>
      </c>
      <c r="D56" s="215">
        <v>0</v>
      </c>
      <c r="E56" s="46">
        <v>0</v>
      </c>
      <c r="F56" s="197">
        <f t="shared" si="6"/>
        <v>155955.72</v>
      </c>
      <c r="G56" s="47">
        <f>IF(ISBLANK(F56),"  ",IF(F79&gt;0,F56/F79,IF(F56&gt;0,1,0)))</f>
        <v>7.0449537719002994E-3</v>
      </c>
      <c r="H56" s="210">
        <v>141252</v>
      </c>
      <c r="I56" s="45">
        <v>1</v>
      </c>
      <c r="J56" s="215">
        <v>0</v>
      </c>
      <c r="K56" s="46">
        <v>0</v>
      </c>
      <c r="L56" s="197">
        <f t="shared" si="7"/>
        <v>141252</v>
      </c>
      <c r="M56" s="47">
        <f>IF(ISBLANK(L56),"  ",IF(L79&gt;0,L56/L79,IF(L56&gt;0,1,0)))</f>
        <v>6.3324120943637537E-3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0</v>
      </c>
      <c r="E57" s="46">
        <v>0</v>
      </c>
      <c r="F57" s="197">
        <f t="shared" si="6"/>
        <v>0</v>
      </c>
      <c r="G57" s="47">
        <f>IF(ISBLANK(F57),"  ",IF(F79&gt;0,F57/F79,IF(F57&gt;0,1,0)))</f>
        <v>0</v>
      </c>
      <c r="H57" s="210">
        <v>0</v>
      </c>
      <c r="I57" s="45">
        <v>0</v>
      </c>
      <c r="J57" s="215">
        <v>0</v>
      </c>
      <c r="K57" s="46">
        <v>0</v>
      </c>
      <c r="L57" s="197">
        <f t="shared" si="7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2734575.65</v>
      </c>
      <c r="C58" s="45">
        <v>0.93178290696060062</v>
      </c>
      <c r="D58" s="181">
        <v>200202</v>
      </c>
      <c r="E58" s="46">
        <v>7.0576266024036577E-2</v>
      </c>
      <c r="F58" s="196">
        <f t="shared" si="6"/>
        <v>2934777.65</v>
      </c>
      <c r="G58" s="47">
        <f>IF(ISBLANK(F58),"  ",IF(F79&gt;0,F58/F79,IF(F58&gt;0,1,0)))</f>
        <v>0.13257207157939571</v>
      </c>
      <c r="H58" s="170">
        <v>2836676</v>
      </c>
      <c r="I58" s="45">
        <v>0.94435367138198323</v>
      </c>
      <c r="J58" s="181">
        <v>167152</v>
      </c>
      <c r="K58" s="46">
        <v>5.5646328618016744E-2</v>
      </c>
      <c r="L58" s="196">
        <f t="shared" si="7"/>
        <v>3003828</v>
      </c>
      <c r="M58" s="47">
        <f>IF(ISBLANK(L58),"  ",IF(L79&gt;0,L58/L79,IF(L58&gt;0,1,0)))</f>
        <v>0.13466341543191235</v>
      </c>
      <c r="N58" s="24"/>
    </row>
    <row r="59" spans="1:14" s="64" customFormat="1" ht="15" customHeight="1" x14ac:dyDescent="0.25">
      <c r="A59" s="70" t="s">
        <v>53</v>
      </c>
      <c r="B59" s="211">
        <v>13750974.130000001</v>
      </c>
      <c r="C59" s="69">
        <v>0.98564981202054391</v>
      </c>
      <c r="D59" s="185">
        <v>200202</v>
      </c>
      <c r="E59" s="62">
        <v>1.4333166472695948E-2</v>
      </c>
      <c r="F59" s="198">
        <f>F58+F56+F55+F54+F53+F57</f>
        <v>13951176.130000001</v>
      </c>
      <c r="G59" s="61">
        <f>IF(ISBLANK(F59),"  ",IF(F79&gt;0,F59/F79,IF(F59&gt;0,1,0)))</f>
        <v>0.63021344070925345</v>
      </c>
      <c r="H59" s="211">
        <v>13967744</v>
      </c>
      <c r="I59" s="69">
        <v>0.98817451504418563</v>
      </c>
      <c r="J59" s="185">
        <v>167152</v>
      </c>
      <c r="K59" s="62">
        <v>1.1825484955814319E-2</v>
      </c>
      <c r="L59" s="196">
        <f t="shared" si="7"/>
        <v>14134896</v>
      </c>
      <c r="M59" s="61">
        <f>IF(ISBLANK(L59),"  ",IF(L79&gt;0,L59/L79,IF(L59&gt;0,1,0)))</f>
        <v>0.63367588694654831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5">
        <v>0</v>
      </c>
      <c r="D62" s="181">
        <v>0</v>
      </c>
      <c r="E62" s="46">
        <v>0</v>
      </c>
      <c r="F62" s="191">
        <f t="shared" si="8"/>
        <v>0</v>
      </c>
      <c r="G62" s="47">
        <f>IF(ISBLANK(F62),"  ",IF(F79&gt;0,F62/F79,IF(F62&gt;0,1,0)))</f>
        <v>0</v>
      </c>
      <c r="H62" s="206">
        <v>0</v>
      </c>
      <c r="I62" s="45">
        <v>0</v>
      </c>
      <c r="J62" s="181">
        <v>0</v>
      </c>
      <c r="K62" s="46">
        <v>0</v>
      </c>
      <c r="L62" s="191">
        <f t="shared" si="7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0</v>
      </c>
      <c r="E63" s="46">
        <v>0</v>
      </c>
      <c r="F63" s="192">
        <f t="shared" si="8"/>
        <v>0</v>
      </c>
      <c r="G63" s="47">
        <f>IF(ISBLANK(F63),"  ",IF(F79&gt;0,F63/F79,IF(F63&gt;0,1,0)))</f>
        <v>0</v>
      </c>
      <c r="H63" s="168">
        <v>0</v>
      </c>
      <c r="I63" s="45">
        <v>0</v>
      </c>
      <c r="J63" s="180">
        <v>0</v>
      </c>
      <c r="K63" s="46">
        <v>0</v>
      </c>
      <c r="L63" s="192">
        <f t="shared" si="7"/>
        <v>0</v>
      </c>
      <c r="M63" s="47">
        <f>IF(ISBLANK(L63),"  ",IF(L79&gt;0,L63/L79,IF(L63&gt;0,1,0)))</f>
        <v>0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0</v>
      </c>
      <c r="E65" s="46">
        <v>0</v>
      </c>
      <c r="F65" s="191">
        <f t="shared" si="8"/>
        <v>0</v>
      </c>
      <c r="G65" s="47">
        <f>IF(ISBLANK(F65),"  ",IF(F79&gt;0,F65/F79,IF(F65&gt;0,1,0)))</f>
        <v>0</v>
      </c>
      <c r="H65" s="206">
        <v>0</v>
      </c>
      <c r="I65" s="45">
        <v>0</v>
      </c>
      <c r="J65" s="181">
        <v>0</v>
      </c>
      <c r="K65" s="46">
        <v>0</v>
      </c>
      <c r="L65" s="191">
        <f t="shared" si="7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0</v>
      </c>
      <c r="E66" s="46">
        <v>0</v>
      </c>
      <c r="F66" s="191">
        <f t="shared" si="8"/>
        <v>0</v>
      </c>
      <c r="G66" s="47">
        <f>IF(ISBLANK(F66),"  ",IF(F79&gt;0,F66/F79,IF(F66&gt;0,1,0)))</f>
        <v>0</v>
      </c>
      <c r="H66" s="206">
        <v>0</v>
      </c>
      <c r="I66" s="45">
        <v>0</v>
      </c>
      <c r="J66" s="181">
        <v>0</v>
      </c>
      <c r="K66" s="46">
        <v>0</v>
      </c>
      <c r="L66" s="191">
        <f t="shared" si="7"/>
        <v>0</v>
      </c>
      <c r="M66" s="47">
        <f>IF(ISBLANK(L66),"  ",IF(L79&gt;0,L66/L79,IF(L66&gt;0,1,0)))</f>
        <v>0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0</v>
      </c>
      <c r="E67" s="46">
        <v>0</v>
      </c>
      <c r="F67" s="191">
        <f t="shared" si="8"/>
        <v>0</v>
      </c>
      <c r="G67" s="47">
        <f>IF(ISBLANK(F67),"  ",IF(F79&gt;0,F67/F79,IF(F67&gt;0,1,0)))</f>
        <v>0</v>
      </c>
      <c r="H67" s="206">
        <v>0</v>
      </c>
      <c r="I67" s="45">
        <v>0</v>
      </c>
      <c r="J67" s="181">
        <v>0</v>
      </c>
      <c r="K67" s="46">
        <v>0</v>
      </c>
      <c r="L67" s="191">
        <f t="shared" si="7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0</v>
      </c>
      <c r="E68" s="46">
        <v>0</v>
      </c>
      <c r="F68" s="191">
        <f t="shared" si="8"/>
        <v>0</v>
      </c>
      <c r="G68" s="47">
        <f>IF(ISBLANK(F68),"  ",IF(F79&gt;0,F68/F79,IF(F68&gt;0,1,0)))</f>
        <v>0</v>
      </c>
      <c r="H68" s="206">
        <v>0</v>
      </c>
      <c r="I68" s="45">
        <v>0</v>
      </c>
      <c r="J68" s="181">
        <v>0</v>
      </c>
      <c r="K68" s="46">
        <v>0</v>
      </c>
      <c r="L68" s="191">
        <f t="shared" si="7"/>
        <v>0</v>
      </c>
      <c r="M68" s="47">
        <f>IF(ISBLANK(L68),"  ",IF(L79&gt;0,L68/L79,IF(L68&gt;0,1,0)))</f>
        <v>0</v>
      </c>
      <c r="N68" s="24"/>
    </row>
    <row r="69" spans="1:14" ht="15" customHeight="1" x14ac:dyDescent="0.2">
      <c r="A69" s="67" t="s">
        <v>63</v>
      </c>
      <c r="B69" s="206">
        <v>144207.60999999999</v>
      </c>
      <c r="C69" s="45">
        <v>1</v>
      </c>
      <c r="D69" s="181">
        <v>0</v>
      </c>
      <c r="E69" s="46">
        <v>0</v>
      </c>
      <c r="F69" s="191">
        <f t="shared" si="8"/>
        <v>144207.60999999999</v>
      </c>
      <c r="G69" s="47">
        <f>IF(ISBLANK(F69),"  ",IF(F79&gt;0,F69/F79,IF(F69&gt;0,1,0)))</f>
        <v>6.5142589576466141E-3</v>
      </c>
      <c r="H69" s="206">
        <v>0</v>
      </c>
      <c r="I69" s="45">
        <v>0</v>
      </c>
      <c r="J69" s="181">
        <v>0</v>
      </c>
      <c r="K69" s="46">
        <v>0</v>
      </c>
      <c r="L69" s="191">
        <f t="shared" si="7"/>
        <v>0</v>
      </c>
      <c r="M69" s="47">
        <f>IF(ISBLANK(L69),"  ",IF(L79&gt;0,L69/L79,IF(L69&gt;0,1,0)))</f>
        <v>0</v>
      </c>
      <c r="N69" s="24"/>
    </row>
    <row r="70" spans="1:14" s="64" customFormat="1" ht="15" customHeight="1" x14ac:dyDescent="0.25">
      <c r="A70" s="78" t="s">
        <v>64</v>
      </c>
      <c r="B70" s="174">
        <v>13895181.74</v>
      </c>
      <c r="C70" s="69">
        <v>0.98579662649184463</v>
      </c>
      <c r="D70" s="185">
        <v>200202</v>
      </c>
      <c r="E70" s="62">
        <v>1.4333166472695948E-2</v>
      </c>
      <c r="F70" s="174">
        <f>F69+F68+F67+F66+F65+F64+F63+F62+F61+F60+F59</f>
        <v>14095383.74</v>
      </c>
      <c r="G70" s="61">
        <f>IF(ISBLANK(F70),"  ",IF(F79&gt;0,F70/F79,IF(F70&gt;0,1,0)))</f>
        <v>0.63672769966690002</v>
      </c>
      <c r="H70" s="174">
        <v>13967744</v>
      </c>
      <c r="I70" s="69">
        <v>0.98817451504418563</v>
      </c>
      <c r="J70" s="185">
        <v>167152</v>
      </c>
      <c r="K70" s="62">
        <v>1.1825484955814319E-2</v>
      </c>
      <c r="L70" s="174">
        <f>L69+L68+L67+L66+L65+L64+L63+L62+L61+L60+L59</f>
        <v>14134896</v>
      </c>
      <c r="M70" s="61">
        <f>IF(ISBLANK(L70),"  ",IF(L79&gt;0,L70/L79,IF(L70&gt;0,1,0)))</f>
        <v>0.63367588694654831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v>0</v>
      </c>
      <c r="D72" s="184">
        <v>0</v>
      </c>
      <c r="E72" s="42"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v>0</v>
      </c>
      <c r="J72" s="184">
        <v>0</v>
      </c>
      <c r="K72" s="42"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0</v>
      </c>
      <c r="E75" s="42">
        <v>0</v>
      </c>
      <c r="F75" s="190">
        <f>D75+B75</f>
        <v>0</v>
      </c>
      <c r="G75" s="43">
        <f>IF(ISBLANK(F75),"  ",IF(F79&gt;0,F75/F79,IF(F75&gt;0,1,0)))</f>
        <v>0</v>
      </c>
      <c r="H75" s="205">
        <v>0</v>
      </c>
      <c r="I75" s="41">
        <v>0</v>
      </c>
      <c r="J75" s="184">
        <v>0</v>
      </c>
      <c r="K75" s="42">
        <v>0</v>
      </c>
      <c r="L75" s="190">
        <f>J75+H75</f>
        <v>0</v>
      </c>
      <c r="M75" s="43">
        <f>IF(ISBLANK(L75),"  ",IF(L79&gt;0,L75/L79,IF(L75&gt;0,1,0)))</f>
        <v>0</v>
      </c>
    </row>
    <row r="76" spans="1:14" ht="15" customHeight="1" x14ac:dyDescent="0.2">
      <c r="A76" s="30" t="s">
        <v>70</v>
      </c>
      <c r="B76" s="206">
        <v>0</v>
      </c>
      <c r="C76" s="45">
        <v>0</v>
      </c>
      <c r="D76" s="181">
        <v>3182372</v>
      </c>
      <c r="E76" s="46">
        <v>1</v>
      </c>
      <c r="F76" s="191">
        <f>D76+B76</f>
        <v>3182372</v>
      </c>
      <c r="G76" s="47">
        <f>IF(ISBLANK(F76),"  ",IF(F79&gt;0,F76/F79,IF(F76&gt;0,1,0)))</f>
        <v>0.14375659722509632</v>
      </c>
      <c r="H76" s="206">
        <v>0</v>
      </c>
      <c r="I76" s="45">
        <v>0</v>
      </c>
      <c r="J76" s="181">
        <v>3845747</v>
      </c>
      <c r="K76" s="46">
        <v>1</v>
      </c>
      <c r="L76" s="191">
        <f>J76+H76</f>
        <v>3845747</v>
      </c>
      <c r="M76" s="47">
        <f>IF(ISBLANK(L76),"  ",IF(L79&gt;0,L76/L79,IF(L76&gt;0,1,0)))</f>
        <v>0.17240715044504235</v>
      </c>
    </row>
    <row r="77" spans="1:14" s="64" customFormat="1" ht="15" customHeight="1" x14ac:dyDescent="0.25">
      <c r="A77" s="65" t="s">
        <v>71</v>
      </c>
      <c r="B77" s="175">
        <v>0</v>
      </c>
      <c r="C77" s="69">
        <v>0</v>
      </c>
      <c r="D77" s="186">
        <v>3182372</v>
      </c>
      <c r="E77" s="62">
        <v>1</v>
      </c>
      <c r="F77" s="200">
        <f>F76+F75+F74+F73+F72</f>
        <v>3182372</v>
      </c>
      <c r="G77" s="61">
        <f>IF(ISBLANK(F77),"  ",IF(F79&gt;0,F77/F79,IF(F77&gt;0,1,0)))</f>
        <v>0.14375659722509632</v>
      </c>
      <c r="H77" s="175">
        <v>0</v>
      </c>
      <c r="I77" s="69">
        <v>0</v>
      </c>
      <c r="J77" s="186">
        <v>3845747</v>
      </c>
      <c r="K77" s="62">
        <v>1</v>
      </c>
      <c r="L77" s="200">
        <f>L76+L75+L74+L73+L72</f>
        <v>3845747</v>
      </c>
      <c r="M77" s="61">
        <f>IF(ISBLANK(L77),"  ",IF(L79&gt;0,L77/L79,IF(L77&gt;0,1,0)))</f>
        <v>0.17240715044504235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v>18754650.039999999</v>
      </c>
      <c r="C79" s="82">
        <v>0.84719972143354594</v>
      </c>
      <c r="D79" s="176">
        <v>3382574</v>
      </c>
      <c r="E79" s="83">
        <v>0.15280027856645387</v>
      </c>
      <c r="F79" s="176">
        <f>F77+F70+F49+F42+F51+F50+F78</f>
        <v>22137224.040000003</v>
      </c>
      <c r="G79" s="84">
        <f>IF(ISBLANK(F79),"  ",IF(F79&gt;0,F79/F79,IF(F79&gt;0,1,0)))</f>
        <v>1</v>
      </c>
      <c r="H79" s="176">
        <f>H77+H70+H49+H42+H51+H50+H78</f>
        <v>17876002</v>
      </c>
      <c r="I79" s="82">
        <v>0.80139191844130098</v>
      </c>
      <c r="J79" s="176">
        <f>J77+J70+J49+J42+J51+J50+J78</f>
        <v>4430190</v>
      </c>
      <c r="K79" s="83">
        <v>0.19860808155869905</v>
      </c>
      <c r="L79" s="176">
        <f>L77+L70+L49+L42+L51+L50+L78</f>
        <v>22306192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2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Q99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76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3991878</v>
      </c>
      <c r="C13" s="41">
        <v>1</v>
      </c>
      <c r="D13" s="177">
        <v>0</v>
      </c>
      <c r="E13" s="42">
        <v>0</v>
      </c>
      <c r="F13" s="187">
        <f>D13+B13</f>
        <v>3991878</v>
      </c>
      <c r="G13" s="43">
        <f>IF(ISBLANK(F13),"  ",IF(F79&gt;0,F13/F79,IF(F13&gt;0,1,0)))</f>
        <v>0.4367222028541165</v>
      </c>
      <c r="H13" s="165">
        <v>4914457</v>
      </c>
      <c r="I13" s="41">
        <v>1</v>
      </c>
      <c r="J13" s="177">
        <v>0</v>
      </c>
      <c r="K13" s="42">
        <v>0</v>
      </c>
      <c r="L13" s="187">
        <f t="shared" ref="L13:L34" si="0">J13+H13</f>
        <v>4914457</v>
      </c>
      <c r="M13" s="44">
        <f>IF(ISBLANK(L13),"  ",IF(L79&gt;0,L13/L79,IF(L13&gt;0,1,0)))</f>
        <v>0.47408764461511987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1728506.83</v>
      </c>
      <c r="C15" s="48">
        <v>1</v>
      </c>
      <c r="D15" s="181">
        <v>0</v>
      </c>
      <c r="E15" s="49">
        <v>0</v>
      </c>
      <c r="F15" s="189">
        <f>D15+B15</f>
        <v>1728506.83</v>
      </c>
      <c r="G15" s="50">
        <f>IF(ISBLANK(F15),"  ",IF(F79&gt;0,F15/F79,IF(F15&gt;0,1,0)))</f>
        <v>0.18910330186593524</v>
      </c>
      <c r="H15" s="170">
        <v>1797470</v>
      </c>
      <c r="I15" s="48">
        <v>1</v>
      </c>
      <c r="J15" s="181">
        <v>0</v>
      </c>
      <c r="K15" s="49">
        <v>0</v>
      </c>
      <c r="L15" s="189">
        <f t="shared" si="0"/>
        <v>1797470</v>
      </c>
      <c r="M15" s="50">
        <f>IF(ISBLANK(L15),"  ",IF(L79&gt;0,L15/L79,IF(L15&gt;0,1,0)))</f>
        <v>0.17339826527454397</v>
      </c>
      <c r="N15" s="24"/>
    </row>
    <row r="16" spans="1:17" ht="15" customHeight="1" x14ac:dyDescent="0.2">
      <c r="A16" s="51" t="s">
        <v>15</v>
      </c>
      <c r="B16" s="205">
        <v>0</v>
      </c>
      <c r="C16" s="41">
        <v>0</v>
      </c>
      <c r="D16" s="184">
        <v>0</v>
      </c>
      <c r="E16" s="42">
        <v>0</v>
      </c>
      <c r="F16" s="190">
        <f t="shared" ref="F16:F41" si="1">D16+B16</f>
        <v>0</v>
      </c>
      <c r="G16" s="43">
        <f>IF(ISBLANK(F16),"  ",IF(F79&gt;0,F16/F79,IF(F16&gt;0,1,0)))</f>
        <v>0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47544.07</v>
      </c>
      <c r="C17" s="45">
        <v>1</v>
      </c>
      <c r="D17" s="181">
        <v>0</v>
      </c>
      <c r="E17" s="42">
        <v>0</v>
      </c>
      <c r="F17" s="191">
        <f t="shared" si="1"/>
        <v>47544.07</v>
      </c>
      <c r="G17" s="47">
        <f>IF(ISBLANK(F17),"  ",IF(F79&gt;0,F17/F79,IF(F17&gt;0,1,0)))</f>
        <v>5.201449288542965E-3</v>
      </c>
      <c r="H17" s="206">
        <v>47470</v>
      </c>
      <c r="I17" s="45">
        <v>1</v>
      </c>
      <c r="J17" s="181">
        <v>0</v>
      </c>
      <c r="K17" s="46">
        <v>0</v>
      </c>
      <c r="L17" s="191">
        <f t="shared" si="0"/>
        <v>47470</v>
      </c>
      <c r="M17" s="47">
        <f>IF(ISBLANK(L17),"  ",IF(L79&gt;0,L17/L79,IF(L17&gt;0,1,0)))</f>
        <v>4.579334093243616E-3</v>
      </c>
      <c r="N17" s="24"/>
    </row>
    <row r="18" spans="1:14" ht="15" customHeight="1" x14ac:dyDescent="0.2">
      <c r="A18" s="52" t="s">
        <v>17</v>
      </c>
      <c r="B18" s="206">
        <v>930962.76</v>
      </c>
      <c r="C18" s="45">
        <v>1</v>
      </c>
      <c r="D18" s="181">
        <v>0</v>
      </c>
      <c r="E18" s="42">
        <v>0</v>
      </c>
      <c r="F18" s="191">
        <f t="shared" si="1"/>
        <v>930962.76</v>
      </c>
      <c r="G18" s="47">
        <f>IF(ISBLANK(F18),"  ",IF(F79&gt;0,F18/F79,IF(F18&gt;0,1,0)))</f>
        <v>0.10184983291632363</v>
      </c>
      <c r="H18" s="206">
        <v>1000000</v>
      </c>
      <c r="I18" s="45">
        <v>1</v>
      </c>
      <c r="J18" s="181">
        <v>0</v>
      </c>
      <c r="K18" s="46">
        <v>0</v>
      </c>
      <c r="L18" s="191">
        <f t="shared" si="0"/>
        <v>1000000</v>
      </c>
      <c r="M18" s="47">
        <f>IF(ISBLANK(L18),"  ",IF(L79&gt;0,L18/L79,IF(L18&gt;0,1,0)))</f>
        <v>9.646796067502876E-2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750000</v>
      </c>
      <c r="C22" s="45">
        <v>1</v>
      </c>
      <c r="D22" s="181">
        <v>0</v>
      </c>
      <c r="E22" s="42">
        <v>0</v>
      </c>
      <c r="F22" s="191">
        <f t="shared" si="1"/>
        <v>750000</v>
      </c>
      <c r="G22" s="47">
        <f>IF(ISBLANK(F22),"  ",IF(F79&gt;0,F22/F79,IF(F22&gt;0,1,0)))</f>
        <v>8.2052019661068634E-2</v>
      </c>
      <c r="H22" s="206">
        <v>750000</v>
      </c>
      <c r="I22" s="45">
        <v>1</v>
      </c>
      <c r="J22" s="181">
        <v>0</v>
      </c>
      <c r="K22" s="46">
        <v>0</v>
      </c>
      <c r="L22" s="191">
        <f t="shared" si="0"/>
        <v>750000</v>
      </c>
      <c r="M22" s="47">
        <f>IF(ISBLANK(L22),"  ",IF(L79&gt;0,L22/L79,IF(L22&gt;0,1,0)))</f>
        <v>7.2350970506271581E-2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5">
        <v>0</v>
      </c>
      <c r="D35" s="181">
        <v>0</v>
      </c>
      <c r="E35" s="42">
        <v>0</v>
      </c>
      <c r="F35" s="191">
        <f t="shared" ref="F35" si="2">D35+B35</f>
        <v>0</v>
      </c>
      <c r="G35" s="47">
        <f>IF(ISBLANK(F35),"  ",IF(F80&gt;0,F35/F80,IF(F35&gt;0,1,0)))</f>
        <v>0</v>
      </c>
      <c r="H35" s="206">
        <v>0</v>
      </c>
      <c r="I35" s="45">
        <v>0</v>
      </c>
      <c r="J35" s="181">
        <v>0</v>
      </c>
      <c r="K35" s="46">
        <v>0</v>
      </c>
      <c r="L35" s="191">
        <f t="shared" ref="L35" si="3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5">
        <v>0</v>
      </c>
      <c r="D36" s="181">
        <v>0</v>
      </c>
      <c r="E36" s="42">
        <v>0</v>
      </c>
      <c r="F36" s="191">
        <f t="shared" ref="F36" si="4">D36+B36</f>
        <v>0</v>
      </c>
      <c r="G36" s="47">
        <f>IF(ISBLANK(F36),"  ",IF(F81&gt;0,F36/F81,IF(F36&gt;0,1,0)))</f>
        <v>0</v>
      </c>
      <c r="H36" s="206">
        <v>0</v>
      </c>
      <c r="I36" s="45">
        <v>0</v>
      </c>
      <c r="J36" s="181">
        <v>0</v>
      </c>
      <c r="K36" s="46">
        <v>0</v>
      </c>
      <c r="L36" s="191">
        <f t="shared" ref="L36" si="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115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36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5720384.8300000001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5720384.8300000001</v>
      </c>
      <c r="G42" s="61">
        <f>IF(ISBLANK(F42),"  ",IF(F79&gt;0,F42/F79,IF(F42&gt;0,1,0)))</f>
        <v>0.62582550472005172</v>
      </c>
      <c r="H42" s="169">
        <v>6711927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6711927</v>
      </c>
      <c r="M42" s="61">
        <f>IF(ISBLANK(L42),"  ",IF(L79&gt;0,L42/L79,IF(L42&gt;0,1,0)))</f>
        <v>0.64748590988966381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5">
        <v>0</v>
      </c>
      <c r="D48" s="181">
        <v>0</v>
      </c>
      <c r="E48" s="46"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5">
        <v>0</v>
      </c>
      <c r="J48" s="181">
        <v>0</v>
      </c>
      <c r="K48" s="46"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9">
        <v>0</v>
      </c>
      <c r="D49" s="185">
        <v>0</v>
      </c>
      <c r="E49" s="62"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69">
        <v>0</v>
      </c>
      <c r="J49" s="185">
        <v>0</v>
      </c>
      <c r="K49" s="62"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0</v>
      </c>
      <c r="C50" s="69">
        <v>0</v>
      </c>
      <c r="D50" s="186">
        <v>0</v>
      </c>
      <c r="E50" s="62">
        <v>0</v>
      </c>
      <c r="F50" s="194">
        <f>D50+B50</f>
        <v>0</v>
      </c>
      <c r="G50" s="61">
        <f>IF(ISBLANK(F50),"  ",IF(F78&gt;0,F50/F78,IF(F50&gt;0,1,0)))</f>
        <v>0</v>
      </c>
      <c r="H50" s="209">
        <v>0</v>
      </c>
      <c r="I50" s="69">
        <v>0</v>
      </c>
      <c r="J50" s="186">
        <v>0</v>
      </c>
      <c r="K50" s="62">
        <v>0</v>
      </c>
      <c r="L50" s="194">
        <f>J50+H50</f>
        <v>0</v>
      </c>
      <c r="M50" s="61">
        <f>IF(ISBLANK(L50),"  ",IF(L78&gt;0,L50/L78,IF(L50&gt;0,1,0)))</f>
        <v>0</v>
      </c>
      <c r="N50" s="63"/>
    </row>
    <row r="51" spans="1:14" s="64" customFormat="1" ht="15" customHeight="1" x14ac:dyDescent="0.25">
      <c r="A51" s="70" t="s">
        <v>45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10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0</v>
      </c>
      <c r="C53" s="41">
        <v>0</v>
      </c>
      <c r="D53" s="184">
        <v>0</v>
      </c>
      <c r="E53" s="42">
        <v>0</v>
      </c>
      <c r="F53" s="195">
        <f t="shared" ref="F53:F58" si="6">D53+B53</f>
        <v>0</v>
      </c>
      <c r="G53" s="43">
        <f>IF(ISBLANK(F53),"  ",IF(F79&gt;0,F53/F79,IF(F53&gt;0,1,0)))</f>
        <v>0</v>
      </c>
      <c r="H53" s="173">
        <v>0</v>
      </c>
      <c r="I53" s="41">
        <v>0</v>
      </c>
      <c r="J53" s="184">
        <v>0</v>
      </c>
      <c r="K53" s="42">
        <v>0</v>
      </c>
      <c r="L53" s="195">
        <f t="shared" ref="L53:L69" si="7">J53+H53</f>
        <v>0</v>
      </c>
      <c r="M53" s="43">
        <f>IF(ISBLANK(L53),"  ",IF(L79&gt;0,L53/L79,IF(L53&gt;0,1,0)))</f>
        <v>0</v>
      </c>
      <c r="N53" s="24"/>
    </row>
    <row r="54" spans="1:14" ht="15" customHeight="1" x14ac:dyDescent="0.2">
      <c r="A54" s="30" t="s">
        <v>48</v>
      </c>
      <c r="B54" s="170">
        <v>0</v>
      </c>
      <c r="C54" s="45">
        <v>0</v>
      </c>
      <c r="D54" s="181">
        <v>0</v>
      </c>
      <c r="E54" s="46">
        <v>0</v>
      </c>
      <c r="F54" s="196">
        <f t="shared" si="6"/>
        <v>0</v>
      </c>
      <c r="G54" s="47">
        <f>IF(ISBLANK(F54),"  ",IF(F79&gt;0,F54/F79,IF(F54&gt;0,1,0)))</f>
        <v>0</v>
      </c>
      <c r="H54" s="170">
        <v>0</v>
      </c>
      <c r="I54" s="45">
        <v>0</v>
      </c>
      <c r="J54" s="181">
        <v>0</v>
      </c>
      <c r="K54" s="46">
        <v>0</v>
      </c>
      <c r="L54" s="196">
        <f t="shared" si="7"/>
        <v>0</v>
      </c>
      <c r="M54" s="47">
        <f>IF(ISBLANK(L54),"  ",IF(L79&gt;0,L54/L79,IF(L54&gt;0,1,0)))</f>
        <v>0</v>
      </c>
      <c r="N54" s="24"/>
    </row>
    <row r="55" spans="1:14" ht="15" customHeight="1" x14ac:dyDescent="0.2">
      <c r="A55" s="74" t="s">
        <v>49</v>
      </c>
      <c r="B55" s="210">
        <v>0</v>
      </c>
      <c r="C55" s="45">
        <v>0</v>
      </c>
      <c r="D55" s="215">
        <v>0</v>
      </c>
      <c r="E55" s="46">
        <v>0</v>
      </c>
      <c r="F55" s="197">
        <f t="shared" si="6"/>
        <v>0</v>
      </c>
      <c r="G55" s="47">
        <f>IF(ISBLANK(F55),"  ",IF(F79&gt;0,F55/F79,IF(F55&gt;0,1,0)))</f>
        <v>0</v>
      </c>
      <c r="H55" s="210">
        <v>0</v>
      </c>
      <c r="I55" s="45">
        <v>0</v>
      </c>
      <c r="J55" s="215">
        <v>0</v>
      </c>
      <c r="K55" s="46">
        <v>0</v>
      </c>
      <c r="L55" s="197">
        <f t="shared" si="7"/>
        <v>0</v>
      </c>
      <c r="M55" s="47">
        <f>IF(ISBLANK(L55),"  ",IF(L79&gt;0,L55/L79,IF(L55&gt;0,1,0)))</f>
        <v>0</v>
      </c>
      <c r="N55" s="24"/>
    </row>
    <row r="56" spans="1:14" ht="15" customHeight="1" x14ac:dyDescent="0.2">
      <c r="A56" s="74" t="s">
        <v>50</v>
      </c>
      <c r="B56" s="210">
        <v>0</v>
      </c>
      <c r="C56" s="45">
        <v>0</v>
      </c>
      <c r="D56" s="215">
        <v>0</v>
      </c>
      <c r="E56" s="46">
        <v>0</v>
      </c>
      <c r="F56" s="197">
        <f t="shared" si="6"/>
        <v>0</v>
      </c>
      <c r="G56" s="47">
        <f>IF(ISBLANK(F56),"  ",IF(F79&gt;0,F56/F79,IF(F56&gt;0,1,0)))</f>
        <v>0</v>
      </c>
      <c r="H56" s="210">
        <v>0</v>
      </c>
      <c r="I56" s="45">
        <v>0</v>
      </c>
      <c r="J56" s="215">
        <v>0</v>
      </c>
      <c r="K56" s="46">
        <v>0</v>
      </c>
      <c r="L56" s="197">
        <f t="shared" si="7"/>
        <v>0</v>
      </c>
      <c r="M56" s="47">
        <f>IF(ISBLANK(L56),"  ",IF(L79&gt;0,L56/L79,IF(L56&gt;0,1,0)))</f>
        <v>0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0</v>
      </c>
      <c r="E57" s="46">
        <v>0</v>
      </c>
      <c r="F57" s="197">
        <f t="shared" si="6"/>
        <v>0</v>
      </c>
      <c r="G57" s="47">
        <f>IF(ISBLANK(F57),"  ",IF(F79&gt;0,F57/F79,IF(F57&gt;0,1,0)))</f>
        <v>0</v>
      </c>
      <c r="H57" s="210">
        <v>0</v>
      </c>
      <c r="I57" s="45">
        <v>0</v>
      </c>
      <c r="J57" s="215">
        <v>0</v>
      </c>
      <c r="K57" s="46">
        <v>0</v>
      </c>
      <c r="L57" s="197">
        <f t="shared" si="7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0</v>
      </c>
      <c r="C58" s="45">
        <v>0</v>
      </c>
      <c r="D58" s="181">
        <v>0</v>
      </c>
      <c r="E58" s="46">
        <v>0</v>
      </c>
      <c r="F58" s="196">
        <f t="shared" si="6"/>
        <v>0</v>
      </c>
      <c r="G58" s="47">
        <f>IF(ISBLANK(F58),"  ",IF(F79&gt;0,F58/F79,IF(F58&gt;0,1,0)))</f>
        <v>0</v>
      </c>
      <c r="H58" s="170">
        <v>0</v>
      </c>
      <c r="I58" s="45">
        <v>0</v>
      </c>
      <c r="J58" s="181">
        <v>0</v>
      </c>
      <c r="K58" s="46">
        <v>0</v>
      </c>
      <c r="L58" s="196">
        <f t="shared" si="7"/>
        <v>0</v>
      </c>
      <c r="M58" s="47">
        <f>IF(ISBLANK(L58),"  ",IF(L79&gt;0,L58/L79,IF(L58&gt;0,1,0)))</f>
        <v>0</v>
      </c>
      <c r="N58" s="24"/>
    </row>
    <row r="59" spans="1:14" s="64" customFormat="1" ht="15" customHeight="1" x14ac:dyDescent="0.25">
      <c r="A59" s="70" t="s">
        <v>53</v>
      </c>
      <c r="B59" s="211">
        <v>0</v>
      </c>
      <c r="C59" s="69">
        <v>0</v>
      </c>
      <c r="D59" s="185">
        <v>0</v>
      </c>
      <c r="E59" s="62">
        <v>0</v>
      </c>
      <c r="F59" s="198">
        <f>F58+F56+F55+F54+F53+F57</f>
        <v>0</v>
      </c>
      <c r="G59" s="61">
        <f>IF(ISBLANK(F59),"  ",IF(F79&gt;0,F59/F79,IF(F59&gt;0,1,0)))</f>
        <v>0</v>
      </c>
      <c r="H59" s="211">
        <v>0</v>
      </c>
      <c r="I59" s="69">
        <v>0</v>
      </c>
      <c r="J59" s="185">
        <v>0</v>
      </c>
      <c r="K59" s="62">
        <v>0</v>
      </c>
      <c r="L59" s="196">
        <f t="shared" si="7"/>
        <v>0</v>
      </c>
      <c r="M59" s="61">
        <f>IF(ISBLANK(L59),"  ",IF(L79&gt;0,L59/L79,IF(L59&gt;0,1,0)))</f>
        <v>0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5">
        <v>0</v>
      </c>
      <c r="D62" s="181">
        <v>0</v>
      </c>
      <c r="E62" s="46">
        <v>0</v>
      </c>
      <c r="F62" s="191">
        <f t="shared" si="8"/>
        <v>0</v>
      </c>
      <c r="G62" s="47">
        <f>IF(ISBLANK(F62),"  ",IF(F79&gt;0,F62/F79,IF(F62&gt;0,1,0)))</f>
        <v>0</v>
      </c>
      <c r="H62" s="206">
        <v>0</v>
      </c>
      <c r="I62" s="45">
        <v>0</v>
      </c>
      <c r="J62" s="181">
        <v>0</v>
      </c>
      <c r="K62" s="46">
        <v>0</v>
      </c>
      <c r="L62" s="191">
        <f t="shared" si="7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0</v>
      </c>
      <c r="E63" s="46">
        <v>0</v>
      </c>
      <c r="F63" s="192">
        <f t="shared" si="8"/>
        <v>0</v>
      </c>
      <c r="G63" s="47">
        <f>IF(ISBLANK(F63),"  ",IF(F79&gt;0,F63/F79,IF(F63&gt;0,1,0)))</f>
        <v>0</v>
      </c>
      <c r="H63" s="168">
        <v>0</v>
      </c>
      <c r="I63" s="45">
        <v>0</v>
      </c>
      <c r="J63" s="180">
        <v>0</v>
      </c>
      <c r="K63" s="46">
        <v>0</v>
      </c>
      <c r="L63" s="192">
        <f t="shared" si="7"/>
        <v>0</v>
      </c>
      <c r="M63" s="47">
        <f>IF(ISBLANK(L63),"  ",IF(L79&gt;0,L63/L79,IF(L63&gt;0,1,0)))</f>
        <v>0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0</v>
      </c>
      <c r="E65" s="46">
        <v>0</v>
      </c>
      <c r="F65" s="191">
        <f t="shared" si="8"/>
        <v>0</v>
      </c>
      <c r="G65" s="47">
        <f>IF(ISBLANK(F65),"  ",IF(F79&gt;0,F65/F79,IF(F65&gt;0,1,0)))</f>
        <v>0</v>
      </c>
      <c r="H65" s="206">
        <v>0</v>
      </c>
      <c r="I65" s="45">
        <v>0</v>
      </c>
      <c r="J65" s="181">
        <v>0</v>
      </c>
      <c r="K65" s="46">
        <v>0</v>
      </c>
      <c r="L65" s="191">
        <f t="shared" si="7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0</v>
      </c>
      <c r="E66" s="46">
        <v>0</v>
      </c>
      <c r="F66" s="191">
        <f t="shared" si="8"/>
        <v>0</v>
      </c>
      <c r="G66" s="47">
        <f>IF(ISBLANK(F66),"  ",IF(F79&gt;0,F66/F79,IF(F66&gt;0,1,0)))</f>
        <v>0</v>
      </c>
      <c r="H66" s="206">
        <v>0</v>
      </c>
      <c r="I66" s="45">
        <v>0</v>
      </c>
      <c r="J66" s="181">
        <v>0</v>
      </c>
      <c r="K66" s="46">
        <v>0</v>
      </c>
      <c r="L66" s="191">
        <f t="shared" si="7"/>
        <v>0</v>
      </c>
      <c r="M66" s="47">
        <f>IF(ISBLANK(L66),"  ",IF(L79&gt;0,L66/L79,IF(L66&gt;0,1,0)))</f>
        <v>0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0</v>
      </c>
      <c r="E67" s="46">
        <v>0</v>
      </c>
      <c r="F67" s="191">
        <f t="shared" si="8"/>
        <v>0</v>
      </c>
      <c r="G67" s="47">
        <f>IF(ISBLANK(F67),"  ",IF(F79&gt;0,F67/F79,IF(F67&gt;0,1,0)))</f>
        <v>0</v>
      </c>
      <c r="H67" s="206">
        <v>0</v>
      </c>
      <c r="I67" s="45">
        <v>0</v>
      </c>
      <c r="J67" s="181">
        <v>0</v>
      </c>
      <c r="K67" s="46">
        <v>0</v>
      </c>
      <c r="L67" s="191">
        <f t="shared" si="7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0</v>
      </c>
      <c r="E68" s="46">
        <v>0</v>
      </c>
      <c r="F68" s="191">
        <f t="shared" si="8"/>
        <v>0</v>
      </c>
      <c r="G68" s="47">
        <f>IF(ISBLANK(F68),"  ",IF(F79&gt;0,F68/F79,IF(F68&gt;0,1,0)))</f>
        <v>0</v>
      </c>
      <c r="H68" s="206">
        <v>0</v>
      </c>
      <c r="I68" s="45">
        <v>0</v>
      </c>
      <c r="J68" s="181">
        <v>0</v>
      </c>
      <c r="K68" s="46">
        <v>0</v>
      </c>
      <c r="L68" s="191">
        <f t="shared" si="7"/>
        <v>0</v>
      </c>
      <c r="M68" s="47">
        <f>IF(ISBLANK(L68),"  ",IF(L79&gt;0,L68/L79,IF(L68&gt;0,1,0)))</f>
        <v>0</v>
      </c>
      <c r="N68" s="24"/>
    </row>
    <row r="69" spans="1:14" ht="15" customHeight="1" x14ac:dyDescent="0.2">
      <c r="A69" s="67" t="s">
        <v>63</v>
      </c>
      <c r="B69" s="206">
        <v>0</v>
      </c>
      <c r="C69" s="45">
        <v>0</v>
      </c>
      <c r="D69" s="181">
        <v>0</v>
      </c>
      <c r="E69" s="46">
        <v>0</v>
      </c>
      <c r="F69" s="191">
        <f t="shared" si="8"/>
        <v>0</v>
      </c>
      <c r="G69" s="47">
        <f>IF(ISBLANK(F69),"  ",IF(F79&gt;0,F69/F79,IF(F69&gt;0,1,0)))</f>
        <v>0</v>
      </c>
      <c r="H69" s="206">
        <v>0</v>
      </c>
      <c r="I69" s="45">
        <v>0</v>
      </c>
      <c r="J69" s="181">
        <v>0</v>
      </c>
      <c r="K69" s="46">
        <v>0</v>
      </c>
      <c r="L69" s="191">
        <f t="shared" si="7"/>
        <v>0</v>
      </c>
      <c r="M69" s="47">
        <f>IF(ISBLANK(L69),"  ",IF(L79&gt;0,L69/L79,IF(L69&gt;0,1,0)))</f>
        <v>0</v>
      </c>
      <c r="N69" s="24"/>
    </row>
    <row r="70" spans="1:14" s="64" customFormat="1" ht="15" customHeight="1" x14ac:dyDescent="0.25">
      <c r="A70" s="78" t="s">
        <v>64</v>
      </c>
      <c r="B70" s="174">
        <v>0</v>
      </c>
      <c r="C70" s="69">
        <v>0</v>
      </c>
      <c r="D70" s="185">
        <v>0</v>
      </c>
      <c r="E70" s="62">
        <v>0</v>
      </c>
      <c r="F70" s="174">
        <f>F69+F68+F67+F66+F65+F64+F63+F62+F61+F60+F59</f>
        <v>0</v>
      </c>
      <c r="G70" s="61">
        <f>IF(ISBLANK(F70),"  ",IF(F79&gt;0,F70/F79,IF(F70&gt;0,1,0)))</f>
        <v>0</v>
      </c>
      <c r="H70" s="174">
        <v>0</v>
      </c>
      <c r="I70" s="69">
        <v>0</v>
      </c>
      <c r="J70" s="185">
        <v>0</v>
      </c>
      <c r="K70" s="62">
        <v>0</v>
      </c>
      <c r="L70" s="174">
        <f>L69+L68+L67+L66+L65+L64+L63+L62+L61+L60+L59</f>
        <v>0</v>
      </c>
      <c r="M70" s="61">
        <f>IF(ISBLANK(L70),"  ",IF(L79&gt;0,L70/L79,IF(L70&gt;0,1,0)))</f>
        <v>0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3420158</v>
      </c>
      <c r="C72" s="41">
        <v>1</v>
      </c>
      <c r="D72" s="184">
        <v>0</v>
      </c>
      <c r="E72" s="42">
        <v>0</v>
      </c>
      <c r="F72" s="190">
        <f>D72+B72</f>
        <v>3420158</v>
      </c>
      <c r="G72" s="43">
        <f>IF(ISBLANK(F72),"  ",IF(F79&gt;0,F72/F79,IF(F72&gt;0,1,0)))</f>
        <v>0.37417449527994828</v>
      </c>
      <c r="H72" s="205">
        <v>3654209</v>
      </c>
      <c r="I72" s="41">
        <v>1</v>
      </c>
      <c r="J72" s="184">
        <v>0</v>
      </c>
      <c r="K72" s="42">
        <v>0</v>
      </c>
      <c r="L72" s="190">
        <f>J72+H72</f>
        <v>3654209</v>
      </c>
      <c r="M72" s="43">
        <f>IF(ISBLANK(L72),"  ",IF(L79&gt;0,L72/L79,IF(L72&gt;0,1,0)))</f>
        <v>0.35251409011033619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0</v>
      </c>
      <c r="E75" s="42">
        <v>0</v>
      </c>
      <c r="F75" s="190">
        <f>D75+B75</f>
        <v>0</v>
      </c>
      <c r="G75" s="43">
        <f>IF(ISBLANK(F75),"  ",IF(F79&gt;0,F75/F79,IF(F75&gt;0,1,0)))</f>
        <v>0</v>
      </c>
      <c r="H75" s="205">
        <v>0</v>
      </c>
      <c r="I75" s="41">
        <v>0</v>
      </c>
      <c r="J75" s="184">
        <v>0</v>
      </c>
      <c r="K75" s="42">
        <v>0</v>
      </c>
      <c r="L75" s="190">
        <f>J75+H75</f>
        <v>0</v>
      </c>
      <c r="M75" s="43">
        <f>IF(ISBLANK(L75),"  ",IF(L79&gt;0,L75/L79,IF(L75&gt;0,1,0)))</f>
        <v>0</v>
      </c>
    </row>
    <row r="76" spans="1:14" ht="15" customHeight="1" x14ac:dyDescent="0.2">
      <c r="A76" s="30" t="s">
        <v>70</v>
      </c>
      <c r="B76" s="206">
        <v>0</v>
      </c>
      <c r="C76" s="45">
        <v>0</v>
      </c>
      <c r="D76" s="181">
        <v>0</v>
      </c>
      <c r="E76" s="46">
        <v>0</v>
      </c>
      <c r="F76" s="191">
        <f>D76+B76</f>
        <v>0</v>
      </c>
      <c r="G76" s="47">
        <f>IF(ISBLANK(F76),"  ",IF(F79&gt;0,F76/F79,IF(F76&gt;0,1,0)))</f>
        <v>0</v>
      </c>
      <c r="H76" s="206">
        <v>0</v>
      </c>
      <c r="I76" s="45">
        <v>0</v>
      </c>
      <c r="J76" s="181">
        <v>0</v>
      </c>
      <c r="K76" s="46">
        <v>0</v>
      </c>
      <c r="L76" s="191">
        <f>J76+H76</f>
        <v>0</v>
      </c>
      <c r="M76" s="47">
        <f>IF(ISBLANK(L76),"  ",IF(L79&gt;0,L76/L79,IF(L76&gt;0,1,0)))</f>
        <v>0</v>
      </c>
    </row>
    <row r="77" spans="1:14" s="64" customFormat="1" ht="15" customHeight="1" x14ac:dyDescent="0.25">
      <c r="A77" s="65" t="s">
        <v>71</v>
      </c>
      <c r="B77" s="175">
        <v>3420158</v>
      </c>
      <c r="C77" s="69">
        <v>1</v>
      </c>
      <c r="D77" s="186">
        <v>0</v>
      </c>
      <c r="E77" s="62">
        <v>0</v>
      </c>
      <c r="F77" s="200">
        <f>F76+F75+F74+F73+F72</f>
        <v>3420158</v>
      </c>
      <c r="G77" s="61">
        <f>IF(ISBLANK(F77),"  ",IF(F79&gt;0,F77/F79,IF(F77&gt;0,1,0)))</f>
        <v>0.37417449527994828</v>
      </c>
      <c r="H77" s="175">
        <v>3654209</v>
      </c>
      <c r="I77" s="69">
        <v>1</v>
      </c>
      <c r="J77" s="186">
        <v>0</v>
      </c>
      <c r="K77" s="62">
        <v>0</v>
      </c>
      <c r="L77" s="200">
        <f>L76+L75+L74+L73+L72</f>
        <v>3654209</v>
      </c>
      <c r="M77" s="61">
        <f>IF(ISBLANK(L77),"  ",IF(L79&gt;0,L77/L79,IF(L77&gt;0,1,0)))</f>
        <v>0.35251409011033619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v>9140542.8300000001</v>
      </c>
      <c r="C79" s="82">
        <v>1</v>
      </c>
      <c r="D79" s="176">
        <v>0</v>
      </c>
      <c r="E79" s="83">
        <v>0</v>
      </c>
      <c r="F79" s="176">
        <f>F77+F70+F49+F42+F51+F50+F78</f>
        <v>9140542.8300000001</v>
      </c>
      <c r="G79" s="84">
        <f>IF(ISBLANK(F79),"  ",IF(F79&gt;0,F79/F79,IF(F79&gt;0,1,0)))</f>
        <v>1</v>
      </c>
      <c r="H79" s="176">
        <f>H77+H70+H49+H42+H51+H50+H78</f>
        <v>10366136</v>
      </c>
      <c r="I79" s="82">
        <v>1</v>
      </c>
      <c r="J79" s="176">
        <f>J77+J70+J49+J42+J51+J50+J78</f>
        <v>0</v>
      </c>
      <c r="K79" s="83">
        <v>0</v>
      </c>
      <c r="L79" s="176">
        <f>L77+L70+L49+L42+L51+L50+L78</f>
        <v>10366136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99" spans="7:7" x14ac:dyDescent="0.2">
      <c r="G99" s="5" t="s">
        <v>4</v>
      </c>
    </row>
  </sheetData>
  <hyperlinks>
    <hyperlink ref="O2" location="Home!A1" tooltip="Home" display="Home" xr:uid="{00000000-0004-0000-25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8" tint="0.79998168889431442"/>
  </sheetPr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101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f>LCTCBoard!B13+Online!B13+AE!B13+RR!B13+BRCC!B13+BPCC!B13+Delgado!B13+CentLATCC!B13+Fletcher!B13+LDCC!B13+Northshore!B13+Nunez!B13+RPCC!B13+SLCC!B13+SOWELA!B13+NWLTC!B13</f>
        <v>120561045</v>
      </c>
      <c r="C13" s="41">
        <f t="shared" ref="C13:C79" si="0">IF(ISBLANK(B13),"  ",IF(F13&gt;0,B13/F13,IF(B13&gt;0,1,0)))</f>
        <v>1</v>
      </c>
      <c r="D13" s="177">
        <f>LCTCBoard!D13+Online!D13+AE!D13+RR!D13+BRCC!D13+BPCC!D13+Delgado!D13+CentLATCC!D13+Fletcher!D13+LDCC!D13+Northshore!D13+Nunez!D13+RPCC!D13+SLCC!D13+SOWELA!D13+NWLTC!D13</f>
        <v>0</v>
      </c>
      <c r="E13" s="42">
        <f>IF(ISBLANK(D13),"  ",IF(F13&gt;0,D13/F13,IF(D13&gt;0,1,0)))</f>
        <v>0</v>
      </c>
      <c r="F13" s="187">
        <f>D13+B13</f>
        <v>120561045</v>
      </c>
      <c r="G13" s="43">
        <f>IF(ISBLANK(F13),"  ",IF(F79&gt;0,F13/F79,IF(F13&gt;0,1,0)))</f>
        <v>0.19350477161652613</v>
      </c>
      <c r="H13" s="165">
        <f>LCTCBoard!H13+Online!H13+AE!H13+RR!H13+BRCC!H13+BPCC!H13+Delgado!H13+CentLATCC!H13+Fletcher!H13+LDCC!H13+Northshore!H13+Nunez!H13+RPCC!H13+SLCC!H13+SOWELA!H13+NWLTC!H13</f>
        <v>102201391</v>
      </c>
      <c r="I13" s="41">
        <f>IF(ISBLANK(H13),"  ",IF(L13&gt;0,H13/L13,IF(H13&gt;0,1,0)))</f>
        <v>1</v>
      </c>
      <c r="J13" s="177">
        <f>LCTCBoard!J13+Online!J13+AE!J13+RR!J13+BRCC!J13+BPCC!J13+Delgado!J13+CentLATCC!J13+Fletcher!J13+LDCC!J13+Northshore!J13+Nunez!J13+RPCC!J13+SLCC!J13+SOWELA!J13+NWLTC!J13</f>
        <v>0</v>
      </c>
      <c r="K13" s="42">
        <f>IF(ISBLANK(J13),"  ",IF(L13&gt;0,J13/L13,IF(J13&gt;0,1,0)))</f>
        <v>0</v>
      </c>
      <c r="L13" s="187">
        <f t="shared" ref="L13:L34" si="1">J13+H13</f>
        <v>102201391</v>
      </c>
      <c r="M13" s="44">
        <f>IF(ISBLANK(L13),"  ",IF(L79&gt;0,L13/L79,IF(L13&gt;0,1,0)))</f>
        <v>0.16996391551376053</v>
      </c>
      <c r="N13" s="24"/>
    </row>
    <row r="14" spans="1:17" ht="15" customHeight="1" x14ac:dyDescent="0.2">
      <c r="A14" s="10" t="s">
        <v>13</v>
      </c>
      <c r="B14" s="165">
        <f>LCTCBoard!B14+Online!B14+AE!B14+RR!B14+BRCC!B14+BPCC!B14+Delgado!B14+CentLATCC!B14+Fletcher!B14+LDCC!B14+Northshore!B14+Nunez!B14+RPCC!B14+SLCC!B14+SOWELA!B14+NWLTC!B14</f>
        <v>0</v>
      </c>
      <c r="C14" s="45">
        <f t="shared" si="0"/>
        <v>0</v>
      </c>
      <c r="D14" s="177">
        <f>LCTCBoard!D14+Online!D14+AE!D14+RR!D14+BRCC!D14+BPCC!D14+Delgado!D14+CentLATCC!D14+Fletcher!D14+LDCC!D14+Northshore!D14+Nunez!D14+RPCC!D14+SLCC!D14+SOWELA!D14+NWLTC!D14</f>
        <v>0</v>
      </c>
      <c r="E14" s="46">
        <f>IF(ISBLANK(D14),"  ",IF(F14&gt;0,D14/F14,IF(D14&gt;0,1,0)))</f>
        <v>0</v>
      </c>
      <c r="F14" s="188">
        <f>D14+B14</f>
        <v>0</v>
      </c>
      <c r="G14" s="47">
        <f>IF(ISBLANK(F14),"  ",IF(F79&gt;0,F14/F79,IF(F14&gt;0,1,0)))</f>
        <v>0</v>
      </c>
      <c r="H14" s="165">
        <f>LCTCBoard!H14+Online!H14+AE!H14+RR!H14+BRCC!H14+BPCC!H14+Delgado!H14+CentLATCC!H14+Fletcher!H14+LDCC!H14+Northshore!H14+Nunez!H14+RPCC!H14+SLCC!H14+SOWELA!H14+NWLTC!H14</f>
        <v>0</v>
      </c>
      <c r="I14" s="45">
        <f>IF(ISBLANK(H14),"  ",IF(L14&gt;0,H14/L14,IF(H14&gt;0,1,0)))</f>
        <v>0</v>
      </c>
      <c r="J14" s="177">
        <f>LCTCBoard!J14+Online!J14+AE!J14+RR!J14+BRCC!J14+BPCC!J14+Delgado!J14+CentLATCC!J14+Fletcher!J14+LDCC!J14+Northshore!J14+Nunez!J14+RPCC!J14+SLCC!J14+SOWELA!J14+NWLTC!J14</f>
        <v>0</v>
      </c>
      <c r="K14" s="46">
        <f>IF(ISBLANK(J14),"  ",IF(L14&gt;0,J14/L14,IF(J14&gt;0,1,0)))</f>
        <v>0</v>
      </c>
      <c r="L14" s="188">
        <f t="shared" si="1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65">
        <f>LCTCBoard!B15+Online!B15+AE!B15+RR!B15+BRCC!B15+BPCC!B15+Delgado!B15+CentLATCC!B15+Fletcher!B15+LDCC!B15+Northshore!B15+Nunez!B15+RPCC!B15+SLCC!B15+SOWELA!B15+NWLTC!B15</f>
        <v>18301912.780000005</v>
      </c>
      <c r="C15" s="105">
        <f t="shared" si="0"/>
        <v>0.97889105671401644</v>
      </c>
      <c r="D15" s="177">
        <f>LCTCBoard!D15+Online!D15+AE!D15+RR!D15+BRCC!D15+BPCC!D15+Delgado!D15+CentLATCC!D15+Fletcher!D15+LDCC!D15+Northshore!D15+Nunez!D15+RPCC!D15+SLCC!D15+SOWELA!D15+NWLTC!D15</f>
        <v>394665</v>
      </c>
      <c r="E15" s="105">
        <f>IF(ISBLANK(D15),"  ",IF(F15&gt;0,D15/F15,IF(D15&gt;0,1,0)))</f>
        <v>2.1108943285983534E-2</v>
      </c>
      <c r="F15" s="219">
        <f>D15+B15</f>
        <v>18696577.780000005</v>
      </c>
      <c r="G15" s="50">
        <f>IF(ISBLANK(F15),"  ",IF(F79&gt;0,F15/F79,IF(F15&gt;0,1,0)))</f>
        <v>3.0008673310102096E-2</v>
      </c>
      <c r="H15" s="165">
        <f>LCTCBoard!H15+Online!H15+AE!H15+RR!H15+BRCC!H15+BPCC!H15+Delgado!H15+CentLATCC!H15+Fletcher!H15+LDCC!H15+Northshore!H15+Nunez!H15+RPCC!H15+SLCC!H15+SOWELA!H15+NWLTC!H15</f>
        <v>15233286</v>
      </c>
      <c r="I15" s="105">
        <f>IF(ISBLANK(H15),"  ",IF(L15&gt;0,H15/L15,IF(H15&gt;0,1,0)))</f>
        <v>0.98068663642708953</v>
      </c>
      <c r="J15" s="177">
        <f>LCTCBoard!J15+Online!J15+AE!J15+RR!J15+BRCC!J15+BPCC!J15+Delgado!J15+CentLATCC!J15+Fletcher!J15+LDCC!J15+Northshore!J15+Nunez!J15+RPCC!J15+SLCC!J15+SOWELA!J15+NWLTC!J15</f>
        <v>300000</v>
      </c>
      <c r="K15" s="105">
        <f>IF(ISBLANK(J15),"  ",IF(L15&gt;0,J15/L15,IF(J15&gt;0,1,0)))</f>
        <v>1.9313363572910459E-2</v>
      </c>
      <c r="L15" s="219">
        <f t="shared" si="1"/>
        <v>15533286</v>
      </c>
      <c r="M15" s="50">
        <f>IF(ISBLANK(L15),"  ",IF(L79&gt;0,L15/L79,IF(L15&gt;0,1,0)))</f>
        <v>2.5832310925739545E-2</v>
      </c>
      <c r="N15" s="24"/>
    </row>
    <row r="16" spans="1:17" ht="15" customHeight="1" x14ac:dyDescent="0.2">
      <c r="A16" s="51" t="s">
        <v>15</v>
      </c>
      <c r="B16" s="165">
        <f>LCTCBoard!B16+Online!B16+AE!B16+RR!B16+BRCC!B16+BPCC!B16+Delgado!B16+CentLATCC!B16+Fletcher!B16+LDCC!B16+Northshore!B16+Nunez!B16+RPCC!B16+SLCC!B16+SOWELA!B16+NWLTC!B16</f>
        <v>3094092</v>
      </c>
      <c r="C16" s="106">
        <f t="shared" si="0"/>
        <v>1</v>
      </c>
      <c r="D16" s="177">
        <f>LCTCBoard!D16+Online!D16+AE!D16+RR!D16+BRCC!D16+BPCC!D16+Delgado!D16+CentLATCC!D16+Fletcher!D16+LDCC!D16+Northshore!D16+Nunez!D16+RPCC!D16+SLCC!D16+SOWELA!D16+NWLTC!D16</f>
        <v>0</v>
      </c>
      <c r="E16" s="106">
        <f>IF(ISBLANK(D16),"  ",IF(F16&gt;0,D16/F16,IF(D16&gt;0,1,0)))</f>
        <v>0</v>
      </c>
      <c r="F16" s="220">
        <f t="shared" ref="F16:F41" si="2">D16+B16</f>
        <v>3094092</v>
      </c>
      <c r="G16" s="43">
        <f>IF(ISBLANK(F16),"  ",IF(F79&gt;0,F16/F79,IF(F16&gt;0,1,0)))</f>
        <v>4.9661278717393377E-3</v>
      </c>
      <c r="H16" s="165">
        <f>LCTCBoard!H16+Online!H16+AE!H16+RR!H16+BRCC!H16+BPCC!H16+Delgado!H16+CentLATCC!H16+Fletcher!H16+LDCC!H16+Northshore!H16+Nunez!H16+RPCC!H16+SLCC!H16+SOWELA!H16+NWLTC!H16</f>
        <v>0</v>
      </c>
      <c r="I16" s="106">
        <f t="shared" ref="I16:I34" si="3">IF(ISBLANK(H16),"  ",IF(L16&gt;0,H16/L16,IF(H16&gt;0,1,0)))</f>
        <v>0</v>
      </c>
      <c r="J16" s="177">
        <f>LCTCBoard!J16+Online!J16+AE!J16+RR!J16+BRCC!J16+BPCC!J16+Delgado!J16+CentLATCC!J16+Fletcher!J16+LDCC!J16+Northshore!J16+Nunez!J16+RPCC!J16+SLCC!J16+SOWELA!J16+NWLTC!J16</f>
        <v>0</v>
      </c>
      <c r="K16" s="106">
        <f t="shared" ref="K16:K34" si="4">IF(ISBLANK(J16),"  ",IF(L16&gt;0,J16/L16,IF(J16&gt;0,1,0)))</f>
        <v>0</v>
      </c>
      <c r="L16" s="220">
        <f t="shared" si="1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165">
        <f>LCTCBoard!B17+Online!B17+AE!B17+RR!B17+BRCC!B17+BPCC!B17+Delgado!B17+CentLATCC!B17+Fletcher!B17+LDCC!B17+Northshore!B17+Nunez!B17+RPCC!B17+SLCC!B17+SOWELA!B17+NWLTC!B17</f>
        <v>4225914.83</v>
      </c>
      <c r="C17" s="45">
        <f t="shared" si="0"/>
        <v>1</v>
      </c>
      <c r="D17" s="177">
        <f>LCTCBoard!D17+Online!D17+AE!D17+RR!D17+BRCC!D17+BPCC!D17+Delgado!D17+CentLATCC!D17+Fletcher!D17+LDCC!D17+Northshore!D17+Nunez!D17+RPCC!D17+SLCC!D17+SOWELA!D17+NWLTC!D17</f>
        <v>0</v>
      </c>
      <c r="E17" s="42">
        <f t="shared" ref="E17:E34" si="5">IF(ISBLANK(D17),"  ",IF(F17&gt;0,D17/F17,IF(D17&gt;0,1,0)))</f>
        <v>0</v>
      </c>
      <c r="F17" s="191">
        <f t="shared" si="2"/>
        <v>4225914.83</v>
      </c>
      <c r="G17" s="47">
        <f>IF(ISBLANK(F17),"  ",IF(F79&gt;0,F17/F79,IF(F17&gt;0,1,0)))</f>
        <v>6.782743829485227E-3</v>
      </c>
      <c r="H17" s="165">
        <f>LCTCBoard!H17+Online!H17+AE!H17+RR!H17+BRCC!H17+BPCC!H17+Delgado!H17+CentLATCC!H17+Fletcher!H17+LDCC!H17+Northshore!H17+Nunez!H17+RPCC!H17+SLCC!H17+SOWELA!H17+NWLTC!H17</f>
        <v>4398311</v>
      </c>
      <c r="I17" s="45">
        <f t="shared" si="3"/>
        <v>1</v>
      </c>
      <c r="J17" s="177">
        <f>LCTCBoard!J17+Online!J17+AE!J17+RR!J17+BRCC!J17+BPCC!J17+Delgado!J17+CentLATCC!J17+Fletcher!J17+LDCC!J17+Northshore!J17+Nunez!J17+RPCC!J17+SLCC!J17+SOWELA!J17+NWLTC!J17</f>
        <v>0</v>
      </c>
      <c r="K17" s="46">
        <f t="shared" si="4"/>
        <v>0</v>
      </c>
      <c r="L17" s="191">
        <f t="shared" si="1"/>
        <v>4398311</v>
      </c>
      <c r="M17" s="47">
        <f>IF(ISBLANK(L17),"  ",IF(L79&gt;0,L17/L79,IF(L17&gt;0,1,0)))</f>
        <v>7.3145203983304256E-3</v>
      </c>
      <c r="N17" s="24"/>
    </row>
    <row r="18" spans="1:14" ht="15" customHeight="1" x14ac:dyDescent="0.2">
      <c r="A18" s="52" t="s">
        <v>17</v>
      </c>
      <c r="B18" s="165">
        <f>LCTCBoard!B18+Online!B18+AE!B18+RR!B18+BRCC!B18+BPCC!B18+Delgado!B18+CentLATCC!B18+Fletcher!B18+LDCC!B18+Northshore!B18+Nunez!B18+RPCC!B18+SLCC!B18+SOWELA!B18+NWLTC!B18</f>
        <v>0</v>
      </c>
      <c r="C18" s="45">
        <f t="shared" si="0"/>
        <v>0</v>
      </c>
      <c r="D18" s="177">
        <f>LCTCBoard!D18+Online!D18+AE!D18+RR!D18+BRCC!D18+BPCC!D18+Delgado!D18+CentLATCC!D18+Fletcher!D18+LDCC!D18+Northshore!D18+Nunez!D18+RPCC!D18+SLCC!D18+SOWELA!D18+NWLTC!D18</f>
        <v>0</v>
      </c>
      <c r="E18" s="42">
        <f t="shared" si="5"/>
        <v>0</v>
      </c>
      <c r="F18" s="191">
        <f t="shared" si="2"/>
        <v>0</v>
      </c>
      <c r="G18" s="47">
        <f>IF(ISBLANK(F18),"  ",IF(F79&gt;0,F18/F79,IF(F18&gt;0,1,0)))</f>
        <v>0</v>
      </c>
      <c r="H18" s="165">
        <f>LCTCBoard!H18+Online!H18+AE!H18+RR!H18+BRCC!H18+BPCC!H18+Delgado!H18+CentLATCC!H18+Fletcher!H18+LDCC!H18+Northshore!H18+Nunez!H18+RPCC!H18+SLCC!H18+SOWELA!H18+NWLTC!H18</f>
        <v>0</v>
      </c>
      <c r="I18" s="45">
        <f t="shared" si="3"/>
        <v>0</v>
      </c>
      <c r="J18" s="177">
        <f>LCTCBoard!J18+Online!J18+AE!J18+RR!J18+BRCC!J18+BPCC!J18+Delgado!J18+CentLATCC!J18+Fletcher!J18+LDCC!J18+Northshore!J18+Nunez!J18+RPCC!J18+SLCC!J18+SOWELA!J18+NWLTC!J18</f>
        <v>0</v>
      </c>
      <c r="K18" s="46">
        <f t="shared" si="4"/>
        <v>0</v>
      </c>
      <c r="L18" s="191">
        <f t="shared" si="1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165">
        <f>LCTCBoard!B19+Online!B19+AE!B19+RR!B19+BRCC!B19+BPCC!B19+Delgado!B19+CentLATCC!B19+Fletcher!B19+LDCC!B19+Northshore!B19+Nunez!B19+RPCC!B19+SLCC!B19+SOWELA!B19+NWLTC!B19</f>
        <v>138564.95000000001</v>
      </c>
      <c r="C19" s="45">
        <f t="shared" si="0"/>
        <v>1</v>
      </c>
      <c r="D19" s="177">
        <f>LCTCBoard!D19+Online!D19+AE!D19+RR!D19+BRCC!D19+BPCC!D19+Delgado!D19+CentLATCC!D19+Fletcher!D19+LDCC!D19+Northshore!D19+Nunez!D19+RPCC!D19+SLCC!D19+SOWELA!D19+NWLTC!D19</f>
        <v>0</v>
      </c>
      <c r="E19" s="42">
        <f t="shared" si="5"/>
        <v>0</v>
      </c>
      <c r="F19" s="191">
        <f t="shared" si="2"/>
        <v>138564.95000000001</v>
      </c>
      <c r="G19" s="47">
        <f>IF(ISBLANK(F19),"  ",IF(F79&gt;0,F19/F79,IF(F19&gt;0,1,0)))</f>
        <v>2.2240168044168298E-4</v>
      </c>
      <c r="H19" s="165">
        <f>LCTCBoard!H19+Online!H19+AE!H19+RR!H19+BRCC!H19+BPCC!H19+Delgado!H19+CentLATCC!H19+Fletcher!H19+LDCC!H19+Northshore!H19+Nunez!H19+RPCC!H19+SLCC!H19+SOWELA!H19+NWLTC!H19</f>
        <v>78713</v>
      </c>
      <c r="I19" s="45">
        <f t="shared" si="3"/>
        <v>1</v>
      </c>
      <c r="J19" s="177">
        <f>LCTCBoard!J19+Online!J19+AE!J19+RR!J19+BRCC!J19+BPCC!J19+Delgado!J19+CentLATCC!J19+Fletcher!J19+LDCC!J19+Northshore!J19+Nunez!J19+RPCC!J19+SLCC!J19+SOWELA!J19+NWLTC!J19</f>
        <v>0</v>
      </c>
      <c r="K19" s="46">
        <f t="shared" si="4"/>
        <v>0</v>
      </c>
      <c r="L19" s="191">
        <f t="shared" si="1"/>
        <v>78713</v>
      </c>
      <c r="M19" s="47">
        <f>IF(ISBLANK(L19),"  ",IF(L79&gt;0,L19/L79,IF(L19&gt;0,1,0)))</f>
        <v>1.3090203128286808E-4</v>
      </c>
      <c r="N19" s="24"/>
    </row>
    <row r="20" spans="1:14" ht="15" customHeight="1" x14ac:dyDescent="0.2">
      <c r="A20" s="52" t="s">
        <v>19</v>
      </c>
      <c r="B20" s="165">
        <f>LCTCBoard!B20+Online!B20+AE!B20+RR!B20+BRCC!B20+BPCC!B20+Delgado!B20+CentLATCC!B20+Fletcher!B20+LDCC!B20+Northshore!B20+Nunez!B20+RPCC!B20+SLCC!B20+SOWELA!B20+NWLTC!B20</f>
        <v>530624</v>
      </c>
      <c r="C20" s="45">
        <f t="shared" si="0"/>
        <v>1</v>
      </c>
      <c r="D20" s="177">
        <f>LCTCBoard!D20+Online!D20+AE!D20+RR!D20+BRCC!D20+BPCC!D20+Delgado!D20+CentLATCC!D20+Fletcher!D20+LDCC!D20+Northshore!D20+Nunez!D20+RPCC!D20+SLCC!D20+SOWELA!D20+NWLTC!D20</f>
        <v>0</v>
      </c>
      <c r="E20" s="42">
        <f t="shared" si="5"/>
        <v>0</v>
      </c>
      <c r="F20" s="191">
        <f>D20+B20</f>
        <v>530624</v>
      </c>
      <c r="G20" s="47">
        <f>IF(ISBLANK(F20),"  ",IF(F79&gt;0,F20/F79,IF(F20&gt;0,1,0)))</f>
        <v>8.5167042085814327E-4</v>
      </c>
      <c r="H20" s="165">
        <f>LCTCBoard!H20+Online!H20+AE!H20+RR!H20+BRCC!H20+BPCC!H20+Delgado!H20+CentLATCC!H20+Fletcher!H20+LDCC!H20+Northshore!H20+Nunez!H20+RPCC!H20+SLCC!H20+SOWELA!H20+NWLTC!H20</f>
        <v>544710</v>
      </c>
      <c r="I20" s="45">
        <f t="shared" si="3"/>
        <v>1</v>
      </c>
      <c r="J20" s="177">
        <f>LCTCBoard!J20+Online!J20+AE!J20+RR!J20+BRCC!J20+BPCC!J20+Delgado!J20+CentLATCC!J20+Fletcher!J20+LDCC!J20+Northshore!J20+Nunez!J20+RPCC!J20+SLCC!J20+SOWELA!J20+NWLTC!J20</f>
        <v>0</v>
      </c>
      <c r="K20" s="46">
        <f t="shared" si="4"/>
        <v>0</v>
      </c>
      <c r="L20" s="191">
        <f t="shared" si="1"/>
        <v>544710</v>
      </c>
      <c r="M20" s="47">
        <f>IF(ISBLANK(L20),"  ",IF(L79&gt;0,L20/L79,IF(L20&gt;0,1,0)))</f>
        <v>9.0586873146864021E-4</v>
      </c>
      <c r="N20" s="24"/>
    </row>
    <row r="21" spans="1:14" ht="15" customHeight="1" x14ac:dyDescent="0.2">
      <c r="A21" s="52" t="s">
        <v>20</v>
      </c>
      <c r="B21" s="165">
        <f>LCTCBoard!B21+Online!B21+AE!B21+RR!B21+BRCC!B21+BPCC!B21+Delgado!B21+CentLATCC!B21+Fletcher!B21+LDCC!B21+Northshore!B21+Nunez!B21+RPCC!B21+SLCC!B21+SOWELA!B21+NWLTC!B21</f>
        <v>0</v>
      </c>
      <c r="C21" s="45">
        <f t="shared" si="0"/>
        <v>0</v>
      </c>
      <c r="D21" s="177">
        <f>LCTCBoard!D21+Online!D21+AE!D21+RR!D21+BRCC!D21+BPCC!D21+Delgado!D21+CentLATCC!D21+Fletcher!D21+LDCC!D21+Northshore!D21+Nunez!D21+RPCC!D21+SLCC!D21+SOWELA!D21+NWLTC!D21</f>
        <v>0</v>
      </c>
      <c r="E21" s="42">
        <f t="shared" si="5"/>
        <v>0</v>
      </c>
      <c r="F21" s="191">
        <f t="shared" si="2"/>
        <v>0</v>
      </c>
      <c r="G21" s="47">
        <f>IF(ISBLANK(F21),"  ",IF(F79&gt;0,F21/F79,IF(F21&gt;0,1,0)))</f>
        <v>0</v>
      </c>
      <c r="H21" s="165">
        <f>LCTCBoard!H21+Online!H21+AE!H21+RR!H21+BRCC!H21+BPCC!H21+Delgado!H21+CentLATCC!H21+Fletcher!H21+LDCC!H21+Northshore!H21+Nunez!H21+RPCC!H21+SLCC!H21+SOWELA!H21+NWLTC!H21</f>
        <v>0</v>
      </c>
      <c r="I21" s="45">
        <f t="shared" si="3"/>
        <v>0</v>
      </c>
      <c r="J21" s="177">
        <f>LCTCBoard!J21+Online!J21+AE!J21+RR!J21+BRCC!J21+BPCC!J21+Delgado!J21+CentLATCC!J21+Fletcher!J21+LDCC!J21+Northshore!J21+Nunez!J21+RPCC!J21+SLCC!J21+SOWELA!J21+NWLTC!J21</f>
        <v>0</v>
      </c>
      <c r="K21" s="46">
        <f t="shared" si="4"/>
        <v>0</v>
      </c>
      <c r="L21" s="191">
        <f t="shared" si="1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165">
        <f>LCTCBoard!B22+Online!B22+AE!B22+RR!B22+BRCC!B22+BPCC!B22+Delgado!B22+CentLATCC!B22+Fletcher!B22+LDCC!B22+Northshore!B22+Nunez!B22+RPCC!B22+SLCC!B22+SOWELA!B22+NWLTC!B22</f>
        <v>0</v>
      </c>
      <c r="C22" s="45">
        <f t="shared" si="0"/>
        <v>0</v>
      </c>
      <c r="D22" s="177">
        <f>LCTCBoard!D22+Online!D22+AE!D22+RR!D22+BRCC!D22+BPCC!D22+Delgado!D22+CentLATCC!D22+Fletcher!D22+LDCC!D22+Northshore!D22+Nunez!D22+RPCC!D22+SLCC!D22+SOWELA!D22+NWLTC!D22</f>
        <v>0</v>
      </c>
      <c r="E22" s="42">
        <f t="shared" si="5"/>
        <v>0</v>
      </c>
      <c r="F22" s="191">
        <f t="shared" si="2"/>
        <v>0</v>
      </c>
      <c r="G22" s="47">
        <f>IF(ISBLANK(F22),"  ",IF(F79&gt;0,F22/F79,IF(F22&gt;0,1,0)))</f>
        <v>0</v>
      </c>
      <c r="H22" s="165">
        <f>LCTCBoard!H22+Online!H22+AE!H22+RR!H22+BRCC!H22+BPCC!H22+Delgado!H22+CentLATCC!H22+Fletcher!H22+LDCC!H22+Northshore!H22+Nunez!H22+RPCC!H22+SLCC!H22+SOWELA!H22+NWLTC!H22</f>
        <v>0</v>
      </c>
      <c r="I22" s="45">
        <f t="shared" si="3"/>
        <v>0</v>
      </c>
      <c r="J22" s="177">
        <f>LCTCBoard!J22+Online!J22+AE!J22+RR!J22+BRCC!J22+BPCC!J22+Delgado!J22+CentLATCC!J22+Fletcher!J22+LDCC!J22+Northshore!J22+Nunez!J22+RPCC!J22+SLCC!J22+SOWELA!J22+NWLTC!J22</f>
        <v>0</v>
      </c>
      <c r="K22" s="46">
        <f t="shared" si="4"/>
        <v>0</v>
      </c>
      <c r="L22" s="191">
        <f t="shared" si="1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165">
        <f>LCTCBoard!B23+Online!B23+AE!B23+RR!B23+BRCC!B23+BPCC!B23+Delgado!B23+CentLATCC!B23+Fletcher!B23+LDCC!B23+Northshore!B23+Nunez!B23+RPCC!B23+SLCC!B23+SOWELA!B23+NWLTC!B23</f>
        <v>0</v>
      </c>
      <c r="C23" s="45">
        <f t="shared" si="0"/>
        <v>0</v>
      </c>
      <c r="D23" s="177">
        <f>LCTCBoard!D23+Online!D23+AE!D23+RR!D23+BRCC!D23+BPCC!D23+Delgado!D23+CentLATCC!D23+Fletcher!D23+LDCC!D23+Northshore!D23+Nunez!D23+RPCC!D23+SLCC!D23+SOWELA!D23+NWLTC!D23</f>
        <v>0</v>
      </c>
      <c r="E23" s="42">
        <f t="shared" si="5"/>
        <v>0</v>
      </c>
      <c r="F23" s="191">
        <f t="shared" si="2"/>
        <v>0</v>
      </c>
      <c r="G23" s="47">
        <f>IF(ISBLANK(F23),"  ",IF(F79&gt;0,F23/F79,IF(F23&gt;0,1,0)))</f>
        <v>0</v>
      </c>
      <c r="H23" s="165">
        <f>LCTCBoard!H23+Online!H23+AE!H23+RR!H23+BRCC!H23+BPCC!H23+Delgado!H23+CentLATCC!H23+Fletcher!H23+LDCC!H23+Northshore!H23+Nunez!H23+RPCC!H23+SLCC!H23+SOWELA!H23+NWLTC!H23</f>
        <v>0</v>
      </c>
      <c r="I23" s="45">
        <f t="shared" si="3"/>
        <v>0</v>
      </c>
      <c r="J23" s="177">
        <f>LCTCBoard!J23+Online!J23+AE!J23+RR!J23+BRCC!J23+BPCC!J23+Delgado!J23+CentLATCC!J23+Fletcher!J23+LDCC!J23+Northshore!J23+Nunez!J23+RPCC!J23+SLCC!J23+SOWELA!J23+NWLTC!J23</f>
        <v>0</v>
      </c>
      <c r="K23" s="46">
        <f t="shared" si="4"/>
        <v>0</v>
      </c>
      <c r="L23" s="191">
        <f t="shared" si="1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165">
        <f>LCTCBoard!B24+Online!B24+AE!B24+RR!B24+BRCC!B24+BPCC!B24+Delgado!B24+CentLATCC!B24+Fletcher!B24+LDCC!B24+Northshore!B24+Nunez!B24+RPCC!B24+SLCC!B24+SOWELA!B24+NWLTC!B24</f>
        <v>0</v>
      </c>
      <c r="C24" s="45">
        <f t="shared" si="0"/>
        <v>0</v>
      </c>
      <c r="D24" s="177">
        <f>LCTCBoard!D24+Online!D24+AE!D24+RR!D24+BRCC!D24+BPCC!D24+Delgado!D24+CentLATCC!D24+Fletcher!D24+LDCC!D24+Northshore!D24+Nunez!D24+RPCC!D24+SLCC!D24+SOWELA!D24+NWLTC!D24</f>
        <v>0</v>
      </c>
      <c r="E24" s="42">
        <f t="shared" si="5"/>
        <v>0</v>
      </c>
      <c r="F24" s="191">
        <f t="shared" si="2"/>
        <v>0</v>
      </c>
      <c r="G24" s="47">
        <f>IF(ISBLANK(F24),"  ",IF(F79&gt;0,F24/F79,IF(F24&gt;0,1,0)))</f>
        <v>0</v>
      </c>
      <c r="H24" s="165">
        <f>LCTCBoard!H24+Online!H24+AE!H24+RR!H24+BRCC!H24+BPCC!H24+Delgado!H24+CentLATCC!H24+Fletcher!H24+LDCC!H24+Northshore!H24+Nunez!H24+RPCC!H24+SLCC!H24+SOWELA!H24+NWLTC!H24</f>
        <v>0</v>
      </c>
      <c r="I24" s="45">
        <f t="shared" si="3"/>
        <v>0</v>
      </c>
      <c r="J24" s="177">
        <f>LCTCBoard!J24+Online!J24+AE!J24+RR!J24+BRCC!J24+BPCC!J24+Delgado!J24+CentLATCC!J24+Fletcher!J24+LDCC!J24+Northshore!J24+Nunez!J24+RPCC!J24+SLCC!J24+SOWELA!J24+NWLTC!J24</f>
        <v>0</v>
      </c>
      <c r="K24" s="46">
        <f t="shared" si="4"/>
        <v>0</v>
      </c>
      <c r="L24" s="191">
        <f t="shared" si="1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165">
        <f>LCTCBoard!B25+Online!B25+AE!B25+RR!B25+BRCC!B25+BPCC!B25+Delgado!B25+CentLATCC!B25+Fletcher!B25+LDCC!B25+Northshore!B25+Nunez!B25+RPCC!B25+SLCC!B25+SOWELA!B25+NWLTC!B25</f>
        <v>0</v>
      </c>
      <c r="C25" s="45">
        <f t="shared" si="0"/>
        <v>0</v>
      </c>
      <c r="D25" s="177">
        <f>LCTCBoard!D25+Online!D25+AE!D25+RR!D25+BRCC!D25+BPCC!D25+Delgado!D25+CentLATCC!D25+Fletcher!D25+LDCC!D25+Northshore!D25+Nunez!D25+RPCC!D25+SLCC!D25+SOWELA!D25+NWLTC!D25</f>
        <v>0</v>
      </c>
      <c r="E25" s="42">
        <f t="shared" si="5"/>
        <v>0</v>
      </c>
      <c r="F25" s="191">
        <f t="shared" si="2"/>
        <v>0</v>
      </c>
      <c r="G25" s="47">
        <f>IF(ISBLANK(F25),"  ",IF(F79&gt;0,F25/F79,IF(F25&gt;0,1,0)))</f>
        <v>0</v>
      </c>
      <c r="H25" s="165">
        <f>LCTCBoard!H25+Online!H25+AE!H25+RR!H25+BRCC!H25+BPCC!H25+Delgado!H25+CentLATCC!H25+Fletcher!H25+LDCC!H25+Northshore!H25+Nunez!H25+RPCC!H25+SLCC!H25+SOWELA!H25+NWLTC!H25</f>
        <v>0</v>
      </c>
      <c r="I25" s="45">
        <f t="shared" si="3"/>
        <v>0</v>
      </c>
      <c r="J25" s="177">
        <f>LCTCBoard!J25+Online!J25+AE!J25+RR!J25+BRCC!J25+BPCC!J25+Delgado!J25+CentLATCC!J25+Fletcher!J25+LDCC!J25+Northshore!J25+Nunez!J25+RPCC!J25+SLCC!J25+SOWELA!J25+NWLTC!J25</f>
        <v>0</v>
      </c>
      <c r="K25" s="46">
        <f t="shared" si="4"/>
        <v>0</v>
      </c>
      <c r="L25" s="191">
        <f t="shared" si="1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165">
        <f>LCTCBoard!B26+Online!B26+AE!B26+RR!B26+BRCC!B26+BPCC!B26+Delgado!B26+CentLATCC!B26+Fletcher!B26+LDCC!B26+Northshore!B26+Nunez!B26+RPCC!B26+SLCC!B26+SOWELA!B26+NWLTC!B26</f>
        <v>0</v>
      </c>
      <c r="C26" s="45">
        <f t="shared" si="0"/>
        <v>0</v>
      </c>
      <c r="D26" s="177">
        <f>LCTCBoard!D26+Online!D26+AE!D26+RR!D26+BRCC!D26+BPCC!D26+Delgado!D26+CentLATCC!D26+Fletcher!D26+LDCC!D26+Northshore!D26+Nunez!D26+RPCC!D26+SLCC!D26+SOWELA!D26+NWLTC!D26</f>
        <v>0</v>
      </c>
      <c r="E26" s="42">
        <f t="shared" si="5"/>
        <v>0</v>
      </c>
      <c r="F26" s="191">
        <f t="shared" si="2"/>
        <v>0</v>
      </c>
      <c r="G26" s="47">
        <f>IF(ISBLANK(F26),"  ",IF(F79&gt;0,F26/F79,IF(F26&gt;0,1,0)))</f>
        <v>0</v>
      </c>
      <c r="H26" s="165">
        <f>LCTCBoard!H26+Online!H26+AE!H26+RR!H26+BRCC!H26+BPCC!H26+Delgado!H26+CentLATCC!H26+Fletcher!H26+LDCC!H26+Northshore!H26+Nunez!H26+RPCC!H26+SLCC!H26+SOWELA!H26+NWLTC!H26</f>
        <v>0</v>
      </c>
      <c r="I26" s="45">
        <f t="shared" si="3"/>
        <v>0</v>
      </c>
      <c r="J26" s="177">
        <f>LCTCBoard!J26+Online!J26+AE!J26+RR!J26+BRCC!J26+BPCC!J26+Delgado!J26+CentLATCC!J26+Fletcher!J26+LDCC!J26+Northshore!J26+Nunez!J26+RPCC!J26+SLCC!J26+SOWELA!J26+NWLTC!J26</f>
        <v>0</v>
      </c>
      <c r="K26" s="46">
        <f t="shared" si="4"/>
        <v>0</v>
      </c>
      <c r="L26" s="191">
        <f t="shared" si="1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165">
        <f>LCTCBoard!B27+Online!B27+AE!B27+RR!B27+BRCC!B27+BPCC!B27+Delgado!B27+CentLATCC!B27+Fletcher!B27+LDCC!B27+Northshore!B27+Nunez!B27+RPCC!B27+SLCC!B27+SOWELA!B27+NWLTC!B27</f>
        <v>0</v>
      </c>
      <c r="C27" s="45">
        <f t="shared" si="0"/>
        <v>0</v>
      </c>
      <c r="D27" s="177">
        <f>LCTCBoard!D27+Online!D27+AE!D27+RR!D27+BRCC!D27+BPCC!D27+Delgado!D27+CentLATCC!D27+Fletcher!D27+LDCC!D27+Northshore!D27+Nunez!D27+RPCC!D27+SLCC!D27+SOWELA!D27+NWLTC!D27</f>
        <v>0</v>
      </c>
      <c r="E27" s="42">
        <f t="shared" si="5"/>
        <v>0</v>
      </c>
      <c r="F27" s="191">
        <f t="shared" si="2"/>
        <v>0</v>
      </c>
      <c r="G27" s="47">
        <f>IF(ISBLANK(F27),"  ",IF(F79&gt;0,F27/F79,IF(F27&gt;0,1,0)))</f>
        <v>0</v>
      </c>
      <c r="H27" s="165">
        <f>LCTCBoard!H27+Online!H27+AE!H27+RR!H27+BRCC!H27+BPCC!H27+Delgado!H27+CentLATCC!H27+Fletcher!H27+LDCC!H27+Northshore!H27+Nunez!H27+RPCC!H27+SLCC!H27+SOWELA!H27+NWLTC!H27</f>
        <v>0</v>
      </c>
      <c r="I27" s="45">
        <f t="shared" si="3"/>
        <v>0</v>
      </c>
      <c r="J27" s="177">
        <f>LCTCBoard!J27+Online!J27+AE!J27+RR!J27+BRCC!J27+BPCC!J27+Delgado!J27+CentLATCC!J27+Fletcher!J27+LDCC!J27+Northshore!J27+Nunez!J27+RPCC!J27+SLCC!J27+SOWELA!J27+NWLTC!J27</f>
        <v>0</v>
      </c>
      <c r="K27" s="46">
        <f t="shared" si="4"/>
        <v>0</v>
      </c>
      <c r="L27" s="191">
        <f t="shared" si="1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165">
        <f>LCTCBoard!B28+Online!B28+AE!B28+RR!B28+BRCC!B28+BPCC!B28+Delgado!B28+CentLATCC!B28+Fletcher!B28+LDCC!B28+Northshore!B28+Nunez!B28+RPCC!B28+SLCC!B28+SOWELA!B28+NWLTC!B28</f>
        <v>0</v>
      </c>
      <c r="C28" s="45">
        <f t="shared" si="0"/>
        <v>0</v>
      </c>
      <c r="D28" s="177">
        <f>LCTCBoard!D28+Online!D28+AE!D28+RR!D28+BRCC!D28+BPCC!D28+Delgado!D28+CentLATCC!D28+Fletcher!D28+LDCC!D28+Northshore!D28+Nunez!D28+RPCC!D28+SLCC!D28+SOWELA!D28+NWLTC!D28</f>
        <v>0</v>
      </c>
      <c r="E28" s="42">
        <f t="shared" si="5"/>
        <v>0</v>
      </c>
      <c r="F28" s="191">
        <f t="shared" si="2"/>
        <v>0</v>
      </c>
      <c r="G28" s="47">
        <f>IF(ISBLANK(F28),"  ",IF(F79&gt;0,F28/F79,IF(F28&gt;0,1,0)))</f>
        <v>0</v>
      </c>
      <c r="H28" s="165">
        <f>LCTCBoard!H28+Online!H28+AE!H28+RR!H28+BRCC!H28+BPCC!H28+Delgado!H28+CentLATCC!H28+Fletcher!H28+LDCC!H28+Northshore!H28+Nunez!H28+RPCC!H28+SLCC!H28+SOWELA!H28+NWLTC!H28</f>
        <v>0</v>
      </c>
      <c r="I28" s="45">
        <f t="shared" si="3"/>
        <v>0</v>
      </c>
      <c r="J28" s="177">
        <f>LCTCBoard!J28+Online!J28+AE!J28+RR!J28+BRCC!J28+BPCC!J28+Delgado!J28+CentLATCC!J28+Fletcher!J28+LDCC!J28+Northshore!J28+Nunez!J28+RPCC!J28+SLCC!J28+SOWELA!J28+NWLTC!J28</f>
        <v>0</v>
      </c>
      <c r="K28" s="46">
        <f t="shared" si="4"/>
        <v>0</v>
      </c>
      <c r="L28" s="191">
        <f t="shared" si="1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165">
        <f>LCTCBoard!B29+Online!B29+AE!B29+RR!B29+BRCC!B29+BPCC!B29+Delgado!B29+CentLATCC!B29+Fletcher!B29+LDCC!B29+Northshore!B29+Nunez!B29+RPCC!B29+SLCC!B29+SOWELA!B29+NWLTC!B29</f>
        <v>10000000</v>
      </c>
      <c r="C29" s="45">
        <f t="shared" si="0"/>
        <v>0.96203196543611558</v>
      </c>
      <c r="D29" s="177">
        <f>LCTCBoard!D29+Online!D29+AE!D29+RR!D29+BRCC!D29+BPCC!D29+Delgado!D29+CentLATCC!D29+Fletcher!D29+LDCC!D29+Northshore!D29+Nunez!D29+RPCC!D29+SLCC!D29+SOWELA!D29+NWLTC!D29</f>
        <v>394665</v>
      </c>
      <c r="E29" s="42">
        <f t="shared" si="5"/>
        <v>3.7968034563884451E-2</v>
      </c>
      <c r="F29" s="191">
        <f t="shared" si="2"/>
        <v>10394665</v>
      </c>
      <c r="G29" s="47">
        <f>IF(ISBLANK(F29),"  ",IF(F79&gt;0,F29/F79,IF(F29&gt;0,1,0)))</f>
        <v>1.6683807583579732E-2</v>
      </c>
      <c r="H29" s="165">
        <f>LCTCBoard!H29+Online!H29+AE!H29+RR!H29+BRCC!H29+BPCC!H29+Delgado!H29+CentLATCC!H29+Fletcher!H29+LDCC!H29+Northshore!H29+Nunez!H29+RPCC!H29+SLCC!H29+SOWELA!H29+NWLTC!H29</f>
        <v>10000000</v>
      </c>
      <c r="I29" s="45">
        <f t="shared" si="3"/>
        <v>0.970873786407767</v>
      </c>
      <c r="J29" s="177">
        <f>LCTCBoard!J29+Online!J29+AE!J29+RR!J29+BRCC!J29+BPCC!J29+Delgado!J29+CentLATCC!J29+Fletcher!J29+LDCC!J29+Northshore!J29+Nunez!J29+RPCC!J29+SLCC!J29+SOWELA!J29+NWLTC!J29</f>
        <v>300000</v>
      </c>
      <c r="K29" s="46">
        <f t="shared" si="4"/>
        <v>2.9126213592233011E-2</v>
      </c>
      <c r="L29" s="191">
        <f t="shared" si="1"/>
        <v>10300000</v>
      </c>
      <c r="M29" s="47">
        <f>IF(ISBLANK(L29),"  ",IF(L79&gt;0,L29/L79,IF(L29&gt;0,1,0)))</f>
        <v>1.7129202574079773E-2</v>
      </c>
      <c r="N29" s="24"/>
    </row>
    <row r="30" spans="1:14" ht="15" customHeight="1" x14ac:dyDescent="0.2">
      <c r="A30" s="53" t="s">
        <v>29</v>
      </c>
      <c r="B30" s="165">
        <f>LCTCBoard!B30+Online!B30+AE!B30+RR!B30+BRCC!B30+BPCC!B30+Delgado!B30+CentLATCC!B30+Fletcher!B30+LDCC!B30+Northshore!B30+Nunez!B30+RPCC!B30+SLCC!B30+SOWELA!B30+NWLTC!B30</f>
        <v>0</v>
      </c>
      <c r="C30" s="45">
        <f t="shared" si="0"/>
        <v>0</v>
      </c>
      <c r="D30" s="177">
        <f>LCTCBoard!D30+Online!D30+AE!D30+RR!D30+BRCC!D30+BPCC!D30+Delgado!D30+CentLATCC!D30+Fletcher!D30+LDCC!D30+Northshore!D30+Nunez!D30+RPCC!D30+SLCC!D30+SOWELA!D30+NWLTC!D30</f>
        <v>0</v>
      </c>
      <c r="E30" s="42">
        <f>IF(ISBLANK(D30),"  ",IF(F30&gt;0,D30/F30,IF(D30&gt;0,1,0)))</f>
        <v>0</v>
      </c>
      <c r="F30" s="191">
        <f t="shared" si="2"/>
        <v>0</v>
      </c>
      <c r="G30" s="47">
        <f>IF(ISBLANK(F30),"  ",IF(F79&gt;0,F30/F79,IF(F30&gt;0,1,0)))</f>
        <v>0</v>
      </c>
      <c r="H30" s="165">
        <f>LCTCBoard!H30+Online!H30+AE!H30+RR!H30+BRCC!H30+BPCC!H30+Delgado!H30+CentLATCC!H30+Fletcher!H30+LDCC!H30+Northshore!H30+Nunez!H30+RPCC!H30+SLCC!H30+SOWELA!H30+NWLTC!H30</f>
        <v>0</v>
      </c>
      <c r="I30" s="45">
        <f t="shared" si="3"/>
        <v>0</v>
      </c>
      <c r="J30" s="177">
        <f>LCTCBoard!J30+Online!J30+AE!J30+RR!J30+BRCC!J30+BPCC!J30+Delgado!J30+CentLATCC!J30+Fletcher!J30+LDCC!J30+Northshore!J30+Nunez!J30+RPCC!J30+SLCC!J30+SOWELA!J30+NWLTC!J30</f>
        <v>0</v>
      </c>
      <c r="K30" s="46">
        <f>IF(ISBLANK(J30),"  ",IF(L30&gt;0,J30/L30,IF(J30&gt;0,1,0)))</f>
        <v>0</v>
      </c>
      <c r="L30" s="191">
        <f t="shared" si="1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165">
        <f>LCTCBoard!B31+Online!B31+AE!B31+RR!B31+BRCC!B31+BPCC!B31+Delgado!B31+CentLATCC!B31+Fletcher!B31+LDCC!B31+Northshore!B31+Nunez!B31+RPCC!B31+SLCC!B31+SOWELA!B31+NWLTC!B31</f>
        <v>312717</v>
      </c>
      <c r="C31" s="45">
        <f t="shared" si="0"/>
        <v>1</v>
      </c>
      <c r="D31" s="177">
        <f>LCTCBoard!D31+Online!D31+AE!D31+RR!D31+BRCC!D31+BPCC!D31+Delgado!D31+CentLATCC!D31+Fletcher!D31+LDCC!D31+Northshore!D31+Nunez!D31+RPCC!D31+SLCC!D31+SOWELA!D31+NWLTC!D31</f>
        <v>0</v>
      </c>
      <c r="E31" s="42">
        <f>IF(ISBLANK(D31),"  ",IF(F31&gt;0,D31/F31,IF(D31&gt;0,1,0)))</f>
        <v>0</v>
      </c>
      <c r="F31" s="191">
        <f t="shared" si="2"/>
        <v>312717</v>
      </c>
      <c r="G31" s="47">
        <f>IF(ISBLANK(F31),"  ",IF(F79&gt;0,F31/F79,IF(F31&gt;0,1,0)))</f>
        <v>5.0192192399796463E-4</v>
      </c>
      <c r="H31" s="165">
        <f>LCTCBoard!H31+Online!H31+AE!H31+RR!H31+BRCC!H31+BPCC!H31+Delgado!H31+CentLATCC!H31+Fletcher!H31+LDCC!H31+Northshore!H31+Nunez!H31+RPCC!H31+SLCC!H31+SOWELA!H31+NWLTC!H31</f>
        <v>211552</v>
      </c>
      <c r="I31" s="45">
        <f t="shared" si="3"/>
        <v>1</v>
      </c>
      <c r="J31" s="177">
        <f>LCTCBoard!J31+Online!J31+AE!J31+RR!J31+BRCC!J31+BPCC!J31+Delgado!J31+CentLATCC!J31+Fletcher!J31+LDCC!J31+Northshore!J31+Nunez!J31+RPCC!J31+SLCC!J31+SOWELA!J31+NWLTC!J31</f>
        <v>0</v>
      </c>
      <c r="K31" s="46">
        <f>IF(ISBLANK(J31),"  ",IF(L31&gt;0,J31/L31,IF(J31&gt;0,1,0)))</f>
        <v>0</v>
      </c>
      <c r="L31" s="191">
        <f t="shared" si="1"/>
        <v>211552</v>
      </c>
      <c r="M31" s="47">
        <f>IF(ISBLANK(L31),"  ",IF(L79&gt;0,L31/L79,IF(L31&gt;0,1,0)))</f>
        <v>3.5181719057783735E-4</v>
      </c>
      <c r="N31" s="24"/>
    </row>
    <row r="32" spans="1:14" ht="15" customHeight="1" x14ac:dyDescent="0.2">
      <c r="A32" s="53" t="s">
        <v>31</v>
      </c>
      <c r="B32" s="165">
        <f>LCTCBoard!B32+Online!B32+AE!B32+RR!B32+BRCC!B32+BPCC!B32+Delgado!B32+CentLATCC!B32+Fletcher!B32+LDCC!B32+Northshore!B32+Nunez!B32+RPCC!B32+SLCC!B32+SOWELA!B32+NWLTC!B32</f>
        <v>0</v>
      </c>
      <c r="C32" s="45">
        <f t="shared" si="0"/>
        <v>0</v>
      </c>
      <c r="D32" s="177">
        <f>LCTCBoard!D32+Online!D32+AE!D32+RR!D32+BRCC!D32+BPCC!D32+Delgado!D32+CentLATCC!D32+Fletcher!D32+LDCC!D32+Northshore!D32+Nunez!D32+RPCC!D32+SLCC!D32+SOWELA!D32+NWLTC!D32</f>
        <v>0</v>
      </c>
      <c r="E32" s="42">
        <f>IF(ISBLANK(D32),"  ",IF(F32&gt;0,D32/F32,IF(D32&gt;0,1,0)))</f>
        <v>0</v>
      </c>
      <c r="F32" s="191">
        <f t="shared" si="2"/>
        <v>0</v>
      </c>
      <c r="G32" s="47">
        <f>IF(ISBLANK(F32),"  ",IF(F79&gt;0,F32/F79,IF(F32&gt;0,1,0)))</f>
        <v>0</v>
      </c>
      <c r="H32" s="165">
        <f>LCTCBoard!H32+Online!H32+AE!H32+RR!H32+BRCC!H32+BPCC!H32+Delgado!H32+CentLATCC!H32+Fletcher!H32+LDCC!H32+Northshore!H32+Nunez!H32+RPCC!H32+SLCC!H32+SOWELA!H32+NWLTC!H32</f>
        <v>0</v>
      </c>
      <c r="I32" s="45">
        <f t="shared" si="3"/>
        <v>0</v>
      </c>
      <c r="J32" s="177">
        <f>LCTCBoard!J32+Online!J32+AE!J32+RR!J32+BRCC!J32+BPCC!J32+Delgado!J32+CentLATCC!J32+Fletcher!J32+LDCC!J32+Northshore!J32+Nunez!J32+RPCC!J32+SLCC!J32+SOWELA!J32+NWLTC!J32</f>
        <v>0</v>
      </c>
      <c r="K32" s="46">
        <f>IF(ISBLANK(J32),"  ",IF(L32&gt;0,J32/L32,IF(J32&gt;0,1,0)))</f>
        <v>0</v>
      </c>
      <c r="L32" s="191">
        <f t="shared" si="1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165">
        <f>LCTCBoard!B33+Online!B33+AE!B33+RR!B33+BRCC!B33+BPCC!B33+Delgado!B33+CentLATCC!B33+Fletcher!B33+LDCC!B33+Northshore!B33+Nunez!B33+RPCC!B33+SLCC!B33+SOWELA!B33+NWLTC!B33</f>
        <v>0</v>
      </c>
      <c r="C33" s="45">
        <f>IF(ISBLANK(B33),"  ",IF(F33&gt;0,B33/F33,IF(B33&gt;0,1,0)))</f>
        <v>0</v>
      </c>
      <c r="D33" s="177">
        <f>LCTCBoard!D33+Online!D33+AE!D33+RR!D33+BRCC!D33+BPCC!D33+Delgado!D33+CentLATCC!D33+Fletcher!D33+LDCC!D33+Northshore!D33+Nunez!D33+RPCC!D33+SLCC!D33+SOWELA!D33+NWLTC!D33</f>
        <v>0</v>
      </c>
      <c r="E33" s="42">
        <f>IF(ISBLANK(D33),"  ",IF(F33&gt;0,D33/F33,IF(D33&gt;0,1,0)))</f>
        <v>0</v>
      </c>
      <c r="F33" s="191">
        <f t="shared" si="2"/>
        <v>0</v>
      </c>
      <c r="G33" s="47">
        <f>IF(ISBLANK(F33),"  ",IF(F79&gt;0,F33/F79,IF(F33&gt;0,1,0)))</f>
        <v>0</v>
      </c>
      <c r="H33" s="165">
        <f>LCTCBoard!H33+Online!H33+AE!H33+RR!H33+BRCC!H33+BPCC!H33+Delgado!H33+CentLATCC!H33+Fletcher!H33+LDCC!H33+Northshore!H33+Nunez!H33+RPCC!H33+SLCC!H33+SOWELA!H33+NWLTC!H33</f>
        <v>0</v>
      </c>
      <c r="I33" s="45">
        <f>IF(ISBLANK(H33),"  ",IF(L33&gt;0,H33/L33,IF(H33&gt;0,1,0)))</f>
        <v>0</v>
      </c>
      <c r="J33" s="177">
        <f>LCTCBoard!J33+Online!J33+AE!J33+RR!J33+BRCC!J33+BPCC!J33+Delgado!J33+CentLATCC!J33+Fletcher!J33+LDCC!J33+Northshore!J33+Nunez!J33+RPCC!J33+SLCC!J33+SOWELA!J33+NWLTC!J33</f>
        <v>0</v>
      </c>
      <c r="K33" s="46">
        <f>IF(ISBLANK(J33),"  ",IF(L33&gt;0,J33/L33,IF(J33&gt;0,1,0)))</f>
        <v>0</v>
      </c>
      <c r="L33" s="191">
        <f t="shared" si="1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165">
        <f>LCTCBoard!B34+Online!B34+AE!B34+RR!B34+BRCC!B34+BPCC!B34+Delgado!B34+CentLATCC!B34+Fletcher!B34+LDCC!B34+Northshore!B34+Nunez!B34+RPCC!B34+SLCC!B34+SOWELA!B34+NWLTC!B34</f>
        <v>0</v>
      </c>
      <c r="C34" s="45">
        <f t="shared" si="0"/>
        <v>0</v>
      </c>
      <c r="D34" s="177">
        <f>LCTCBoard!D34+Online!D34+AE!D34+RR!D34+BRCC!D34+BPCC!D34+Delgado!D34+CentLATCC!D34+Fletcher!D34+LDCC!D34+Northshore!D34+Nunez!D34+RPCC!D34+SLCC!D34+SOWELA!D34+NWLTC!D34</f>
        <v>0</v>
      </c>
      <c r="E34" s="42">
        <f t="shared" si="5"/>
        <v>0</v>
      </c>
      <c r="F34" s="191">
        <f t="shared" si="2"/>
        <v>0</v>
      </c>
      <c r="G34" s="47">
        <f>IF(ISBLANK(F34),"  ",IF(F79&gt;0,F34/F79,IF(F34&gt;0,1,0)))</f>
        <v>0</v>
      </c>
      <c r="H34" s="165">
        <f>LCTCBoard!H34+Online!H34+AE!H34+RR!H34+BRCC!H34+BPCC!H34+Delgado!H34+CentLATCC!H34+Fletcher!H34+LDCC!H34+Northshore!H34+Nunez!H34+RPCC!H34+SLCC!H34+SOWELA!H34+NWLTC!H34</f>
        <v>0</v>
      </c>
      <c r="I34" s="45">
        <f t="shared" si="3"/>
        <v>0</v>
      </c>
      <c r="J34" s="177">
        <f>LCTCBoard!J34+Online!J34+AE!J34+RR!J34+BRCC!J34+BPCC!J34+Delgado!J34+CentLATCC!J34+Fletcher!J34+LDCC!J34+Northshore!J34+Nunez!J34+RPCC!J34+SLCC!J34+SOWELA!J34+NWLTC!J34</f>
        <v>0</v>
      </c>
      <c r="K34" s="46">
        <f t="shared" si="4"/>
        <v>0</v>
      </c>
      <c r="L34" s="191">
        <f t="shared" si="1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165">
        <f>LCTCBoard!B35+Online!B35+AE!B35+RR!B35+BRCC!B35+BPCC!B35+Delgado!B35+CentLATCC!B35+Fletcher!B35+LDCC!B35+Northshore!B35+Nunez!B35+RPCC!B35+SLCC!B35+SOWELA!B35+NWLTC!B35</f>
        <v>0</v>
      </c>
      <c r="C35" s="45">
        <f t="shared" ref="C35:C36" si="6">IF(ISBLANK(B35),"  ",IF(F35&gt;0,B35/F35,IF(B35&gt;0,1,0)))</f>
        <v>0</v>
      </c>
      <c r="D35" s="177">
        <f>LCTCBoard!D35+Online!D35+AE!D35+RR!D35+BRCC!D35+BPCC!D35+Delgado!D35+CentLATCC!D35+Fletcher!D35+LDCC!D35+Northshore!D35+Nunez!D35+RPCC!D35+SLCC!D35+SOWELA!D35+NWLTC!D35</f>
        <v>0</v>
      </c>
      <c r="E35" s="42">
        <f t="shared" ref="E35:E36" si="7">IF(ISBLANK(D35),"  ",IF(F35&gt;0,D35/F35,IF(D35&gt;0,1,0)))</f>
        <v>0</v>
      </c>
      <c r="F35" s="191">
        <f t="shared" ref="F35" si="8">D35+B35</f>
        <v>0</v>
      </c>
      <c r="G35" s="47">
        <f>IF(ISBLANK(F35),"  ",IF(F80&gt;0,F35/F80,IF(F35&gt;0,1,0)))</f>
        <v>0</v>
      </c>
      <c r="H35" s="165">
        <f>LCTCBoard!H35+Online!H35+AE!H35+RR!H35+BRCC!H35+BPCC!H35+Delgado!H35+CentLATCC!H35+Fletcher!H35+LDCC!H35+Northshore!H35+Nunez!H35+RPCC!H35+SLCC!H35+SOWELA!H35+NWLTC!H35</f>
        <v>0</v>
      </c>
      <c r="I35" s="45">
        <f t="shared" ref="I35" si="9">IF(ISBLANK(H35),"  ",IF(L35&gt;0,H35/L35,IF(H35&gt;0,1,0)))</f>
        <v>0</v>
      </c>
      <c r="J35" s="177">
        <f>LCTCBoard!J35+Online!J35+AE!J35+RR!J35+BRCC!J35+BPCC!J35+Delgado!J35+CentLATCC!J35+Fletcher!J35+LDCC!J35+Northshore!J35+Nunez!J35+RPCC!J35+SLCC!J35+SOWELA!J35+NWLTC!J35</f>
        <v>0</v>
      </c>
      <c r="K35" s="46">
        <f t="shared" ref="K35" si="10">IF(ISBLANK(J35),"  ",IF(L35&gt;0,J35/L35,IF(J35&gt;0,1,0)))</f>
        <v>0</v>
      </c>
      <c r="L35" s="191">
        <f t="shared" ref="L35" si="11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165">
        <f>LCTCBoard!B36+Online!B36+AE!B36+RR!B36+BRCC!B36+BPCC!B36+Delgado!B36+CentLATCC!B36+Fletcher!B36+LDCC!B36+Northshore!B36+Nunez!B36+RPCC!B36+SLCC!B36+SOWELA!B36+NWLTC!B36</f>
        <v>0</v>
      </c>
      <c r="C36" s="45">
        <f t="shared" si="6"/>
        <v>0</v>
      </c>
      <c r="D36" s="177">
        <f>LCTCBoard!D36+Online!D36+AE!D36+RR!D36+BRCC!D36+BPCC!D36+Delgado!D36+CentLATCC!D36+Fletcher!D36+LDCC!D36+Northshore!D36+Nunez!D36+RPCC!D36+SLCC!D36+SOWELA!D36+NWLTC!D36</f>
        <v>0</v>
      </c>
      <c r="E36" s="42">
        <f t="shared" si="7"/>
        <v>0</v>
      </c>
      <c r="F36" s="191">
        <f t="shared" ref="F36" si="12">D36+B36</f>
        <v>0</v>
      </c>
      <c r="G36" s="47">
        <f>IF(ISBLANK(F36),"  ",IF(F81&gt;0,F36/F81,IF(F36&gt;0,1,0)))</f>
        <v>0</v>
      </c>
      <c r="H36" s="165">
        <f>LCTCBoard!H36+Online!H36+AE!H36+RR!H36+BRCC!H36+BPCC!H36+Delgado!H36+CentLATCC!H36+Fletcher!H36+LDCC!H36+Northshore!H36+Nunez!H36+RPCC!H36+SLCC!H36+SOWELA!H36+NWLTC!H36</f>
        <v>0</v>
      </c>
      <c r="I36" s="45">
        <f t="shared" ref="I36" si="13">IF(ISBLANK(H36),"  ",IF(L36&gt;0,H36/L36,IF(H36&gt;0,1,0)))</f>
        <v>0</v>
      </c>
      <c r="J36" s="177">
        <f>LCTCBoard!J36+Online!J36+AE!J36+RR!J36+BRCC!J36+BPCC!J36+Delgado!J36+CentLATCC!J36+Fletcher!J36+LDCC!J36+Northshore!J36+Nunez!J36+RPCC!J36+SLCC!J36+SOWELA!J36+NWLTC!J36</f>
        <v>0</v>
      </c>
      <c r="K36" s="46">
        <f t="shared" ref="K36" si="14">IF(ISBLANK(J36),"  ",IF(L36&gt;0,J36/L36,IF(J36&gt;0,1,0)))</f>
        <v>0</v>
      </c>
      <c r="L36" s="191">
        <f t="shared" ref="L36" si="1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165"/>
      <c r="C37" s="56"/>
      <c r="D37" s="177"/>
      <c r="E37" s="57" t="s">
        <v>4</v>
      </c>
      <c r="F37" s="191"/>
      <c r="G37" s="58" t="s">
        <v>4</v>
      </c>
      <c r="H37" s="165"/>
      <c r="I37" s="56"/>
      <c r="J37" s="177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165">
        <f>LCTCBoard!B38+Online!B38+AE!B38+RR!B38+BRCC!B38+BPCC!B38+Delgado!B38+CentLATCC!B38+Fletcher!B38+LDCC!B38+Northshore!B38+Nunez!B38+RPCC!B38+SLCC!B38+SOWELA!B38+NWLTC!B38</f>
        <v>0</v>
      </c>
      <c r="C38" s="45">
        <f t="shared" si="0"/>
        <v>0</v>
      </c>
      <c r="D38" s="177">
        <f>LCTCBoard!D38+Online!D38+AE!D38+RR!D38+BRCC!D38+BPCC!D38+Delgado!D38+CentLATCC!D38+Fletcher!D38+LDCC!D38+Northshore!D38+Nunez!D38+RPCC!D38+SLCC!D38+SOWELA!D38+NWLTC!D38</f>
        <v>0</v>
      </c>
      <c r="E38" s="46">
        <f>IF(ISBLANK(D38),"  ",IF(F38&gt;0,D38/F38,IF(D38&gt;0,1,0)))</f>
        <v>0</v>
      </c>
      <c r="F38" s="191">
        <f t="shared" si="2"/>
        <v>0</v>
      </c>
      <c r="G38" s="47">
        <f>IF(ISBLANK(F38),"  ",IF(F79&gt;0,F38/F79,IF(F38&gt;0,1,0)))</f>
        <v>0</v>
      </c>
      <c r="H38" s="165">
        <f>LCTCBoard!H38+Online!H38+AE!H38+RR!H38+BRCC!H38+BPCC!H38+Delgado!H38+CentLATCC!H38+Fletcher!H38+LDCC!H38+Northshore!H38+Nunez!H38+RPCC!H38+SLCC!H38+SOWELA!H38+NWLTC!H38</f>
        <v>0</v>
      </c>
      <c r="I38" s="45">
        <f>IF(ISBLANK(H38),"  ",IF(L38&gt;0,H38/L38,IF(H38&gt;0,1,0)))</f>
        <v>0</v>
      </c>
      <c r="J38" s="177">
        <f>LCTCBoard!J38+Online!J38+AE!J38+RR!J38+BRCC!J38+BPCC!J38+Delgado!J38+CentLATCC!J38+Fletcher!J38+LDCC!J38+Northshore!J38+Nunez!J38+RPCC!J38+SLCC!J38+SOWELA!J38+NWLTC!J38</f>
        <v>0</v>
      </c>
      <c r="K38" s="46">
        <f>IF(ISBLANK(J38),"  ",IF(L38&gt;0,J38/L38,IF(J38&gt;0,1,0)))</f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165"/>
      <c r="C39" s="56"/>
      <c r="D39" s="177"/>
      <c r="E39" s="57" t="s">
        <v>4</v>
      </c>
      <c r="F39" s="191"/>
      <c r="G39" s="58" t="s">
        <v>4</v>
      </c>
      <c r="H39" s="165">
        <f>LCTCBoard!H39+Online!H39+AE!H39+RR!H39+BRCC!H39+BPCC!H39+Delgado!H39+CentLATCC!H39+Fletcher!H39+LDCC!H39+Northshore!H39+Nunez!H39+RPCC!H39+SLCC!H39+SOWELA!H39+NWLTC!H39</f>
        <v>0</v>
      </c>
      <c r="I39" s="56" t="s">
        <v>4</v>
      </c>
      <c r="J39" s="177">
        <f>LCTCBoard!J39+Online!J39+AE!J39+RR!J39+BRCC!J39+BPCC!J39+Delgado!J39+CentLATCC!J39+Fletcher!J39+LDCC!J39+Northshore!J39+Nunez!J39+RPCC!J39+SLCC!J39+SOWELA!J39+NWLTC!J39</f>
        <v>0</v>
      </c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5">
        <f>LCTCBoard!B40+Online!B40+AE!B40+RR!B40+BRCC!B40+BPCC!B40+Delgado!B40+CentLATCC!B40+Fletcher!B40+LDCC!B40+Northshore!B40+Nunez!B40+RPCC!B40+SLCC!B40+SOWELA!B40+NWLTC!B40</f>
        <v>0</v>
      </c>
      <c r="C40" s="45">
        <f t="shared" si="0"/>
        <v>0</v>
      </c>
      <c r="D40" s="177">
        <f>LCTCBoard!D40+Online!D40+AE!D40+RR!D40+BRCC!D40+BPCC!D40+Delgado!D40+CentLATCC!D40+Fletcher!D40+LDCC!D40+Northshore!D40+Nunez!D40+RPCC!D40+SLCC!D40+SOWELA!D40+NWLTC!D40</f>
        <v>0</v>
      </c>
      <c r="E40" s="46">
        <f>IF(ISBLANK(D40),"  ",IF(F40&gt;0,D40/F40,IF(D40&gt;0,1,0)))</f>
        <v>0</v>
      </c>
      <c r="F40" s="192">
        <f t="shared" si="2"/>
        <v>0</v>
      </c>
      <c r="G40" s="47">
        <f>IF(ISBLANK(F40),"  ",IF(F79&gt;0,F40/F79,IF(F40&gt;0,1,0)))</f>
        <v>0</v>
      </c>
      <c r="H40" s="165">
        <f>LCTCBoard!H40+Online!H40+AE!H40+RR!H40+BRCC!H40+BPCC!H40+Delgado!H40+CentLATCC!H40+Fletcher!H40+LDCC!H40+Northshore!H40+Nunez!H40+RPCC!H40+SLCC!H40+SOWELA!H40+NWLTC!H40</f>
        <v>0</v>
      </c>
      <c r="I40" s="45">
        <f>IF(ISBLANK(H40),"  ",IF(L40&gt;0,H40/L40,IF(H40&gt;0,1,0)))</f>
        <v>0</v>
      </c>
      <c r="J40" s="177">
        <f>LCTCBoard!J40+Online!J40+AE!J40+RR!J40+BRCC!J40+BPCC!J40+Delgado!J40+CentLATCC!J40+Fletcher!J40+LDCC!J40+Northshore!J40+Nunez!J40+RPCC!J40+SLCC!J40+SOWELA!J40+NWLTC!J40</f>
        <v>0</v>
      </c>
      <c r="K40" s="46">
        <f>IF(ISBLANK(J40),"  ",IF(L40&gt;0,J40/L40,IF(J40&gt;0,1,0)))</f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36</v>
      </c>
      <c r="B41" s="165">
        <f>LCTCBoard!B41+Online!B41+AE!B41+RR!B41+BRCC!B41+BPCC!B41+Delgado!B41+CentLATCC!B41+Fletcher!B41+LDCC!B41+Northshore!B41+Nunez!B41+RPCC!B41+SLCC!B41+SOWELA!B41+NWLTC!B41</f>
        <v>0</v>
      </c>
      <c r="C41" s="45">
        <f t="shared" si="0"/>
        <v>0</v>
      </c>
      <c r="D41" s="177">
        <f>LCTCBoard!D41+Online!D41+AE!D41+RR!D41+BRCC!D41+BPCC!D41+Delgado!D41+CentLATCC!D41+Fletcher!D41+LDCC!D41+Northshore!D41+Nunez!D41+RPCC!D41+SLCC!D41+SOWELA!D41+NWLTC!D41</f>
        <v>0</v>
      </c>
      <c r="E41" s="42">
        <f>IF(ISBLANK(D41),"  ",IF(F41&gt;0,D41/F41,IF(D41&gt;0,1,0)))</f>
        <v>0</v>
      </c>
      <c r="F41" s="191">
        <f t="shared" si="2"/>
        <v>0</v>
      </c>
      <c r="G41" s="47">
        <f>IF(ISBLANK(F41),"  ",IF(F79&gt;0,F41/F79,IF(F41&gt;0,1,0)))</f>
        <v>0</v>
      </c>
      <c r="H41" s="165">
        <f>LCTCBoard!H41+Online!H41+AE!H41+RR!H41+BRCC!H41+BPCC!H41+Delgado!H41+CentLATCC!H41+Fletcher!H41+LDCC!H41+Northshore!H41+Nunez!H41+RPCC!H41+SLCC!H41+SOWELA!H41+NWLTC!H41</f>
        <v>0</v>
      </c>
      <c r="I41" s="45">
        <f>IF(ISBLANK(H41),"  ",IF(L41&gt;0,H41/L41,IF(H41&gt;0,1,0)))</f>
        <v>0</v>
      </c>
      <c r="J41" s="177">
        <f>LCTCBoard!J41+Online!J41+AE!J41+RR!J41+BRCC!J41+BPCC!J41+Delgado!J41+CentLATCC!J41+Fletcher!J41+LDCC!J41+Northshore!J41+Nunez!J41+RPCC!J41+SLCC!J41+SOWELA!J41+NWLTC!J41</f>
        <v>0</v>
      </c>
      <c r="K41" s="46">
        <f>IF(ISBLANK(J41),"  ",IF(L41&gt;0,J41/L41,IF(J41&gt;0,1,0)))</f>
        <v>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f>SUM(B13:B15,B38,B40,B41)</f>
        <v>138862957.78</v>
      </c>
      <c r="C42" s="69">
        <f t="shared" si="0"/>
        <v>0.99716593611091942</v>
      </c>
      <c r="D42" s="213">
        <f>SUM(D13:D15,D38,D40,D41)</f>
        <v>394665</v>
      </c>
      <c r="E42" s="60">
        <f>IF(ISBLANK(D42),"  ",IF(F42&gt;0,D42/F42,IF(D42&gt;0,1,0)))</f>
        <v>2.8340638890805574E-3</v>
      </c>
      <c r="F42" s="169">
        <f>SUM(F13:F15,F38,F40:F41)</f>
        <v>139257622.78</v>
      </c>
      <c r="G42" s="61">
        <f>IF(ISBLANK(F42),"  ",IF(F79&gt;0,F42/F79,IF(F42&gt;0,1,0)))</f>
        <v>0.2235134449266282</v>
      </c>
      <c r="H42" s="169">
        <f>SUM(H13:H15,H38,H40:H41)</f>
        <v>117434677</v>
      </c>
      <c r="I42" s="69">
        <f>IF(ISBLANK(H42),"  ",IF(L42&gt;0,H42/L42,IF(H42&gt;0,1,0)))</f>
        <v>0.99745189771064646</v>
      </c>
      <c r="J42" s="213">
        <f>SUM(J13:J15,J38,J40:J41)</f>
        <v>300000</v>
      </c>
      <c r="K42" s="62">
        <f>IF(ISBLANK(J42),"  ",IF(L42&gt;0,J42/L42,IF(J42&gt;0,1,0)))</f>
        <v>2.5481022893535437E-3</v>
      </c>
      <c r="L42" s="169">
        <f>SUM(L13:L15,L38,L40:L41)</f>
        <v>117734677</v>
      </c>
      <c r="M42" s="61">
        <f>IF(ISBLANK(L42),"  ",IF(L79&gt;0,L42/L79,IF(L42&gt;0,1,0)))</f>
        <v>0.19579622643950009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165">
        <f>LCTCBoard!B44+Online!B44+AE!B44+RR!B44+BRCC!B44+BPCC!B44+Delgado!B44+CentLATCC!B44+Fletcher!B44+LDCC!B44+Northshore!B44+Nunez!B44+RPCC!B44+SLCC!B44+SOWELA!B44+NWLTC!B44</f>
        <v>0</v>
      </c>
      <c r="C44" s="41">
        <f t="shared" si="0"/>
        <v>0</v>
      </c>
      <c r="D44" s="177">
        <f>LCTCBoard!D44+Online!D44+AE!D44+RR!D44+BRCC!D44+BPCC!D44+Delgado!D44+CentLATCC!D44+Fletcher!D44+LDCC!D44+Northshore!D44+Nunez!D44+RPCC!D44+SLCC!D44+SOWELA!D44+NWLTC!D44</f>
        <v>0</v>
      </c>
      <c r="E44" s="42">
        <f t="shared" ref="E44:E51" si="16">IF(ISBLANK(D44),"  ",IF(F44&gt;0,D44/F44,IF(D44&gt;0,1,0)))</f>
        <v>0</v>
      </c>
      <c r="F44" s="189">
        <f>D44+B44</f>
        <v>0</v>
      </c>
      <c r="G44" s="43">
        <f>IF(ISBLANK(F44),"  ",IF(D79&gt;0,F44/D79,IF(F44&gt;0,1,0)))</f>
        <v>0</v>
      </c>
      <c r="H44" s="165">
        <f>LCTCBoard!H44+Online!H44+AE!H44+RR!H44+BRCC!H44+BPCC!H44+Delgado!H44+CentLATCC!H44+Fletcher!H44+LDCC!H44+Northshore!H44+Nunez!H44+RPCC!H44+SLCC!H44+SOWELA!H44+NWLTC!H44</f>
        <v>0</v>
      </c>
      <c r="I44" s="41">
        <f t="shared" ref="I44:I51" si="17">IF(ISBLANK(H44),"  ",IF(L44&gt;0,H44/L44,IF(H44&gt;0,1,0)))</f>
        <v>0</v>
      </c>
      <c r="J44" s="177">
        <f>LCTCBoard!J44+Online!J44+AE!J44+RR!J44+BRCC!J44+BPCC!J44+Delgado!J44+CentLATCC!J44+Fletcher!J44+LDCC!J44+Northshore!J44+Nunez!J44+RPCC!J44+SLCC!J44+SOWELA!J44+NWLTC!J44</f>
        <v>0</v>
      </c>
      <c r="K44" s="42">
        <f t="shared" ref="K44:K51" si="18">IF(ISBLANK(J44),"  ",IF(L44&gt;0,J44/L44,IF(J44&gt;0,1,0)))</f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165">
        <f>LCTCBoard!B45+Online!B45+AE!B45+RR!B45+BRCC!B45+BPCC!B45+Delgado!B45+CentLATCC!B45+Fletcher!B45+LDCC!B45+Northshore!B45+Nunez!B45+RPCC!B45+SLCC!B45+SOWELA!B45+NWLTC!B45</f>
        <v>0</v>
      </c>
      <c r="C45" s="45">
        <f t="shared" si="0"/>
        <v>0</v>
      </c>
      <c r="D45" s="177">
        <f>LCTCBoard!D45+Online!D45+AE!D45+RR!D45+BRCC!D45+BPCC!D45+Delgado!D45+CentLATCC!D45+Fletcher!D45+LDCC!D45+Northshore!D45+Nunez!D45+RPCC!D45+SLCC!D45+SOWELA!D45+NWLTC!D45</f>
        <v>0</v>
      </c>
      <c r="E45" s="46">
        <f t="shared" si="16"/>
        <v>0</v>
      </c>
      <c r="F45" s="191">
        <f>D45+B45</f>
        <v>0</v>
      </c>
      <c r="G45" s="47">
        <f>IF(ISBLANK(F45),"  ",IF(D79&gt;0,F45/D79,IF(F45&gt;0,1,0)))</f>
        <v>0</v>
      </c>
      <c r="H45" s="165">
        <f>LCTCBoard!H45+Online!H45+AE!H45+RR!H45+BRCC!H45+BPCC!H45+Delgado!H45+CentLATCC!H45+Fletcher!H45+LDCC!H45+Northshore!H45+Nunez!H45+RPCC!H45+SLCC!H45+SOWELA!H45+NWLTC!H45</f>
        <v>0</v>
      </c>
      <c r="I45" s="45">
        <f t="shared" si="17"/>
        <v>0</v>
      </c>
      <c r="J45" s="177">
        <f>LCTCBoard!J45+Online!J45+AE!J45+RR!J45+BRCC!J45+BPCC!J45+Delgado!J45+CentLATCC!J45+Fletcher!J45+LDCC!J45+Northshore!J45+Nunez!J45+RPCC!J45+SLCC!J45+SOWELA!J45+NWLTC!J45</f>
        <v>0</v>
      </c>
      <c r="K45" s="46">
        <f t="shared" si="18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165">
        <f>LCTCBoard!B46+Online!B46+AE!B46+RR!B46+BRCC!B46+BPCC!B46+Delgado!B46+CentLATCC!B46+Fletcher!B46+LDCC!B46+Northshore!B46+Nunez!B46+RPCC!B46+SLCC!B46+SOWELA!B46+NWLTC!B46</f>
        <v>0</v>
      </c>
      <c r="C46" s="45">
        <f t="shared" si="0"/>
        <v>0</v>
      </c>
      <c r="D46" s="177">
        <f>LCTCBoard!D46+Online!D46+AE!D46+RR!D46+BRCC!D46+BPCC!D46+Delgado!D46+CentLATCC!D46+Fletcher!D46+LDCC!D46+Northshore!D46+Nunez!D46+RPCC!D46+SLCC!D46+SOWELA!D46+NWLTC!D46</f>
        <v>0</v>
      </c>
      <c r="E46" s="46">
        <f t="shared" si="16"/>
        <v>0</v>
      </c>
      <c r="F46" s="192">
        <f>D46+B46</f>
        <v>0</v>
      </c>
      <c r="G46" s="47">
        <f>IF(ISBLANK(F46),"  ",IF(D79&gt;0,F46/D79,IF(F46&gt;0,1,0)))</f>
        <v>0</v>
      </c>
      <c r="H46" s="165">
        <f>LCTCBoard!H46+Online!H46+AE!H46+RR!H46+BRCC!H46+BPCC!H46+Delgado!H46+CentLATCC!H46+Fletcher!H46+LDCC!H46+Northshore!H46+Nunez!H46+RPCC!H46+SLCC!H46+SOWELA!H46+NWLTC!H46</f>
        <v>0</v>
      </c>
      <c r="I46" s="45">
        <f t="shared" si="17"/>
        <v>0</v>
      </c>
      <c r="J46" s="177">
        <f>LCTCBoard!J46+Online!J46+AE!J46+RR!J46+BRCC!J46+BPCC!J46+Delgado!J46+CentLATCC!J46+Fletcher!J46+LDCC!J46+Northshore!J46+Nunez!J46+RPCC!J46+SLCC!J46+SOWELA!J46+NWLTC!J46</f>
        <v>0</v>
      </c>
      <c r="K46" s="46">
        <f t="shared" si="18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165">
        <f>LCTCBoard!B47+Online!B47+AE!B47+RR!B47+BRCC!B47+BPCC!B47+Delgado!B47+CentLATCC!B47+Fletcher!B47+LDCC!B47+Northshore!B47+Nunez!B47+RPCC!B47+SLCC!B47+SOWELA!B47+NWLTC!B47</f>
        <v>0</v>
      </c>
      <c r="C47" s="45">
        <f t="shared" si="0"/>
        <v>0</v>
      </c>
      <c r="D47" s="177">
        <f>LCTCBoard!D47+Online!D47+AE!D47+RR!D47+BRCC!D47+BPCC!D47+Delgado!D47+CentLATCC!D47+Fletcher!D47+LDCC!D47+Northshore!D47+Nunez!D47+RPCC!D47+SLCC!D47+SOWELA!D47+NWLTC!D47</f>
        <v>0</v>
      </c>
      <c r="E47" s="46">
        <f t="shared" si="16"/>
        <v>0</v>
      </c>
      <c r="F47" s="192">
        <f>D47+B47</f>
        <v>0</v>
      </c>
      <c r="G47" s="47">
        <f>IF(ISBLANK(F47),"  ",IF(D79&gt;0,F47/D79,IF(F47&gt;0,1,0)))</f>
        <v>0</v>
      </c>
      <c r="H47" s="165">
        <f>LCTCBoard!H47+Online!H47+AE!H47+RR!H47+BRCC!H47+BPCC!H47+Delgado!H47+CentLATCC!H47+Fletcher!H47+LDCC!H47+Northshore!H47+Nunez!H47+RPCC!H47+SLCC!H47+SOWELA!H47+NWLTC!H47</f>
        <v>0</v>
      </c>
      <c r="I47" s="45">
        <f t="shared" si="17"/>
        <v>0</v>
      </c>
      <c r="J47" s="177">
        <f>LCTCBoard!J47+Online!J47+AE!J47+RR!J47+BRCC!J47+BPCC!J47+Delgado!J47+CentLATCC!J47+Fletcher!J47+LDCC!J47+Northshore!J47+Nunez!J47+RPCC!J47+SLCC!J47+SOWELA!J47+NWLTC!J47</f>
        <v>0</v>
      </c>
      <c r="K47" s="46">
        <f t="shared" si="18"/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165">
        <f>LCTCBoard!B48+Online!B48+AE!B48+RR!B48+BRCC!B48+BPCC!B48+Delgado!B48+CentLATCC!B48+Fletcher!B48+LDCC!B48+Northshore!B48+Nunez!B48+RPCC!B48+SLCC!B48+SOWELA!B48+NWLTC!B48</f>
        <v>0</v>
      </c>
      <c r="C48" s="45">
        <f t="shared" si="0"/>
        <v>0</v>
      </c>
      <c r="D48" s="177">
        <f>LCTCBoard!D48+Online!D48+AE!D48+RR!D48+BRCC!D48+BPCC!D48+Delgado!D48+CentLATCC!D48+Fletcher!D48+LDCC!D48+Northshore!D48+Nunez!D48+RPCC!D48+SLCC!D48+SOWELA!D48+NWLTC!D48</f>
        <v>33083</v>
      </c>
      <c r="E48" s="46">
        <f t="shared" si="16"/>
        <v>1</v>
      </c>
      <c r="F48" s="192">
        <f>D48+B48</f>
        <v>33083</v>
      </c>
      <c r="G48" s="47">
        <f>IF(ISBLANK(F48),"  ",IF(F79&gt;0,F48/F79,IF(F48&gt;0,1,0)))</f>
        <v>5.3099393418409186E-5</v>
      </c>
      <c r="H48" s="165">
        <f>LCTCBoard!H48+Online!H48+AE!H48+RR!H48+BRCC!H48+BPCC!H48+Delgado!H48+CentLATCC!H48+Fletcher!H48+LDCC!H48+Northshore!H48+Nunez!H48+RPCC!H48+SLCC!H48+SOWELA!H48+NWLTC!H48</f>
        <v>0</v>
      </c>
      <c r="I48" s="45">
        <f t="shared" si="17"/>
        <v>0</v>
      </c>
      <c r="J48" s="177">
        <f>LCTCBoard!J48+Online!J48+AE!J48+RR!J48+BRCC!J48+BPCC!J48+Delgado!J48+CentLATCC!J48+Fletcher!J48+LDCC!J48+Northshore!J48+Nunez!J48+RPCC!J48+SLCC!J48+SOWELA!J48+NWLTC!J48</f>
        <v>0</v>
      </c>
      <c r="K48" s="46">
        <f t="shared" si="18"/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1">
        <f>B48+B47+B46+B45+B44</f>
        <v>0</v>
      </c>
      <c r="C49" s="69">
        <f t="shared" si="0"/>
        <v>0</v>
      </c>
      <c r="D49" s="182">
        <f>D48+D47+D46+D45+D44</f>
        <v>33083</v>
      </c>
      <c r="E49" s="62">
        <f t="shared" si="16"/>
        <v>1</v>
      </c>
      <c r="F49" s="193">
        <f>F48+F47+F46+F45+F44</f>
        <v>33083</v>
      </c>
      <c r="G49" s="61">
        <f>IF(ISBLANK(F49),"  ",IF(F79&gt;0,F49/F79,IF(F49&gt;0,1,0)))</f>
        <v>5.3099393418409186E-5</v>
      </c>
      <c r="H49" s="171">
        <f>H48+H47+H46+H45+H44</f>
        <v>0</v>
      </c>
      <c r="I49" s="69">
        <f t="shared" si="17"/>
        <v>0</v>
      </c>
      <c r="J49" s="182">
        <f>J48+J47+J46+J45+J44</f>
        <v>0</v>
      </c>
      <c r="K49" s="62">
        <f t="shared" si="18"/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172">
        <f>LCTCBoard!B50+Online!B50+AE!B50+RR!B50+BRCC!B50+BPCC!B50+Delgado!B50+CentLATCC!B50+Fletcher!B50+LDCC!B50+Northshore!B50+Nunez!B50+RPCC!B50+SLCC!B50+SOWELA!B50+NWLTC!B50</f>
        <v>15954000</v>
      </c>
      <c r="C50" s="69">
        <f t="shared" ref="C50" si="19">IF(ISBLANK(B50),"  ",IF(F50&gt;0,B50/F50,IF(B50&gt;0,1,0)))</f>
        <v>1</v>
      </c>
      <c r="D50" s="183">
        <f>LCTCBoard!D50+Online!D50+AE!D50+RR!D50+BRCC!D50+BPCC!D50+Delgado!D50+CentLATCC!D50+Fletcher!D50+LDCC!D50+Northshore!D50+Nunez!D50+RPCC!D50+SLCC!D50+SOWELA!D50+NWLTC!D50</f>
        <v>0</v>
      </c>
      <c r="E50" s="62">
        <f t="shared" ref="E50" si="20">IF(ISBLANK(D50),"  ",IF(F50&gt;0,D50/F50,IF(D50&gt;0,1,0)))</f>
        <v>0</v>
      </c>
      <c r="F50" s="194">
        <f>D50+B50</f>
        <v>15954000</v>
      </c>
      <c r="G50" s="61">
        <f>IF(ISBLANK(F50),"  ",IF(F78&gt;0,F50/F78,IF(F50&gt;0,1,0)))</f>
        <v>1</v>
      </c>
      <c r="H50" s="172">
        <f>LCTCBoard!H50+Online!H50+AE!H50+RR!H50+BRCC!H50+BPCC!H50+Delgado!H50+CentLATCC!H50+Fletcher!H50+LDCC!H50+Northshore!H50+Nunez!H50+RPCC!H50+SLCC!H50+SOWELA!H50+NWLTC!H50</f>
        <v>0</v>
      </c>
      <c r="I50" s="69">
        <f t="shared" ref="I50" si="21">IF(ISBLANK(H50),"  ",IF(L50&gt;0,H50/L50,IF(H50&gt;0,1,0)))</f>
        <v>0</v>
      </c>
      <c r="J50" s="183">
        <f>LCTCBoard!J50+Online!J50+AE!J50+RR!J50+BRCC!J50+BPCC!J50+Delgado!J50+CentLATCC!J50+Fletcher!J50+LDCC!J50+Northshore!J50+Nunez!J50+RPCC!J50+SLCC!J50+SOWELA!J50+NWLTC!J50</f>
        <v>15954000</v>
      </c>
      <c r="K50" s="62">
        <f t="shared" ref="K50" si="22">IF(ISBLANK(J50),"  ",IF(L50&gt;0,J50/L50,IF(J50&gt;0,1,0)))</f>
        <v>1</v>
      </c>
      <c r="L50" s="194">
        <f>J50+H50</f>
        <v>15954000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45</v>
      </c>
      <c r="B51" s="172">
        <f>LCTCBoard!B51+Online!B51+AE!B51+RR!B51+BRCC!B51+BPCC!B51+Delgado!B51+CentLATCC!B51+Fletcher!B51+LDCC!B51+Northshore!B51+Nunez!B51+RPCC!B51+SLCC!B51+SOWELA!B51+NWLTC!B51</f>
        <v>691758</v>
      </c>
      <c r="C51" s="69">
        <f t="shared" si="0"/>
        <v>1</v>
      </c>
      <c r="D51" s="183">
        <f>LCTCBoard!D51+Online!D51+AE!D51+RR!D51+BRCC!D51+BPCC!D51+Delgado!D51+CentLATCC!D51+Fletcher!D51+LDCC!D51+Northshore!D51+Nunez!D51+RPCC!D51+SLCC!D51+SOWELA!D51+NWLTC!D51</f>
        <v>0</v>
      </c>
      <c r="E51" s="62">
        <f t="shared" si="16"/>
        <v>0</v>
      </c>
      <c r="F51" s="194">
        <f>D51+B51</f>
        <v>691758</v>
      </c>
      <c r="G51" s="61">
        <f>IF(ISBLANK(F51),"  ",IF(F79&gt;0,F51/F79,IF(F51&gt;0,1,0)))</f>
        <v>1.1102962304607171E-3</v>
      </c>
      <c r="H51" s="172">
        <f>LCTCBoard!H51+Online!H51+AE!H51+RR!H51+BRCC!H51+BPCC!H51+Delgado!H51+CentLATCC!H51+Fletcher!H51+LDCC!H51+Northshore!H51+Nunez!H51+RPCC!H51+SLCC!H51+SOWELA!H51+NWLTC!H51</f>
        <v>0</v>
      </c>
      <c r="I51" s="69">
        <f t="shared" si="17"/>
        <v>0</v>
      </c>
      <c r="J51" s="183">
        <f>LCTCBoard!J51+Online!J51+AE!J51+RR!J51+BRCC!J51+BPCC!J51+Delgado!J51+CentLATCC!J51+Fletcher!J51+LDCC!J51+Northshore!J51+Nunez!J51+RPCC!J51+SLCC!J51+SOWELA!J51+NWLTC!J51</f>
        <v>0</v>
      </c>
      <c r="K51" s="62">
        <f t="shared" si="18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65">
        <f>LCTCBoard!B53+Online!B53+AE!B53+RR!B53+BRCC!B53+BPCC!B53+Delgado!B53+CentLATCC!B53+Fletcher!B53+LDCC!B53+Northshore!B53+Nunez!B53+RPCC!B53+SLCC!B53+SOWELA!B53+NWLTC!B53</f>
        <v>146643682.53000003</v>
      </c>
      <c r="C53" s="41">
        <f t="shared" si="0"/>
        <v>0.99025120455748195</v>
      </c>
      <c r="D53" s="177">
        <f>LCTCBoard!D53+Online!D53+AE!D53+RR!D53+BRCC!D53+BPCC!D53+Delgado!D53+CentLATCC!D53+Fletcher!D53+LDCC!D53+Northshore!D53+Nunez!D53+RPCC!D53+SLCC!D53+SOWELA!D53+NWLTC!D53</f>
        <v>1443673.34</v>
      </c>
      <c r="E53" s="42">
        <f t="shared" ref="E53:E70" si="23">IF(ISBLANK(D53),"  ",IF(F53&gt;0,D53/F53,IF(D53&gt;0,1,0)))</f>
        <v>9.7487954425180181E-3</v>
      </c>
      <c r="F53" s="195">
        <f t="shared" ref="F53:F58" si="24">D53+B53</f>
        <v>148087355.87000003</v>
      </c>
      <c r="G53" s="43">
        <f>IF(ISBLANK(F53),"  ",IF(F79&gt;0,F53/F79,IF(F53&gt;0,1,0)))</f>
        <v>0.23768548105169116</v>
      </c>
      <c r="H53" s="165">
        <f>LCTCBoard!H53+Online!H53+AE!H53+RR!H53+BRCC!H53+BPCC!H53+Delgado!H53+CentLATCC!H53+Fletcher!H53+LDCC!H53+Northshore!H53+Nunez!H53+RPCC!H53+SLCC!H53+SOWELA!H53+NWLTC!H53</f>
        <v>155192885</v>
      </c>
      <c r="I53" s="41">
        <f t="shared" ref="I53:I70" si="25">IF(ISBLANK(H53),"  ",IF(L53&gt;0,H53/L53,IF(H53&gt;0,1,0)))</f>
        <v>0.99083318532403308</v>
      </c>
      <c r="J53" s="177">
        <f>LCTCBoard!J53+Online!J53+AE!J53+RR!J53+BRCC!J53+BPCC!J53+Delgado!J53+CentLATCC!J53+Fletcher!J53+LDCC!J53+Northshore!J53+Nunez!J53+RPCC!J53+SLCC!J53+SOWELA!J53+NWLTC!J53</f>
        <v>1435786</v>
      </c>
      <c r="K53" s="42">
        <f t="shared" ref="K53:K70" si="26">IF(ISBLANK(J53),"  ",IF(L53&gt;0,J53/L53,IF(J53&gt;0,1,0)))</f>
        <v>9.1668146759669566E-3</v>
      </c>
      <c r="L53" s="195">
        <f t="shared" ref="L53:L69" si="27">J53+H53</f>
        <v>156628671</v>
      </c>
      <c r="M53" s="43">
        <f>IF(ISBLANK(L53),"  ",IF(L79&gt;0,L53/L79,IF(L53&gt;0,1,0)))</f>
        <v>0.26047808101630038</v>
      </c>
      <c r="N53" s="24"/>
    </row>
    <row r="54" spans="1:14" ht="15" customHeight="1" x14ac:dyDescent="0.2">
      <c r="A54" s="30" t="s">
        <v>48</v>
      </c>
      <c r="B54" s="165">
        <f>LCTCBoard!B54+Online!B54+AE!B54+RR!B54+BRCC!B54+BPCC!B54+Delgado!B54+CentLATCC!B54+Fletcher!B54+LDCC!B54+Northshore!B54+Nunez!B54+RPCC!B54+SLCC!B54+SOWELA!B54+NWLTC!B54</f>
        <v>3304394.1799999997</v>
      </c>
      <c r="C54" s="45">
        <f t="shared" si="0"/>
        <v>1</v>
      </c>
      <c r="D54" s="177">
        <f>LCTCBoard!D54+Online!D54+AE!D54+RR!D54+BRCC!D54+BPCC!D54+Delgado!D54+CentLATCC!D54+Fletcher!D54+LDCC!D54+Northshore!D54+Nunez!D54+RPCC!D54+SLCC!D54+SOWELA!D54+NWLTC!D54</f>
        <v>0</v>
      </c>
      <c r="E54" s="46">
        <f t="shared" si="23"/>
        <v>0</v>
      </c>
      <c r="F54" s="196">
        <f t="shared" si="24"/>
        <v>3304394.1799999997</v>
      </c>
      <c r="G54" s="47">
        <f>IF(ISBLANK(F54),"  ",IF(F79&gt;0,F54/F79,IF(F54&gt;0,1,0)))</f>
        <v>5.3036703616153799E-3</v>
      </c>
      <c r="H54" s="165">
        <f>LCTCBoard!H54+Online!H54+AE!H54+RR!H54+BRCC!H54+BPCC!H54+Delgado!H54+CentLATCC!H54+Fletcher!H54+LDCC!H54+Northshore!H54+Nunez!H54+RPCC!H54+SLCC!H54+SOWELA!H54+NWLTC!H54</f>
        <v>1933308</v>
      </c>
      <c r="I54" s="45">
        <f t="shared" si="25"/>
        <v>1</v>
      </c>
      <c r="J54" s="177">
        <f>LCTCBoard!J54+Online!J54+AE!J54+RR!J54+BRCC!J54+BPCC!J54+Delgado!J54+CentLATCC!J54+Fletcher!J54+LDCC!J54+Northshore!J54+Nunez!J54+RPCC!J54+SLCC!J54+SOWELA!J54+NWLTC!J54</f>
        <v>0</v>
      </c>
      <c r="K54" s="46">
        <f t="shared" si="26"/>
        <v>0</v>
      </c>
      <c r="L54" s="196">
        <f t="shared" si="27"/>
        <v>1933308</v>
      </c>
      <c r="M54" s="47">
        <f>IF(ISBLANK(L54),"  ",IF(L79&gt;0,L54/L79,IF(L54&gt;0,1,0)))</f>
        <v>3.2151479970960214E-3</v>
      </c>
      <c r="N54" s="24"/>
    </row>
    <row r="55" spans="1:14" ht="15" customHeight="1" x14ac:dyDescent="0.2">
      <c r="A55" s="74" t="s">
        <v>49</v>
      </c>
      <c r="B55" s="165">
        <f>LCTCBoard!B55+Online!B55+AE!B55+RR!B55+BRCC!B55+BPCC!B55+Delgado!B55+CentLATCC!B55+Fletcher!B55+LDCC!B55+Northshore!B55+Nunez!B55+RPCC!B55+SLCC!B55+SOWELA!B55+NWLTC!B55</f>
        <v>0</v>
      </c>
      <c r="C55" s="45">
        <f t="shared" si="0"/>
        <v>0</v>
      </c>
      <c r="D55" s="177">
        <f>LCTCBoard!D55+Online!D55+AE!D55+RR!D55+BRCC!D55+BPCC!D55+Delgado!D55+CentLATCC!D55+Fletcher!D55+LDCC!D55+Northshore!D55+Nunez!D55+RPCC!D55+SLCC!D55+SOWELA!D55+NWLTC!D55</f>
        <v>7842457.9300000006</v>
      </c>
      <c r="E55" s="46">
        <f t="shared" si="23"/>
        <v>1</v>
      </c>
      <c r="F55" s="197">
        <f t="shared" si="24"/>
        <v>7842457.9300000006</v>
      </c>
      <c r="G55" s="47">
        <f>IF(ISBLANK(F55),"  ",IF(F79&gt;0,F55/F79,IF(F55&gt;0,1,0)))</f>
        <v>1.258742432646353E-2</v>
      </c>
      <c r="H55" s="165">
        <f>LCTCBoard!H55+Online!H55+AE!H55+RR!H55+BRCC!H55+BPCC!H55+Delgado!H55+CentLATCC!H55+Fletcher!H55+LDCC!H55+Northshore!H55+Nunez!H55+RPCC!H55+SLCC!H55+SOWELA!H55+NWLTC!H55</f>
        <v>0</v>
      </c>
      <c r="I55" s="45">
        <f t="shared" si="25"/>
        <v>0</v>
      </c>
      <c r="J55" s="177">
        <f>LCTCBoard!J55+Online!J55+AE!J55+RR!J55+BRCC!J55+BPCC!J55+Delgado!J55+CentLATCC!J55+Fletcher!J55+LDCC!J55+Northshore!J55+Nunez!J55+RPCC!J55+SLCC!J55+SOWELA!J55+NWLTC!J55</f>
        <v>7582756.5999999996</v>
      </c>
      <c r="K55" s="46">
        <f t="shared" si="26"/>
        <v>1</v>
      </c>
      <c r="L55" s="197">
        <f t="shared" si="27"/>
        <v>7582756.5999999996</v>
      </c>
      <c r="M55" s="47">
        <f>IF(ISBLANK(L55),"  ",IF(L79&gt;0,L55/L79,IF(L55&gt;0,1,0)))</f>
        <v>1.2610346977800039E-2</v>
      </c>
      <c r="N55" s="24"/>
    </row>
    <row r="56" spans="1:14" ht="15" customHeight="1" x14ac:dyDescent="0.2">
      <c r="A56" s="74" t="s">
        <v>50</v>
      </c>
      <c r="B56" s="165">
        <f>LCTCBoard!B56+Online!B56+AE!B56+RR!B56+BRCC!B56+BPCC!B56+Delgado!B56+CentLATCC!B56+Fletcher!B56+LDCC!B56+Northshore!B56+Nunez!B56+RPCC!B56+SLCC!B56+SOWELA!B56+NWLTC!B56</f>
        <v>2528921.46</v>
      </c>
      <c r="C56" s="45">
        <f t="shared" si="0"/>
        <v>0.75234684841622457</v>
      </c>
      <c r="D56" s="177">
        <f>LCTCBoard!D56+Online!D56+AE!D56+RR!D56+BRCC!D56+BPCC!D56+Delgado!D56+CentLATCC!D56+Fletcher!D56+LDCC!D56+Northshore!D56+Nunez!D56+RPCC!D56+SLCC!D56+SOWELA!D56+NWLTC!D56</f>
        <v>832455.63</v>
      </c>
      <c r="E56" s="46">
        <f t="shared" si="23"/>
        <v>0.24765315158377546</v>
      </c>
      <c r="F56" s="197">
        <f t="shared" si="24"/>
        <v>3361377.09</v>
      </c>
      <c r="G56" s="47">
        <f>IF(ISBLANK(F56),"  ",IF(F79&gt;0,F56/F79,IF(F56&gt;0,1,0)))</f>
        <v>5.3951299618999913E-3</v>
      </c>
      <c r="H56" s="165">
        <f>LCTCBoard!H56+Online!H56+AE!H56+RR!H56+BRCC!H56+BPCC!H56+Delgado!H56+CentLATCC!H56+Fletcher!H56+LDCC!H56+Northshore!H56+Nunez!H56+RPCC!H56+SLCC!H56+SOWELA!H56+NWLTC!H56</f>
        <v>2613395</v>
      </c>
      <c r="I56" s="45">
        <f t="shared" si="25"/>
        <v>0.7667073970360222</v>
      </c>
      <c r="J56" s="177">
        <f>LCTCBoard!J56+Online!J56+AE!J56+RR!J56+BRCC!J56+BPCC!J56+Delgado!J56+CentLATCC!J56+Fletcher!J56+LDCC!J56+Northshore!J56+Nunez!J56+RPCC!J56+SLCC!J56+SOWELA!J56+NWLTC!J56</f>
        <v>795200</v>
      </c>
      <c r="K56" s="46">
        <f t="shared" si="26"/>
        <v>0.23329260296397783</v>
      </c>
      <c r="L56" s="197">
        <f t="shared" si="27"/>
        <v>3408595</v>
      </c>
      <c r="M56" s="47">
        <f>IF(ISBLANK(L56),"  ",IF(L79&gt;0,L56/L79,IF(L56&gt;0,1,0)))</f>
        <v>5.6685936163102376E-3</v>
      </c>
      <c r="N56" s="24"/>
    </row>
    <row r="57" spans="1:14" ht="15" customHeight="1" x14ac:dyDescent="0.2">
      <c r="A57" s="74" t="s">
        <v>51</v>
      </c>
      <c r="B57" s="165">
        <f>LCTCBoard!B57+Online!B57+AE!B57+RR!B57+BRCC!B57+BPCC!B57+Delgado!B57+CentLATCC!B57+Fletcher!B57+LDCC!B57+Northshore!B57+Nunez!B57+RPCC!B57+SLCC!B57+SOWELA!B57+NWLTC!B57</f>
        <v>0</v>
      </c>
      <c r="C57" s="45">
        <f>IF(ISBLANK(B57),"  ",IF(F57&gt;0,B57/F57,IF(B57&gt;0,1,0)))</f>
        <v>0</v>
      </c>
      <c r="D57" s="177">
        <f>LCTCBoard!D57+Online!D57+AE!D57+RR!D57+BRCC!D57+BPCC!D57+Delgado!D57+CentLATCC!D57+Fletcher!D57+LDCC!D57+Northshore!D57+Nunez!D57+RPCC!D57+SLCC!D57+SOWELA!D57+NWLTC!D57</f>
        <v>958987.21</v>
      </c>
      <c r="E57" s="46">
        <f>IF(ISBLANK(D57),"  ",IF(F57&gt;0,D57/F57,IF(D57&gt;0,1,0)))</f>
        <v>1</v>
      </c>
      <c r="F57" s="197">
        <f t="shared" si="24"/>
        <v>958987.21</v>
      </c>
      <c r="G57" s="47">
        <f>IF(ISBLANK(F57),"  ",IF(F79&gt;0,F57/F79,IF(F57&gt;0,1,0)))</f>
        <v>1.5392086312309217E-3</v>
      </c>
      <c r="H57" s="165">
        <f>LCTCBoard!H57+Online!H57+AE!H57+RR!H57+BRCC!H57+BPCC!H57+Delgado!H57+CentLATCC!H57+Fletcher!H57+LDCC!H57+Northshore!H57+Nunez!H57+RPCC!H57+SLCC!H57+SOWELA!H57+NWLTC!H57</f>
        <v>0</v>
      </c>
      <c r="I57" s="45">
        <f>IF(ISBLANK(H57),"  ",IF(L57&gt;0,H57/L57,IF(H57&gt;0,1,0)))</f>
        <v>0</v>
      </c>
      <c r="J57" s="177">
        <f>LCTCBoard!J57+Online!J57+AE!J57+RR!J57+BRCC!J57+BPCC!J57+Delgado!J57+CentLATCC!J57+Fletcher!J57+LDCC!J57+Northshore!J57+Nunez!J57+RPCC!J57+SLCC!J57+SOWELA!J57+NWLTC!J57</f>
        <v>884360</v>
      </c>
      <c r="K57" s="46">
        <f>IF(ISBLANK(J57),"  ",IF(L57&gt;0,J57/L57,IF(J57&gt;0,1,0)))</f>
        <v>1</v>
      </c>
      <c r="L57" s="197">
        <f t="shared" si="27"/>
        <v>884360</v>
      </c>
      <c r="M57" s="47">
        <f>IF(ISBLANK(L57),"  ",IF(L79&gt;0,L57/L79,IF(L57&gt;0,1,0)))</f>
        <v>1.4707166590692416E-3</v>
      </c>
      <c r="N57" s="24"/>
    </row>
    <row r="58" spans="1:14" ht="15" customHeight="1" x14ac:dyDescent="0.2">
      <c r="A58" s="30" t="s">
        <v>52</v>
      </c>
      <c r="B58" s="165">
        <f>LCTCBoard!B58+Online!B58+AE!B58+RR!B58+BRCC!B58+BPCC!B58+Delgado!B58+CentLATCC!B58+Fletcher!B58+LDCC!B58+Northshore!B58+Nunez!B58+RPCC!B58+SLCC!B58+SOWELA!B58+NWLTC!B58</f>
        <v>13673144.279999997</v>
      </c>
      <c r="C58" s="45">
        <f t="shared" si="0"/>
        <v>0.39547389373365321</v>
      </c>
      <c r="D58" s="177">
        <f>LCTCBoard!D58+Online!D58+AE!D58+RR!D58+BRCC!D58+BPCC!D58+Delgado!D58+CentLATCC!D58+Fletcher!D58+LDCC!D58+Northshore!D58+Nunez!D58+RPCC!D58+SLCC!D58+SOWELA!D58+NWLTC!D58</f>
        <v>20900931.27</v>
      </c>
      <c r="E58" s="46">
        <f t="shared" si="23"/>
        <v>0.60452610626634673</v>
      </c>
      <c r="F58" s="196">
        <f t="shared" si="24"/>
        <v>34574075.549999997</v>
      </c>
      <c r="G58" s="47">
        <f>IF(ISBLANK(F58),"  ",IF(F79&gt;0,F58/F79,IF(F58&gt;0,1,0)))</f>
        <v>5.549262278835812E-2</v>
      </c>
      <c r="H58" s="165">
        <f>LCTCBoard!H58+Online!H58+AE!H58+RR!H58+BRCC!H58+BPCC!H58+Delgado!H58+CentLATCC!H58+Fletcher!H58+LDCC!H58+Northshore!H58+Nunez!H58+RPCC!H58+SLCC!H58+SOWELA!H58+NWLTC!H58</f>
        <v>12987369.800000001</v>
      </c>
      <c r="I58" s="45">
        <f t="shared" si="25"/>
        <v>0.38582171561998652</v>
      </c>
      <c r="J58" s="177">
        <f>LCTCBoard!J58+Online!J58+AE!J58+RR!J58+BRCC!J58+BPCC!J58+Delgado!J58+CentLATCC!J58+Fletcher!J58+LDCC!J58+Northshore!J58+Nunez!J58+RPCC!J58+SLCC!J58+SOWELA!J58+NWLTC!J58</f>
        <v>20674213.449999999</v>
      </c>
      <c r="K58" s="46">
        <f t="shared" si="26"/>
        <v>0.61417828438001354</v>
      </c>
      <c r="L58" s="196">
        <f t="shared" si="27"/>
        <v>33661583.25</v>
      </c>
      <c r="M58" s="47">
        <f>IF(ISBLANK(L58),"  ",IF(L79&gt;0,L58/L79,IF(L58&gt;0,1,0)))</f>
        <v>5.5980201791601999E-2</v>
      </c>
      <c r="N58" s="24"/>
    </row>
    <row r="59" spans="1:14" s="64" customFormat="1" ht="15" customHeight="1" x14ac:dyDescent="0.25">
      <c r="A59" s="70" t="s">
        <v>53</v>
      </c>
      <c r="B59" s="171">
        <f>B58+B56+B55+B54+B53</f>
        <v>166150142.45000002</v>
      </c>
      <c r="C59" s="69">
        <f t="shared" si="0"/>
        <v>0.83859726632042386</v>
      </c>
      <c r="D59" s="182">
        <f>D58+D56+D55+D54+D53+D57</f>
        <v>31978505.379999999</v>
      </c>
      <c r="E59" s="62">
        <f t="shared" si="23"/>
        <v>0.161402733679576</v>
      </c>
      <c r="F59" s="198">
        <f>F58+F56+F55+F54+F53+F57</f>
        <v>198128647.83000004</v>
      </c>
      <c r="G59" s="61">
        <f>IF(ISBLANK(F59),"  ",IF(F79&gt;0,F59/F79,IF(F59&gt;0,1,0)))</f>
        <v>0.31800353712125912</v>
      </c>
      <c r="H59" s="171">
        <f>H58+H56+H55+H54+H53</f>
        <v>172726957.80000001</v>
      </c>
      <c r="I59" s="69">
        <f t="shared" si="25"/>
        <v>0.84628893842583353</v>
      </c>
      <c r="J59" s="182">
        <f>J58+J56+J55+J54+J53+J57</f>
        <v>31372316.049999997</v>
      </c>
      <c r="K59" s="62">
        <f t="shared" si="26"/>
        <v>0.15371106157416636</v>
      </c>
      <c r="L59" s="196">
        <f t="shared" si="27"/>
        <v>204099273.85000002</v>
      </c>
      <c r="M59" s="61">
        <f>IF(ISBLANK(L59),"  ",IF(L79&gt;0,L59/L79,IF(L59&gt;0,1,0)))</f>
        <v>0.339423088058178</v>
      </c>
      <c r="N59" s="63"/>
    </row>
    <row r="60" spans="1:14" ht="15" customHeight="1" x14ac:dyDescent="0.2">
      <c r="A60" s="40" t="s">
        <v>54</v>
      </c>
      <c r="B60" s="165">
        <f>LCTCBoard!B60+Online!B60+AE!B60+RR!B60+BRCC!B60+BPCC!B60+Delgado!B60+CentLATCC!B60+Fletcher!B60+LDCC!B60+Northshore!B60+Nunez!B60+RPCC!B60+SLCC!B60+SOWELA!B60+NWLTC!B60</f>
        <v>0</v>
      </c>
      <c r="C60" s="45">
        <f t="shared" si="0"/>
        <v>0</v>
      </c>
      <c r="D60" s="177">
        <f>LCTCBoard!D60+Online!D60+AE!D60+RR!D60+BRCC!D60+BPCC!D60+Delgado!D60+CentLATCC!D60+Fletcher!D60+LDCC!D60+Northshore!D60+Nunez!D60+RPCC!D60+SLCC!D60+SOWELA!D60+NWLTC!D60</f>
        <v>0</v>
      </c>
      <c r="E60" s="46">
        <f t="shared" si="23"/>
        <v>0</v>
      </c>
      <c r="F60" s="199">
        <f t="shared" ref="F60:F69" si="28">D60+B60</f>
        <v>0</v>
      </c>
      <c r="G60" s="47">
        <f>IF(ISBLANK(F60),"  ",IF(F79&gt;0,F60/F79,IF(F60&gt;0,1,0)))</f>
        <v>0</v>
      </c>
      <c r="H60" s="165">
        <f>LCTCBoard!H60+Online!H60+AE!H60+RR!H60+BRCC!H60+BPCC!H60+Delgado!H60+CentLATCC!H60+Fletcher!H60+LDCC!H60+Northshore!H60+Nunez!H60+RPCC!H60+SLCC!H60+SOWELA!H60+NWLTC!H60</f>
        <v>0</v>
      </c>
      <c r="I60" s="45">
        <f t="shared" si="25"/>
        <v>0</v>
      </c>
      <c r="J60" s="177">
        <f>LCTCBoard!J60+Online!J60+AE!J60+RR!J60+BRCC!J60+BPCC!J60+Delgado!J60+CentLATCC!J60+Fletcher!J60+LDCC!J60+Northshore!J60+Nunez!J60+RPCC!J60+SLCC!J60+SOWELA!J60+NWLTC!J60</f>
        <v>0</v>
      </c>
      <c r="K60" s="46">
        <f t="shared" si="26"/>
        <v>0</v>
      </c>
      <c r="L60" s="199">
        <f t="shared" si="2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165">
        <f>LCTCBoard!B61+Online!B61+AE!B61+RR!B61+BRCC!B61+BPCC!B61+Delgado!B61+CentLATCC!B61+Fletcher!B61+LDCC!B61+Northshore!B61+Nunez!B61+RPCC!B61+SLCC!B61+SOWELA!B61+NWLTC!B61</f>
        <v>0</v>
      </c>
      <c r="C61" s="45">
        <f t="shared" si="0"/>
        <v>0</v>
      </c>
      <c r="D61" s="177">
        <f>LCTCBoard!D61+Online!D61+AE!D61+RR!D61+BRCC!D61+BPCC!D61+Delgado!D61+CentLATCC!D61+Fletcher!D61+LDCC!D61+Northshore!D61+Nunez!D61+RPCC!D61+SLCC!D61+SOWELA!D61+NWLTC!D61</f>
        <v>0</v>
      </c>
      <c r="E61" s="46">
        <f t="shared" si="23"/>
        <v>0</v>
      </c>
      <c r="F61" s="191">
        <f t="shared" si="28"/>
        <v>0</v>
      </c>
      <c r="G61" s="47">
        <f>IF(ISBLANK(F61),"  ",IF(F79&gt;0,F61/F79,IF(F61&gt;0,1,0)))</f>
        <v>0</v>
      </c>
      <c r="H61" s="165">
        <f>LCTCBoard!H61+Online!H61+AE!H61+RR!H61+BRCC!H61+BPCC!H61+Delgado!H61+CentLATCC!H61+Fletcher!H61+LDCC!H61+Northshore!H61+Nunez!H61+RPCC!H61+SLCC!H61+SOWELA!H61+NWLTC!H61</f>
        <v>0</v>
      </c>
      <c r="I61" s="45">
        <f t="shared" si="25"/>
        <v>0</v>
      </c>
      <c r="J61" s="177">
        <f>LCTCBoard!J61+Online!J61+AE!J61+RR!J61+BRCC!J61+BPCC!J61+Delgado!J61+CentLATCC!J61+Fletcher!J61+LDCC!J61+Northshore!J61+Nunez!J61+RPCC!J61+SLCC!J61+SOWELA!J61+NWLTC!J61</f>
        <v>0</v>
      </c>
      <c r="K61" s="46">
        <f t="shared" si="26"/>
        <v>0</v>
      </c>
      <c r="L61" s="191">
        <f t="shared" si="2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165">
        <f>LCTCBoard!B62+Online!B62+AE!B62+RR!B62+BRCC!B62+BPCC!B62+Delgado!B62+CentLATCC!B62+Fletcher!B62+LDCC!B62+Northshore!B62+Nunez!B62+RPCC!B62+SLCC!B62+SOWELA!B62+NWLTC!B62</f>
        <v>35542.89</v>
      </c>
      <c r="C62" s="45">
        <f t="shared" si="0"/>
        <v>0.36869494986042284</v>
      </c>
      <c r="D62" s="177">
        <f>LCTCBoard!D62+Online!D62+AE!D62+RR!D62+BRCC!D62+BPCC!D62+Delgado!D62+CentLATCC!D62+Fletcher!D62+LDCC!D62+Northshore!D62+Nunez!D62+RPCC!D62+SLCC!D62+SOWELA!D62+NWLTC!D62</f>
        <v>60859</v>
      </c>
      <c r="E62" s="46">
        <f t="shared" si="23"/>
        <v>0.63130505013957716</v>
      </c>
      <c r="F62" s="191">
        <f t="shared" si="28"/>
        <v>96401.89</v>
      </c>
      <c r="G62" s="47">
        <f>IF(ISBLANK(F62),"  ",IF(F79&gt;0,F62/F79,IF(F62&gt;0,1,0)))</f>
        <v>1.547284672910016E-4</v>
      </c>
      <c r="H62" s="165">
        <f>LCTCBoard!H62+Online!H62+AE!H62+RR!H62+BRCC!H62+BPCC!H62+Delgado!H62+CentLATCC!H62+Fletcher!H62+LDCC!H62+Northshore!H62+Nunez!H62+RPCC!H62+SLCC!H62+SOWELA!H62+NWLTC!H62</f>
        <v>34500</v>
      </c>
      <c r="I62" s="45">
        <f t="shared" si="25"/>
        <v>0.36179070669784708</v>
      </c>
      <c r="J62" s="177">
        <f>LCTCBoard!J62+Online!J62+AE!J62+RR!J62+BRCC!J62+BPCC!J62+Delgado!J62+CentLATCC!J62+Fletcher!J62+LDCC!J62+Northshore!J62+Nunez!J62+RPCC!J62+SLCC!J62+SOWELA!J62+NWLTC!J62</f>
        <v>60859</v>
      </c>
      <c r="K62" s="46">
        <f t="shared" si="26"/>
        <v>0.63820929330215292</v>
      </c>
      <c r="L62" s="191">
        <f t="shared" si="27"/>
        <v>95359</v>
      </c>
      <c r="M62" s="47">
        <f>IF(ISBLANK(L62),"  ",IF(L79&gt;0,L62/L79,IF(L62&gt;0,1,0)))</f>
        <v>1.5858481827783235E-4</v>
      </c>
      <c r="N62" s="24"/>
    </row>
    <row r="63" spans="1:14" ht="15" customHeight="1" x14ac:dyDescent="0.2">
      <c r="A63" s="67" t="s">
        <v>57</v>
      </c>
      <c r="B63" s="165">
        <f>LCTCBoard!B63+Online!B63+AE!B63+RR!B63+BRCC!B63+BPCC!B63+Delgado!B63+CentLATCC!B63+Fletcher!B63+LDCC!B63+Northshore!B63+Nunez!B63+RPCC!B63+SLCC!B63+SOWELA!B63+NWLTC!B63</f>
        <v>0</v>
      </c>
      <c r="C63" s="45">
        <f t="shared" si="0"/>
        <v>0</v>
      </c>
      <c r="D63" s="177">
        <f>LCTCBoard!D63+Online!D63+AE!D63+RR!D63+BRCC!D63+BPCC!D63+Delgado!D63+CentLATCC!D63+Fletcher!D63+LDCC!D63+Northshore!D63+Nunez!D63+RPCC!D63+SLCC!D63+SOWELA!D63+NWLTC!D63</f>
        <v>37855173.949999996</v>
      </c>
      <c r="E63" s="46">
        <f t="shared" si="23"/>
        <v>1</v>
      </c>
      <c r="F63" s="192">
        <f t="shared" si="28"/>
        <v>37855173.949999996</v>
      </c>
      <c r="G63" s="47">
        <f>IF(ISBLANK(F63),"  ",IF(F79&gt;0,F63/F79,IF(F63&gt;0,1,0)))</f>
        <v>6.0758902593276445E-2</v>
      </c>
      <c r="H63" s="165">
        <f>LCTCBoard!H63+Online!H63+AE!H63+RR!H63+BRCC!H63+BPCC!H63+Delgado!H63+CentLATCC!H63+Fletcher!H63+LDCC!H63+Northshore!H63+Nunez!H63+RPCC!H63+SLCC!H63+SOWELA!H63+NWLTC!H63</f>
        <v>0</v>
      </c>
      <c r="I63" s="45">
        <f t="shared" si="25"/>
        <v>0</v>
      </c>
      <c r="J63" s="177">
        <f>LCTCBoard!J63+Online!J63+AE!J63+RR!J63+BRCC!J63+BPCC!J63+Delgado!J63+CentLATCC!J63+Fletcher!J63+LDCC!J63+Northshore!J63+Nunez!J63+RPCC!J63+SLCC!J63+SOWELA!J63+NWLTC!J63</f>
        <v>37814197.100000001</v>
      </c>
      <c r="K63" s="46">
        <f t="shared" si="26"/>
        <v>1</v>
      </c>
      <c r="L63" s="192">
        <f t="shared" si="27"/>
        <v>37814197.100000001</v>
      </c>
      <c r="M63" s="47">
        <f>IF(ISBLANK(L63),"  ",IF(L79&gt;0,L63/L79,IF(L63&gt;0,1,0)))</f>
        <v>6.288612061185242E-2</v>
      </c>
      <c r="N63" s="24"/>
    </row>
    <row r="64" spans="1:14" ht="15" customHeight="1" x14ac:dyDescent="0.2">
      <c r="A64" s="76" t="s">
        <v>58</v>
      </c>
      <c r="B64" s="165">
        <f>LCTCBoard!B64+Online!B64+AE!B64+RR!B64+BRCC!B64+BPCC!B64+Delgado!B64+CentLATCC!B64+Fletcher!B64+LDCC!B64+Northshore!B64+Nunez!B64+RPCC!B64+SLCC!B64+SOWELA!B64+NWLTC!B64</f>
        <v>0</v>
      </c>
      <c r="C64" s="45">
        <f t="shared" si="0"/>
        <v>0</v>
      </c>
      <c r="D64" s="177">
        <f>LCTCBoard!D64+Online!D64+AE!D64+RR!D64+BRCC!D64+BPCC!D64+Delgado!D64+CentLATCC!D64+Fletcher!D64+LDCC!D64+Northshore!D64+Nunez!D64+RPCC!D64+SLCC!D64+SOWELA!D64+NWLTC!D64</f>
        <v>0</v>
      </c>
      <c r="E64" s="46">
        <f t="shared" si="23"/>
        <v>0</v>
      </c>
      <c r="F64" s="191">
        <f t="shared" si="28"/>
        <v>0</v>
      </c>
      <c r="G64" s="47">
        <f>IF(ISBLANK(F64),"  ",IF(F79&gt;0,F64/F79,IF(F64&gt;0,1,0)))</f>
        <v>0</v>
      </c>
      <c r="H64" s="165">
        <f>LCTCBoard!H64+Online!H64+AE!H64+RR!H64+BRCC!H64+BPCC!H64+Delgado!H64+CentLATCC!H64+Fletcher!H64+LDCC!H64+Northshore!H64+Nunez!H64+RPCC!H64+SLCC!H64+SOWELA!H64+NWLTC!H64</f>
        <v>0</v>
      </c>
      <c r="I64" s="45">
        <f t="shared" si="25"/>
        <v>0</v>
      </c>
      <c r="J64" s="177">
        <f>LCTCBoard!J64+Online!J64+AE!J64+RR!J64+BRCC!J64+BPCC!J64+Delgado!J64+CentLATCC!J64+Fletcher!J64+LDCC!J64+Northshore!J64+Nunez!J64+RPCC!J64+SLCC!J64+SOWELA!J64+NWLTC!J64</f>
        <v>0</v>
      </c>
      <c r="K64" s="46">
        <f t="shared" si="26"/>
        <v>0</v>
      </c>
      <c r="L64" s="191">
        <f t="shared" si="2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165">
        <f>LCTCBoard!B65+Online!B65+AE!B65+RR!B65+BRCC!B65+BPCC!B65+Delgado!B65+CentLATCC!B65+Fletcher!B65+LDCC!B65+Northshore!B65+Nunez!B65+RPCC!B65+SLCC!B65+SOWELA!B65+NWLTC!B65</f>
        <v>0</v>
      </c>
      <c r="C65" s="45">
        <f t="shared" si="0"/>
        <v>0</v>
      </c>
      <c r="D65" s="177">
        <f>LCTCBoard!D65+Online!D65+AE!D65+RR!D65+BRCC!D65+BPCC!D65+Delgado!D65+CentLATCC!D65+Fletcher!D65+LDCC!D65+Northshore!D65+Nunez!D65+RPCC!D65+SLCC!D65+SOWELA!D65+NWLTC!D65</f>
        <v>792486</v>
      </c>
      <c r="E65" s="46">
        <f t="shared" si="23"/>
        <v>1</v>
      </c>
      <c r="F65" s="191">
        <f t="shared" si="28"/>
        <v>792486</v>
      </c>
      <c r="G65" s="47">
        <f>IF(ISBLANK(F65),"  ",IF(F79&gt;0,F65/F79,IF(F65&gt;0,1,0)))</f>
        <v>1.2719682583980118E-3</v>
      </c>
      <c r="H65" s="165">
        <f>LCTCBoard!H65+Online!H65+AE!H65+RR!H65+BRCC!H65+BPCC!H65+Delgado!H65+CentLATCC!H65+Fletcher!H65+LDCC!H65+Northshore!H65+Nunez!H65+RPCC!H65+SLCC!H65+SOWELA!H65+NWLTC!H65</f>
        <v>0</v>
      </c>
      <c r="I65" s="45">
        <f t="shared" si="25"/>
        <v>0</v>
      </c>
      <c r="J65" s="177">
        <f>LCTCBoard!J65+Online!J65+AE!J65+RR!J65+BRCC!J65+BPCC!J65+Delgado!J65+CentLATCC!J65+Fletcher!J65+LDCC!J65+Northshore!J65+Nunez!J65+RPCC!J65+SLCC!J65+SOWELA!J65+NWLTC!J65</f>
        <v>792400</v>
      </c>
      <c r="K65" s="46">
        <f t="shared" si="26"/>
        <v>1</v>
      </c>
      <c r="L65" s="191">
        <f t="shared" si="27"/>
        <v>792400</v>
      </c>
      <c r="M65" s="47">
        <f>IF(ISBLANK(L65),"  ",IF(L79&gt;0,L65/L79,IF(L65&gt;0,1,0)))</f>
        <v>1.3177844776408557E-3</v>
      </c>
      <c r="N65" s="24"/>
    </row>
    <row r="66" spans="1:14" ht="15" customHeight="1" x14ac:dyDescent="0.2">
      <c r="A66" s="77" t="s">
        <v>60</v>
      </c>
      <c r="B66" s="165">
        <f>LCTCBoard!B66+Online!B66+AE!B66+RR!B66+BRCC!B66+BPCC!B66+Delgado!B66+CentLATCC!B66+Fletcher!B66+LDCC!B66+Northshore!B66+Nunez!B66+RPCC!B66+SLCC!B66+SOWELA!B66+NWLTC!B66</f>
        <v>0</v>
      </c>
      <c r="C66" s="45">
        <f t="shared" si="0"/>
        <v>0</v>
      </c>
      <c r="D66" s="177">
        <f>LCTCBoard!D66+Online!D66+AE!D66+RR!D66+BRCC!D66+BPCC!D66+Delgado!D66+CentLATCC!D66+Fletcher!D66+LDCC!D66+Northshore!D66+Nunez!D66+RPCC!D66+SLCC!D66+SOWELA!D66+NWLTC!D66</f>
        <v>1528919.63</v>
      </c>
      <c r="E66" s="46">
        <f t="shared" si="23"/>
        <v>1</v>
      </c>
      <c r="F66" s="191">
        <f t="shared" si="28"/>
        <v>1528919.63</v>
      </c>
      <c r="G66" s="47">
        <f>IF(ISBLANK(F66),"  ",IF(F79&gt;0,F66/F79,IF(F66&gt;0,1,0)))</f>
        <v>2.4539704663573015E-3</v>
      </c>
      <c r="H66" s="165">
        <f>LCTCBoard!H66+Online!H66+AE!H66+RR!H66+BRCC!H66+BPCC!H66+Delgado!H66+CentLATCC!H66+Fletcher!H66+LDCC!H66+Northshore!H66+Nunez!H66+RPCC!H66+SLCC!H66+SOWELA!H66+NWLTC!H66</f>
        <v>0</v>
      </c>
      <c r="I66" s="45">
        <f t="shared" si="25"/>
        <v>0</v>
      </c>
      <c r="J66" s="177">
        <f>LCTCBoard!J66+Online!J66+AE!J66+RR!J66+BRCC!J66+BPCC!J66+Delgado!J66+CentLATCC!J66+Fletcher!J66+LDCC!J66+Northshore!J66+Nunez!J66+RPCC!J66+SLCC!J66+SOWELA!J66+NWLTC!J66</f>
        <v>1612343</v>
      </c>
      <c r="K66" s="46">
        <f t="shared" si="26"/>
        <v>1</v>
      </c>
      <c r="L66" s="191">
        <f t="shared" si="27"/>
        <v>1612343</v>
      </c>
      <c r="M66" s="47">
        <f>IF(ISBLANK(L66),"  ",IF(L79&gt;0,L66/L79,IF(L66&gt;0,1,0)))</f>
        <v>2.6813737733883017E-3</v>
      </c>
      <c r="N66" s="24"/>
    </row>
    <row r="67" spans="1:14" ht="15" customHeight="1" x14ac:dyDescent="0.2">
      <c r="A67" s="77" t="s">
        <v>61</v>
      </c>
      <c r="B67" s="165">
        <f>LCTCBoard!B67+Online!B67+AE!B67+RR!B67+BRCC!B67+BPCC!B67+Delgado!B67+CentLATCC!B67+Fletcher!B67+LDCC!B67+Northshore!B67+Nunez!B67+RPCC!B67+SLCC!B67+SOWELA!B67+NWLTC!B67</f>
        <v>0</v>
      </c>
      <c r="C67" s="45">
        <f t="shared" si="0"/>
        <v>0</v>
      </c>
      <c r="D67" s="177">
        <f>LCTCBoard!D67+Online!D67+AE!D67+RR!D67+BRCC!D67+BPCC!D67+Delgado!D67+CentLATCC!D67+Fletcher!D67+LDCC!D67+Northshore!D67+Nunez!D67+RPCC!D67+SLCC!D67+SOWELA!D67+NWLTC!D67</f>
        <v>256334.08000000002</v>
      </c>
      <c r="E67" s="46">
        <f t="shared" si="23"/>
        <v>1</v>
      </c>
      <c r="F67" s="191">
        <f t="shared" si="28"/>
        <v>256334.08000000002</v>
      </c>
      <c r="G67" s="47">
        <f>IF(ISBLANK(F67),"  ",IF(F79&gt;0,F67/F79,IF(F67&gt;0,1,0)))</f>
        <v>4.1142532903503233E-4</v>
      </c>
      <c r="H67" s="165">
        <f>LCTCBoard!H67+Online!H67+AE!H67+RR!H67+BRCC!H67+BPCC!H67+Delgado!H67+CentLATCC!H67+Fletcher!H67+LDCC!H67+Northshore!H67+Nunez!H67+RPCC!H67+SLCC!H67+SOWELA!H67+NWLTC!H67</f>
        <v>0</v>
      </c>
      <c r="I67" s="45">
        <f t="shared" si="25"/>
        <v>0</v>
      </c>
      <c r="J67" s="177">
        <f>LCTCBoard!J67+Online!J67+AE!J67+RR!J67+BRCC!J67+BPCC!J67+Delgado!J67+CentLATCC!J67+Fletcher!J67+LDCC!J67+Northshore!J67+Nunez!J67+RPCC!J67+SLCC!J67+SOWELA!J67+NWLTC!J67</f>
        <v>249000</v>
      </c>
      <c r="K67" s="46">
        <f t="shared" si="26"/>
        <v>1</v>
      </c>
      <c r="L67" s="191">
        <f t="shared" si="27"/>
        <v>249000</v>
      </c>
      <c r="M67" s="47">
        <f>IF(ISBLANK(L67),"  ",IF(L79&gt;0,L67/L79,IF(L67&gt;0,1,0)))</f>
        <v>4.1409431465493822E-4</v>
      </c>
      <c r="N67" s="24"/>
    </row>
    <row r="68" spans="1:14" ht="15" customHeight="1" x14ac:dyDescent="0.2">
      <c r="A68" s="68" t="s">
        <v>62</v>
      </c>
      <c r="B68" s="165">
        <f>LCTCBoard!B68+Online!B68+AE!B68+RR!B68+BRCC!B68+BPCC!B68+Delgado!B68+CentLATCC!B68+Fletcher!B68+LDCC!B68+Northshore!B68+Nunez!B68+RPCC!B68+SLCC!B68+SOWELA!B68+NWLTC!B68</f>
        <v>0</v>
      </c>
      <c r="C68" s="45">
        <f t="shared" si="0"/>
        <v>0</v>
      </c>
      <c r="D68" s="177">
        <f>LCTCBoard!D68+Online!D68+AE!D68+RR!D68+BRCC!D68+BPCC!D68+Delgado!D68+CentLATCC!D68+Fletcher!D68+LDCC!D68+Northshore!D68+Nunez!D68+RPCC!D68+SLCC!D68+SOWELA!D68+NWLTC!D68</f>
        <v>4569436.5600000005</v>
      </c>
      <c r="E68" s="46">
        <f t="shared" si="23"/>
        <v>1</v>
      </c>
      <c r="F68" s="191">
        <f t="shared" si="28"/>
        <v>4569436.5600000005</v>
      </c>
      <c r="G68" s="47">
        <f>IF(ISBLANK(F68),"  ",IF(F79&gt;0,F68/F79,IF(F68&gt;0,1,0)))</f>
        <v>7.3341084423994901E-3</v>
      </c>
      <c r="H68" s="165">
        <f>LCTCBoard!H68+Online!H68+AE!H68+RR!H68+BRCC!H68+BPCC!H68+Delgado!H68+CentLATCC!H68+Fletcher!H68+LDCC!H68+Northshore!H68+Nunez!H68+RPCC!H68+SLCC!H68+SOWELA!H68+NWLTC!H68</f>
        <v>0</v>
      </c>
      <c r="I68" s="45">
        <f t="shared" si="25"/>
        <v>0</v>
      </c>
      <c r="J68" s="177">
        <f>LCTCBoard!J68+Online!J68+AE!J68+RR!J68+BRCC!J68+BPCC!J68+Delgado!J68+CentLATCC!J68+Fletcher!J68+LDCC!J68+Northshore!J68+Nunez!J68+RPCC!J68+SLCC!J68+SOWELA!J68+NWLTC!J68</f>
        <v>4209611.38</v>
      </c>
      <c r="K68" s="46">
        <f t="shared" si="26"/>
        <v>1</v>
      </c>
      <c r="L68" s="191">
        <f t="shared" si="27"/>
        <v>4209611.38</v>
      </c>
      <c r="M68" s="47">
        <f>IF(ISBLANK(L68),"  ",IF(L79&gt;0,L68/L79,IF(L68&gt;0,1,0)))</f>
        <v>7.0007073870069431E-3</v>
      </c>
      <c r="N68" s="24"/>
    </row>
    <row r="69" spans="1:14" ht="15" customHeight="1" x14ac:dyDescent="0.2">
      <c r="A69" s="67" t="s">
        <v>63</v>
      </c>
      <c r="B69" s="165">
        <f>LCTCBoard!B69+Online!B69+AE!B69+RR!B69+BRCC!B69+BPCC!B69+Delgado!B69+CentLATCC!B69+Fletcher!B69+LDCC!B69+Northshore!B69+Nunez!B69+RPCC!B69+SLCC!B69+SOWELA!B69+NWLTC!B69</f>
        <v>2089523.6900000004</v>
      </c>
      <c r="C69" s="45">
        <f t="shared" si="0"/>
        <v>0.39703567047540889</v>
      </c>
      <c r="D69" s="177">
        <f>LCTCBoard!D69+Online!D69+AE!D69+RR!D69+BRCC!D69+BPCC!D69+Delgado!D69+CentLATCC!D69+Fletcher!D69+LDCC!D69+Northshore!D69+Nunez!D69+RPCC!D69+SLCC!D69+SOWELA!D69+NWLTC!D69</f>
        <v>3173287.3</v>
      </c>
      <c r="E69" s="46">
        <f t="shared" si="23"/>
        <v>0.60296432952459111</v>
      </c>
      <c r="F69" s="191">
        <f t="shared" si="28"/>
        <v>5262810.99</v>
      </c>
      <c r="G69" s="47">
        <f>IF(ISBLANK(F69),"  ",IF(F79&gt;0,F69/F79,IF(F69&gt;0,1,0)))</f>
        <v>8.4469991005875385E-3</v>
      </c>
      <c r="H69" s="165">
        <f>LCTCBoard!H69+Online!H69+AE!H69+RR!H69+BRCC!H69+BPCC!H69+Delgado!H69+CentLATCC!H69+Fletcher!H69+LDCC!H69+Northshore!H69+Nunez!H69+RPCC!H69+SLCC!H69+SOWELA!H69+NWLTC!H69</f>
        <v>2168542</v>
      </c>
      <c r="I69" s="45">
        <f t="shared" si="25"/>
        <v>0.40715657941774641</v>
      </c>
      <c r="J69" s="177">
        <f>LCTCBoard!J69+Online!J69+BRCC!J69+BPCC!J69+Delgado!J69+CentLATCC!J69+Fletcher!J69+LDCC!J69+Northshore!J69+Nunez!J69+RPCC!J69+SLCC!J69+SOWELA!J69+NWLTC!J69</f>
        <v>3157522</v>
      </c>
      <c r="K69" s="46">
        <f t="shared" si="26"/>
        <v>0.59284342058225359</v>
      </c>
      <c r="L69" s="191">
        <f t="shared" si="27"/>
        <v>5326064</v>
      </c>
      <c r="M69" s="47">
        <f>IF(ISBLANK(L69),"  ",IF(L79&gt;0,L69/L79,IF(L69&gt;0,1,0)))</f>
        <v>8.8574008911178267E-3</v>
      </c>
      <c r="N69" s="24"/>
    </row>
    <row r="70" spans="1:14" s="64" customFormat="1" ht="15" customHeight="1" x14ac:dyDescent="0.25">
      <c r="A70" s="78" t="s">
        <v>64</v>
      </c>
      <c r="B70" s="174">
        <f>B69+B68+B67+B66+B65+B64+B63+B62+B61+B60+B59</f>
        <v>168275209.03000003</v>
      </c>
      <c r="C70" s="69">
        <f t="shared" si="0"/>
        <v>0.67719049535276599</v>
      </c>
      <c r="D70" s="185">
        <f>D69+D68+D67+D66+D65+D64+D63+D62+D61+D60+D59</f>
        <v>80215001.899999991</v>
      </c>
      <c r="E70" s="62">
        <f t="shared" si="23"/>
        <v>0.32280950464723396</v>
      </c>
      <c r="F70" s="174">
        <f>F69+F68+F67+F66+F65+F64+F63+F62+F61+F60+F59</f>
        <v>248490210.93000004</v>
      </c>
      <c r="G70" s="61">
        <f>IF(ISBLANK(F70),"  ",IF(F79&gt;0,F70/F79,IF(F70&gt;0,1,0)))</f>
        <v>0.39883563977860392</v>
      </c>
      <c r="H70" s="174">
        <f>H69+H68+H67+H66+H65+H64+H63+H62+H61+H60+H59</f>
        <v>174929999.80000001</v>
      </c>
      <c r="I70" s="69">
        <f t="shared" si="25"/>
        <v>0.68816367126537381</v>
      </c>
      <c r="J70" s="185">
        <f>J69+J68+J67+J66+J65+J64+J63+J62+J61+J60+J59</f>
        <v>79268248.530000001</v>
      </c>
      <c r="K70" s="62">
        <f t="shared" si="26"/>
        <v>0.31183632873462608</v>
      </c>
      <c r="L70" s="174">
        <f>L69+L68+L67+L66+L65+L64+L63+L62+L61+L60+L59</f>
        <v>254198248.33000004</v>
      </c>
      <c r="M70" s="61">
        <f>IF(ISBLANK(L70),"  ",IF(L79&gt;0,L70/L79,IF(L70&gt;0,1,0)))</f>
        <v>0.42273915433211712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165">
        <f>LCTCBoard!B72+Online!B72+AE!B72+RR!B72+BRCC!B72+BPCC!B72+Delgado!B72+CentLATCC!B72+Fletcher!B72+LDCC!B72+Northshore!B72+Nunez!B72+RPCC!B72+SLCC!B72+SOWELA!B72+NWLTC!B72</f>
        <v>0</v>
      </c>
      <c r="C72" s="41">
        <f t="shared" si="0"/>
        <v>0</v>
      </c>
      <c r="D72" s="177">
        <f>LCTCBoard!D72+Online!D72+AE!D72+RR!D72+BRCC!D72+BPCC!D72+Delgado!D72+CentLATCC!D72+Fletcher!D72+LDCC!D72+Northshore!D72+Nunez!D72+RPCC!D72+SLCC!D72+SOWELA!D72+NWLTC!D72</f>
        <v>70092</v>
      </c>
      <c r="E72" s="42">
        <f>IF(ISBLANK(D72),"  ",IF(F72&gt;0,D72/F72,IF(D72&gt;0,1,0)))</f>
        <v>1</v>
      </c>
      <c r="F72" s="190">
        <f>D72+B72</f>
        <v>70092</v>
      </c>
      <c r="G72" s="43">
        <f>IF(ISBLANK(F72),"  ",IF(F79&gt;0,F72/F79,IF(F72&gt;0,1,0)))</f>
        <v>1.1250015668116968E-4</v>
      </c>
      <c r="H72" s="165">
        <f>LCTCBoard!H72+Online!H72+AE!H72+RR!H72+BRCC!H72+BPCC!H72+Delgado!H72+CentLATCC!H72+Fletcher!H72+LDCC!H72+Northshore!H72+Nunez!H72+RPCC!H72+SLCC!H72+SOWELA!H72+NWLTC!H72</f>
        <v>0</v>
      </c>
      <c r="I72" s="41">
        <f>IF(ISBLANK(H72),"  ",IF(L72&gt;0,H72/L72,IF(H72&gt;0,1,0)))</f>
        <v>0</v>
      </c>
      <c r="J72" s="177">
        <f>LCTCBoard!J72+Online!J72+AE!J72+RR!J72+BRCC!J72+BPCC!J72+Delgado!J72+CentLATCC!J72+Fletcher!J72+LDCC!J72+Northshore!J72+Nunez!J72+RPCC!J72+SLCC!J72+SOWELA!J72+NWLTC!J72</f>
        <v>70144</v>
      </c>
      <c r="K72" s="42">
        <f>IF(ISBLANK(J72),"  ",IF(L72&gt;0,J72/L72,IF(J72&gt;0,1,0)))</f>
        <v>1</v>
      </c>
      <c r="L72" s="190">
        <f>J72+H72</f>
        <v>70144</v>
      </c>
      <c r="M72" s="43">
        <f>IF(ISBLANK(L72),"  ",IF(L79&gt;0,L72/L79,IF(L72&gt;0,1,0)))</f>
        <v>1.1665153255885939E-4</v>
      </c>
    </row>
    <row r="73" spans="1:14" ht="15" customHeight="1" x14ac:dyDescent="0.2">
      <c r="A73" s="30" t="s">
        <v>67</v>
      </c>
      <c r="B73" s="165">
        <f>LCTCBoard!B73+Online!B73+AE!B73+RR!B73+BRCC!B73+BPCC!B73+Delgado!B73+CentLATCC!B73+Fletcher!B73+LDCC!B73+Northshore!B73+Nunez!B73+RPCC!B73+SLCC!B73+SOWELA!B73+NWLTC!B73</f>
        <v>0</v>
      </c>
      <c r="C73" s="45">
        <f t="shared" si="0"/>
        <v>0</v>
      </c>
      <c r="D73" s="177">
        <f>LCTCBoard!D73+Online!D73+AE!D73+RR!D73+BRCC!D73+BPCC!D73+Delgado!D73+CentLATCC!D73+Fletcher!D73+LDCC!D73+Northshore!D73+Nunez!D73+RPCC!D73+SLCC!D73+SOWELA!D73+NWLTC!D73</f>
        <v>0</v>
      </c>
      <c r="E73" s="46">
        <f>IF(ISBLANK(D73),"  ",IF(F73&gt;0,D73/F73,IF(D73&gt;0,1,0)))</f>
        <v>0</v>
      </c>
      <c r="F73" s="191">
        <f>D73+B73</f>
        <v>0</v>
      </c>
      <c r="G73" s="47">
        <f>IF(ISBLANK(F73),"  ",IF(F79&gt;0,F73/F79,IF(F73&gt;0,1,0)))</f>
        <v>0</v>
      </c>
      <c r="H73" s="165">
        <f>LCTCBoard!H73+Online!H73+AE!H73+RR!H73+BRCC!H73+BPCC!H73+Delgado!H73+CentLATCC!H73+Fletcher!H73+LDCC!H73+Northshore!H73+Nunez!H73+RPCC!H73+SLCC!H73+SOWELA!H73+NWLTC!H73</f>
        <v>0</v>
      </c>
      <c r="I73" s="45">
        <f>IF(ISBLANK(H73),"  ",IF(L73&gt;0,H73/L73,IF(H73&gt;0,1,0)))</f>
        <v>0</v>
      </c>
      <c r="J73" s="177">
        <f>LCTCBoard!J73+Online!J73+AE!J73+RR!J73+BRCC!J73+BPCC!J73+Delgado!J73+CentLATCC!J73+Fletcher!J73+LDCC!J73+Northshore!J73+Nunez!J73+RPCC!J73+SLCC!J73+SOWELA!J73+NWLTC!J73</f>
        <v>0</v>
      </c>
      <c r="K73" s="46">
        <f>IF(ISBLANK(J73),"  ",IF(L73&gt;0,J73/L73,IF(J73&gt;0,1,0)))</f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66"/>
      <c r="C74" s="56"/>
      <c r="D74" s="178"/>
      <c r="E74" s="57" t="s">
        <v>4</v>
      </c>
      <c r="F74" s="191"/>
      <c r="G74" s="58" t="s">
        <v>4</v>
      </c>
      <c r="H74" s="166"/>
      <c r="I74" s="56" t="s">
        <v>4</v>
      </c>
      <c r="J74" s="178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165">
        <f>LCTCBoard!B75+Online!B75+AE!B75+RR!B75+BRCC!B75+BPCC!B75+Delgado!B75+CentLATCC!B75+Fletcher!B75+LDCC!B75+Northshore!B75+Nunez!B75+RPCC!B75+SLCC!B75+SOWELA!B75+NWLTC!B75</f>
        <v>0</v>
      </c>
      <c r="C75" s="41">
        <f t="shared" si="0"/>
        <v>0</v>
      </c>
      <c r="D75" s="177">
        <f>LCTCBoard!D75+Online!D75+AE!D75+RR!D75+BRCC!D75+BPCC!D75+Delgado!D75+CentLATCC!D75+Fletcher!D75+LDCC!D75+Northshore!D75+Nunez!D75+RPCC!D75+SLCC!D75+SOWELA!D75+NWLTC!D75</f>
        <v>136056406.20000002</v>
      </c>
      <c r="E75" s="42">
        <f>IF(ISBLANK(D75),"  ",IF(F75&gt;0,D75/F75,IF(D75&gt;0,1,0)))</f>
        <v>1</v>
      </c>
      <c r="F75" s="190">
        <f>D75+B75</f>
        <v>136056406.20000002</v>
      </c>
      <c r="G75" s="43">
        <f>IF(ISBLANK(F75),"  ",IF(F79&gt;0,F75/F79,IF(F75&gt;0,1,0)))</f>
        <v>0.21837537828820505</v>
      </c>
      <c r="H75" s="165">
        <f>LCTCBoard!H75+Online!H75+AE!H75+RR!H75+BRCC!H75+BPCC!H75+Delgado!H75+CentLATCC!H75+Fletcher!H75+LDCC!H75+Northshore!H75+Nunez!H75+RPCC!H75+SLCC!H75+SOWELA!H75+NWLTC!H75</f>
        <v>0</v>
      </c>
      <c r="I75" s="41">
        <f>IF(ISBLANK(H75),"  ",IF(L75&gt;0,H75/L75,IF(H75&gt;0,1,0)))</f>
        <v>0</v>
      </c>
      <c r="J75" s="177">
        <f>LCTCBoard!J75+Online!J75+AE!J75+RR!J75+BRCC!J75+BPCC!J75+Delgado!J75+CentLATCC!J75+Fletcher!J75+LDCC!J75+Northshore!J75+Nunez!J75+RPCC!J75+SLCC!J75+SOWELA!J75+NWLTC!J75</f>
        <v>135575628</v>
      </c>
      <c r="K75" s="42">
        <f>IF(ISBLANK(J75),"  ",IF(L75&gt;0,J75/L75,IF(J75&gt;0,1,0)))</f>
        <v>1</v>
      </c>
      <c r="L75" s="190">
        <f>J75+H75</f>
        <v>135575628</v>
      </c>
      <c r="M75" s="43">
        <f>IF(ISBLANK(L75),"  ",IF(L79&gt;0,L75/L79,IF(L75&gt;0,1,0)))</f>
        <v>0.22546625205049339</v>
      </c>
    </row>
    <row r="76" spans="1:14" ht="15" customHeight="1" x14ac:dyDescent="0.2">
      <c r="A76" s="30" t="s">
        <v>70</v>
      </c>
      <c r="B76" s="165">
        <f>LCTCBoard!B76+Online!B76+AE!B76+RR!B76+BRCC!B76+BPCC!B76+Delgado!B76+CentLATCC!B76+Fletcher!B76+LDCC!B76+Northshore!B76+Nunez!B76+RPCC!B76+SLCC!B76+SOWELA!B76+NWLTC!B76</f>
        <v>0</v>
      </c>
      <c r="C76" s="45">
        <f t="shared" si="0"/>
        <v>0</v>
      </c>
      <c r="D76" s="177">
        <f>LCTCBoard!D76+Online!D76+AE!D76+RR!D76+BRCC!D76+BPCC!D76+Delgado!D76+CentLATCC!D76+Fletcher!D76+LDCC!D76+Northshore!D76+Nunez!D76+RPCC!D76+SLCC!D76+SOWELA!D76+NWLTC!D76</f>
        <v>82485959.36999999</v>
      </c>
      <c r="E76" s="46">
        <f>IF(ISBLANK(D76),"  ",IF(F76&gt;0,D76/F76,IF(D76&gt;0,1,0)))</f>
        <v>1</v>
      </c>
      <c r="F76" s="191">
        <f>D76+B76</f>
        <v>82485959.36999999</v>
      </c>
      <c r="G76" s="47">
        <f>IF(ISBLANK(F76),"  ",IF(F79&gt;0,F76/F79,IF(F76&gt;0,1,0)))</f>
        <v>0.13239290294358266</v>
      </c>
      <c r="H76" s="165">
        <f>LCTCBoard!H76+Online!H76+AE!H76+RR!H76+BRCC!H76+BPCC!H76+Delgado!H76+CentLATCC!H76+Fletcher!H76+LDCC!H76+Northshore!H76+Nunez!H76+RPCC!H76+SLCC!H76+SOWELA!H76+NWLTC!H76</f>
        <v>0</v>
      </c>
      <c r="I76" s="45">
        <f>IF(ISBLANK(H76),"  ",IF(L76&gt;0,H76/L76,IF(H76&gt;0,1,0)))</f>
        <v>0</v>
      </c>
      <c r="J76" s="177">
        <f>LCTCBoard!J76+Online!J76+AE!J76+RR!J76+BRCC!J76+BPCC!J76+Delgado!J76+CentLATCC!J76+Fletcher!J76+LDCC!J76+Northshore!J76+Nunez!J76+RPCC!J76+SLCC!J76+SOWELA!J76+NWLTC!J76</f>
        <v>77779591.169999987</v>
      </c>
      <c r="K76" s="46">
        <f>IF(ISBLANK(J76),"  ",IF(L76&gt;0,J76/L76,IF(J76&gt;0,1,0)))</f>
        <v>1</v>
      </c>
      <c r="L76" s="191">
        <f>J76+H76</f>
        <v>77779591.169999987</v>
      </c>
      <c r="M76" s="47">
        <f>IF(ISBLANK(L76),"  ",IF(L79&gt;0,L76/L79,IF(L76&gt;0,1,0)))</f>
        <v>0.12934974497864429</v>
      </c>
    </row>
    <row r="77" spans="1:14" s="64" customFormat="1" ht="15" customHeight="1" x14ac:dyDescent="0.25">
      <c r="A77" s="65" t="s">
        <v>71</v>
      </c>
      <c r="B77" s="175">
        <f>B76+B75+B73+B72</f>
        <v>0</v>
      </c>
      <c r="C77" s="69">
        <f t="shared" si="0"/>
        <v>0</v>
      </c>
      <c r="D77" s="186">
        <f>D76+D75+D73+D72</f>
        <v>218612457.56999999</v>
      </c>
      <c r="E77" s="62">
        <f>IF(ISBLANK(D77),"  ",IF(F77&gt;0,D77/F77,IF(D77&gt;0,1,0)))</f>
        <v>1</v>
      </c>
      <c r="F77" s="200">
        <f>F76+F75+F74+F73+F72</f>
        <v>218612457.56999999</v>
      </c>
      <c r="G77" s="61">
        <f>IF(ISBLANK(F77),"  ",IF(F79&gt;0,F77/F79,IF(F77&gt;0,1,0)))</f>
        <v>0.35088078138846884</v>
      </c>
      <c r="H77" s="175">
        <f>H76+H75+H73+H72</f>
        <v>0</v>
      </c>
      <c r="I77" s="69">
        <f>IF(ISBLANK(H77),"  ",IF(L77&gt;0,H77/L77,IF(H77&gt;0,1,0)))</f>
        <v>0</v>
      </c>
      <c r="J77" s="186">
        <f>J76+J75+J73+J72</f>
        <v>213425363.16999999</v>
      </c>
      <c r="K77" s="62">
        <f>IF(ISBLANK(J77),"  ",IF(L77&gt;0,J77/L77,IF(J77&gt;0,1,0)))</f>
        <v>1</v>
      </c>
      <c r="L77" s="200">
        <f>L76+L75+L74+L73+L72</f>
        <v>213425363.16999999</v>
      </c>
      <c r="M77" s="61">
        <f>IF(ISBLANK(L77),"  ",IF(L79&gt;0,L77/L79,IF(L77&gt;0,1,0)))</f>
        <v>0.35493264856169654</v>
      </c>
    </row>
    <row r="78" spans="1:14" s="64" customFormat="1" ht="15" customHeight="1" x14ac:dyDescent="0.25">
      <c r="A78" s="65" t="s">
        <v>72</v>
      </c>
      <c r="B78" s="172">
        <f>LCTCBoard!B78+Online!B78+AE!B78+RR!B78+BRCC!B78+BPCC!B78+Delgado!B78+CentLATCC!B78+Fletcher!B78+LDCC!B78+Northshore!B78+Nunez!B78+RPCC!B78+SLCC!B78+SOWELA!B78+NWLTC!B78</f>
        <v>0</v>
      </c>
      <c r="C78" s="69">
        <f>IF(ISBLANK(B78),"  ",IF(F78&gt;0,B78/F78,IF(B78&gt;0,1,0)))</f>
        <v>0</v>
      </c>
      <c r="D78" s="183">
        <f>LCTCBoard!D78+Online!D78+AE!D78+RR!D78+BRCC!D78+BPCC!D78+Delgado!D78+CentLATCC!D78+Fletcher!D78+LDCC!D78+Northshore!D78+Nunez!D78+RPCC!D78+SLCC!D78+SOWELA!D78+NWLTC!D78</f>
        <v>0</v>
      </c>
      <c r="E78" s="62">
        <f>IF(ISBLANK(D78),"  ",IF(F78&gt;0,D78/F78,IF(D78&gt;0,1,0)))</f>
        <v>0</v>
      </c>
      <c r="F78" s="201">
        <f>D78+B78</f>
        <v>0</v>
      </c>
      <c r="G78" s="61">
        <f>IF(ISBLANK(F78),"  ",IF(F79&gt;0,F78/F79,IF(F78&gt;0,1,0)))</f>
        <v>0</v>
      </c>
      <c r="H78" s="172">
        <f>LCTCBoard!H78+Online!H78+AE!H78+RR!H78+BRCC!H78+BPCC!H78+Delgado!H78+CentLATCC!H78+Fletcher!H78+LDCC!H78+Northshore!H78+Nunez!H78+RPCC!H78+SLCC!H78+SOWELA!H78+NWLTC!H78</f>
        <v>0</v>
      </c>
      <c r="I78" s="69">
        <f>IF(ISBLANK(H78),"  ",IF(L78&gt;0,H78/L78,IF(H78&gt;0,1,0)))</f>
        <v>0</v>
      </c>
      <c r="J78" s="183">
        <f>LCTCBoard!J78+Online!J78+AE!J78+RR!J78+BRCC!J78+BPCC!J78+Delgado!J78+CentLATCC!J78+Fletcher!J78+LDCC!J78+Northshore!J78+Nunez!J78+RPCC!J78+SLCC!J78+SOWELA!J78+NWLTC!J78</f>
        <v>0</v>
      </c>
      <c r="K78" s="62">
        <f>IF(ISBLANK(J78),"  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323783924.81000006</v>
      </c>
      <c r="C79" s="82">
        <f t="shared" si="0"/>
        <v>0.51968473252252856</v>
      </c>
      <c r="D79" s="176">
        <f>D77+D70+D49+D42+D51+D50+D78</f>
        <v>299255207.46999997</v>
      </c>
      <c r="E79" s="83">
        <f>IF(ISBLANK(D79),"  ",IF(F79&gt;0,D79/F79,IF(D79&gt;0,1,0)))</f>
        <v>0.48031526747747155</v>
      </c>
      <c r="F79" s="176">
        <f>F77+F70+F49+F42+F51+F50+F78</f>
        <v>623039132.27999997</v>
      </c>
      <c r="G79" s="84">
        <f>IF(ISBLANK(F79),"  ",IF(F79&gt;0,F79/F79,IF(F79&gt;0,1,0)))</f>
        <v>1</v>
      </c>
      <c r="H79" s="176">
        <f>H77+H70+H49+H42+H51+H50+H78</f>
        <v>292364676.80000001</v>
      </c>
      <c r="I79" s="82">
        <f>IF(ISBLANK(H79),"  ",IF(L79&gt;0,H79/L79,IF(H79&gt;0,1,0)))</f>
        <v>0.48621104605947202</v>
      </c>
      <c r="J79" s="176">
        <f>J77+J70+J49+J42+J51+J50+J78</f>
        <v>308947611.69999999</v>
      </c>
      <c r="K79" s="83">
        <f>IF(ISBLANK(J79),"  ",IF(L79&gt;0,J79/L79,IF(J79&gt;0,1,0)))</f>
        <v>0.51378895394052804</v>
      </c>
      <c r="L79" s="176">
        <f>L77+L70+L49+L42+L51+L50+L78</f>
        <v>601312288.5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26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105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f>'ULS Summary'!B13-ULSBoard!B13+LSU!B13+LSUA!B13+LSUS!B13+SUBR!B13+SUNO!B13</f>
        <v>381585757.5</v>
      </c>
      <c r="C13" s="41">
        <f t="shared" ref="C13:C79" si="0">IF(ISBLANK(B13),"  ",IF(F13&gt;0,B13/F13,IF(B13&gt;0,1,0)))</f>
        <v>1</v>
      </c>
      <c r="D13" s="177">
        <f>'ULS Summary'!D13-ULSBoard!D13+LSU!D13+LSUA!D13+LSUS!D13+SUBR!D13+SUNO!D13</f>
        <v>0</v>
      </c>
      <c r="E13" s="42">
        <f>IF(ISBLANK(D13),"  ",IF(F13&gt;0,D13/F13,IF(D13&gt;0,1,0)))</f>
        <v>0</v>
      </c>
      <c r="F13" s="187">
        <f>D13+B13</f>
        <v>381585757.5</v>
      </c>
      <c r="G13" s="43">
        <f>IF(ISBLANK(F13),"  ",IF(F79&gt;0,F13/F79,IF(F13&gt;0,1,0)))</f>
        <v>0.12180400362849238</v>
      </c>
      <c r="H13" s="165">
        <f>'ULS Summary'!H13-ULSBoard!H13+LSU!H13+LSUA!H13+LSUS!H13+SUBR!H13+SUNO!H13</f>
        <v>312454746</v>
      </c>
      <c r="I13" s="41">
        <f>IF(ISBLANK(H13),"  ",IF(L13&gt;0,H13/L13,IF(H13&gt;0,1,0)))</f>
        <v>1</v>
      </c>
      <c r="J13" s="177">
        <f>'ULS Summary'!J13-ULSBoard!J13+LSU!J13+LSUA!J13+LSUS!J13+SUBR!J13+SUNO!J13</f>
        <v>0</v>
      </c>
      <c r="K13" s="42">
        <f>IF(ISBLANK(J13),"  ",IF(L13&gt;0,J13/L13,IF(J13&gt;0,1,0)))</f>
        <v>0</v>
      </c>
      <c r="L13" s="187">
        <f t="shared" ref="L13:L34" si="1">J13+H13</f>
        <v>312454746</v>
      </c>
      <c r="M13" s="44">
        <f>IF(ISBLANK(L13),"  ",IF(L79&gt;0,L13/L79,IF(L13&gt;0,1,0)))</f>
        <v>0.10119814058921479</v>
      </c>
      <c r="N13" s="24"/>
    </row>
    <row r="14" spans="1:17" ht="15" customHeight="1" x14ac:dyDescent="0.2">
      <c r="A14" s="10" t="s">
        <v>13</v>
      </c>
      <c r="B14" s="165">
        <f>'ULS Summary'!B14-ULSBoard!B14+LSU!B14+LSUA!B14+LSUS!B14+SUBR!B14+SUNO!B14</f>
        <v>0</v>
      </c>
      <c r="C14" s="45">
        <f t="shared" si="0"/>
        <v>0</v>
      </c>
      <c r="D14" s="177">
        <f>'ULS Summary'!D14-ULSBoard!D14+LSU!D14+LSUA!D14+LSUS!D14+SUBR!D14+SUNO!D14</f>
        <v>0</v>
      </c>
      <c r="E14" s="46">
        <f>IF(ISBLANK(D14),"  ",IF(F14&gt;0,D14/F14,IF(D14&gt;0,1,0)))</f>
        <v>0</v>
      </c>
      <c r="F14" s="188">
        <f>D14+B14</f>
        <v>0</v>
      </c>
      <c r="G14" s="47">
        <f>IF(ISBLANK(F14),"  ",IF(F79&gt;0,F14/F79,IF(F14&gt;0,1,0)))</f>
        <v>0</v>
      </c>
      <c r="H14" s="165">
        <f>'ULS Summary'!H14-ULSBoard!H14+LSU!H14+LSUA!H14+LSUS!H14+SUBR!H14+SUNO!H14</f>
        <v>0</v>
      </c>
      <c r="I14" s="45">
        <f>IF(ISBLANK(H14),"  ",IF(L14&gt;0,H14/L14,IF(H14&gt;0,1,0)))</f>
        <v>0</v>
      </c>
      <c r="J14" s="177">
        <f>'ULS Summary'!J14-ULSBoard!J14+LSU!J14+LSUA!J14+LSUS!J14+SUBR!J14+SUNO!J14</f>
        <v>0</v>
      </c>
      <c r="K14" s="46">
        <f>IF(ISBLANK(J14),"  ",IF(L14&gt;0,J14/L14,IF(J14&gt;0,1,0)))</f>
        <v>0</v>
      </c>
      <c r="L14" s="188">
        <f t="shared" si="1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65">
        <f>'ULS Summary'!B15-ULSBoard!B15+LSU!B15+LSUA!B15+LSUS!B15+SUBR!B15+SUNO!B15</f>
        <v>29725271.439999998</v>
      </c>
      <c r="C15" s="48">
        <f t="shared" si="0"/>
        <v>1</v>
      </c>
      <c r="D15" s="177">
        <f>'ULS Summary'!D15-ULSBoard!D15+LSU!D15+LSUA!D15+LSUS!D15+SUBR!D15+SUNO!D15</f>
        <v>0</v>
      </c>
      <c r="E15" s="49">
        <f>IF(ISBLANK(D15),"  ",IF(F15&gt;0,D15/F15,IF(D15&gt;0,1,0)))</f>
        <v>0</v>
      </c>
      <c r="F15" s="189">
        <f>D15+B15</f>
        <v>29725271.439999998</v>
      </c>
      <c r="G15" s="50">
        <f>IF(ISBLANK(F15),"  ",IF(F79&gt;0,F15/F79,IF(F15&gt;0,1,0)))</f>
        <v>9.4884491865126295E-3</v>
      </c>
      <c r="H15" s="165">
        <f>'ULS Summary'!H15-ULSBoard!H15+LSU!H15+LSUA!H15+LSUS!H15+SUBR!H15+SUNO!H15</f>
        <v>30220082</v>
      </c>
      <c r="I15" s="48">
        <f>IF(ISBLANK(H15),"  ",IF(L15&gt;0,H15/L15,IF(H15&gt;0,1,0)))</f>
        <v>1</v>
      </c>
      <c r="J15" s="177">
        <f>'ULS Summary'!J15-ULSBoard!J15+LSU!J15+LSUA!J15+LSUS!J15+SUBR!J15+SUNO!J15</f>
        <v>0</v>
      </c>
      <c r="K15" s="49">
        <f>IF(ISBLANK(J15),"  ",IF(L15&gt;0,J15/L15,IF(J15&gt;0,1,0)))</f>
        <v>0</v>
      </c>
      <c r="L15" s="189">
        <f t="shared" si="1"/>
        <v>30220082</v>
      </c>
      <c r="M15" s="50">
        <f>IF(ISBLANK(L15),"  ",IF(L79&gt;0,L15/L79,IF(L15&gt;0,1,0)))</f>
        <v>9.7877089274668889E-3</v>
      </c>
      <c r="N15" s="24"/>
    </row>
    <row r="16" spans="1:17" ht="15" customHeight="1" x14ac:dyDescent="0.2">
      <c r="A16" s="51" t="s">
        <v>15</v>
      </c>
      <c r="B16" s="165">
        <f>'ULS Summary'!B16-ULSBoard!B16+LSU!B16+LSUA!B16+LSUS!B16+SUBR!B16+SUNO!B16</f>
        <v>0</v>
      </c>
      <c r="C16" s="41">
        <f t="shared" si="0"/>
        <v>0</v>
      </c>
      <c r="D16" s="177">
        <f>'ULS Summary'!D16-ULSBoard!D16+LSU!D16+LSUA!D16+LSUS!D16+SUBR!D16+SUNO!D16</f>
        <v>0</v>
      </c>
      <c r="E16" s="42">
        <f>IF(ISBLANK(D16),"  ",IF(F16&gt;0,D16/F16,IF(D16&gt;0,1,0)))</f>
        <v>0</v>
      </c>
      <c r="F16" s="190">
        <f t="shared" ref="F16:F41" si="2">D16+B16</f>
        <v>0</v>
      </c>
      <c r="G16" s="43">
        <f>IF(ISBLANK(F16),"  ",IF(F79&gt;0,F16/F79,IF(F16&gt;0,1,0)))</f>
        <v>0</v>
      </c>
      <c r="H16" s="165">
        <f>'ULS Summary'!H16-ULSBoard!H16+LSU!H16+LSUA!H16+LSUS!H16+SUBR!H16+SUNO!H16</f>
        <v>0</v>
      </c>
      <c r="I16" s="41">
        <f t="shared" ref="I16:I34" si="3">IF(ISBLANK(H16),"  ",IF(L16&gt;0,H16/L16,IF(H16&gt;0,1,0)))</f>
        <v>0</v>
      </c>
      <c r="J16" s="177">
        <f>'ULS Summary'!J16-ULSBoard!J16+LSU!J16+LSUA!J16+LSUS!J16+SUBR!J16+SUNO!J16</f>
        <v>0</v>
      </c>
      <c r="K16" s="42">
        <f t="shared" ref="K16:K34" si="4">IF(ISBLANK(J16),"  ",IF(L16&gt;0,J16/L16,IF(J16&gt;0,1,0)))</f>
        <v>0</v>
      </c>
      <c r="L16" s="190">
        <f t="shared" si="1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165">
        <f>'ULS Summary'!B17-ULSBoard!B17+LSU!B17+LSUA!B17+LSUS!B17+SUBR!B17+SUNO!B17</f>
        <v>23353023.539999999</v>
      </c>
      <c r="C17" s="45">
        <f t="shared" si="0"/>
        <v>1</v>
      </c>
      <c r="D17" s="177">
        <f>'ULS Summary'!D17-ULSBoard!D17+LSU!D17+LSUA!D17+LSUS!D17+SUBR!D17+SUNO!D17</f>
        <v>0</v>
      </c>
      <c r="E17" s="42">
        <f t="shared" ref="E17:E34" si="5">IF(ISBLANK(D17),"  ",IF(F17&gt;0,D17/F17,IF(D17&gt;0,1,0)))</f>
        <v>0</v>
      </c>
      <c r="F17" s="191">
        <f t="shared" si="2"/>
        <v>23353023.539999999</v>
      </c>
      <c r="G17" s="47">
        <f>IF(ISBLANK(F17),"  ",IF(F79&gt;0,F17/F79,IF(F17&gt;0,1,0)))</f>
        <v>7.4543970997199178E-3</v>
      </c>
      <c r="H17" s="165">
        <f>'ULS Summary'!H17-ULSBoard!H17+LSU!H17+LSUA!H17+LSUS!H17+SUBR!H17+SUNO!H17</f>
        <v>23781161</v>
      </c>
      <c r="I17" s="45">
        <f t="shared" si="3"/>
        <v>1</v>
      </c>
      <c r="J17" s="177">
        <f>'ULS Summary'!J17-ULSBoard!J17+LSU!J17+LSUA!J17+LSUS!J17+SUBR!J17+SUNO!J17</f>
        <v>0</v>
      </c>
      <c r="K17" s="46">
        <f t="shared" si="4"/>
        <v>0</v>
      </c>
      <c r="L17" s="191">
        <f t="shared" si="1"/>
        <v>23781161</v>
      </c>
      <c r="M17" s="47">
        <f>IF(ISBLANK(L17),"  ",IF(L79&gt;0,L17/L79,IF(L17&gt;0,1,0)))</f>
        <v>7.7022650641790915E-3</v>
      </c>
      <c r="N17" s="24"/>
    </row>
    <row r="18" spans="1:14" ht="15" customHeight="1" x14ac:dyDescent="0.2">
      <c r="A18" s="52" t="s">
        <v>17</v>
      </c>
      <c r="B18" s="165">
        <f>'ULS Summary'!B18-ULSBoard!B18+LSU!B18+LSUA!B18+LSUS!B18+SUBR!B18+SUNO!B18</f>
        <v>0</v>
      </c>
      <c r="C18" s="45">
        <f t="shared" si="0"/>
        <v>0</v>
      </c>
      <c r="D18" s="177">
        <f>'ULS Summary'!D18-ULSBoard!D18+LSU!D18+LSUA!D18+LSUS!D18+SUBR!D18+SUNO!D18</f>
        <v>0</v>
      </c>
      <c r="E18" s="42">
        <f t="shared" si="5"/>
        <v>0</v>
      </c>
      <c r="F18" s="191">
        <f t="shared" si="2"/>
        <v>0</v>
      </c>
      <c r="G18" s="47">
        <f>IF(ISBLANK(F18),"  ",IF(F79&gt;0,F18/F79,IF(F18&gt;0,1,0)))</f>
        <v>0</v>
      </c>
      <c r="H18" s="165">
        <f>'ULS Summary'!H18-ULSBoard!H18+LSU!H18+LSUA!H18+LSUS!H18+SUBR!H18+SUNO!H18</f>
        <v>0</v>
      </c>
      <c r="I18" s="45">
        <f t="shared" si="3"/>
        <v>0</v>
      </c>
      <c r="J18" s="177">
        <f>'ULS Summary'!J18-ULSBoard!J18+LSU!J18+LSUA!J18+LSUS!J18+SUBR!J18+SUNO!J18</f>
        <v>0</v>
      </c>
      <c r="K18" s="46">
        <f t="shared" si="4"/>
        <v>0</v>
      </c>
      <c r="L18" s="191">
        <f t="shared" si="1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165">
        <f>'ULS Summary'!B19-ULSBoard!B19+LSU!B19+LSUA!B19+LSUS!B19+SUBR!B19+SUNO!B19</f>
        <v>428916.25999999995</v>
      </c>
      <c r="C19" s="45">
        <f t="shared" si="0"/>
        <v>1</v>
      </c>
      <c r="D19" s="177">
        <f>'ULS Summary'!D19-ULSBoard!D19+LSU!D19+LSUA!D19+LSUS!D19+SUBR!D19+SUNO!D19</f>
        <v>0</v>
      </c>
      <c r="E19" s="42">
        <f t="shared" si="5"/>
        <v>0</v>
      </c>
      <c r="F19" s="191">
        <f t="shared" si="2"/>
        <v>428916.25999999995</v>
      </c>
      <c r="G19" s="47">
        <f>IF(ISBLANK(F19),"  ",IF(F79&gt;0,F19/F79,IF(F19&gt;0,1,0)))</f>
        <v>1.3691212699247396E-4</v>
      </c>
      <c r="H19" s="165">
        <f>'ULS Summary'!H19-ULSBoard!H19+LSU!H19+LSUA!H19+LSUS!H19+SUBR!H19+SUNO!H19</f>
        <v>236138</v>
      </c>
      <c r="I19" s="45">
        <f t="shared" si="3"/>
        <v>1</v>
      </c>
      <c r="J19" s="177">
        <f>'ULS Summary'!J19-ULSBoard!J19+LSU!J19+LSUA!J19+LSUS!J19+SUBR!J19+SUNO!J19</f>
        <v>0</v>
      </c>
      <c r="K19" s="46">
        <f t="shared" si="4"/>
        <v>0</v>
      </c>
      <c r="L19" s="191">
        <f t="shared" si="1"/>
        <v>236138</v>
      </c>
      <c r="M19" s="47">
        <f>IF(ISBLANK(L19),"  ",IF(L79&gt;0,L19/L79,IF(L19&gt;0,1,0)))</f>
        <v>7.6480600241725897E-5</v>
      </c>
      <c r="N19" s="24"/>
    </row>
    <row r="20" spans="1:14" ht="15" customHeight="1" x14ac:dyDescent="0.2">
      <c r="A20" s="52" t="s">
        <v>19</v>
      </c>
      <c r="B20" s="165">
        <f>'ULS Summary'!B20-ULSBoard!B20+LSU!B20+LSUA!B20+LSUS!B20+SUBR!B20+SUNO!B20</f>
        <v>1591874</v>
      </c>
      <c r="C20" s="45">
        <f t="shared" si="0"/>
        <v>1</v>
      </c>
      <c r="D20" s="177">
        <f>'ULS Summary'!D20-ULSBoard!D20+LSU!D20+LSUA!D20+LSUS!D20+SUBR!D20+SUNO!D20</f>
        <v>0</v>
      </c>
      <c r="E20" s="42">
        <f t="shared" si="5"/>
        <v>0</v>
      </c>
      <c r="F20" s="191">
        <f>D20+B20</f>
        <v>1591874</v>
      </c>
      <c r="G20" s="47">
        <f>IF(ISBLANK(F20),"  ",IF(F79&gt;0,F20/F79,IF(F20&gt;0,1,0)))</f>
        <v>5.081338143814308E-4</v>
      </c>
      <c r="H20" s="165">
        <f>'ULS Summary'!H20-ULSBoard!H20+LSU!H20+LSUA!H20+LSUS!H20+SUBR!H20+SUNO!H20</f>
        <v>1634127</v>
      </c>
      <c r="I20" s="45">
        <f t="shared" si="3"/>
        <v>1</v>
      </c>
      <c r="J20" s="177">
        <f>'ULS Summary'!J20-ULSBoard!J20+LSU!J20+LSUA!J20+LSUS!J20+SUBR!J20+SUNO!J20</f>
        <v>0</v>
      </c>
      <c r="K20" s="46">
        <f t="shared" si="4"/>
        <v>0</v>
      </c>
      <c r="L20" s="191">
        <f t="shared" si="1"/>
        <v>1634127</v>
      </c>
      <c r="M20" s="47">
        <f>IF(ISBLANK(L20),"  ",IF(L79&gt;0,L20/L79,IF(L20&gt;0,1,0)))</f>
        <v>5.2926260843748493E-4</v>
      </c>
      <c r="N20" s="24"/>
    </row>
    <row r="21" spans="1:14" ht="15" customHeight="1" x14ac:dyDescent="0.2">
      <c r="A21" s="52" t="s">
        <v>20</v>
      </c>
      <c r="B21" s="165">
        <f>'ULS Summary'!B21-ULSBoard!B21+LSU!B21+LSUA!B21+LSUS!B21+SUBR!B21+SUNO!B21</f>
        <v>50000</v>
      </c>
      <c r="C21" s="45">
        <f t="shared" si="0"/>
        <v>1</v>
      </c>
      <c r="D21" s="177">
        <f>'ULS Summary'!D21-ULSBoard!D21+LSU!D21+LSUA!D21+LSUS!D21+SUBR!D21+SUNO!D21</f>
        <v>0</v>
      </c>
      <c r="E21" s="42">
        <f t="shared" si="5"/>
        <v>0</v>
      </c>
      <c r="F21" s="191">
        <f t="shared" si="2"/>
        <v>50000</v>
      </c>
      <c r="G21" s="47">
        <f>IF(ISBLANK(F21),"  ",IF(F79&gt;0,F21/F79,IF(F21&gt;0,1,0)))</f>
        <v>1.5960239767137059E-5</v>
      </c>
      <c r="H21" s="165">
        <f>'ULS Summary'!H21-ULSBoard!H21+LSU!H21+LSUA!H21+LSUS!H21+SUBR!H21+SUNO!H21</f>
        <v>50000</v>
      </c>
      <c r="I21" s="45">
        <f t="shared" si="3"/>
        <v>1</v>
      </c>
      <c r="J21" s="177">
        <f>'ULS Summary'!J21-ULSBoard!J21+LSU!J21+LSUA!J21+LSUS!J21+SUBR!J21+SUNO!J21</f>
        <v>0</v>
      </c>
      <c r="K21" s="46">
        <f t="shared" si="4"/>
        <v>0</v>
      </c>
      <c r="L21" s="191">
        <f t="shared" si="1"/>
        <v>50000</v>
      </c>
      <c r="M21" s="47">
        <f>IF(ISBLANK(L21),"  ",IF(L79&gt;0,L21/L79,IF(L21&gt;0,1,0)))</f>
        <v>1.6194047599650605E-5</v>
      </c>
      <c r="N21" s="24"/>
    </row>
    <row r="22" spans="1:14" ht="15" customHeight="1" x14ac:dyDescent="0.2">
      <c r="A22" s="52" t="s">
        <v>21</v>
      </c>
      <c r="B22" s="165">
        <f>'ULS Summary'!B22-ULSBoard!B22+LSU!B22+LSUA!B22+LSUS!B22+SUBR!B22+SUNO!B22</f>
        <v>0</v>
      </c>
      <c r="C22" s="45">
        <f t="shared" si="0"/>
        <v>0</v>
      </c>
      <c r="D22" s="177">
        <f>'ULS Summary'!D22-ULSBoard!D22+LSU!D22+LSUA!D22+LSUS!D22+SUBR!D22+SUNO!D22</f>
        <v>0</v>
      </c>
      <c r="E22" s="42">
        <f t="shared" si="5"/>
        <v>0</v>
      </c>
      <c r="F22" s="191">
        <f t="shared" si="2"/>
        <v>0</v>
      </c>
      <c r="G22" s="47">
        <f>IF(ISBLANK(F22),"  ",IF(F79&gt;0,F22/F79,IF(F22&gt;0,1,0)))</f>
        <v>0</v>
      </c>
      <c r="H22" s="165">
        <f>'ULS Summary'!H22-ULSBoard!H22+LSU!H22+LSUA!H22+LSUS!H22+SUBR!H22+SUNO!H22</f>
        <v>0</v>
      </c>
      <c r="I22" s="45">
        <f t="shared" si="3"/>
        <v>0</v>
      </c>
      <c r="J22" s="177">
        <f>'ULS Summary'!J22-ULSBoard!J22+LSU!J22+LSUA!J22+LSUS!J22+SUBR!J22+SUNO!J22</f>
        <v>0</v>
      </c>
      <c r="K22" s="46">
        <f t="shared" si="4"/>
        <v>0</v>
      </c>
      <c r="L22" s="191">
        <f t="shared" si="1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165">
        <f>'ULS Summary'!B23-ULSBoard!B23+LSU!B23+LSUA!B23+LSUS!B23+SUBR!B23+SUNO!B23</f>
        <v>750000</v>
      </c>
      <c r="C23" s="45">
        <f t="shared" si="0"/>
        <v>1</v>
      </c>
      <c r="D23" s="177">
        <f>'ULS Summary'!D23-ULSBoard!D23+LSU!D23+LSUA!D23+LSUS!D23+SUBR!D23+SUNO!D23</f>
        <v>0</v>
      </c>
      <c r="E23" s="42">
        <f t="shared" si="5"/>
        <v>0</v>
      </c>
      <c r="F23" s="191">
        <f t="shared" si="2"/>
        <v>750000</v>
      </c>
      <c r="G23" s="47">
        <f>IF(ISBLANK(F23),"  ",IF(F79&gt;0,F23/F79,IF(F23&gt;0,1,0)))</f>
        <v>2.3940359650705589E-4</v>
      </c>
      <c r="H23" s="165">
        <f>'ULS Summary'!H23-ULSBoard!H23+LSU!H23+LSUA!H23+LSUS!H23+SUBR!H23+SUNO!H23</f>
        <v>750000</v>
      </c>
      <c r="I23" s="45">
        <f t="shared" si="3"/>
        <v>1</v>
      </c>
      <c r="J23" s="177">
        <f>'ULS Summary'!J23-ULSBoard!J23+LSU!J23+LSUA!J23+LSUS!J23+SUBR!J23+SUNO!J23</f>
        <v>0</v>
      </c>
      <c r="K23" s="46">
        <f t="shared" si="4"/>
        <v>0</v>
      </c>
      <c r="L23" s="191">
        <f t="shared" si="1"/>
        <v>750000</v>
      </c>
      <c r="M23" s="47">
        <f>IF(ISBLANK(L23),"  ",IF(L79&gt;0,L23/L79,IF(L23&gt;0,1,0)))</f>
        <v>2.4291071399475909E-4</v>
      </c>
      <c r="N23" s="24"/>
    </row>
    <row r="24" spans="1:14" ht="15" customHeight="1" x14ac:dyDescent="0.2">
      <c r="A24" s="52" t="s">
        <v>23</v>
      </c>
      <c r="B24" s="165">
        <f>'ULS Summary'!B24-ULSBoard!B24+LSU!B24+LSUA!B24+LSUS!B24+SUBR!B24+SUNO!B24</f>
        <v>3332132.64</v>
      </c>
      <c r="C24" s="45">
        <f t="shared" si="0"/>
        <v>1</v>
      </c>
      <c r="D24" s="177">
        <f>'ULS Summary'!D24-ULSBoard!D24+LSU!D24+LSUA!D24+LSUS!D24+SUBR!D24+SUNO!D24</f>
        <v>0</v>
      </c>
      <c r="E24" s="42">
        <f t="shared" si="5"/>
        <v>0</v>
      </c>
      <c r="F24" s="191">
        <f t="shared" si="2"/>
        <v>3332132.64</v>
      </c>
      <c r="G24" s="47">
        <f>IF(ISBLANK(F24),"  ",IF(F79&gt;0,F24/F79,IF(F24&gt;0,1,0)))</f>
        <v>1.063632717406068E-3</v>
      </c>
      <c r="H24" s="165">
        <f>'ULS Summary'!H24-ULSBoard!H24+LSU!H24+LSUA!H24+LSUS!H24+SUBR!H24+SUNO!H24</f>
        <v>3533359</v>
      </c>
      <c r="I24" s="45">
        <f t="shared" si="3"/>
        <v>1</v>
      </c>
      <c r="J24" s="177">
        <f>'ULS Summary'!J24-ULSBoard!J24+LSU!J24+LSUA!J24+LSUS!J24+SUBR!J24+SUNO!J24</f>
        <v>0</v>
      </c>
      <c r="K24" s="46">
        <f t="shared" si="4"/>
        <v>0</v>
      </c>
      <c r="L24" s="191">
        <f t="shared" si="1"/>
        <v>3533359</v>
      </c>
      <c r="M24" s="47">
        <f>IF(ISBLANK(L24),"  ",IF(L79&gt;0,L24/L79,IF(L24&gt;0,1,0)))</f>
        <v>1.1443876766530773E-3</v>
      </c>
      <c r="N24" s="24"/>
    </row>
    <row r="25" spans="1:14" ht="15" customHeight="1" x14ac:dyDescent="0.2">
      <c r="A25" s="52" t="s">
        <v>24</v>
      </c>
      <c r="B25" s="165">
        <f>'ULS Summary'!B25-ULSBoard!B25+LSU!B25+LSUA!B25+LSUS!B25+SUBR!B25+SUNO!B25</f>
        <v>210000</v>
      </c>
      <c r="C25" s="45">
        <f t="shared" si="0"/>
        <v>1</v>
      </c>
      <c r="D25" s="177">
        <f>'ULS Summary'!D25-ULSBoard!D25+LSU!D25+LSUA!D25+LSUS!D25+SUBR!D25+SUNO!D25</f>
        <v>0</v>
      </c>
      <c r="E25" s="42">
        <f t="shared" si="5"/>
        <v>0</v>
      </c>
      <c r="F25" s="191">
        <f t="shared" si="2"/>
        <v>210000</v>
      </c>
      <c r="G25" s="47">
        <f>IF(ISBLANK(F25),"  ",IF(F79&gt;0,F25/F79,IF(F25&gt;0,1,0)))</f>
        <v>6.7033007021975659E-5</v>
      </c>
      <c r="H25" s="165">
        <f>'ULS Summary'!H25-ULSBoard!H25+LSU!H25+LSUA!H25+LSUS!H25+SUBR!H25+SUNO!H25</f>
        <v>210000</v>
      </c>
      <c r="I25" s="45">
        <f t="shared" si="3"/>
        <v>1</v>
      </c>
      <c r="J25" s="177">
        <f>'ULS Summary'!J25-ULSBoard!J25+LSU!J25+LSUA!J25+LSUS!J25+SUBR!J25+SUNO!J25</f>
        <v>0</v>
      </c>
      <c r="K25" s="46">
        <f t="shared" si="4"/>
        <v>0</v>
      </c>
      <c r="L25" s="191">
        <f t="shared" si="1"/>
        <v>210000</v>
      </c>
      <c r="M25" s="47">
        <f>IF(ISBLANK(L25),"  ",IF(L79&gt;0,L25/L79,IF(L25&gt;0,1,0)))</f>
        <v>6.8014999918532539E-5</v>
      </c>
      <c r="N25" s="24"/>
    </row>
    <row r="26" spans="1:14" ht="15" customHeight="1" x14ac:dyDescent="0.2">
      <c r="A26" s="52" t="s">
        <v>25</v>
      </c>
      <c r="B26" s="165">
        <f>'ULS Summary'!B26-ULSBoard!B26+LSU!B26+LSUA!B26+LSUS!B26+SUBR!B26+SUNO!B26</f>
        <v>0</v>
      </c>
      <c r="C26" s="45">
        <f t="shared" si="0"/>
        <v>0</v>
      </c>
      <c r="D26" s="177">
        <f>'ULS Summary'!D26-ULSBoard!D26+LSU!D26+LSUA!D26+LSUS!D26+SUBR!D26+SUNO!D26</f>
        <v>0</v>
      </c>
      <c r="E26" s="42">
        <f t="shared" si="5"/>
        <v>0</v>
      </c>
      <c r="F26" s="191">
        <f t="shared" si="2"/>
        <v>0</v>
      </c>
      <c r="G26" s="47">
        <f>IF(ISBLANK(F26),"  ",IF(F79&gt;0,F26/F79,IF(F26&gt;0,1,0)))</f>
        <v>0</v>
      </c>
      <c r="H26" s="165">
        <f>'ULS Summary'!H26-ULSBoard!H26+LSU!H26+LSUA!H26+LSUS!H26+SUBR!H26+SUNO!H26</f>
        <v>0</v>
      </c>
      <c r="I26" s="45">
        <f t="shared" si="3"/>
        <v>0</v>
      </c>
      <c r="J26" s="177">
        <f>'ULS Summary'!J26-ULSBoard!J26+LSU!J26+LSUA!J26+LSUS!J26+SUBR!J26+SUNO!J26</f>
        <v>0</v>
      </c>
      <c r="K26" s="46">
        <f t="shared" si="4"/>
        <v>0</v>
      </c>
      <c r="L26" s="191">
        <f t="shared" si="1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165">
        <f>'ULS Summary'!B27-ULSBoard!B27+LSU!B27+LSUA!B27+LSUS!B27+SUBR!B27+SUNO!B27</f>
        <v>0</v>
      </c>
      <c r="C27" s="45">
        <f t="shared" si="0"/>
        <v>0</v>
      </c>
      <c r="D27" s="177">
        <f>'ULS Summary'!D27-ULSBoard!D27+LSU!D27+LSUA!D27+LSUS!D27+SUBR!D27+SUNO!D27</f>
        <v>0</v>
      </c>
      <c r="E27" s="42">
        <f t="shared" si="5"/>
        <v>0</v>
      </c>
      <c r="F27" s="191">
        <f t="shared" si="2"/>
        <v>0</v>
      </c>
      <c r="G27" s="47">
        <f>IF(ISBLANK(F27),"  ",IF(F79&gt;0,F27/F79,IF(F27&gt;0,1,0)))</f>
        <v>0</v>
      </c>
      <c r="H27" s="165">
        <f>'ULS Summary'!H27-ULSBoard!H27+LSU!H27+LSUA!H27+LSUS!H27+SUBR!H27+SUNO!H27</f>
        <v>0</v>
      </c>
      <c r="I27" s="45">
        <f t="shared" si="3"/>
        <v>0</v>
      </c>
      <c r="J27" s="177">
        <f>'ULS Summary'!J27-ULSBoard!J27+LSU!J27+LSUA!J27+LSUS!J27+SUBR!J27+SUNO!J27</f>
        <v>0</v>
      </c>
      <c r="K27" s="46">
        <f t="shared" si="4"/>
        <v>0</v>
      </c>
      <c r="L27" s="191">
        <f t="shared" si="1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165">
        <f>'ULS Summary'!B28-ULSBoard!B28+LSU!B28+LSUA!B28+LSUS!B28+SUBR!B28+SUNO!B28</f>
        <v>0</v>
      </c>
      <c r="C28" s="45">
        <f t="shared" si="0"/>
        <v>0</v>
      </c>
      <c r="D28" s="177">
        <f>'ULS Summary'!D28-ULSBoard!D28+LSU!D28+LSUA!D28+LSUS!D28+SUBR!D28+SUNO!D28</f>
        <v>0</v>
      </c>
      <c r="E28" s="42">
        <f t="shared" si="5"/>
        <v>0</v>
      </c>
      <c r="F28" s="191">
        <f t="shared" si="2"/>
        <v>0</v>
      </c>
      <c r="G28" s="47">
        <f>IF(ISBLANK(F28),"  ",IF(F79&gt;0,F28/F79,IF(F28&gt;0,1,0)))</f>
        <v>0</v>
      </c>
      <c r="H28" s="165">
        <f>'ULS Summary'!H28-ULSBoard!H28+LSU!H28+LSUA!H28+LSUS!H28+SUBR!H28+SUNO!H28</f>
        <v>0</v>
      </c>
      <c r="I28" s="45">
        <f t="shared" si="3"/>
        <v>0</v>
      </c>
      <c r="J28" s="177">
        <f>'ULS Summary'!J28-ULSBoard!J28+LSU!J28+LSUA!J28+LSUS!J28+SUBR!J28+SUNO!J28</f>
        <v>0</v>
      </c>
      <c r="K28" s="46">
        <f t="shared" si="4"/>
        <v>0</v>
      </c>
      <c r="L28" s="191">
        <f t="shared" si="1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165">
        <f>'ULS Summary'!B29-ULSBoard!B29+LSU!B29+LSUA!B29+LSUS!B29+SUBR!B29+SUNO!B29</f>
        <v>0</v>
      </c>
      <c r="C29" s="45">
        <f t="shared" si="0"/>
        <v>0</v>
      </c>
      <c r="D29" s="177">
        <f>'ULS Summary'!D29-ULSBoard!D29+LSU!D29+LSUA!D29+LSUS!D29+SUBR!D29+SUNO!D29</f>
        <v>0</v>
      </c>
      <c r="E29" s="42">
        <f t="shared" si="5"/>
        <v>0</v>
      </c>
      <c r="F29" s="191">
        <f t="shared" si="2"/>
        <v>0</v>
      </c>
      <c r="G29" s="47">
        <f>IF(ISBLANK(F29),"  ",IF(F79&gt;0,F29/F79,IF(F29&gt;0,1,0)))</f>
        <v>0</v>
      </c>
      <c r="H29" s="165">
        <f>'ULS Summary'!H29-ULSBoard!H29+LSU!H29+LSUA!H29+LSUS!H29+SUBR!H29+SUNO!H29</f>
        <v>0</v>
      </c>
      <c r="I29" s="45">
        <f t="shared" si="3"/>
        <v>0</v>
      </c>
      <c r="J29" s="177">
        <f>'ULS Summary'!J29-ULSBoard!J29+LSU!J29+LSUA!J29+LSUS!J29+SUBR!J29+SUNO!J29</f>
        <v>0</v>
      </c>
      <c r="K29" s="46">
        <f t="shared" si="4"/>
        <v>0</v>
      </c>
      <c r="L29" s="191">
        <f t="shared" si="1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165">
        <f>'ULS Summary'!B30-ULSBoard!B30+LSU!B30+LSUA!B30+LSUS!B30+SUBR!B30+SUNO!B30</f>
        <v>0</v>
      </c>
      <c r="C30" s="45">
        <f t="shared" si="0"/>
        <v>0</v>
      </c>
      <c r="D30" s="177">
        <f>'ULS Summary'!D30-ULSBoard!D30+LSU!D30+LSUA!D30+LSUS!D30+SUBR!D30+SUNO!D30</f>
        <v>0</v>
      </c>
      <c r="E30" s="42">
        <f>IF(ISBLANK(D30),"  ",IF(F30&gt;0,D30/F30,IF(D30&gt;0,1,0)))</f>
        <v>0</v>
      </c>
      <c r="F30" s="191">
        <f t="shared" si="2"/>
        <v>0</v>
      </c>
      <c r="G30" s="47">
        <f>IF(ISBLANK(F30),"  ",IF(F79&gt;0,F30/F79,IF(F30&gt;0,1,0)))</f>
        <v>0</v>
      </c>
      <c r="H30" s="165">
        <f>'ULS Summary'!H30-ULSBoard!H30+LSU!H30+LSUA!H30+LSUS!H30+SUBR!H30+SUNO!H30</f>
        <v>0</v>
      </c>
      <c r="I30" s="45">
        <f t="shared" si="3"/>
        <v>0</v>
      </c>
      <c r="J30" s="177">
        <f>'ULS Summary'!J30-ULSBoard!J30+LSU!J30+LSUA!J30+LSUS!J30+SUBR!J30+SUNO!J30</f>
        <v>0</v>
      </c>
      <c r="K30" s="46">
        <f>IF(ISBLANK(J30),"  ",IF(L30&gt;0,J30/L30,IF(J30&gt;0,1,0)))</f>
        <v>0</v>
      </c>
      <c r="L30" s="191">
        <f t="shared" si="1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165">
        <f>'ULS Summary'!B31-ULSBoard!B31+LSU!B31+LSUA!B31+LSUS!B31+SUBR!B31+SUNO!B31</f>
        <v>0</v>
      </c>
      <c r="C31" s="45">
        <f t="shared" si="0"/>
        <v>0</v>
      </c>
      <c r="D31" s="177">
        <f>'ULS Summary'!D31-ULSBoard!D31+LSU!D31+LSUA!D31+LSUS!D31+SUBR!D31+SUNO!D31</f>
        <v>0</v>
      </c>
      <c r="E31" s="42">
        <f>IF(ISBLANK(D31),"  ",IF(F31&gt;0,D31/F31,IF(D31&gt;0,1,0)))</f>
        <v>0</v>
      </c>
      <c r="F31" s="191">
        <f t="shared" si="2"/>
        <v>0</v>
      </c>
      <c r="G31" s="47">
        <f>IF(ISBLANK(F31),"  ",IF(F79&gt;0,F31/F79,IF(F31&gt;0,1,0)))</f>
        <v>0</v>
      </c>
      <c r="H31" s="165">
        <f>'ULS Summary'!H31-ULSBoard!H31+LSU!H31+LSUA!H31+LSUS!H31+SUBR!H31+SUNO!H31</f>
        <v>0</v>
      </c>
      <c r="I31" s="45">
        <f t="shared" si="3"/>
        <v>0</v>
      </c>
      <c r="J31" s="177">
        <f>'ULS Summary'!J31-ULSBoard!J31+LSU!J31+LSUA!J31+LSUS!J31+SUBR!J31+SUNO!J31</f>
        <v>0</v>
      </c>
      <c r="K31" s="46">
        <f>IF(ISBLANK(J31),"  ",IF(L31&gt;0,J31/L31,IF(J31&gt;0,1,0)))</f>
        <v>0</v>
      </c>
      <c r="L31" s="191">
        <f t="shared" si="1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165">
        <f>'ULS Summary'!B32-ULSBoard!B32+LSU!B32+LSUA!B32+LSUS!B32+SUBR!B32+SUNO!B32</f>
        <v>0</v>
      </c>
      <c r="C32" s="45">
        <f t="shared" si="0"/>
        <v>0</v>
      </c>
      <c r="D32" s="177">
        <f>'ULS Summary'!D32-ULSBoard!D32+LSU!D32+LSUA!D32+LSUS!D32+SUBR!D32+SUNO!D32</f>
        <v>0</v>
      </c>
      <c r="E32" s="42">
        <f>IF(ISBLANK(D32),"  ",IF(F32&gt;0,D32/F32,IF(D32&gt;0,1,0)))</f>
        <v>0</v>
      </c>
      <c r="F32" s="191">
        <f t="shared" si="2"/>
        <v>0</v>
      </c>
      <c r="G32" s="47">
        <f>IF(ISBLANK(F32),"  ",IF(F79&gt;0,F32/F79,IF(F32&gt;0,1,0)))</f>
        <v>0</v>
      </c>
      <c r="H32" s="165">
        <f>'ULS Summary'!H32-ULSBoard!H32+LSU!H32+LSUA!H32+LSUS!H32+SUBR!H32+SUNO!H32</f>
        <v>0</v>
      </c>
      <c r="I32" s="45">
        <f t="shared" si="3"/>
        <v>0</v>
      </c>
      <c r="J32" s="177">
        <f>'ULS Summary'!J32-ULSBoard!J32+LSU!J32+LSUA!J32+LSUS!J32+SUBR!J32+SUNO!J32</f>
        <v>0</v>
      </c>
      <c r="K32" s="46">
        <f>IF(ISBLANK(J32),"  ",IF(L32&gt;0,J32/L32,IF(J32&gt;0,1,0)))</f>
        <v>0</v>
      </c>
      <c r="L32" s="191">
        <f t="shared" si="1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165">
        <f>'ULS Summary'!B33-ULSBoard!B33+LSU!B33+LSUA!B33+LSUS!B33+SUBR!B33+SUNO!B33</f>
        <v>0</v>
      </c>
      <c r="C33" s="45">
        <f>IF(ISBLANK(B33),"  ",IF(F33&gt;0,B33/F33,IF(B33&gt;0,1,0)))</f>
        <v>0</v>
      </c>
      <c r="D33" s="177">
        <f>'ULS Summary'!D33-ULSBoard!D33+LSU!D33+LSUA!D33+LSUS!D33+SUBR!D33+SUNO!D33</f>
        <v>0</v>
      </c>
      <c r="E33" s="42">
        <f>IF(ISBLANK(D33),"  ",IF(F33&gt;0,D33/F33,IF(D33&gt;0,1,0)))</f>
        <v>0</v>
      </c>
      <c r="F33" s="191">
        <f t="shared" si="2"/>
        <v>0</v>
      </c>
      <c r="G33" s="47">
        <f>IF(ISBLANK(F33),"  ",IF(F79&gt;0,F33/F79,IF(F33&gt;0,1,0)))</f>
        <v>0</v>
      </c>
      <c r="H33" s="165">
        <f>'ULS Summary'!H33-ULSBoard!H33+LSU!H33+LSUA!H33+LSUS!H33+SUBR!H33+SUNO!H33</f>
        <v>0</v>
      </c>
      <c r="I33" s="45">
        <f>IF(ISBLANK(H33),"  ",IF(L33&gt;0,H33/L33,IF(H33&gt;0,1,0)))</f>
        <v>0</v>
      </c>
      <c r="J33" s="177">
        <f>'ULS Summary'!J33-ULSBoard!J33+LSU!J33+LSUA!J33+LSUS!J33+SUBR!J33+SUNO!J33</f>
        <v>0</v>
      </c>
      <c r="K33" s="46">
        <f>IF(ISBLANK(J33),"  ",IF(L33&gt;0,J33/L33,IF(J33&gt;0,1,0)))</f>
        <v>0</v>
      </c>
      <c r="L33" s="191">
        <f t="shared" si="1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165">
        <f>'ULS Summary'!B34-ULSBoard!B34+LSU!B34+LSUA!B34+LSUS!B34+SUBR!B34+SUNO!B34</f>
        <v>0</v>
      </c>
      <c r="C34" s="45">
        <f t="shared" si="0"/>
        <v>0</v>
      </c>
      <c r="D34" s="177">
        <f>'ULS Summary'!D34-ULSBoard!D34+LSU!D34+LSUA!D34+LSUS!D34+SUBR!D34+SUNO!D34</f>
        <v>0</v>
      </c>
      <c r="E34" s="42">
        <f t="shared" si="5"/>
        <v>0</v>
      </c>
      <c r="F34" s="191">
        <f t="shared" si="2"/>
        <v>0</v>
      </c>
      <c r="G34" s="47">
        <f>IF(ISBLANK(F34),"  ",IF(F79&gt;0,F34/F79,IF(F34&gt;0,1,0)))</f>
        <v>0</v>
      </c>
      <c r="H34" s="165">
        <f>'ULS Summary'!H34-ULSBoard!H34+LSU!H34+LSUA!H34+LSUS!H34+SUBR!H34+SUNO!H34</f>
        <v>0</v>
      </c>
      <c r="I34" s="45">
        <f t="shared" si="3"/>
        <v>0</v>
      </c>
      <c r="J34" s="177">
        <f>'ULS Summary'!J34-ULSBoard!J34+LSU!J34+LSUA!J34+LSUS!J34+SUBR!J34+SUNO!J34</f>
        <v>0</v>
      </c>
      <c r="K34" s="46">
        <f t="shared" si="4"/>
        <v>0</v>
      </c>
      <c r="L34" s="191">
        <f t="shared" si="1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165">
        <f>'ULS Summary'!B35-ULSBoard!B35+LSU!B35+LSUA!B35+LSUS!B35+SUBR!B35+SUNO!B35</f>
        <v>9325</v>
      </c>
      <c r="C35" s="45">
        <f t="shared" ref="C35:C36" si="6">IF(ISBLANK(B35),"  ",IF(F35&gt;0,B35/F35,IF(B35&gt;0,1,0)))</f>
        <v>1</v>
      </c>
      <c r="D35" s="177">
        <f>'ULS Summary'!D35-ULSBoard!D35+LSU!D35+LSUA!D35+LSUS!D35+SUBR!D35+SUNO!D35</f>
        <v>0</v>
      </c>
      <c r="E35" s="42">
        <f t="shared" ref="E35:E36" si="7">IF(ISBLANK(D35),"  ",IF(F35&gt;0,D35/F35,IF(D35&gt;0,1,0)))</f>
        <v>0</v>
      </c>
      <c r="F35" s="191">
        <f t="shared" ref="F35" si="8">D35+B35</f>
        <v>9325</v>
      </c>
      <c r="G35" s="47">
        <f>IF(ISBLANK(F35),"  ",IF(F80&gt;0,F35/F80,IF(F35&gt;0,1,0)))</f>
        <v>1</v>
      </c>
      <c r="H35" s="165">
        <f>'ULS Summary'!H35-ULSBoard!H35+LSU!H35+LSUA!H35+LSUS!H35+SUBR!H35+SUNO!H35</f>
        <v>25297</v>
      </c>
      <c r="I35" s="45">
        <f t="shared" ref="I35" si="9">IF(ISBLANK(H35),"  ",IF(L35&gt;0,H35/L35,IF(H35&gt;0,1,0)))</f>
        <v>1</v>
      </c>
      <c r="J35" s="177">
        <f>'ULS Summary'!J35-ULSBoard!J35+LSU!J35+LSUA!J35+LSUS!J35+SUBR!J35+SUNO!J35</f>
        <v>0</v>
      </c>
      <c r="K35" s="46">
        <f t="shared" ref="K35" si="10">IF(ISBLANK(J35),"  ",IF(L35&gt;0,J35/L35,IF(J35&gt;0,1,0)))</f>
        <v>0</v>
      </c>
      <c r="L35" s="191">
        <f t="shared" ref="L35" si="11">J35+H35</f>
        <v>25297</v>
      </c>
      <c r="M35" s="47">
        <f>IF(ISBLANK(L35),"  ",IF(L80&gt;0,L35/L80,IF(L35&gt;0,1,0)))</f>
        <v>1</v>
      </c>
      <c r="N35" s="24"/>
    </row>
    <row r="36" spans="1:14" ht="15" customHeight="1" x14ac:dyDescent="0.2">
      <c r="A36" s="157" t="s">
        <v>188</v>
      </c>
      <c r="B36" s="165">
        <f>'ULS Summary'!B36-ULSBoard!B36+LSU!B36+LSUA!B36+LSUS!B36+SUBR!B36+SUNO!B36</f>
        <v>0</v>
      </c>
      <c r="C36" s="45">
        <f t="shared" si="6"/>
        <v>0</v>
      </c>
      <c r="D36" s="177">
        <f>'ULS Summary'!D36-ULSBoard!D36+LSU!D36+LSUA!D36+LSUS!D36+SUBR!D36+SUNO!D36</f>
        <v>0</v>
      </c>
      <c r="E36" s="42">
        <f t="shared" si="7"/>
        <v>0</v>
      </c>
      <c r="F36" s="191">
        <f t="shared" ref="F36" si="12">D36+B36</f>
        <v>0</v>
      </c>
      <c r="G36" s="47">
        <f>IF(ISBLANK(F36),"  ",IF(F81&gt;0,F36/F81,IF(F36&gt;0,1,0)))</f>
        <v>0</v>
      </c>
      <c r="H36" s="165">
        <f>'ULS Summary'!H36-ULSBoard!H36+LSU!H36+LSUA!H36+LSUS!H36+SUBR!H36+SUNO!H36</f>
        <v>0</v>
      </c>
      <c r="I36" s="45">
        <f t="shared" ref="I36" si="13">IF(ISBLANK(H36),"  ",IF(L36&gt;0,H36/L36,IF(H36&gt;0,1,0)))</f>
        <v>0</v>
      </c>
      <c r="J36" s="177">
        <f>'ULS Summary'!J36-ULSBoard!J36+LSU!J36+LSUA!J36+LSUS!J36+SUBR!J36+SUNO!J36</f>
        <v>0</v>
      </c>
      <c r="K36" s="46">
        <f t="shared" ref="K36" si="14">IF(ISBLANK(J36),"  ",IF(L36&gt;0,J36/L36,IF(J36&gt;0,1,0)))</f>
        <v>0</v>
      </c>
      <c r="L36" s="191">
        <f t="shared" ref="L36" si="1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165"/>
      <c r="C37" s="56" t="s">
        <v>4</v>
      </c>
      <c r="D37" s="177"/>
      <c r="E37" s="57" t="s">
        <v>4</v>
      </c>
      <c r="F37" s="191"/>
      <c r="G37" s="58" t="s">
        <v>4</v>
      </c>
      <c r="H37" s="165"/>
      <c r="I37" s="56" t="s">
        <v>4</v>
      </c>
      <c r="J37" s="177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165">
        <f>'ULS Summary'!B38-ULSBoard!B38+LSU!B38+LSUA!B38+LSUS!B38+SUBR!B38+SUNO!B38</f>
        <v>0</v>
      </c>
      <c r="C38" s="45">
        <f t="shared" si="0"/>
        <v>0</v>
      </c>
      <c r="D38" s="177">
        <f>'ULS Summary'!D38-ULSBoard!D38+LSU!D38+LSUA!D38+LSUS!D38+SUBR!D38+SUNO!D38</f>
        <v>0</v>
      </c>
      <c r="E38" s="46">
        <f>IF(ISBLANK(D38),"  ",IF(F38&gt;0,D38/F38,IF(D38&gt;0,1,0)))</f>
        <v>0</v>
      </c>
      <c r="F38" s="191">
        <f t="shared" si="2"/>
        <v>0</v>
      </c>
      <c r="G38" s="47">
        <f>IF(ISBLANK(F38),"  ",IF(F79&gt;0,F38/F79,IF(F38&gt;0,1,0)))</f>
        <v>0</v>
      </c>
      <c r="H38" s="165">
        <f>'ULS Summary'!H38-ULSBoard!H38+LSU!H38+LSUA!H38+LSUS!H38+SUBR!H38+SUNO!H38</f>
        <v>0</v>
      </c>
      <c r="I38" s="45">
        <f>IF(ISBLANK(H38),"  ",IF(L38&gt;0,H38/L38,IF(H38&gt;0,1,0)))</f>
        <v>0</v>
      </c>
      <c r="J38" s="177">
        <f>'ULS Summary'!J38-ULSBoard!J38+LSU!J38+LSUA!J38+LSUS!J38+SUBR!J38+SUNO!J38</f>
        <v>0</v>
      </c>
      <c r="K38" s="46">
        <f>IF(ISBLANK(J38),"  ",IF(L38&gt;0,J38/L38,IF(J38&gt;0,1,0)))</f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167"/>
      <c r="C39" s="56" t="s">
        <v>4</v>
      </c>
      <c r="D39" s="179"/>
      <c r="E39" s="57" t="s">
        <v>4</v>
      </c>
      <c r="F39" s="191"/>
      <c r="G39" s="58" t="s">
        <v>4</v>
      </c>
      <c r="H39" s="167"/>
      <c r="I39" s="56" t="s">
        <v>4</v>
      </c>
      <c r="J39" s="179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5">
        <f>'ULS Summary'!B40-ULSBoard!B40+LSU!B40+LSUA!B40+LSUS!B40+SUBR!B40+SUNO!B40</f>
        <v>0</v>
      </c>
      <c r="C40" s="45">
        <f t="shared" si="0"/>
        <v>0</v>
      </c>
      <c r="D40" s="177">
        <f>'ULS Summary'!D40-ULSBoard!D40+LSU!D40+LSUA!D40+LSUS!D40+SUBR!D40+SUNO!D40</f>
        <v>0</v>
      </c>
      <c r="E40" s="46">
        <f>IF(ISBLANK(D40),"  ",IF(F40&gt;0,D40/F40,IF(D40&gt;0,1,0)))</f>
        <v>0</v>
      </c>
      <c r="F40" s="192">
        <f t="shared" si="2"/>
        <v>0</v>
      </c>
      <c r="G40" s="47">
        <f>IF(ISBLANK(F40),"  ",IF(F79&gt;0,F40/F79,IF(F40&gt;0,1,0)))</f>
        <v>0</v>
      </c>
      <c r="H40" s="165">
        <f>'ULS Summary'!H40-ULSBoard!H40+LSU!H40+LSUA!H40+LSUS!H40+SUBR!H40+SUNO!H40</f>
        <v>0</v>
      </c>
      <c r="I40" s="45">
        <f>IF(ISBLANK(H40),"  ",IF(L40&gt;0,H40/L40,IF(H40&gt;0,1,0)))</f>
        <v>0</v>
      </c>
      <c r="J40" s="177">
        <f>'ULS Summary'!J40-ULSBoard!J40+LSU!J40+LSUA!J40+LSUS!J40+SUBR!J40+SUNO!J40</f>
        <v>0</v>
      </c>
      <c r="K40" s="46">
        <f>IF(ISBLANK(J40),"  ",IF(L40&gt;0,J40/L40,IF(J40&gt;0,1,0)))</f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36</v>
      </c>
      <c r="B41" s="168"/>
      <c r="C41" s="45" t="str">
        <f t="shared" si="0"/>
        <v xml:space="preserve">  </v>
      </c>
      <c r="D41" s="180"/>
      <c r="E41" s="42" t="str">
        <f>IF(ISBLANK(D41),"  ",IF(F41&gt;0,D41/F41,IF(D41&gt;0,1,0)))</f>
        <v xml:space="preserve">  </v>
      </c>
      <c r="F41" s="191">
        <f t="shared" si="2"/>
        <v>0</v>
      </c>
      <c r="G41" s="47">
        <f>IF(ISBLANK(F41),"  ",IF(F79&gt;0,F41/F79,IF(F41&gt;0,1,0)))</f>
        <v>0</v>
      </c>
      <c r="H41" s="168"/>
      <c r="I41" s="45" t="str">
        <f>IF(ISBLANK(H41),"  ",IF(L41&gt;0,H41/L41,IF(H41&gt;0,1,0)))</f>
        <v xml:space="preserve">  </v>
      </c>
      <c r="J41" s="180"/>
      <c r="K41" s="46" t="str">
        <f>IF(ISBLANK(J41),"  ",IF(L41&gt;0,J41/L41,IF(J41&gt;0,1,0)))</f>
        <v xml:space="preserve">  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f>SUM(B13:B15,B38,B40,B41)</f>
        <v>411311028.94</v>
      </c>
      <c r="C42" s="69">
        <f t="shared" si="0"/>
        <v>1</v>
      </c>
      <c r="D42" s="213">
        <f>SUM(D13:D15,D38,D40,D41)</f>
        <v>0</v>
      </c>
      <c r="E42" s="60">
        <f>IF(ISBLANK(D42),"  ",IF(F42&gt;0,D42/F42,IF(D42&gt;0,1,0)))</f>
        <v>0</v>
      </c>
      <c r="F42" s="169">
        <f>SUM(F13:F15,F38,F40:F41)</f>
        <v>411311028.94</v>
      </c>
      <c r="G42" s="61">
        <f>IF(ISBLANK(F42),"  ",IF(F79&gt;0,F42/F79,IF(F42&gt;0,1,0)))</f>
        <v>0.13129245281500501</v>
      </c>
      <c r="H42" s="169">
        <f>SUM(H13:H15,H38,H40:H41)</f>
        <v>342674828</v>
      </c>
      <c r="I42" s="69">
        <f>IF(ISBLANK(H42),"  ",IF(L42&gt;0,H42/L42,IF(H42&gt;0,1,0)))</f>
        <v>1</v>
      </c>
      <c r="J42" s="213">
        <f>SUM(J13:J15,J38,J40:J41)</f>
        <v>0</v>
      </c>
      <c r="K42" s="62">
        <f>IF(ISBLANK(J42),"  ",IF(L42&gt;0,J42/L42,IF(J42&gt;0,1,0)))</f>
        <v>0</v>
      </c>
      <c r="L42" s="169">
        <f>SUM(L13:L15,L38,L40:L41)</f>
        <v>342674828</v>
      </c>
      <c r="M42" s="61">
        <f>IF(ISBLANK(L42),"  ",IF(L79&gt;0,L42/L79,IF(L42&gt;0,1,0)))</f>
        <v>0.11098584951668168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165">
        <f>'ULS Summary'!B44-ULSBoard!B44+LSU!B44+LSUA!B44+LSUS!B44+SUBR!B44+SUNO!B44</f>
        <v>0</v>
      </c>
      <c r="C44" s="41">
        <f t="shared" si="0"/>
        <v>0</v>
      </c>
      <c r="D44" s="177">
        <f>'ULS Summary'!D44-ULSBoard!D44+LSU!D44+LSUA!D44+LSUS!D44+SUBR!D44+SUNO!D44</f>
        <v>0</v>
      </c>
      <c r="E44" s="42">
        <f t="shared" ref="E44:E51" si="16">IF(ISBLANK(D44),"  ",IF(F44&gt;0,D44/F44,IF(D44&gt;0,1,0)))</f>
        <v>0</v>
      </c>
      <c r="F44" s="189">
        <f>D44+B44</f>
        <v>0</v>
      </c>
      <c r="G44" s="43">
        <f>IF(ISBLANK(F44),"  ",IF(D79&gt;0,F44/D79,IF(F44&gt;0,1,0)))</f>
        <v>0</v>
      </c>
      <c r="H44" s="165">
        <f>'ULS Summary'!H44-ULSBoard!H44+LSU!H44+LSUA!H44+LSUS!H44+SUBR!H44+SUNO!H44</f>
        <v>0</v>
      </c>
      <c r="I44" s="41">
        <f t="shared" ref="I44:I51" si="17">IF(ISBLANK(H44),"  ",IF(L44&gt;0,H44/L44,IF(H44&gt;0,1,0)))</f>
        <v>0</v>
      </c>
      <c r="J44" s="177">
        <f>'ULS Summary'!J44-ULSBoard!J44+LSU!J44+LSUA!J44+LSUS!J44+SUBR!J44+SUNO!J44</f>
        <v>0</v>
      </c>
      <c r="K44" s="42">
        <f t="shared" ref="K44:K51" si="18">IF(ISBLANK(J44),"  ",IF(L44&gt;0,J44/L44,IF(J44&gt;0,1,0)))</f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165">
        <f>'ULS Summary'!B45-ULSBoard!B45+LSU!B45+LSUA!B45+LSUS!B45+SUBR!B45+SUNO!B45</f>
        <v>0</v>
      </c>
      <c r="C45" s="45">
        <f t="shared" si="0"/>
        <v>0</v>
      </c>
      <c r="D45" s="177">
        <f>'ULS Summary'!D45-ULSBoard!D45+LSU!D45+LSUA!D45+LSUS!D45+SUBR!D45+SUNO!D45</f>
        <v>0</v>
      </c>
      <c r="E45" s="46">
        <f t="shared" si="16"/>
        <v>0</v>
      </c>
      <c r="F45" s="191">
        <f>D45+B45</f>
        <v>0</v>
      </c>
      <c r="G45" s="47">
        <f>IF(ISBLANK(F45),"  ",IF(D79&gt;0,F45/D79,IF(F45&gt;0,1,0)))</f>
        <v>0</v>
      </c>
      <c r="H45" s="165">
        <f>'ULS Summary'!H45-ULSBoard!H45+LSU!H45+LSUA!H45+LSUS!H45+SUBR!H45+SUNO!H45</f>
        <v>0</v>
      </c>
      <c r="I45" s="45">
        <f t="shared" si="17"/>
        <v>0</v>
      </c>
      <c r="J45" s="177">
        <f>'ULS Summary'!J45-ULSBoard!J45+LSU!J45+LSUA!J45+LSUS!J45+SUBR!J45+SUNO!J45</f>
        <v>0</v>
      </c>
      <c r="K45" s="46">
        <f t="shared" si="18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165">
        <f>'ULS Summary'!B46-ULSBoard!B46+LSU!B46+LSUA!B46+LSUS!B46+SUBR!B46+SUNO!B46</f>
        <v>0</v>
      </c>
      <c r="C46" s="45">
        <f t="shared" si="0"/>
        <v>0</v>
      </c>
      <c r="D46" s="177">
        <f>'ULS Summary'!D46-ULSBoard!D46+LSU!D46+LSUA!D46+LSUS!D46+SUBR!D46+SUNO!D46</f>
        <v>0</v>
      </c>
      <c r="E46" s="46">
        <f t="shared" si="16"/>
        <v>0</v>
      </c>
      <c r="F46" s="192">
        <f>D46+B46</f>
        <v>0</v>
      </c>
      <c r="G46" s="47">
        <f>IF(ISBLANK(F46),"  ",IF(D79&gt;0,F46/D79,IF(F46&gt;0,1,0)))</f>
        <v>0</v>
      </c>
      <c r="H46" s="165">
        <f>'ULS Summary'!H46-ULSBoard!H46+LSU!H46+LSUA!H46+LSUS!H46+SUBR!H46+SUNO!H46</f>
        <v>0</v>
      </c>
      <c r="I46" s="45">
        <f t="shared" si="17"/>
        <v>0</v>
      </c>
      <c r="J46" s="177">
        <f>'ULS Summary'!J46-ULSBoard!J46+LSU!J46+LSUA!J46+LSUS!J46+SUBR!J46+SUNO!J46</f>
        <v>0</v>
      </c>
      <c r="K46" s="46">
        <f t="shared" si="18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165">
        <f>'ULS Summary'!B47-ULSBoard!B47+LSU!B47+LSUA!B47+LSUS!B47+SUBR!B47+SUNO!B47</f>
        <v>10575923.01</v>
      </c>
      <c r="C47" s="45">
        <f t="shared" si="0"/>
        <v>0.87384917095364922</v>
      </c>
      <c r="D47" s="177">
        <f>'ULS Summary'!D47-ULSBoard!D47+LSU!D47+LSUA!D47+LSUS!D47+SUBR!D47+SUNO!D47</f>
        <v>1526764</v>
      </c>
      <c r="E47" s="46">
        <f t="shared" si="16"/>
        <v>0.12615082904635075</v>
      </c>
      <c r="F47" s="192">
        <f>D47+B47</f>
        <v>12102687.01</v>
      </c>
      <c r="G47" s="47">
        <f>IF(ISBLANK(F47),"  ",IF(D79&gt;0,F47/D79,IF(F47&gt;0,1,0)))</f>
        <v>8.3513458558559673E-3</v>
      </c>
      <c r="H47" s="165">
        <f>'ULS Summary'!H47-ULSBoard!H47+LSU!H47+LSUA!H47+LSUS!H47+SUBR!H47+SUNO!H47</f>
        <v>10642631</v>
      </c>
      <c r="I47" s="45">
        <f t="shared" si="17"/>
        <v>0.8764067936686698</v>
      </c>
      <c r="J47" s="177">
        <f>'ULS Summary'!J47-ULSBoard!J47+LSU!J47+LSUA!J47+LSUS!J47+SUBR!J47+SUNO!J47</f>
        <v>1500852</v>
      </c>
      <c r="K47" s="46">
        <f t="shared" si="18"/>
        <v>0.12359320633133014</v>
      </c>
      <c r="L47" s="192">
        <f>J47+H47</f>
        <v>12143483</v>
      </c>
      <c r="M47" s="47">
        <f>IF(ISBLANK(L47),"  ",IF(J79&gt;0,L47/J79,IF(L47&gt;0,1,0)))</f>
        <v>8.2229658047799793E-3</v>
      </c>
      <c r="N47" s="24"/>
    </row>
    <row r="48" spans="1:14" ht="15" customHeight="1" x14ac:dyDescent="0.2">
      <c r="A48" s="67" t="s">
        <v>43</v>
      </c>
      <c r="B48" s="165">
        <f>'ULS Summary'!B48-ULSBoard!B48+LSU!B48+LSUA!B48+LSUS!B48+SUBR!B48+SUNO!B48</f>
        <v>259923</v>
      </c>
      <c r="C48" s="45">
        <f t="shared" si="0"/>
        <v>1</v>
      </c>
      <c r="D48" s="177">
        <f>'ULS Summary'!D48-ULSBoard!D48+LSU!D48+LSUA!D48+LSUS!D48+SUBR!D48+SUNO!D48</f>
        <v>0</v>
      </c>
      <c r="E48" s="46">
        <f t="shared" si="16"/>
        <v>0</v>
      </c>
      <c r="F48" s="192">
        <f>D48+B48</f>
        <v>259923</v>
      </c>
      <c r="G48" s="47">
        <f>IF(ISBLANK(F48),"  ",IF(F79&gt;0,F48/F79,IF(F48&gt;0,1,0)))</f>
        <v>8.2968668019871322E-5</v>
      </c>
      <c r="H48" s="165">
        <f>'ULS Summary'!H48-ULSBoard!H48+LSU!H48+LSUA!H48+LSUS!H48+SUBR!H48+SUNO!H48</f>
        <v>259923</v>
      </c>
      <c r="I48" s="45">
        <f t="shared" si="17"/>
        <v>1</v>
      </c>
      <c r="J48" s="177">
        <f>'ULS Summary'!J48-ULSBoard!J48+LSU!J48+LSUA!J48+LSUS!J48+SUBR!J48+SUNO!J48</f>
        <v>0</v>
      </c>
      <c r="K48" s="46">
        <f t="shared" si="18"/>
        <v>0</v>
      </c>
      <c r="L48" s="192">
        <f>J48+H48</f>
        <v>259923</v>
      </c>
      <c r="M48" s="47">
        <f>IF(ISBLANK(L48),"  ",IF(L79&gt;0,L48/L79,IF(L48&gt;0,1,0)))</f>
        <v>8.4184108684879692E-5</v>
      </c>
      <c r="N48" s="24"/>
    </row>
    <row r="49" spans="1:14" s="64" customFormat="1" ht="15" customHeight="1" x14ac:dyDescent="0.25">
      <c r="A49" s="65" t="s">
        <v>44</v>
      </c>
      <c r="B49" s="171">
        <f>B48+B47+B46+B45+B44</f>
        <v>10835846.01</v>
      </c>
      <c r="C49" s="69">
        <f t="shared" si="0"/>
        <v>0.87650148320095722</v>
      </c>
      <c r="D49" s="182">
        <f>D48+D47+D46+D45+D44</f>
        <v>1526764</v>
      </c>
      <c r="E49" s="62">
        <f t="shared" si="16"/>
        <v>0.12349851679904283</v>
      </c>
      <c r="F49" s="193">
        <f>F48+F47+F46+F45+F44</f>
        <v>12362610.01</v>
      </c>
      <c r="G49" s="61">
        <f>IF(ISBLANK(F49),"  ",IF(F79&gt;0,F49/F79,IF(F49&gt;0,1,0)))</f>
        <v>3.9462043981441739E-3</v>
      </c>
      <c r="H49" s="171">
        <f>H48+H47+H46+H45+H44</f>
        <v>10902554</v>
      </c>
      <c r="I49" s="69">
        <f t="shared" si="17"/>
        <v>0.87899678523786129</v>
      </c>
      <c r="J49" s="182">
        <f>J48+J47+J46+J45+J44</f>
        <v>1500852</v>
      </c>
      <c r="K49" s="62">
        <f t="shared" si="18"/>
        <v>0.12100321476213872</v>
      </c>
      <c r="L49" s="193">
        <f>L48+L47+L46+L45+L44</f>
        <v>12403406</v>
      </c>
      <c r="M49" s="61">
        <f>IF(ISBLANK(L49),"  ",IF(L79&gt;0,L49/L79,IF(L49&gt;0,1,0)))</f>
        <v>4.017226943235838E-3</v>
      </c>
      <c r="N49" s="63"/>
    </row>
    <row r="50" spans="1:14" s="64" customFormat="1" ht="15" customHeight="1" x14ac:dyDescent="0.25">
      <c r="A50" s="158" t="s">
        <v>183</v>
      </c>
      <c r="B50" s="172">
        <f>'ULS Summary'!B50-ULSBoard!B50+LSU!B50+LSUA!B50+LSUS!B50+SUBR!B50+SUNO!B50</f>
        <v>58969144</v>
      </c>
      <c r="C50" s="69">
        <f t="shared" ref="C50" si="19">IF(ISBLANK(B50),"  ",IF(F50&gt;0,B50/F50,IF(B50&gt;0,1,0)))</f>
        <v>1</v>
      </c>
      <c r="D50" s="183">
        <f>'ULS Summary'!D50-ULSBoard!D50+LSU!D50+LSUA!D50+LSUS!D50+SUBR!D50+SUNO!D50</f>
        <v>0</v>
      </c>
      <c r="E50" s="62">
        <f t="shared" ref="E50" si="20">IF(ISBLANK(D50),"  ",IF(F50&gt;0,D50/F50,IF(D50&gt;0,1,0)))</f>
        <v>0</v>
      </c>
      <c r="F50" s="194">
        <f>D50+B50</f>
        <v>58969144</v>
      </c>
      <c r="G50" s="61">
        <f>IF(ISBLANK(F50),"  ",IF(F78&gt;0,F50/F78,IF(F50&gt;0,1,0)))</f>
        <v>1</v>
      </c>
      <c r="H50" s="172">
        <f>'ULS Summary'!H50-ULSBoard!H50+LSU!H50+LSUA!H50+LSUS!H50+SUBR!H50+SUNO!H50</f>
        <v>0</v>
      </c>
      <c r="I50" s="69">
        <f t="shared" ref="I50" si="21">IF(ISBLANK(H50),"  ",IF(L50&gt;0,H50/L50,IF(H50&gt;0,1,0)))</f>
        <v>0</v>
      </c>
      <c r="J50" s="183">
        <f>'ULS Summary'!J50-ULSBoard!J50+LSU!J50+LSUA!J50+LSUS!J50+SUBR!J50+SUNO!J50</f>
        <v>59066274</v>
      </c>
      <c r="K50" s="62">
        <f t="shared" ref="K50" si="22">IF(ISBLANK(J50),"  ",IF(L50&gt;0,J50/L50,IF(J50&gt;0,1,0)))</f>
        <v>1</v>
      </c>
      <c r="L50" s="194">
        <f>J50+H50</f>
        <v>59066274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45</v>
      </c>
      <c r="B51" s="172">
        <f>'ULS Summary'!B51-ULSBoard!B51+LSU!B51+LSUA!B51+LSUS!B51+SUBR!B51+SUNO!B51</f>
        <v>0</v>
      </c>
      <c r="C51" s="69">
        <f t="shared" si="0"/>
        <v>0</v>
      </c>
      <c r="D51" s="183">
        <f>'ULS Summary'!D51-ULSBoard!D51+LSU!D51+LSUA!D51+LSUS!D51+SUBR!D51+SUNO!D51</f>
        <v>0</v>
      </c>
      <c r="E51" s="62">
        <f t="shared" si="16"/>
        <v>0</v>
      </c>
      <c r="F51" s="194">
        <f>D51+B51</f>
        <v>0</v>
      </c>
      <c r="G51" s="61">
        <f>IF(ISBLANK(F51),"  ",IF(F79&gt;0,F51/F79,IF(F51&gt;0,1,0)))</f>
        <v>0</v>
      </c>
      <c r="H51" s="172">
        <f>'ULS Summary'!H51-ULSBoard!H51+LSU!H51+LSUA!H51+LSUS!H51+SUBR!H51+SUNO!H51</f>
        <v>0</v>
      </c>
      <c r="I51" s="69">
        <f t="shared" si="17"/>
        <v>0</v>
      </c>
      <c r="J51" s="183">
        <f>'ULS Summary'!J51-ULSBoard!J51+LSU!J51+LSUA!J51+LSUS!J51+SUBR!J51+SUNO!J51</f>
        <v>0</v>
      </c>
      <c r="K51" s="62">
        <f t="shared" si="18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65">
        <f>'ULS Summary'!B53-ULSBoard!B53+LSU!B53+LSUA!B53+LSUS!B53+SUBR!B53+SUNO!B53</f>
        <v>845181302.91999996</v>
      </c>
      <c r="C53" s="41">
        <f t="shared" si="0"/>
        <v>0.97618349059036891</v>
      </c>
      <c r="D53" s="177">
        <f>'ULS Summary'!D53-ULSBoard!D53+LSU!D53+LSUA!D53+LSUS!D53+SUBR!D53+SUNO!D53</f>
        <v>20620373.780000001</v>
      </c>
      <c r="E53" s="42">
        <f t="shared" ref="E53:E70" si="23">IF(ISBLANK(D53),"  ",IF(F53&gt;0,D53/F53,IF(D53&gt;0,1,0)))</f>
        <v>2.3816509409631179E-2</v>
      </c>
      <c r="F53" s="195">
        <f t="shared" ref="F53:F58" si="24">D53+B53</f>
        <v>865801676.69999993</v>
      </c>
      <c r="G53" s="43">
        <f>IF(ISBLANK(F53),"  ",IF(F79&gt;0,F53/F79,IF(F53&gt;0,1,0)))</f>
        <v>0.27636804701842566</v>
      </c>
      <c r="H53" s="165">
        <f>'ULS Summary'!H53-ULSBoard!H53+LSU!H53+LSUA!H53+LSUS!H53+SUBR!H53+SUNO!H53</f>
        <v>857369389.63</v>
      </c>
      <c r="I53" s="41">
        <f t="shared" ref="I53:I70" si="25">IF(ISBLANK(H53),"  ",IF(L53&gt;0,H53/L53,IF(H53&gt;0,1,0)))</f>
        <v>0.97161728980909789</v>
      </c>
      <c r="J53" s="177">
        <f>'ULS Summary'!J53-ULSBoard!J53+LSU!J53+LSUA!J53+LSUS!J53+SUBR!J53+SUNO!J53</f>
        <v>25045321</v>
      </c>
      <c r="K53" s="42">
        <f t="shared" ref="K53:K70" si="26">IF(ISBLANK(J53),"  ",IF(L53&gt;0,J53/L53,IF(J53&gt;0,1,0)))</f>
        <v>2.8382710190902067E-2</v>
      </c>
      <c r="L53" s="195">
        <f t="shared" ref="L53:L69" si="27">J53+H53</f>
        <v>882414710.63</v>
      </c>
      <c r="M53" s="43">
        <f>IF(ISBLANK(L53),"  ",IF(L79&gt;0,L53/L79,IF(L53&gt;0,1,0)))</f>
        <v>0.28579731653148271</v>
      </c>
      <c r="N53" s="24"/>
    </row>
    <row r="54" spans="1:14" ht="15" customHeight="1" x14ac:dyDescent="0.2">
      <c r="A54" s="30" t="s">
        <v>48</v>
      </c>
      <c r="B54" s="165">
        <f>'ULS Summary'!B54-ULSBoard!B54+LSU!B54+LSUA!B54+LSUS!B54+SUBR!B54+SUNO!B54</f>
        <v>118979746.40000001</v>
      </c>
      <c r="C54" s="45">
        <f t="shared" si="0"/>
        <v>0.99930255285878311</v>
      </c>
      <c r="D54" s="177">
        <f>'ULS Summary'!D54-ULSBoard!D54+LSU!D54+LSUA!D54+LSUS!D54+SUBR!D54+SUNO!D54</f>
        <v>83040</v>
      </c>
      <c r="E54" s="46">
        <f t="shared" si="23"/>
        <v>6.974471412169134E-4</v>
      </c>
      <c r="F54" s="196">
        <f t="shared" si="24"/>
        <v>119062786.40000001</v>
      </c>
      <c r="G54" s="47">
        <f>IF(ISBLANK(F54),"  ",IF(F79&gt;0,F54/F79,IF(F54&gt;0,1,0)))</f>
        <v>3.800541236574851E-2</v>
      </c>
      <c r="H54" s="165">
        <f>'ULS Summary'!H54-ULSBoard!H54+LSU!H54+LSUA!H54+LSUS!H54+SUBR!H54+SUNO!H54</f>
        <v>134734556.30000001</v>
      </c>
      <c r="I54" s="45">
        <f t="shared" si="25"/>
        <v>0.9996567760808257</v>
      </c>
      <c r="J54" s="177">
        <f>'ULS Summary'!J54-ULSBoard!J54+LSU!J54+LSUA!J54+LSUS!J54+SUBR!J54+SUNO!J54</f>
        <v>46260</v>
      </c>
      <c r="K54" s="46">
        <f t="shared" si="26"/>
        <v>3.4322391917431943E-4</v>
      </c>
      <c r="L54" s="196">
        <f t="shared" si="27"/>
        <v>134780816.30000001</v>
      </c>
      <c r="M54" s="47">
        <f>IF(ISBLANK(L54),"  ",IF(L79&gt;0,L54/L79,IF(L54&gt;0,1,0)))</f>
        <v>4.3652939093639286E-2</v>
      </c>
      <c r="N54" s="24"/>
    </row>
    <row r="55" spans="1:14" ht="15" customHeight="1" x14ac:dyDescent="0.2">
      <c r="A55" s="74" t="s">
        <v>49</v>
      </c>
      <c r="B55" s="165">
        <f>'ULS Summary'!B55-ULSBoard!B55+LSU!B55+LSUA!B55+LSUS!B55+SUBR!B55+SUNO!B55</f>
        <v>36080700.760000005</v>
      </c>
      <c r="C55" s="45">
        <f t="shared" si="0"/>
        <v>0.98143698937181212</v>
      </c>
      <c r="D55" s="177">
        <f>'ULS Summary'!D55-ULSBoard!D55+LSU!D55+LSUA!D55+LSUS!D55+SUBR!D55+SUNO!D55</f>
        <v>682434.47</v>
      </c>
      <c r="E55" s="46">
        <f t="shared" si="23"/>
        <v>1.8563010628187923E-2</v>
      </c>
      <c r="F55" s="197">
        <f t="shared" si="24"/>
        <v>36763135.230000004</v>
      </c>
      <c r="G55" s="47">
        <f>IF(ISBLANK(F55),"  ",IF(F79&gt;0,F55/F79,IF(F55&gt;0,1,0)))</f>
        <v>1.173496905724967E-2</v>
      </c>
      <c r="H55" s="165">
        <f>'ULS Summary'!H55-ULSBoard!H55+LSU!H55+LSUA!H55+LSUS!H55+SUBR!H55+SUNO!H55</f>
        <v>37148431</v>
      </c>
      <c r="I55" s="45">
        <f t="shared" si="25"/>
        <v>0.98650743401261198</v>
      </c>
      <c r="J55" s="177">
        <f>'ULS Summary'!J55-ULSBoard!J55+LSU!J55+LSUA!J55+LSUS!J55+SUBR!J55+SUNO!J55</f>
        <v>508083</v>
      </c>
      <c r="K55" s="46">
        <f t="shared" si="26"/>
        <v>1.3492565987387999E-2</v>
      </c>
      <c r="L55" s="197">
        <f t="shared" si="27"/>
        <v>37656514</v>
      </c>
      <c r="M55" s="47">
        <f>IF(ISBLANK(L55),"  ",IF(L79&gt;0,L55/L79,IF(L55&gt;0,1,0)))</f>
        <v>1.2196227603058189E-2</v>
      </c>
      <c r="N55" s="24"/>
    </row>
    <row r="56" spans="1:14" ht="15" customHeight="1" x14ac:dyDescent="0.2">
      <c r="A56" s="74" t="s">
        <v>50</v>
      </c>
      <c r="B56" s="165">
        <f>'ULS Summary'!B56-ULSBoard!B56+LSU!B56+LSUA!B56+LSUS!B56+SUBR!B56+SUNO!B56</f>
        <v>16271602.58</v>
      </c>
      <c r="C56" s="45">
        <f t="shared" si="0"/>
        <v>1</v>
      </c>
      <c r="D56" s="177">
        <f>'ULS Summary'!D56-ULSBoard!D56+LSU!D56+LSUA!D56+LSUS!D56+SUBR!D56+SUNO!D56</f>
        <v>0</v>
      </c>
      <c r="E56" s="46">
        <f t="shared" si="23"/>
        <v>0</v>
      </c>
      <c r="F56" s="165">
        <f>'ULS Summary'!F56-ULSBoard!F56+LSU!F56+LSUA!F56+LSUS!F56+SUBR!F56+SUNO!F56</f>
        <v>16271602.58</v>
      </c>
      <c r="G56" s="47">
        <f>IF(ISBLANK(F56),"  ",IF(F79&gt;0,F56/F79,IF(F56&gt;0,1,0)))</f>
        <v>5.1939735714473202E-3</v>
      </c>
      <c r="H56" s="165">
        <f>'ULS Summary'!H56-ULSBoard!H56+LSU!H56+LSUA!H56+LSUS!H56+SUBR!H56+SUNO!H56</f>
        <v>16612105.5</v>
      </c>
      <c r="I56" s="45">
        <f t="shared" si="25"/>
        <v>1</v>
      </c>
      <c r="J56" s="177">
        <f>'ULS Summary'!J56-ULSBoard!J56+LSU!J56+LSUA!J56+LSUS!J56+SUBR!J56+SUNO!J56</f>
        <v>0</v>
      </c>
      <c r="K56" s="46">
        <f t="shared" si="26"/>
        <v>0</v>
      </c>
      <c r="L56" s="165">
        <f>'ULS Summary'!L56-ULSBoard!L56+LSU!L56+LSUA!L56+LSUS!L56+SUBR!L56+SUNO!L56</f>
        <v>16612105.5</v>
      </c>
      <c r="M56" s="47">
        <f>IF(ISBLANK(L56),"  ",IF(L79&gt;0,L56/L79,IF(L56&gt;0,1,0)))</f>
        <v>5.3803445439483521E-3</v>
      </c>
      <c r="N56" s="24"/>
    </row>
    <row r="57" spans="1:14" ht="15" customHeight="1" x14ac:dyDescent="0.2">
      <c r="A57" s="74" t="s">
        <v>51</v>
      </c>
      <c r="B57" s="165">
        <f>'ULS Summary'!B57-ULSBoard!B57+LSU!B57+LSUA!B57+LSUS!B57+SUBR!B57+SUNO!B57</f>
        <v>0</v>
      </c>
      <c r="C57" s="45">
        <f>IF(ISBLANK(B57),"  ",IF(F57&gt;0,B57/F57,IF(B57&gt;0,1,0)))</f>
        <v>0</v>
      </c>
      <c r="D57" s="177">
        <f>'ULS Summary'!D57-ULSBoard!D57+LSU!D57+LSUA!D57+LSUS!D57+SUBR!D57+SUNO!D57</f>
        <v>16921360.830000002</v>
      </c>
      <c r="E57" s="46">
        <f>IF(ISBLANK(D57),"  ",IF(F57&gt;0,D57/F57,IF(D57&gt;0,1,0)))</f>
        <v>1</v>
      </c>
      <c r="F57" s="197">
        <f t="shared" si="24"/>
        <v>16921360.830000002</v>
      </c>
      <c r="G57" s="47">
        <f>IF(ISBLANK(F57),"  ",IF(F79&gt;0,F57/F79,IF(F57&gt;0,1,0)))</f>
        <v>5.4013795206608282E-3</v>
      </c>
      <c r="H57" s="165">
        <f>'ULS Summary'!H57-ULSBoard!H57+LSU!H57+LSUA!H57+LSUS!H57+SUBR!H57+SUNO!H57</f>
        <v>0</v>
      </c>
      <c r="I57" s="45">
        <f>IF(ISBLANK(H57),"  ",IF(L57&gt;0,H57/L57,IF(H57&gt;0,1,0)))</f>
        <v>0</v>
      </c>
      <c r="J57" s="177">
        <f>'ULS Summary'!J57-ULSBoard!J57+LSU!J57+LSUA!J57+LSUS!J57+SUBR!J57+SUNO!J57</f>
        <v>17433056</v>
      </c>
      <c r="K57" s="46">
        <f>IF(ISBLANK(J57),"  ",IF(L57&gt;0,J57/L57,IF(J57&gt;0,1,0)))</f>
        <v>1</v>
      </c>
      <c r="L57" s="197">
        <f t="shared" si="27"/>
        <v>17433056</v>
      </c>
      <c r="M57" s="47">
        <f>IF(ISBLANK(L57),"  ",IF(L79&gt;0,L57/L79,IF(L57&gt;0,1,0)))</f>
        <v>5.6462347734274922E-3</v>
      </c>
      <c r="N57" s="24"/>
    </row>
    <row r="58" spans="1:14" ht="15" customHeight="1" x14ac:dyDescent="0.2">
      <c r="A58" s="30" t="s">
        <v>52</v>
      </c>
      <c r="B58" s="165">
        <f>'ULS Summary'!B58-ULSBoard!B58+LSU!B58+LSUA!B58+LSUS!B58+SUBR!B58+SUNO!B58</f>
        <v>142596044.39000005</v>
      </c>
      <c r="C58" s="45">
        <f t="shared" si="0"/>
        <v>0.48289267302389932</v>
      </c>
      <c r="D58" s="177">
        <f>'ULS Summary'!D58-ULSBoard!D58+LSU!D58+LSUA!D58+LSUS!D58+SUBR!D58+SUNO!D58</f>
        <v>152699478.52000001</v>
      </c>
      <c r="E58" s="46">
        <f t="shared" si="23"/>
        <v>0.51710732697610062</v>
      </c>
      <c r="F58" s="196">
        <f t="shared" si="24"/>
        <v>295295522.91000009</v>
      </c>
      <c r="G58" s="47">
        <f>IF(ISBLANK(F58),"  ",IF(F79&gt;0,F58/F79,IF(F58&gt;0,1,0)))</f>
        <v>9.4259746956114318E-2</v>
      </c>
      <c r="H58" s="165">
        <f>'ULS Summary'!H58-ULSBoard!H58+LSU!H58+LSUA!H58+LSUS!H58+SUBR!H58+SUNO!H58</f>
        <v>148826695</v>
      </c>
      <c r="I58" s="45">
        <f t="shared" si="25"/>
        <v>0.50169973149395164</v>
      </c>
      <c r="J58" s="177">
        <f>'ULS Summary'!J58-ULSBoard!J58+LSU!J58+LSUA!J58+LSUS!J58+SUBR!J58+SUNO!J58</f>
        <v>147818261.45000002</v>
      </c>
      <c r="K58" s="46">
        <f t="shared" si="26"/>
        <v>0.49830026850604825</v>
      </c>
      <c r="L58" s="196">
        <f t="shared" si="27"/>
        <v>296644956.45000005</v>
      </c>
      <c r="M58" s="47">
        <f>IF(ISBLANK(L58),"  ",IF(L79&gt;0,L58/L79,IF(L58&gt;0,1,0)))</f>
        <v>9.6077650898951636E-2</v>
      </c>
      <c r="N58" s="24"/>
    </row>
    <row r="59" spans="1:14" s="64" customFormat="1" ht="15" customHeight="1" x14ac:dyDescent="0.25">
      <c r="A59" s="70" t="s">
        <v>53</v>
      </c>
      <c r="B59" s="171">
        <f>B58+B56+B55+B54+B53</f>
        <v>1159109397.0500002</v>
      </c>
      <c r="C59" s="69">
        <f t="shared" si="0"/>
        <v>0.85852572991935294</v>
      </c>
      <c r="D59" s="182">
        <f>D58+D56+D55+D54+D53+D57</f>
        <v>191006687.60000002</v>
      </c>
      <c r="E59" s="62">
        <f t="shared" si="23"/>
        <v>0.14147427008064717</v>
      </c>
      <c r="F59" s="198">
        <f>F58+F56+F55+F54+F53+F57</f>
        <v>1350116084.6500001</v>
      </c>
      <c r="G59" s="61">
        <f>IF(ISBLANK(F59),"  ",IF(F79&gt;0,F59/F79,IF(F59&gt;0,1,0)))</f>
        <v>0.43096352848964636</v>
      </c>
      <c r="H59" s="171">
        <f>H58+H56+H55+H54+H53</f>
        <v>1194691177.4300001</v>
      </c>
      <c r="I59" s="69">
        <f t="shared" si="25"/>
        <v>0.86225537763190552</v>
      </c>
      <c r="J59" s="182">
        <f>J58+J56+J55+J54+J53+J57</f>
        <v>190850981.45000002</v>
      </c>
      <c r="K59" s="62">
        <f t="shared" si="26"/>
        <v>0.13774462236809451</v>
      </c>
      <c r="L59" s="196">
        <f t="shared" si="27"/>
        <v>1385542158.8800001</v>
      </c>
      <c r="M59" s="61">
        <f>IF(ISBLANK(L59),"  ",IF(L79&gt;0,L59/L79,IF(L59&gt;0,1,0)))</f>
        <v>0.44875071344450768</v>
      </c>
      <c r="N59" s="63"/>
    </row>
    <row r="60" spans="1:14" ht="15" customHeight="1" x14ac:dyDescent="0.2">
      <c r="A60" s="40" t="s">
        <v>54</v>
      </c>
      <c r="B60" s="165">
        <f>'ULS Summary'!B60-ULSBoard!B60+LSU!B60+LSUA!B60+LSUS!B60+SUBR!B60+SUNO!B60</f>
        <v>0</v>
      </c>
      <c r="C60" s="45">
        <f t="shared" si="0"/>
        <v>0</v>
      </c>
      <c r="D60" s="177">
        <f>'ULS Summary'!D60-ULSBoard!D60+LSU!D60+LSUA!D60+LSUS!D60+SUBR!D60+SUNO!D60</f>
        <v>0</v>
      </c>
      <c r="E60" s="46">
        <f t="shared" si="23"/>
        <v>0</v>
      </c>
      <c r="F60" s="199">
        <f t="shared" ref="F60:F69" si="28">D60+B60</f>
        <v>0</v>
      </c>
      <c r="G60" s="47">
        <f>IF(ISBLANK(F60),"  ",IF(F79&gt;0,F60/F79,IF(F60&gt;0,1,0)))</f>
        <v>0</v>
      </c>
      <c r="H60" s="165">
        <f>'ULS Summary'!H60-ULSBoard!H60+LSU!H60+LSUA!H60+LSUS!H60+SUBR!H60+SUNO!H60</f>
        <v>0</v>
      </c>
      <c r="I60" s="45">
        <f t="shared" si="25"/>
        <v>0</v>
      </c>
      <c r="J60" s="177">
        <f>'ULS Summary'!J60-ULSBoard!J60+LSU!J60+LSUA!J60+LSUS!J60+SUBR!J60+SUNO!J60</f>
        <v>0</v>
      </c>
      <c r="K60" s="46">
        <f t="shared" si="26"/>
        <v>0</v>
      </c>
      <c r="L60" s="199">
        <f t="shared" si="2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165">
        <f>'ULS Summary'!B61-ULSBoard!B61+LSU!B61+LSUA!B61+LSUS!B61+SUBR!B61+SUNO!B61</f>
        <v>0</v>
      </c>
      <c r="C61" s="45">
        <f t="shared" si="0"/>
        <v>0</v>
      </c>
      <c r="D61" s="177">
        <f>'ULS Summary'!D61-ULSBoard!D61+LSU!D61+LSUA!D61+LSUS!D61+SUBR!D61+SUNO!D61</f>
        <v>0</v>
      </c>
      <c r="E61" s="46">
        <f t="shared" si="23"/>
        <v>0</v>
      </c>
      <c r="F61" s="191">
        <f t="shared" si="28"/>
        <v>0</v>
      </c>
      <c r="G61" s="47">
        <f>IF(ISBLANK(F61),"  ",IF(F79&gt;0,F61/F79,IF(F61&gt;0,1,0)))</f>
        <v>0</v>
      </c>
      <c r="H61" s="165">
        <f>'ULS Summary'!H61-ULSBoard!H61+LSU!H61+LSUA!H61+LSUS!H61+SUBR!H61+SUNO!H61</f>
        <v>0</v>
      </c>
      <c r="I61" s="45">
        <f t="shared" si="25"/>
        <v>0</v>
      </c>
      <c r="J61" s="177">
        <f>'ULS Summary'!J61-ULSBoard!J61+LSU!J61+LSUA!J61+LSUS!J61+SUBR!J61+SUNO!J61</f>
        <v>0</v>
      </c>
      <c r="K61" s="46">
        <f t="shared" si="26"/>
        <v>0</v>
      </c>
      <c r="L61" s="191">
        <f t="shared" si="2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165">
        <f>'ULS Summary'!B62-ULSBoard!B62+LSU!B62+LSUA!B62+LSUS!B62+SUBR!B62+SUNO!B62</f>
        <v>3664357.62</v>
      </c>
      <c r="C62" s="45">
        <f t="shared" si="0"/>
        <v>0.14543553502022058</v>
      </c>
      <c r="D62" s="177">
        <f>'ULS Summary'!D62-ULSBoard!D62+LSU!D62+LSUA!D62+LSUS!D62+SUBR!D62+SUNO!D62</f>
        <v>21531394.02</v>
      </c>
      <c r="E62" s="46">
        <f t="shared" si="23"/>
        <v>0.85456446497977934</v>
      </c>
      <c r="F62" s="191">
        <f t="shared" si="28"/>
        <v>25195751.640000001</v>
      </c>
      <c r="G62" s="47">
        <f>IF(ISBLANK(F62),"  ",IF(F79&gt;0,F62/F79,IF(F62&gt;0,1,0)))</f>
        <v>8.0426047457527357E-3</v>
      </c>
      <c r="H62" s="165">
        <f>'ULS Summary'!H62-ULSBoard!H62+LSU!H62+LSUA!H62+LSUS!H62+SUBR!H62+SUNO!H62</f>
        <v>2162202</v>
      </c>
      <c r="I62" s="45">
        <f t="shared" si="25"/>
        <v>9.1183036175535151E-2</v>
      </c>
      <c r="J62" s="177">
        <f>'ULS Summary'!J62-ULSBoard!J62+LSU!J62+LSUA!J62+LSUS!J62+SUBR!J62+SUNO!J62</f>
        <v>21550564</v>
      </c>
      <c r="K62" s="46">
        <f t="shared" si="26"/>
        <v>0.90881696382446486</v>
      </c>
      <c r="L62" s="191">
        <f t="shared" si="27"/>
        <v>23712766</v>
      </c>
      <c r="M62" s="47">
        <f>IF(ISBLANK(L62),"  ",IF(L79&gt;0,L62/L79,IF(L62&gt;0,1,0)))</f>
        <v>7.6801132264675302E-3</v>
      </c>
      <c r="N62" s="24"/>
    </row>
    <row r="63" spans="1:14" ht="15" customHeight="1" x14ac:dyDescent="0.2">
      <c r="A63" s="67" t="s">
        <v>57</v>
      </c>
      <c r="B63" s="165">
        <f>'ULS Summary'!B63-ULSBoard!B63+LSU!B63+LSUA!B63+LSUS!B63+SUBR!B63+SUNO!B63</f>
        <v>1113284</v>
      </c>
      <c r="C63" s="45">
        <f t="shared" si="0"/>
        <v>1.2369606887982314E-2</v>
      </c>
      <c r="D63" s="177">
        <f>'ULS Summary'!D63-ULSBoard!D63+LSU!D63+LSUA!D63+LSUS!D63+SUBR!D63+SUNO!D63</f>
        <v>88888282.75</v>
      </c>
      <c r="E63" s="46">
        <f t="shared" si="23"/>
        <v>0.98763039311201772</v>
      </c>
      <c r="F63" s="192">
        <f t="shared" si="28"/>
        <v>90001566.75</v>
      </c>
      <c r="G63" s="47">
        <f>IF(ISBLANK(F63),"  ",IF(F79&gt;0,F63/F79,IF(F63&gt;0,1,0)))</f>
        <v>2.8728931694959811E-2</v>
      </c>
      <c r="H63" s="165">
        <f>'ULS Summary'!H63-ULSBoard!H63+LSU!H63+LSUA!H63+LSUS!H63+SUBR!H63+SUNO!H63</f>
        <v>1095000</v>
      </c>
      <c r="I63" s="45">
        <f t="shared" si="25"/>
        <v>1.2221701133531373E-2</v>
      </c>
      <c r="J63" s="177">
        <f>'ULS Summary'!J63-ULSBoard!J63+LSU!J63+LSUA!J63+LSUS!J63+SUBR!J63+SUNO!J63</f>
        <v>88499728.919999987</v>
      </c>
      <c r="K63" s="46">
        <f t="shared" si="26"/>
        <v>0.98777829886646862</v>
      </c>
      <c r="L63" s="192">
        <f t="shared" si="27"/>
        <v>89594728.919999987</v>
      </c>
      <c r="M63" s="47">
        <f>IF(ISBLANK(L63),"  ",IF(L79&gt;0,L63/L79,IF(L63&gt;0,1,0)))</f>
        <v>2.9018026096165449E-2</v>
      </c>
      <c r="N63" s="24"/>
    </row>
    <row r="64" spans="1:14" ht="15" customHeight="1" x14ac:dyDescent="0.2">
      <c r="A64" s="76" t="s">
        <v>58</v>
      </c>
      <c r="B64" s="165">
        <f>'ULS Summary'!B64-ULSBoard!B64+LSU!B64+LSUA!B64+LSUS!B64+SUBR!B64+SUNO!B64</f>
        <v>151741</v>
      </c>
      <c r="C64" s="45">
        <f t="shared" si="0"/>
        <v>1</v>
      </c>
      <c r="D64" s="177">
        <f>'ULS Summary'!D64-ULSBoard!D64+LSU!D64+LSUA!D64+LSUS!D64+SUBR!D64+SUNO!D64</f>
        <v>0</v>
      </c>
      <c r="E64" s="46">
        <f t="shared" si="23"/>
        <v>0</v>
      </c>
      <c r="F64" s="191">
        <f t="shared" si="28"/>
        <v>151741</v>
      </c>
      <c r="G64" s="47">
        <f>IF(ISBLANK(F64),"  ",IF(F79&gt;0,F64/F79,IF(F64&gt;0,1,0)))</f>
        <v>4.8436454850102897E-5</v>
      </c>
      <c r="H64" s="165">
        <f>'ULS Summary'!H64-ULSBoard!H64+LSU!H64+LSUA!H64+LSUS!H64+SUBR!H64+SUNO!H64</f>
        <v>161000</v>
      </c>
      <c r="I64" s="45">
        <f t="shared" si="25"/>
        <v>1</v>
      </c>
      <c r="J64" s="177">
        <f>'ULS Summary'!J64-ULSBoard!J64+LSU!J64+LSUA!J64+LSUS!J64+SUBR!J64+SUNO!J64</f>
        <v>0</v>
      </c>
      <c r="K64" s="46">
        <f t="shared" si="26"/>
        <v>0</v>
      </c>
      <c r="L64" s="191">
        <f t="shared" si="27"/>
        <v>161000</v>
      </c>
      <c r="M64" s="47">
        <f>IF(ISBLANK(L64),"  ",IF(L79&gt;0,L64/L79,IF(L64&gt;0,1,0)))</f>
        <v>5.2144833270874949E-5</v>
      </c>
      <c r="N64" s="24"/>
    </row>
    <row r="65" spans="1:14" ht="15" customHeight="1" x14ac:dyDescent="0.2">
      <c r="A65" s="76" t="s">
        <v>59</v>
      </c>
      <c r="B65" s="165">
        <f>'ULS Summary'!B65-ULSBoard!B65+LSU!B65+LSUA!B65+LSUS!B65+SUBR!B65+SUNO!B65</f>
        <v>0</v>
      </c>
      <c r="C65" s="45">
        <f t="shared" si="0"/>
        <v>0</v>
      </c>
      <c r="D65" s="177">
        <f>'ULS Summary'!D65-ULSBoard!D65+LSU!D65+LSUA!D65+LSUS!D65+SUBR!D65+SUNO!D65</f>
        <v>212646706.08000001</v>
      </c>
      <c r="E65" s="46">
        <f t="shared" si="23"/>
        <v>1</v>
      </c>
      <c r="F65" s="191">
        <f t="shared" si="28"/>
        <v>212646706.08000001</v>
      </c>
      <c r="G65" s="47">
        <f>IF(ISBLANK(F65),"  ",IF(F79&gt;0,F65/F79,IF(F65&gt;0,1,0)))</f>
        <v>6.7877848294574453E-2</v>
      </c>
      <c r="H65" s="165">
        <f>'ULS Summary'!H65-ULSBoard!H65+LSU!H65+LSUA!H65+LSUS!H65+SUBR!H65+SUNO!H65</f>
        <v>0</v>
      </c>
      <c r="I65" s="45">
        <f t="shared" si="25"/>
        <v>0</v>
      </c>
      <c r="J65" s="177">
        <f>'ULS Summary'!J65-ULSBoard!J65+LSU!J65+LSUA!J65+LSUS!J65+SUBR!J65+SUNO!J65</f>
        <v>222212371</v>
      </c>
      <c r="K65" s="46">
        <f t="shared" si="26"/>
        <v>1</v>
      </c>
      <c r="L65" s="191">
        <f t="shared" si="27"/>
        <v>222212371</v>
      </c>
      <c r="M65" s="47">
        <f>IF(ISBLANK(L65),"  ",IF(L79&gt;0,L65/L79,IF(L65&gt;0,1,0)))</f>
        <v>7.1970354264104391E-2</v>
      </c>
      <c r="N65" s="24"/>
    </row>
    <row r="66" spans="1:14" ht="15" customHeight="1" x14ac:dyDescent="0.2">
      <c r="A66" s="77" t="s">
        <v>60</v>
      </c>
      <c r="B66" s="165">
        <f>'ULS Summary'!B66-ULSBoard!B66+LSU!B66+LSUA!B66+LSUS!B66+SUBR!B66+SUNO!B66</f>
        <v>0</v>
      </c>
      <c r="C66" s="45">
        <f t="shared" si="0"/>
        <v>0</v>
      </c>
      <c r="D66" s="177">
        <f>'ULS Summary'!D66-ULSBoard!D66+LSU!D66+LSUA!D66+LSUS!D66+SUBR!D66+SUNO!D66</f>
        <v>301925744.07000005</v>
      </c>
      <c r="E66" s="46">
        <f t="shared" si="23"/>
        <v>1</v>
      </c>
      <c r="F66" s="191">
        <f t="shared" si="28"/>
        <v>301925744.07000005</v>
      </c>
      <c r="G66" s="47">
        <f>IF(ISBLANK(F66),"  ",IF(F79&gt;0,F66/F79,IF(F66&gt;0,1,0)))</f>
        <v>9.6376145344569231E-2</v>
      </c>
      <c r="H66" s="165">
        <f>'ULS Summary'!H66-ULSBoard!H66+LSU!H66+LSUA!H66+LSUS!H66+SUBR!H66+SUNO!H66</f>
        <v>0</v>
      </c>
      <c r="I66" s="45">
        <f t="shared" si="25"/>
        <v>0</v>
      </c>
      <c r="J66" s="177">
        <f>'ULS Summary'!J66-ULSBoard!J66+LSU!J66+LSUA!J66+LSUS!J66+SUBR!J66+SUNO!J66</f>
        <v>308219586.61000001</v>
      </c>
      <c r="K66" s="46">
        <f t="shared" si="26"/>
        <v>1</v>
      </c>
      <c r="L66" s="191">
        <f t="shared" si="27"/>
        <v>308219586.61000001</v>
      </c>
      <c r="M66" s="47">
        <f>IF(ISBLANK(L66),"  ",IF(L79&gt;0,L66/L79,IF(L66&gt;0,1,0)))</f>
        <v>9.9826453134139459E-2</v>
      </c>
      <c r="N66" s="24"/>
    </row>
    <row r="67" spans="1:14" ht="15" customHeight="1" x14ac:dyDescent="0.2">
      <c r="A67" s="77" t="s">
        <v>61</v>
      </c>
      <c r="B67" s="165">
        <f>'ULS Summary'!B67-ULSBoard!B67+LSU!B67+LSUA!B67+LSUS!B67+SUBR!B67+SUNO!B67</f>
        <v>0</v>
      </c>
      <c r="C67" s="45">
        <f t="shared" si="0"/>
        <v>0</v>
      </c>
      <c r="D67" s="177">
        <f>'ULS Summary'!D67-ULSBoard!D67+LSU!D67+LSUA!D67+LSUS!D67+SUBR!D67+SUNO!D67</f>
        <v>9782804.410000002</v>
      </c>
      <c r="E67" s="46">
        <f t="shared" si="23"/>
        <v>1</v>
      </c>
      <c r="F67" s="191">
        <f t="shared" si="28"/>
        <v>9782804.410000002</v>
      </c>
      <c r="G67" s="47">
        <f>IF(ISBLANK(F67),"  ",IF(F79&gt;0,F67/F79,IF(F67&gt;0,1,0)))</f>
        <v>3.1227180795721167E-3</v>
      </c>
      <c r="H67" s="165">
        <f>'ULS Summary'!H67-ULSBoard!H67+LSU!H67+LSUA!H67+LSUS!H67+SUBR!H67+SUNO!H67</f>
        <v>0</v>
      </c>
      <c r="I67" s="45">
        <f t="shared" si="25"/>
        <v>0</v>
      </c>
      <c r="J67" s="177">
        <f>'ULS Summary'!J67-ULSBoard!J67+LSU!J67+LSUA!J67+LSUS!J67+SUBR!J67+SUNO!J67</f>
        <v>7970548.3799999999</v>
      </c>
      <c r="K67" s="46">
        <f t="shared" si="26"/>
        <v>1</v>
      </c>
      <c r="L67" s="191">
        <f t="shared" si="27"/>
        <v>7970548.3799999999</v>
      </c>
      <c r="M67" s="47">
        <f>IF(ISBLANK(L67),"  ",IF(L79&gt;0,L67/L79,IF(L67&gt;0,1,0)))</f>
        <v>2.5815087972207605E-3</v>
      </c>
      <c r="N67" s="24"/>
    </row>
    <row r="68" spans="1:14" ht="15" customHeight="1" x14ac:dyDescent="0.2">
      <c r="A68" s="68" t="s">
        <v>62</v>
      </c>
      <c r="B68" s="165">
        <f>'ULS Summary'!B68-ULSBoard!B68+LSU!B68+LSUA!B68+LSUS!B68+SUBR!B68+SUNO!B68</f>
        <v>0</v>
      </c>
      <c r="C68" s="45">
        <f t="shared" si="0"/>
        <v>0</v>
      </c>
      <c r="D68" s="177">
        <f>'ULS Summary'!D68-ULSBoard!D68+LSU!D68+LSUA!D68+LSUS!D68+SUBR!D68+SUNO!D68</f>
        <v>96352555.640000001</v>
      </c>
      <c r="E68" s="46">
        <f t="shared" si="23"/>
        <v>1</v>
      </c>
      <c r="F68" s="191">
        <f t="shared" si="28"/>
        <v>96352555.640000001</v>
      </c>
      <c r="G68" s="47">
        <f>IF(ISBLANK(F68),"  ",IF(F79&gt;0,F68/F79,IF(F68&gt;0,1,0)))</f>
        <v>3.0756197803816283E-2</v>
      </c>
      <c r="H68" s="165">
        <f>'ULS Summary'!H68-ULSBoard!H68+LSU!H68+LSUA!H68+LSUS!H68+SUBR!H68+SUNO!H68</f>
        <v>0</v>
      </c>
      <c r="I68" s="45">
        <f t="shared" si="25"/>
        <v>0</v>
      </c>
      <c r="J68" s="177">
        <f>'ULS Summary'!J68-ULSBoard!J68+LSU!J68+LSUA!J68+LSUS!J68+SUBR!J68+SUNO!J68</f>
        <v>92594211.460000008</v>
      </c>
      <c r="K68" s="46">
        <f t="shared" si="26"/>
        <v>1</v>
      </c>
      <c r="L68" s="191">
        <f t="shared" si="27"/>
        <v>92594211.460000008</v>
      </c>
      <c r="M68" s="47">
        <f>IF(ISBLANK(L68),"  ",IF(L79&gt;0,L68/L79,IF(L68&gt;0,1,0)))</f>
        <v>2.9989501356707075E-2</v>
      </c>
      <c r="N68" s="24"/>
    </row>
    <row r="69" spans="1:14" ht="15" customHeight="1" x14ac:dyDescent="0.2">
      <c r="A69" s="67" t="s">
        <v>63</v>
      </c>
      <c r="B69" s="165">
        <f>'ULS Summary'!B69-ULSBoard!B69+LSU!B69+LSUA!B69+LSUS!B69+SUBR!B69+SUNO!B69</f>
        <v>38440204.670000002</v>
      </c>
      <c r="C69" s="45">
        <f t="shared" si="0"/>
        <v>0.36172041022772211</v>
      </c>
      <c r="D69" s="177">
        <f>'ULS Summary'!D69-ULSBoard!D69+LSU!D69+LSUA!D69+LSUS!D69+SUBR!D69+SUNO!D69</f>
        <v>67830283.760000005</v>
      </c>
      <c r="E69" s="46">
        <f t="shared" si="23"/>
        <v>0.63827958977227783</v>
      </c>
      <c r="F69" s="191">
        <f t="shared" si="28"/>
        <v>106270488.43000001</v>
      </c>
      <c r="G69" s="47">
        <f>IF(ISBLANK(F69),"  ",IF(F79&gt;0,F69/F79,IF(F69&gt;0,1,0)))</f>
        <v>3.39220495102713E-2</v>
      </c>
      <c r="H69" s="165">
        <f>'ULS Summary'!H69-ULSBoard!H69+LSU!H69+LSUA!H69+LSUS!H69+SUBR!H69+SUNO!H69</f>
        <v>59090917</v>
      </c>
      <c r="I69" s="45">
        <f t="shared" si="25"/>
        <v>0.49622066520837105</v>
      </c>
      <c r="J69" s="177">
        <f>'ULS Summary'!J69-ULSBoard!J69+LSU!J69+LSUA!J69+LSUS!J69+SUBR!J69+SUNO!J69</f>
        <v>59991018</v>
      </c>
      <c r="K69" s="46">
        <f t="shared" si="26"/>
        <v>0.50377933479162895</v>
      </c>
      <c r="L69" s="191">
        <f t="shared" si="27"/>
        <v>119081935</v>
      </c>
      <c r="M69" s="47">
        <f>IF(ISBLANK(L69),"  ",IF(L79&gt;0,L69/L79,IF(L69&gt;0,1,0)))</f>
        <v>3.8568370472969987E-2</v>
      </c>
      <c r="N69" s="24"/>
    </row>
    <row r="70" spans="1:14" s="64" customFormat="1" ht="15" customHeight="1" x14ac:dyDescent="0.25">
      <c r="A70" s="78" t="s">
        <v>64</v>
      </c>
      <c r="B70" s="174">
        <f>B69+B68+B67+B66+B65+B64+B63+B62+B61+B60+B59</f>
        <v>1202478984.3400002</v>
      </c>
      <c r="C70" s="69">
        <f t="shared" si="0"/>
        <v>0.54846522420464261</v>
      </c>
      <c r="D70" s="185">
        <f>D69+D68+D67+D66+D65+D64+D63+D62+D61+D60+D59</f>
        <v>989964458.33000004</v>
      </c>
      <c r="E70" s="62">
        <f t="shared" si="23"/>
        <v>0.45153477579535745</v>
      </c>
      <c r="F70" s="174">
        <f>F69+F68+F67+F66+F65+F64+F63+F62+F61+F60+F59</f>
        <v>2192443442.6700001</v>
      </c>
      <c r="G70" s="61">
        <f>IF(ISBLANK(F70),"  ",IF(F79&gt;0,F70/F79,IF(F70&gt;0,1,0)))</f>
        <v>0.69983846041801234</v>
      </c>
      <c r="H70" s="174">
        <f>H69+H68+H67+H66+H65+H64+H63+H62+H61+H60+H59</f>
        <v>1257200296.4300001</v>
      </c>
      <c r="I70" s="69">
        <f t="shared" si="25"/>
        <v>0.55898193679386721</v>
      </c>
      <c r="J70" s="185">
        <f>J69+J68+J67+J66+J65+J64+J63+J62+J61+J60+J59</f>
        <v>991889009.82000005</v>
      </c>
      <c r="K70" s="62">
        <f t="shared" si="26"/>
        <v>0.4410180632061329</v>
      </c>
      <c r="L70" s="174">
        <f>L69+L68+L67+L66+L65+L64+L63+L62+L61+L60+L59</f>
        <v>2249089306.25</v>
      </c>
      <c r="M70" s="61">
        <f>IF(ISBLANK(L70),"  ",IF(L79&gt;0,L70/L79,IF(L70&gt;0,1,0)))</f>
        <v>0.72843718562555315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165">
        <f>'ULS Summary'!B72-ULSBoard!B72+LSU!B72+LSUA!B72+LSUS!B72+SUBR!B72+SUNO!B72</f>
        <v>0</v>
      </c>
      <c r="C72" s="41">
        <f t="shared" si="0"/>
        <v>0</v>
      </c>
      <c r="D72" s="177">
        <f>'ULS Summary'!D72-ULSBoard!D72+LSU!D72+LSUA!D72+LSUS!D72+SUBR!D72+SUNO!D72</f>
        <v>8285479.4100000001</v>
      </c>
      <c r="E72" s="42">
        <f>IF(ISBLANK(D72),"  ",IF(F72&gt;0,D72/F72,IF(D72&gt;0,1,0)))</f>
        <v>1</v>
      </c>
      <c r="F72" s="190">
        <f>D72+B72</f>
        <v>8285479.4100000001</v>
      </c>
      <c r="G72" s="43">
        <f>IF(ISBLANK(F72),"  ",IF(F79&gt;0,F72/F79,IF(F72&gt;0,1,0)))</f>
        <v>2.6447647593855462E-3</v>
      </c>
      <c r="H72" s="165">
        <f>'ULS Summary'!H72-ULSBoard!H72+LSU!H72+LSUA!H72+LSUS!H72+SUBR!H72+SUNO!H72</f>
        <v>0</v>
      </c>
      <c r="I72" s="41">
        <f>IF(ISBLANK(H72),"  ",IF(L72&gt;0,H72/L72,IF(H72&gt;0,1,0)))</f>
        <v>0</v>
      </c>
      <c r="J72" s="177">
        <f>'ULS Summary'!J72-ULSBoard!J72+LSU!J72+LSUA!J72+LSUS!J72+SUBR!J72+SUNO!J72</f>
        <v>2054691.13</v>
      </c>
      <c r="K72" s="42">
        <f>IF(ISBLANK(J72),"  ",IF(L72&gt;0,J72/L72,IF(J72&gt;0,1,0)))</f>
        <v>1</v>
      </c>
      <c r="L72" s="190">
        <f>J72+H72</f>
        <v>2054691.13</v>
      </c>
      <c r="M72" s="43">
        <f>IF(ISBLANK(L72),"  ",IF(L79&gt;0,L72/L79,IF(L72&gt;0,1,0)))</f>
        <v>6.6547531923599778E-4</v>
      </c>
    </row>
    <row r="73" spans="1:14" ht="15" customHeight="1" x14ac:dyDescent="0.2">
      <c r="A73" s="30" t="s">
        <v>67</v>
      </c>
      <c r="B73" s="165">
        <f>'ULS Summary'!B73-ULSBoard!B73+LSU!B73+LSUA!B73+LSUS!B73+SUBR!B73+SUNO!B73</f>
        <v>0</v>
      </c>
      <c r="C73" s="45">
        <f t="shared" si="0"/>
        <v>0</v>
      </c>
      <c r="D73" s="177">
        <f>'ULS Summary'!D73-ULSBoard!D73+LSU!D73+LSUA!D73+LSUS!D73+SUBR!D73+SUNO!D73</f>
        <v>0</v>
      </c>
      <c r="E73" s="46">
        <f>IF(ISBLANK(D73),"  ",IF(F73&gt;0,D73/F73,IF(D73&gt;0,1,0)))</f>
        <v>0</v>
      </c>
      <c r="F73" s="191">
        <f>D73+B73</f>
        <v>0</v>
      </c>
      <c r="G73" s="47">
        <f>IF(ISBLANK(F73),"  ",IF(F79&gt;0,F73/F79,IF(F73&gt;0,1,0)))</f>
        <v>0</v>
      </c>
      <c r="H73" s="165">
        <f>'ULS Summary'!H73-ULSBoard!H73+LSU!H73+LSUA!H73+LSUS!H73+SUBR!H73+SUNO!H73</f>
        <v>0</v>
      </c>
      <c r="I73" s="45">
        <f>IF(ISBLANK(H73),"  ",IF(L73&gt;0,H73/L73,IF(H73&gt;0,1,0)))</f>
        <v>0</v>
      </c>
      <c r="J73" s="177">
        <f>'ULS Summary'!J73-ULSBoard!J73+LSU!J73+LSUA!J73+LSUS!J73+SUBR!J73+SUNO!J73</f>
        <v>0</v>
      </c>
      <c r="K73" s="46">
        <f>IF(ISBLANK(J73),"  ",IF(L73&gt;0,J73/L73,IF(J73&gt;0,1,0)))</f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165">
        <f>'ULS Summary'!B75-ULSBoard!B75+LSU!B75+LSUA!B75+LSUS!B75+SUBR!B75+SUNO!B75</f>
        <v>0</v>
      </c>
      <c r="C75" s="41">
        <f t="shared" si="0"/>
        <v>0</v>
      </c>
      <c r="D75" s="177">
        <f>'ULS Summary'!D75-ULSBoard!D75+LSU!D75+LSUA!D75+LSUS!D75+SUBR!D75+SUNO!D75</f>
        <v>215299774.25999999</v>
      </c>
      <c r="E75" s="42">
        <f>IF(ISBLANK(D75),"  ",IF(F75&gt;0,D75/F75,IF(D75&gt;0,1,0)))</f>
        <v>1</v>
      </c>
      <c r="F75" s="190">
        <f>D75+B75</f>
        <v>215299774.25999999</v>
      </c>
      <c r="G75" s="43">
        <f>IF(ISBLANK(F75),"  ",IF(F79&gt;0,F75/F79,IF(F75&gt;0,1,0)))</f>
        <v>6.8724720380001672E-2</v>
      </c>
      <c r="H75" s="165">
        <f>'ULS Summary'!H75-ULSBoard!H75+LSU!H75+LSUA!H75+LSUS!H75+SUBR!H75+SUNO!H75</f>
        <v>0</v>
      </c>
      <c r="I75" s="41">
        <f>IF(ISBLANK(H75),"  ",IF(L75&gt;0,H75/L75,IF(H75&gt;0,1,0)))</f>
        <v>0</v>
      </c>
      <c r="J75" s="177">
        <f>'ULS Summary'!J75-ULSBoard!J75+LSU!J75+LSUA!J75+LSUS!J75+SUBR!J75+SUNO!J75</f>
        <v>213648118.28</v>
      </c>
      <c r="K75" s="42">
        <f>IF(ISBLANK(J75),"  ",IF(L75&gt;0,J75/L75,IF(J75&gt;0,1,0)))</f>
        <v>1</v>
      </c>
      <c r="L75" s="190">
        <f>J75+H75</f>
        <v>213648118.28</v>
      </c>
      <c r="M75" s="43">
        <f>IF(ISBLANK(L75),"  ",IF(L79&gt;0,L75/L79,IF(L75&gt;0,1,0)))</f>
        <v>6.9196555940042051E-2</v>
      </c>
    </row>
    <row r="76" spans="1:14" ht="15" customHeight="1" x14ac:dyDescent="0.2">
      <c r="A76" s="30" t="s">
        <v>70</v>
      </c>
      <c r="B76" s="165">
        <f>'ULS Summary'!B76-ULSBoard!B76+LSU!B76+LSUA!B76+LSUS!B76+SUBR!B76+SUNO!B76</f>
        <v>0</v>
      </c>
      <c r="C76" s="45">
        <f t="shared" si="0"/>
        <v>0</v>
      </c>
      <c r="D76" s="177">
        <f>'ULS Summary'!D76-ULSBoard!D76+LSU!D76+LSUA!D76+LSUS!D76+SUBR!D76+SUNO!D76</f>
        <v>234113537.06999999</v>
      </c>
      <c r="E76" s="46">
        <f>IF(ISBLANK(D76),"  ",IF(F76&gt;0,D76/F76,IF(D76&gt;0,1,0)))</f>
        <v>1</v>
      </c>
      <c r="F76" s="191">
        <f>D76+B76</f>
        <v>234113537.06999999</v>
      </c>
      <c r="G76" s="47">
        <f>IF(ISBLANK(F76),"  ",IF(F79&gt;0,F76/F79,IF(F76&gt;0,1,0)))</f>
        <v>7.4730163687394602E-2</v>
      </c>
      <c r="H76" s="165">
        <f>'ULS Summary'!H76-ULSBoard!H76+LSU!H76+LSUA!H76+LSUS!H76+SUBR!H76+SUNO!H76</f>
        <v>0</v>
      </c>
      <c r="I76" s="45">
        <f>IF(ISBLANK(H76),"  ",IF(L76&gt;0,H76/L76,IF(H76&gt;0,1,0)))</f>
        <v>0</v>
      </c>
      <c r="J76" s="177">
        <f>'ULS Summary'!J76-ULSBoard!J76+LSU!J76+LSUA!J76+LSUS!J76+SUBR!J76+SUNO!J76</f>
        <v>208617596.02000001</v>
      </c>
      <c r="K76" s="46">
        <f>IF(ISBLANK(J76),"  ",IF(L76&gt;0,J76/L76,IF(J76&gt;0,1,0)))</f>
        <v>1</v>
      </c>
      <c r="L76" s="191">
        <f>J76+H76</f>
        <v>208617596.02000001</v>
      </c>
      <c r="M76" s="47">
        <f>IF(ISBLANK(L76),"  ",IF(L79&gt;0,L76/L79,IF(L76&gt;0,1,0)))</f>
        <v>6.7567265601451224E-2</v>
      </c>
    </row>
    <row r="77" spans="1:14" s="64" customFormat="1" ht="15" customHeight="1" x14ac:dyDescent="0.25">
      <c r="A77" s="65" t="s">
        <v>71</v>
      </c>
      <c r="B77" s="175">
        <f>B76+B75+B73+B72</f>
        <v>0</v>
      </c>
      <c r="C77" s="69">
        <f t="shared" si="0"/>
        <v>0</v>
      </c>
      <c r="D77" s="186">
        <f>D76+D75+D73+D72</f>
        <v>457698790.74000001</v>
      </c>
      <c r="E77" s="62">
        <f>IF(ISBLANK(D77),"  ",IF(F77&gt;0,D77/F77,IF(D77&gt;0,1,0)))</f>
        <v>1</v>
      </c>
      <c r="F77" s="200">
        <f>F76+F75+F74+F73+F72</f>
        <v>457698790.74000001</v>
      </c>
      <c r="G77" s="61">
        <f>IF(ISBLANK(F77),"  ",IF(F79&gt;0,F77/F79,IF(F77&gt;0,1,0)))</f>
        <v>0.14609964882678184</v>
      </c>
      <c r="H77" s="175">
        <f>H76+H75+H73+H72</f>
        <v>0</v>
      </c>
      <c r="I77" s="69">
        <f>IF(ISBLANK(H77),"  ",IF(L77&gt;0,H77/L77,IF(H77&gt;0,1,0)))</f>
        <v>0</v>
      </c>
      <c r="J77" s="186">
        <f>J76+J75+J73+J72</f>
        <v>424320405.43000001</v>
      </c>
      <c r="K77" s="62">
        <f>IF(ISBLANK(J77),"  ",IF(L77&gt;0,J77/L77,IF(J77&gt;0,1,0)))</f>
        <v>1</v>
      </c>
      <c r="L77" s="200">
        <f>L76+L75+L74+L73+L72</f>
        <v>424320405.43000001</v>
      </c>
      <c r="M77" s="61">
        <f>IF(ISBLANK(L77),"  ",IF(L79&gt;0,L77/L79,IF(L77&gt;0,1,0)))</f>
        <v>0.13742929686072927</v>
      </c>
    </row>
    <row r="78" spans="1:14" s="64" customFormat="1" ht="15" customHeight="1" x14ac:dyDescent="0.25">
      <c r="A78" s="65" t="s">
        <v>72</v>
      </c>
      <c r="B78" s="172">
        <f>'ULS Summary'!B78-ULSBoard!B78+LSU!B78+LSUA!B78+LSUS!B78+SUBR!B78+SUNO!B78</f>
        <v>0</v>
      </c>
      <c r="C78" s="69">
        <f>IF(ISBLANK(B78),"  ",IF(F78&gt;0,B78/F78,IF(B78&gt;0,1,0)))</f>
        <v>0</v>
      </c>
      <c r="D78" s="183">
        <f>'ULS Summary'!D78-ULSBoard!D78+LSU!D78+LSUA!D78+LSUS!D78+SUBR!D78+SUNO!D78</f>
        <v>0</v>
      </c>
      <c r="E78" s="62">
        <f>IF(ISBLANK(D78),"  ",IF(F78&gt;0,D78/F78,IF(D78&gt;0,1,0)))</f>
        <v>0</v>
      </c>
      <c r="F78" s="201">
        <f>D78+B78</f>
        <v>0</v>
      </c>
      <c r="G78" s="61">
        <f>IF(ISBLANK(F78),"  ",IF(F79&gt;0,F78/F79,IF(F78&gt;0,1,0)))</f>
        <v>0</v>
      </c>
      <c r="H78" s="172">
        <f>'ULS Summary'!H78-ULSBoard!H78+LSU!H78+LSUA!H78+LSUS!H78+SUBR!H78+SUNO!H78</f>
        <v>0</v>
      </c>
      <c r="I78" s="69">
        <f>IF(ISBLANK(H78),"  ",IF(L78&gt;0,H78/L78,IF(H78&gt;0,1,0)))</f>
        <v>0</v>
      </c>
      <c r="J78" s="183">
        <f>'ULS Summary'!J78-ULSBoard!J78+LSU!J78+LSUA!J78+LSUS!J78+SUBR!J78+SUNO!J78</f>
        <v>0</v>
      </c>
      <c r="K78" s="62">
        <f>IF(ISBLANK(J78),"  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1683595003.2900002</v>
      </c>
      <c r="C79" s="82">
        <f t="shared" si="0"/>
        <v>0.53741159846524622</v>
      </c>
      <c r="D79" s="176">
        <f>D77+D70+D49+D42+D51+D50+D78</f>
        <v>1449190013.0700002</v>
      </c>
      <c r="E79" s="83">
        <f>IF(ISBLANK(D79),"  ",IF(F79&gt;0,D79/F79,IF(D79&gt;0,1,0)))</f>
        <v>0.46258840153475383</v>
      </c>
      <c r="F79" s="176">
        <f>F77+F70+F49+F42+F51+F50+F78</f>
        <v>3132785016.3600001</v>
      </c>
      <c r="G79" s="84">
        <f>IF(ISBLANK(F79),"  ",IF(F79&gt;0,F79/F79,IF(F79&gt;0,1,0)))</f>
        <v>1</v>
      </c>
      <c r="H79" s="176">
        <f>H77+H70+H49+H42+H51+H50+H78</f>
        <v>1610777678.4300001</v>
      </c>
      <c r="I79" s="82">
        <f>IF(ISBLANK(H79),"  ",IF(L79&gt;0,H79/L79,IF(H79&gt;0,1,0)))</f>
        <v>0.5217002079390024</v>
      </c>
      <c r="J79" s="176">
        <f>J77+J70+J49+J42+J51+J50+J78</f>
        <v>1476776541.25</v>
      </c>
      <c r="K79" s="83">
        <f>IF(ISBLANK(J79),"  ",IF(L79&gt;0,J79/L79,IF(J79&gt;0,1,0)))</f>
        <v>0.47829979206099771</v>
      </c>
      <c r="L79" s="176">
        <f>L77+L70+L49+L42+L51+L50+L78</f>
        <v>3087554219.6799998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0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96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4329749</v>
      </c>
      <c r="C13" s="41">
        <v>1</v>
      </c>
      <c r="D13" s="177">
        <v>0</v>
      </c>
      <c r="E13" s="42">
        <v>0</v>
      </c>
      <c r="F13" s="187">
        <f>D13+B13</f>
        <v>4329749</v>
      </c>
      <c r="G13" s="43">
        <f>IF(ISBLANK(F13),"  ",IF(F79&gt;0,F13/F79,IF(F13&gt;0,1,0)))</f>
        <v>0.10128558034773659</v>
      </c>
      <c r="H13" s="165">
        <v>4301529</v>
      </c>
      <c r="I13" s="41">
        <v>1</v>
      </c>
      <c r="J13" s="177">
        <v>0</v>
      </c>
      <c r="K13" s="42">
        <v>0</v>
      </c>
      <c r="L13" s="187">
        <f t="shared" ref="L13:L34" si="0">J13+H13</f>
        <v>4301529</v>
      </c>
      <c r="M13" s="44">
        <f>IF(ISBLANK(L13),"  ",IF(L79&gt;0,L13/L79,IF(L13&gt;0,1,0)))</f>
        <v>0.10563751299708389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2000000</v>
      </c>
      <c r="C15" s="48">
        <v>1</v>
      </c>
      <c r="D15" s="181">
        <v>0</v>
      </c>
      <c r="E15" s="49">
        <v>0</v>
      </c>
      <c r="F15" s="189">
        <f>D15+B15</f>
        <v>2000000</v>
      </c>
      <c r="G15" s="50">
        <f>IF(ISBLANK(F15),"  ",IF(F79&gt;0,F15/F79,IF(F15&gt;0,1,0)))</f>
        <v>4.6785890058632311E-2</v>
      </c>
      <c r="H15" s="170">
        <v>0</v>
      </c>
      <c r="I15" s="48">
        <v>0</v>
      </c>
      <c r="J15" s="181">
        <v>0</v>
      </c>
      <c r="K15" s="49">
        <v>0</v>
      </c>
      <c r="L15" s="189">
        <f t="shared" si="0"/>
        <v>0</v>
      </c>
      <c r="M15" s="50">
        <f>IF(ISBLANK(L15),"  ",IF(L79&gt;0,L15/L79,IF(L15&gt;0,1,0)))</f>
        <v>0</v>
      </c>
      <c r="N15" s="24"/>
    </row>
    <row r="16" spans="1:17" ht="15" customHeight="1" x14ac:dyDescent="0.2">
      <c r="A16" s="51" t="s">
        <v>15</v>
      </c>
      <c r="B16" s="205">
        <v>2000000</v>
      </c>
      <c r="C16" s="41">
        <v>1</v>
      </c>
      <c r="D16" s="184">
        <v>0</v>
      </c>
      <c r="E16" s="42">
        <v>0</v>
      </c>
      <c r="F16" s="190">
        <f t="shared" ref="F16:F41" si="1">D16+B16</f>
        <v>2000000</v>
      </c>
      <c r="G16" s="43">
        <f>IF(ISBLANK(F16),"  ",IF(F79&gt;0,F16/F79,IF(F16&gt;0,1,0)))</f>
        <v>4.6785890058632311E-2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0</v>
      </c>
      <c r="C17" s="45">
        <v>0</v>
      </c>
      <c r="D17" s="181">
        <v>0</v>
      </c>
      <c r="E17" s="42">
        <v>0</v>
      </c>
      <c r="F17" s="191">
        <f t="shared" si="1"/>
        <v>0</v>
      </c>
      <c r="G17" s="47">
        <f>IF(ISBLANK(F17),"  ",IF(F79&gt;0,F17/F79,IF(F17&gt;0,1,0)))</f>
        <v>0</v>
      </c>
      <c r="H17" s="206">
        <v>0</v>
      </c>
      <c r="I17" s="45">
        <v>0</v>
      </c>
      <c r="J17" s="181">
        <v>0</v>
      </c>
      <c r="K17" s="46">
        <v>0</v>
      </c>
      <c r="L17" s="191">
        <f t="shared" si="0"/>
        <v>0</v>
      </c>
      <c r="M17" s="47">
        <f>IF(ISBLANK(L17),"  ",IF(L79&gt;0,L17/L79,IF(L17&gt;0,1,0)))</f>
        <v>0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5">
        <v>0</v>
      </c>
      <c r="D35" s="181">
        <v>0</v>
      </c>
      <c r="E35" s="42">
        <v>0</v>
      </c>
      <c r="F35" s="191">
        <f t="shared" ref="F35" si="2">D35+B35</f>
        <v>0</v>
      </c>
      <c r="G35" s="47">
        <f>IF(ISBLANK(F35),"  ",IF(F80&gt;0,F35/F80,IF(F35&gt;0,1,0)))</f>
        <v>0</v>
      </c>
      <c r="H35" s="206">
        <v>0</v>
      </c>
      <c r="I35" s="45">
        <v>0</v>
      </c>
      <c r="J35" s="181">
        <v>0</v>
      </c>
      <c r="K35" s="46">
        <v>0</v>
      </c>
      <c r="L35" s="191">
        <f t="shared" ref="L35" si="3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5">
        <v>0</v>
      </c>
      <c r="D36" s="181">
        <v>0</v>
      </c>
      <c r="E36" s="42">
        <v>0</v>
      </c>
      <c r="F36" s="191">
        <f t="shared" ref="F36" si="4">D36+B36</f>
        <v>0</v>
      </c>
      <c r="G36" s="47">
        <f>IF(ISBLANK(F36),"  ",IF(F81&gt;0,F36/F81,IF(F36&gt;0,1,0)))</f>
        <v>0</v>
      </c>
      <c r="H36" s="206">
        <v>0</v>
      </c>
      <c r="I36" s="45">
        <v>0</v>
      </c>
      <c r="J36" s="181">
        <v>0</v>
      </c>
      <c r="K36" s="46">
        <v>0</v>
      </c>
      <c r="L36" s="191">
        <f t="shared" ref="L36" si="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6329749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6329749</v>
      </c>
      <c r="G42" s="61">
        <f>IF(ISBLANK(F42),"  ",IF(F79&gt;0,F42/F79,IF(F42&gt;0,1,0)))</f>
        <v>0.14807147040636889</v>
      </c>
      <c r="H42" s="169">
        <v>4301529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4301529</v>
      </c>
      <c r="M42" s="61">
        <f>IF(ISBLANK(L42),"  ",IF(L79&gt;0,L42/L79,IF(L42&gt;0,1,0)))</f>
        <v>0.10563751299708389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5">
        <v>0</v>
      </c>
      <c r="D48" s="181">
        <v>0</v>
      </c>
      <c r="E48" s="46"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5">
        <v>0</v>
      </c>
      <c r="J48" s="181">
        <v>0</v>
      </c>
      <c r="K48" s="46"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9">
        <v>0</v>
      </c>
      <c r="D49" s="185">
        <v>0</v>
      </c>
      <c r="E49" s="62"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69">
        <v>0</v>
      </c>
      <c r="J49" s="185">
        <v>0</v>
      </c>
      <c r="K49" s="62"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0</v>
      </c>
      <c r="C50" s="69">
        <v>0</v>
      </c>
      <c r="D50" s="186">
        <v>0</v>
      </c>
      <c r="E50" s="62">
        <v>0</v>
      </c>
      <c r="F50" s="194">
        <f>D50+B50</f>
        <v>0</v>
      </c>
      <c r="G50" s="61">
        <f>IF(ISBLANK(F50),"  ",IF(F78&gt;0,F50/F78,IF(F50&gt;0,1,0)))</f>
        <v>0</v>
      </c>
      <c r="H50" s="209">
        <v>0</v>
      </c>
      <c r="I50" s="69">
        <v>0</v>
      </c>
      <c r="J50" s="186">
        <v>0</v>
      </c>
      <c r="K50" s="62">
        <v>0</v>
      </c>
      <c r="L50" s="194">
        <f>J50+H50</f>
        <v>0</v>
      </c>
      <c r="M50" s="61">
        <f>IF(ISBLANK(L50),"  ",IF(L78&gt;0,L50/L78,IF(L50&gt;0,1,0)))</f>
        <v>0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0</v>
      </c>
      <c r="C53" s="41">
        <v>0</v>
      </c>
      <c r="D53" s="184">
        <v>0</v>
      </c>
      <c r="E53" s="42">
        <v>0</v>
      </c>
      <c r="F53" s="195">
        <f t="shared" ref="F53:F58" si="6">D53+B53</f>
        <v>0</v>
      </c>
      <c r="G53" s="43">
        <f>IF(ISBLANK(F53),"  ",IF(F79&gt;0,F53/F79,IF(F53&gt;0,1,0)))</f>
        <v>0</v>
      </c>
      <c r="H53" s="173">
        <v>0</v>
      </c>
      <c r="I53" s="41">
        <v>0</v>
      </c>
      <c r="J53" s="184">
        <v>0</v>
      </c>
      <c r="K53" s="42">
        <v>0</v>
      </c>
      <c r="L53" s="195">
        <f t="shared" ref="L53:L69" si="7">J53+H53</f>
        <v>0</v>
      </c>
      <c r="M53" s="43">
        <f>IF(ISBLANK(L53),"  ",IF(L79&gt;0,L53/L79,IF(L53&gt;0,1,0)))</f>
        <v>0</v>
      </c>
      <c r="N53" s="24"/>
    </row>
    <row r="54" spans="1:14" ht="15" customHeight="1" x14ac:dyDescent="0.2">
      <c r="A54" s="30" t="s">
        <v>48</v>
      </c>
      <c r="B54" s="170">
        <v>0</v>
      </c>
      <c r="C54" s="45">
        <v>0</v>
      </c>
      <c r="D54" s="181">
        <v>0</v>
      </c>
      <c r="E54" s="46">
        <v>0</v>
      </c>
      <c r="F54" s="196">
        <f t="shared" si="6"/>
        <v>0</v>
      </c>
      <c r="G54" s="47">
        <f>IF(ISBLANK(F54),"  ",IF(F79&gt;0,F54/F79,IF(F54&gt;0,1,0)))</f>
        <v>0</v>
      </c>
      <c r="H54" s="170">
        <v>0</v>
      </c>
      <c r="I54" s="45">
        <v>0</v>
      </c>
      <c r="J54" s="181">
        <v>0</v>
      </c>
      <c r="K54" s="46">
        <v>0</v>
      </c>
      <c r="L54" s="196">
        <f t="shared" si="7"/>
        <v>0</v>
      </c>
      <c r="M54" s="47">
        <f>IF(ISBLANK(L54),"  ",IF(L79&gt;0,L54/L79,IF(L54&gt;0,1,0)))</f>
        <v>0</v>
      </c>
      <c r="N54" s="24"/>
    </row>
    <row r="55" spans="1:14" ht="15" customHeight="1" x14ac:dyDescent="0.2">
      <c r="A55" s="74" t="s">
        <v>49</v>
      </c>
      <c r="B55" s="210">
        <v>0</v>
      </c>
      <c r="C55" s="45">
        <v>0</v>
      </c>
      <c r="D55" s="215">
        <v>0</v>
      </c>
      <c r="E55" s="46">
        <v>0</v>
      </c>
      <c r="F55" s="197">
        <f t="shared" si="6"/>
        <v>0</v>
      </c>
      <c r="G55" s="47">
        <f>IF(ISBLANK(F55),"  ",IF(F79&gt;0,F55/F79,IF(F55&gt;0,1,0)))</f>
        <v>0</v>
      </c>
      <c r="H55" s="210">
        <v>0</v>
      </c>
      <c r="I55" s="45">
        <v>0</v>
      </c>
      <c r="J55" s="215">
        <v>0</v>
      </c>
      <c r="K55" s="46">
        <v>0</v>
      </c>
      <c r="L55" s="197">
        <f t="shared" si="7"/>
        <v>0</v>
      </c>
      <c r="M55" s="47">
        <f>IF(ISBLANK(L55),"  ",IF(L79&gt;0,L55/L79,IF(L55&gt;0,1,0)))</f>
        <v>0</v>
      </c>
      <c r="N55" s="24"/>
    </row>
    <row r="56" spans="1:14" ht="15" customHeight="1" x14ac:dyDescent="0.2">
      <c r="A56" s="74" t="s">
        <v>50</v>
      </c>
      <c r="B56" s="210">
        <v>0</v>
      </c>
      <c r="C56" s="45">
        <v>0</v>
      </c>
      <c r="D56" s="215">
        <v>0</v>
      </c>
      <c r="E56" s="46">
        <v>0</v>
      </c>
      <c r="F56" s="197">
        <f t="shared" si="6"/>
        <v>0</v>
      </c>
      <c r="G56" s="47">
        <f>IF(ISBLANK(F56),"  ",IF(F79&gt;0,F56/F79,IF(F56&gt;0,1,0)))</f>
        <v>0</v>
      </c>
      <c r="H56" s="210">
        <v>0</v>
      </c>
      <c r="I56" s="45">
        <v>0</v>
      </c>
      <c r="J56" s="215">
        <v>0</v>
      </c>
      <c r="K56" s="46">
        <v>0</v>
      </c>
      <c r="L56" s="197">
        <f t="shared" si="7"/>
        <v>0</v>
      </c>
      <c r="M56" s="47">
        <f>IF(ISBLANK(L56),"  ",IF(L79&gt;0,L56/L79,IF(L56&gt;0,1,0)))</f>
        <v>0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0</v>
      </c>
      <c r="E57" s="46">
        <v>0</v>
      </c>
      <c r="F57" s="197">
        <f t="shared" si="6"/>
        <v>0</v>
      </c>
      <c r="G57" s="47">
        <f>IF(ISBLANK(F57),"  ",IF(F79&gt;0,F57/F79,IF(F57&gt;0,1,0)))</f>
        <v>0</v>
      </c>
      <c r="H57" s="210">
        <v>0</v>
      </c>
      <c r="I57" s="45">
        <v>0</v>
      </c>
      <c r="J57" s="215">
        <v>0</v>
      </c>
      <c r="K57" s="46">
        <v>0</v>
      </c>
      <c r="L57" s="197">
        <f t="shared" si="7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0</v>
      </c>
      <c r="C58" s="45">
        <v>0</v>
      </c>
      <c r="D58" s="181">
        <v>0</v>
      </c>
      <c r="E58" s="46">
        <v>0</v>
      </c>
      <c r="F58" s="196">
        <f t="shared" si="6"/>
        <v>0</v>
      </c>
      <c r="G58" s="47">
        <f>IF(ISBLANK(F58),"  ",IF(F79&gt;0,F58/F79,IF(F58&gt;0,1,0)))</f>
        <v>0</v>
      </c>
      <c r="H58" s="170">
        <v>0</v>
      </c>
      <c r="I58" s="45">
        <v>0</v>
      </c>
      <c r="J58" s="181">
        <v>0</v>
      </c>
      <c r="K58" s="46">
        <v>0</v>
      </c>
      <c r="L58" s="196">
        <f t="shared" si="7"/>
        <v>0</v>
      </c>
      <c r="M58" s="47">
        <f>IF(ISBLANK(L58),"  ",IF(L79&gt;0,L58/L79,IF(L58&gt;0,1,0)))</f>
        <v>0</v>
      </c>
      <c r="N58" s="24"/>
    </row>
    <row r="59" spans="1:14" s="64" customFormat="1" ht="15" customHeight="1" x14ac:dyDescent="0.25">
      <c r="A59" s="70" t="s">
        <v>53</v>
      </c>
      <c r="B59" s="211">
        <v>0</v>
      </c>
      <c r="C59" s="69">
        <v>0</v>
      </c>
      <c r="D59" s="185">
        <v>0</v>
      </c>
      <c r="E59" s="62">
        <v>0</v>
      </c>
      <c r="F59" s="198">
        <f>F58+F56+F55+F54+F53+F57</f>
        <v>0</v>
      </c>
      <c r="G59" s="61">
        <f>IF(ISBLANK(F59),"  ",IF(F79&gt;0,F59/F79,IF(F59&gt;0,1,0)))</f>
        <v>0</v>
      </c>
      <c r="H59" s="211">
        <v>0</v>
      </c>
      <c r="I59" s="69">
        <v>0</v>
      </c>
      <c r="J59" s="185">
        <v>0</v>
      </c>
      <c r="K59" s="62">
        <v>0</v>
      </c>
      <c r="L59" s="196">
        <f t="shared" si="7"/>
        <v>0</v>
      </c>
      <c r="M59" s="61">
        <f>IF(ISBLANK(L59),"  ",IF(L79&gt;0,L59/L79,IF(L59&gt;0,1,0)))</f>
        <v>0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5">
        <v>0</v>
      </c>
      <c r="D62" s="181">
        <v>0</v>
      </c>
      <c r="E62" s="46">
        <v>0</v>
      </c>
      <c r="F62" s="191">
        <f t="shared" si="8"/>
        <v>0</v>
      </c>
      <c r="G62" s="47">
        <f>IF(ISBLANK(F62),"  ",IF(F79&gt;0,F62/F79,IF(F62&gt;0,1,0)))</f>
        <v>0</v>
      </c>
      <c r="H62" s="206">
        <v>0</v>
      </c>
      <c r="I62" s="45">
        <v>0</v>
      </c>
      <c r="J62" s="181">
        <v>0</v>
      </c>
      <c r="K62" s="46">
        <v>0</v>
      </c>
      <c r="L62" s="191">
        <f t="shared" si="7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16689958</v>
      </c>
      <c r="E63" s="46">
        <v>1</v>
      </c>
      <c r="F63" s="192">
        <f t="shared" si="8"/>
        <v>16689958</v>
      </c>
      <c r="G63" s="47">
        <f>IF(ISBLANK(F63),"  ",IF(F79&gt;0,F63/F79,IF(F63&gt;0,1,0)))</f>
        <v>0.39042727003559541</v>
      </c>
      <c r="H63" s="168">
        <v>0</v>
      </c>
      <c r="I63" s="45">
        <v>0</v>
      </c>
      <c r="J63" s="180">
        <v>16689958</v>
      </c>
      <c r="K63" s="46">
        <v>1</v>
      </c>
      <c r="L63" s="192">
        <f t="shared" si="7"/>
        <v>16689958</v>
      </c>
      <c r="M63" s="47">
        <f>IF(ISBLANK(L63),"  ",IF(L79&gt;0,L63/L79,IF(L63&gt;0,1,0)))</f>
        <v>0.40987417616986527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0</v>
      </c>
      <c r="E65" s="46">
        <v>0</v>
      </c>
      <c r="F65" s="191">
        <f t="shared" si="8"/>
        <v>0</v>
      </c>
      <c r="G65" s="47">
        <f>IF(ISBLANK(F65),"  ",IF(F79&gt;0,F65/F79,IF(F65&gt;0,1,0)))</f>
        <v>0</v>
      </c>
      <c r="H65" s="206">
        <v>0</v>
      </c>
      <c r="I65" s="45">
        <v>0</v>
      </c>
      <c r="J65" s="181">
        <v>0</v>
      </c>
      <c r="K65" s="46">
        <v>0</v>
      </c>
      <c r="L65" s="191">
        <f t="shared" si="7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0</v>
      </c>
      <c r="E66" s="46">
        <v>0</v>
      </c>
      <c r="F66" s="191">
        <f t="shared" si="8"/>
        <v>0</v>
      </c>
      <c r="G66" s="47">
        <f>IF(ISBLANK(F66),"  ",IF(F79&gt;0,F66/F79,IF(F66&gt;0,1,0)))</f>
        <v>0</v>
      </c>
      <c r="H66" s="206">
        <v>0</v>
      </c>
      <c r="I66" s="45">
        <v>0</v>
      </c>
      <c r="J66" s="181">
        <v>0</v>
      </c>
      <c r="K66" s="46">
        <v>0</v>
      </c>
      <c r="L66" s="191">
        <f t="shared" si="7"/>
        <v>0</v>
      </c>
      <c r="M66" s="47">
        <f>IF(ISBLANK(L66),"  ",IF(L79&gt;0,L66/L79,IF(L66&gt;0,1,0)))</f>
        <v>0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0</v>
      </c>
      <c r="E67" s="46">
        <v>0</v>
      </c>
      <c r="F67" s="191">
        <f t="shared" si="8"/>
        <v>0</v>
      </c>
      <c r="G67" s="47">
        <f>IF(ISBLANK(F67),"  ",IF(F79&gt;0,F67/F79,IF(F67&gt;0,1,0)))</f>
        <v>0</v>
      </c>
      <c r="H67" s="206">
        <v>0</v>
      </c>
      <c r="I67" s="45">
        <v>0</v>
      </c>
      <c r="J67" s="181">
        <v>0</v>
      </c>
      <c r="K67" s="46">
        <v>0</v>
      </c>
      <c r="L67" s="191">
        <f t="shared" si="7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0</v>
      </c>
      <c r="E68" s="46">
        <v>0</v>
      </c>
      <c r="F68" s="191">
        <f t="shared" si="8"/>
        <v>0</v>
      </c>
      <c r="G68" s="47">
        <f>IF(ISBLANK(F68),"  ",IF(F79&gt;0,F68/F79,IF(F68&gt;0,1,0)))</f>
        <v>0</v>
      </c>
      <c r="H68" s="206">
        <v>0</v>
      </c>
      <c r="I68" s="45">
        <v>0</v>
      </c>
      <c r="J68" s="181">
        <v>0</v>
      </c>
      <c r="K68" s="46">
        <v>0</v>
      </c>
      <c r="L68" s="191">
        <f t="shared" si="7"/>
        <v>0</v>
      </c>
      <c r="M68" s="47">
        <f>IF(ISBLANK(L68),"  ",IF(L79&gt;0,L68/L79,IF(L68&gt;0,1,0)))</f>
        <v>0</v>
      </c>
      <c r="N68" s="24"/>
    </row>
    <row r="69" spans="1:14" ht="15" customHeight="1" x14ac:dyDescent="0.2">
      <c r="A69" s="67" t="s">
        <v>63</v>
      </c>
      <c r="B69" s="206">
        <v>0</v>
      </c>
      <c r="C69" s="45">
        <v>0</v>
      </c>
      <c r="D69" s="181">
        <v>0</v>
      </c>
      <c r="E69" s="46">
        <v>0</v>
      </c>
      <c r="F69" s="191">
        <f t="shared" si="8"/>
        <v>0</v>
      </c>
      <c r="G69" s="47">
        <f>IF(ISBLANK(F69),"  ",IF(F79&gt;0,F69/F79,IF(F69&gt;0,1,0)))</f>
        <v>0</v>
      </c>
      <c r="H69" s="206">
        <v>0</v>
      </c>
      <c r="I69" s="45">
        <v>0</v>
      </c>
      <c r="J69" s="181">
        <v>0</v>
      </c>
      <c r="K69" s="46">
        <v>0</v>
      </c>
      <c r="L69" s="191">
        <f t="shared" si="7"/>
        <v>0</v>
      </c>
      <c r="M69" s="47">
        <f>IF(ISBLANK(L69),"  ",IF(L79&gt;0,L69/L79,IF(L69&gt;0,1,0)))</f>
        <v>0</v>
      </c>
      <c r="N69" s="24"/>
    </row>
    <row r="70" spans="1:14" s="64" customFormat="1" ht="15" customHeight="1" x14ac:dyDescent="0.25">
      <c r="A70" s="78" t="s">
        <v>64</v>
      </c>
      <c r="B70" s="174">
        <v>0</v>
      </c>
      <c r="C70" s="69">
        <v>0</v>
      </c>
      <c r="D70" s="185">
        <v>16689958</v>
      </c>
      <c r="E70" s="62">
        <v>1</v>
      </c>
      <c r="F70" s="174">
        <f>F69+F68+F67+F66+F65+F64+F63+F62+F61+F60+F59</f>
        <v>16689958</v>
      </c>
      <c r="G70" s="61">
        <f>IF(ISBLANK(F70),"  ",IF(F79&gt;0,F70/F79,IF(F70&gt;0,1,0)))</f>
        <v>0.39042727003559541</v>
      </c>
      <c r="H70" s="174">
        <v>0</v>
      </c>
      <c r="I70" s="69">
        <v>0</v>
      </c>
      <c r="J70" s="185">
        <v>16689958</v>
      </c>
      <c r="K70" s="62">
        <v>1</v>
      </c>
      <c r="L70" s="174">
        <f>L69+L68+L67+L66+L65+L64+L63+L62+L61+L60+L59</f>
        <v>16689958</v>
      </c>
      <c r="M70" s="61">
        <f>IF(ISBLANK(L70),"  ",IF(L79&gt;0,L70/L79,IF(L70&gt;0,1,0)))</f>
        <v>0.40987417616986527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v>0</v>
      </c>
      <c r="D72" s="184">
        <v>0</v>
      </c>
      <c r="E72" s="42"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v>0</v>
      </c>
      <c r="J72" s="184">
        <v>0</v>
      </c>
      <c r="K72" s="42"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0</v>
      </c>
      <c r="E75" s="42">
        <v>0</v>
      </c>
      <c r="F75" s="190">
        <f>D75+B75</f>
        <v>0</v>
      </c>
      <c r="G75" s="43">
        <f>IF(ISBLANK(F75),"  ",IF(F79&gt;0,F75/F79,IF(F75&gt;0,1,0)))</f>
        <v>0</v>
      </c>
      <c r="H75" s="205">
        <v>0</v>
      </c>
      <c r="I75" s="41">
        <v>0</v>
      </c>
      <c r="J75" s="184">
        <v>0</v>
      </c>
      <c r="K75" s="42">
        <v>0</v>
      </c>
      <c r="L75" s="190">
        <f>J75+H75</f>
        <v>0</v>
      </c>
      <c r="M75" s="43">
        <f>IF(ISBLANK(L75),"  ",IF(L79&gt;0,L75/L79,IF(L75&gt;0,1,0)))</f>
        <v>0</v>
      </c>
    </row>
    <row r="76" spans="1:14" ht="15" customHeight="1" x14ac:dyDescent="0.2">
      <c r="A76" s="30" t="s">
        <v>70</v>
      </c>
      <c r="B76" s="206">
        <v>0</v>
      </c>
      <c r="C76" s="45">
        <v>0</v>
      </c>
      <c r="D76" s="181">
        <v>19728224</v>
      </c>
      <c r="E76" s="46">
        <v>1</v>
      </c>
      <c r="F76" s="191">
        <f>D76+B76</f>
        <v>19728224</v>
      </c>
      <c r="G76" s="47">
        <f>IF(ISBLANK(F76),"  ",IF(F79&gt;0,F76/F79,IF(F76&gt;0,1,0)))</f>
        <v>0.46150125955803567</v>
      </c>
      <c r="H76" s="206">
        <v>0</v>
      </c>
      <c r="I76" s="45">
        <v>0</v>
      </c>
      <c r="J76" s="181">
        <v>19728224</v>
      </c>
      <c r="K76" s="46">
        <v>1</v>
      </c>
      <c r="L76" s="191">
        <f>J76+H76</f>
        <v>19728224</v>
      </c>
      <c r="M76" s="47">
        <f>IF(ISBLANK(L76),"  ",IF(L79&gt;0,L76/L79,IF(L76&gt;0,1,0)))</f>
        <v>0.48448831083305083</v>
      </c>
    </row>
    <row r="77" spans="1:14" s="64" customFormat="1" ht="15" customHeight="1" x14ac:dyDescent="0.25">
      <c r="A77" s="65" t="s">
        <v>71</v>
      </c>
      <c r="B77" s="175">
        <v>0</v>
      </c>
      <c r="C77" s="69">
        <v>0</v>
      </c>
      <c r="D77" s="186">
        <v>19728224</v>
      </c>
      <c r="E77" s="62">
        <v>1</v>
      </c>
      <c r="F77" s="200">
        <f>F76+F75+F74+F73+F72</f>
        <v>19728224</v>
      </c>
      <c r="G77" s="61">
        <f>IF(ISBLANK(F77),"  ",IF(F79&gt;0,F77/F79,IF(F77&gt;0,1,0)))</f>
        <v>0.46150125955803567</v>
      </c>
      <c r="H77" s="175">
        <v>0</v>
      </c>
      <c r="I77" s="69">
        <v>0</v>
      </c>
      <c r="J77" s="186">
        <v>19728224</v>
      </c>
      <c r="K77" s="62">
        <v>1</v>
      </c>
      <c r="L77" s="200">
        <f>L76+L75+L74+L73+L72</f>
        <v>19728224</v>
      </c>
      <c r="M77" s="61">
        <f>IF(ISBLANK(L77),"  ",IF(L79&gt;0,L77/L79,IF(L77&gt;0,1,0)))</f>
        <v>0.48448831083305083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6329749</v>
      </c>
      <c r="C79" s="82">
        <v>0.14807147040636889</v>
      </c>
      <c r="D79" s="176">
        <f>D77+D70+D49+D42+D51+D50+D78</f>
        <v>36418182</v>
      </c>
      <c r="E79" s="83">
        <v>0.85192852959363108</v>
      </c>
      <c r="F79" s="176">
        <f>F77+F70+F49+F42+F51+F50+F78</f>
        <v>42747931</v>
      </c>
      <c r="G79" s="84">
        <f>IF(ISBLANK(F79),"  ",IF(F79&gt;0,F79/F79,IF(F79&gt;0,1,0)))</f>
        <v>1</v>
      </c>
      <c r="H79" s="176">
        <f>H77+H70+H49+H42+H51+H50+H78</f>
        <v>4301529</v>
      </c>
      <c r="I79" s="82">
        <v>0.10563751299708389</v>
      </c>
      <c r="J79" s="176">
        <f>J77+J70+J49+J42+J51+J50+J78</f>
        <v>36418182</v>
      </c>
      <c r="K79" s="83">
        <v>0.8943624870029161</v>
      </c>
      <c r="L79" s="176">
        <f>L77+L70+L49+L42+L51+L50+L78</f>
        <v>40719711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27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109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1286145</v>
      </c>
      <c r="C13" s="41">
        <v>1</v>
      </c>
      <c r="D13" s="177">
        <v>0</v>
      </c>
      <c r="E13" s="42">
        <v>0</v>
      </c>
      <c r="F13" s="187">
        <f>D13+B13</f>
        <v>1286145</v>
      </c>
      <c r="G13" s="43">
        <f>IF(ISBLANK(F13),"  ",IF(F79&gt;0,F13/F79,IF(F13&gt;0,1,0)))</f>
        <v>1</v>
      </c>
      <c r="H13" s="165">
        <v>1245091</v>
      </c>
      <c r="I13" s="41">
        <v>1</v>
      </c>
      <c r="J13" s="177">
        <v>0</v>
      </c>
      <c r="K13" s="42">
        <v>0</v>
      </c>
      <c r="L13" s="187">
        <f t="shared" ref="L13:L34" si="0">J13+H13</f>
        <v>1245091</v>
      </c>
      <c r="M13" s="44">
        <f>IF(ISBLANK(L13),"  ",IF(L79&gt;0,L13/L79,IF(L13&gt;0,1,0)))</f>
        <v>1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0</v>
      </c>
      <c r="C15" s="48">
        <v>0</v>
      </c>
      <c r="D15" s="181">
        <v>0</v>
      </c>
      <c r="E15" s="49">
        <v>0</v>
      </c>
      <c r="F15" s="189">
        <f>D15+B15</f>
        <v>0</v>
      </c>
      <c r="G15" s="50">
        <f>IF(ISBLANK(F15),"  ",IF(F79&gt;0,F15/F79,IF(F15&gt;0,1,0)))</f>
        <v>0</v>
      </c>
      <c r="H15" s="170">
        <v>0</v>
      </c>
      <c r="I15" s="48">
        <v>0</v>
      </c>
      <c r="J15" s="181">
        <v>0</v>
      </c>
      <c r="K15" s="49">
        <v>0</v>
      </c>
      <c r="L15" s="189">
        <f t="shared" si="0"/>
        <v>0</v>
      </c>
      <c r="M15" s="50">
        <f>IF(ISBLANK(L15),"  ",IF(L79&gt;0,L15/L79,IF(L15&gt;0,1,0)))</f>
        <v>0</v>
      </c>
      <c r="N15" s="24"/>
    </row>
    <row r="16" spans="1:17" ht="15" customHeight="1" x14ac:dyDescent="0.2">
      <c r="A16" s="51" t="s">
        <v>15</v>
      </c>
      <c r="B16" s="205">
        <v>0</v>
      </c>
      <c r="C16" s="41">
        <v>0</v>
      </c>
      <c r="D16" s="184">
        <v>0</v>
      </c>
      <c r="E16" s="42">
        <v>0</v>
      </c>
      <c r="F16" s="190">
        <f t="shared" ref="F16:F41" si="1">D16+B16</f>
        <v>0</v>
      </c>
      <c r="G16" s="43">
        <f>IF(ISBLANK(F16),"  ",IF(F79&gt;0,F16/F79,IF(F16&gt;0,1,0)))</f>
        <v>0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0</v>
      </c>
      <c r="C17" s="45">
        <v>0</v>
      </c>
      <c r="D17" s="181">
        <v>0</v>
      </c>
      <c r="E17" s="42">
        <v>0</v>
      </c>
      <c r="F17" s="191">
        <f t="shared" si="1"/>
        <v>0</v>
      </c>
      <c r="G17" s="47">
        <f>IF(ISBLANK(F17),"  ",IF(F79&gt;0,F17/F79,IF(F17&gt;0,1,0)))</f>
        <v>0</v>
      </c>
      <c r="H17" s="206">
        <v>0</v>
      </c>
      <c r="I17" s="45">
        <v>0</v>
      </c>
      <c r="J17" s="181">
        <v>0</v>
      </c>
      <c r="K17" s="46">
        <v>0</v>
      </c>
      <c r="L17" s="191">
        <f t="shared" si="0"/>
        <v>0</v>
      </c>
      <c r="M17" s="47">
        <f>IF(ISBLANK(L17),"  ",IF(L79&gt;0,L17/L79,IF(L17&gt;0,1,0)))</f>
        <v>0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5">
        <v>0</v>
      </c>
      <c r="D35" s="181">
        <v>0</v>
      </c>
      <c r="E35" s="42">
        <v>0</v>
      </c>
      <c r="F35" s="191">
        <f t="shared" ref="F35" si="2">D35+B35</f>
        <v>0</v>
      </c>
      <c r="G35" s="47">
        <f>IF(ISBLANK(F35),"  ",IF(F80&gt;0,F35/F80,IF(F35&gt;0,1,0)))</f>
        <v>0</v>
      </c>
      <c r="H35" s="206">
        <v>0</v>
      </c>
      <c r="I35" s="45">
        <v>0</v>
      </c>
      <c r="J35" s="181">
        <v>0</v>
      </c>
      <c r="K35" s="46">
        <v>0</v>
      </c>
      <c r="L35" s="191">
        <f t="shared" ref="L35" si="3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5">
        <v>0</v>
      </c>
      <c r="D36" s="181">
        <v>0</v>
      </c>
      <c r="E36" s="42">
        <v>0</v>
      </c>
      <c r="F36" s="191">
        <f t="shared" ref="F36" si="4">D36+B36</f>
        <v>0</v>
      </c>
      <c r="G36" s="47">
        <f>IF(ISBLANK(F36),"  ",IF(F81&gt;0,F36/F81,IF(F36&gt;0,1,0)))</f>
        <v>0</v>
      </c>
      <c r="H36" s="206">
        <v>0</v>
      </c>
      <c r="I36" s="45">
        <v>0</v>
      </c>
      <c r="J36" s="181">
        <v>0</v>
      </c>
      <c r="K36" s="46">
        <v>0</v>
      </c>
      <c r="L36" s="191">
        <f t="shared" ref="L36" si="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1286145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1286145</v>
      </c>
      <c r="G42" s="61">
        <f>IF(ISBLANK(F42),"  ",IF(F79&gt;0,F42/F79,IF(F42&gt;0,1,0)))</f>
        <v>1</v>
      </c>
      <c r="H42" s="169">
        <v>1245091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1245091</v>
      </c>
      <c r="M42" s="61">
        <f>IF(ISBLANK(L42),"  ",IF(L79&gt;0,L42/L79,IF(L42&gt;0,1,0)))</f>
        <v>1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5">
        <v>0</v>
      </c>
      <c r="D48" s="181">
        <v>0</v>
      </c>
      <c r="E48" s="46"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5">
        <v>0</v>
      </c>
      <c r="J48" s="181">
        <v>0</v>
      </c>
      <c r="K48" s="46"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9">
        <v>0</v>
      </c>
      <c r="D49" s="185">
        <v>0</v>
      </c>
      <c r="E49" s="62"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69">
        <v>0</v>
      </c>
      <c r="J49" s="185">
        <v>0</v>
      </c>
      <c r="K49" s="62"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0</v>
      </c>
      <c r="C50" s="69">
        <v>0</v>
      </c>
      <c r="D50" s="186">
        <v>0</v>
      </c>
      <c r="E50" s="62">
        <v>0</v>
      </c>
      <c r="F50" s="194">
        <f>D50+B50</f>
        <v>0</v>
      </c>
      <c r="G50" s="61">
        <f>IF(ISBLANK(F50),"  ",IF(F78&gt;0,F50/F78,IF(F50&gt;0,1,0)))</f>
        <v>0</v>
      </c>
      <c r="H50" s="209">
        <v>0</v>
      </c>
      <c r="I50" s="69">
        <v>0</v>
      </c>
      <c r="J50" s="186">
        <v>0</v>
      </c>
      <c r="K50" s="62">
        <v>0</v>
      </c>
      <c r="L50" s="194">
        <f>J50+H50</f>
        <v>0</v>
      </c>
      <c r="M50" s="61">
        <f>IF(ISBLANK(L50),"  ",IF(L78&gt;0,L50/L78,IF(L50&gt;0,1,0)))</f>
        <v>0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0</v>
      </c>
      <c r="C53" s="41">
        <v>0</v>
      </c>
      <c r="D53" s="184">
        <v>0</v>
      </c>
      <c r="E53" s="42">
        <v>0</v>
      </c>
      <c r="F53" s="195">
        <f t="shared" ref="F53:F58" si="6">D53+B53</f>
        <v>0</v>
      </c>
      <c r="G53" s="43">
        <f>IF(ISBLANK(F53),"  ",IF(F79&gt;0,F53/F79,IF(F53&gt;0,1,0)))</f>
        <v>0</v>
      </c>
      <c r="H53" s="173">
        <v>0</v>
      </c>
      <c r="I53" s="41">
        <v>0</v>
      </c>
      <c r="J53" s="184">
        <v>0</v>
      </c>
      <c r="K53" s="42">
        <v>0</v>
      </c>
      <c r="L53" s="195">
        <f t="shared" ref="L53:L69" si="7">J53+H53</f>
        <v>0</v>
      </c>
      <c r="M53" s="43">
        <f>IF(ISBLANK(L53),"  ",IF(L79&gt;0,L53/L79,IF(L53&gt;0,1,0)))</f>
        <v>0</v>
      </c>
      <c r="N53" s="24"/>
    </row>
    <row r="54" spans="1:14" ht="15" customHeight="1" x14ac:dyDescent="0.2">
      <c r="A54" s="30" t="s">
        <v>48</v>
      </c>
      <c r="B54" s="170">
        <v>0</v>
      </c>
      <c r="C54" s="45">
        <v>0</v>
      </c>
      <c r="D54" s="181">
        <v>0</v>
      </c>
      <c r="E54" s="46">
        <v>0</v>
      </c>
      <c r="F54" s="196">
        <f t="shared" si="6"/>
        <v>0</v>
      </c>
      <c r="G54" s="47">
        <f>IF(ISBLANK(F54),"  ",IF(F79&gt;0,F54/F79,IF(F54&gt;0,1,0)))</f>
        <v>0</v>
      </c>
      <c r="H54" s="170">
        <v>0</v>
      </c>
      <c r="I54" s="45">
        <v>0</v>
      </c>
      <c r="J54" s="181">
        <v>0</v>
      </c>
      <c r="K54" s="46">
        <v>0</v>
      </c>
      <c r="L54" s="196">
        <f t="shared" si="7"/>
        <v>0</v>
      </c>
      <c r="M54" s="47">
        <f>IF(ISBLANK(L54),"  ",IF(L79&gt;0,L54/L79,IF(L54&gt;0,1,0)))</f>
        <v>0</v>
      </c>
      <c r="N54" s="24"/>
    </row>
    <row r="55" spans="1:14" ht="15" customHeight="1" x14ac:dyDescent="0.2">
      <c r="A55" s="74" t="s">
        <v>49</v>
      </c>
      <c r="B55" s="210">
        <v>0</v>
      </c>
      <c r="C55" s="45">
        <v>0</v>
      </c>
      <c r="D55" s="215">
        <v>0</v>
      </c>
      <c r="E55" s="46">
        <v>0</v>
      </c>
      <c r="F55" s="197">
        <f t="shared" si="6"/>
        <v>0</v>
      </c>
      <c r="G55" s="47">
        <f>IF(ISBLANK(F55),"  ",IF(F79&gt;0,F55/F79,IF(F55&gt;0,1,0)))</f>
        <v>0</v>
      </c>
      <c r="H55" s="210">
        <v>0</v>
      </c>
      <c r="I55" s="45">
        <v>0</v>
      </c>
      <c r="J55" s="215">
        <v>0</v>
      </c>
      <c r="K55" s="46">
        <v>0</v>
      </c>
      <c r="L55" s="197">
        <f t="shared" si="7"/>
        <v>0</v>
      </c>
      <c r="M55" s="47">
        <f>IF(ISBLANK(L55),"  ",IF(L79&gt;0,L55/L79,IF(L55&gt;0,1,0)))</f>
        <v>0</v>
      </c>
      <c r="N55" s="24"/>
    </row>
    <row r="56" spans="1:14" ht="15" customHeight="1" x14ac:dyDescent="0.2">
      <c r="A56" s="74" t="s">
        <v>50</v>
      </c>
      <c r="B56" s="210">
        <v>0</v>
      </c>
      <c r="C56" s="45">
        <v>0</v>
      </c>
      <c r="D56" s="215">
        <v>0</v>
      </c>
      <c r="E56" s="46">
        <v>0</v>
      </c>
      <c r="F56" s="197">
        <f t="shared" si="6"/>
        <v>0</v>
      </c>
      <c r="G56" s="47">
        <f>IF(ISBLANK(F56),"  ",IF(F79&gt;0,F56/F79,IF(F56&gt;0,1,0)))</f>
        <v>0</v>
      </c>
      <c r="H56" s="210">
        <v>0</v>
      </c>
      <c r="I56" s="45">
        <v>0</v>
      </c>
      <c r="J56" s="215">
        <v>0</v>
      </c>
      <c r="K56" s="46">
        <v>0</v>
      </c>
      <c r="L56" s="197">
        <f t="shared" si="7"/>
        <v>0</v>
      </c>
      <c r="M56" s="47">
        <f>IF(ISBLANK(L56),"  ",IF(L79&gt;0,L56/L79,IF(L56&gt;0,1,0)))</f>
        <v>0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0</v>
      </c>
      <c r="E57" s="46">
        <v>0</v>
      </c>
      <c r="F57" s="197">
        <f t="shared" si="6"/>
        <v>0</v>
      </c>
      <c r="G57" s="47">
        <f>IF(ISBLANK(F57),"  ",IF(F79&gt;0,F57/F79,IF(F57&gt;0,1,0)))</f>
        <v>0</v>
      </c>
      <c r="H57" s="210">
        <v>0</v>
      </c>
      <c r="I57" s="45">
        <v>0</v>
      </c>
      <c r="J57" s="215">
        <v>0</v>
      </c>
      <c r="K57" s="46">
        <v>0</v>
      </c>
      <c r="L57" s="197">
        <f t="shared" si="7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0</v>
      </c>
      <c r="C58" s="45">
        <v>0</v>
      </c>
      <c r="D58" s="181">
        <v>0</v>
      </c>
      <c r="E58" s="46">
        <v>0</v>
      </c>
      <c r="F58" s="196">
        <f t="shared" si="6"/>
        <v>0</v>
      </c>
      <c r="G58" s="47">
        <f>IF(ISBLANK(F58),"  ",IF(F79&gt;0,F58/F79,IF(F58&gt;0,1,0)))</f>
        <v>0</v>
      </c>
      <c r="H58" s="170">
        <v>0</v>
      </c>
      <c r="I58" s="45">
        <v>0</v>
      </c>
      <c r="J58" s="181">
        <v>0</v>
      </c>
      <c r="K58" s="46">
        <v>0</v>
      </c>
      <c r="L58" s="196">
        <f t="shared" si="7"/>
        <v>0</v>
      </c>
      <c r="M58" s="47">
        <f>IF(ISBLANK(L58),"  ",IF(L79&gt;0,L58/L79,IF(L58&gt;0,1,0)))</f>
        <v>0</v>
      </c>
      <c r="N58" s="24"/>
    </row>
    <row r="59" spans="1:14" s="64" customFormat="1" ht="15" customHeight="1" x14ac:dyDescent="0.25">
      <c r="A59" s="70" t="s">
        <v>53</v>
      </c>
      <c r="B59" s="211">
        <v>0</v>
      </c>
      <c r="C59" s="69">
        <v>0</v>
      </c>
      <c r="D59" s="185">
        <v>0</v>
      </c>
      <c r="E59" s="62">
        <v>0</v>
      </c>
      <c r="F59" s="198">
        <f>F58+F56+F55+F54+F53+F57</f>
        <v>0</v>
      </c>
      <c r="G59" s="61">
        <f>IF(ISBLANK(F59),"  ",IF(F79&gt;0,F59/F79,IF(F59&gt;0,1,0)))</f>
        <v>0</v>
      </c>
      <c r="H59" s="211">
        <v>0</v>
      </c>
      <c r="I59" s="69">
        <v>0</v>
      </c>
      <c r="J59" s="185">
        <v>0</v>
      </c>
      <c r="K59" s="62">
        <v>0</v>
      </c>
      <c r="L59" s="196">
        <f t="shared" si="7"/>
        <v>0</v>
      </c>
      <c r="M59" s="61">
        <f>IF(ISBLANK(L59),"  ",IF(L79&gt;0,L59/L79,IF(L59&gt;0,1,0)))</f>
        <v>0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5">
        <v>0</v>
      </c>
      <c r="D62" s="181">
        <v>0</v>
      </c>
      <c r="E62" s="46">
        <v>0</v>
      </c>
      <c r="F62" s="191">
        <f t="shared" si="8"/>
        <v>0</v>
      </c>
      <c r="G62" s="47">
        <f>IF(ISBLANK(F62),"  ",IF(F79&gt;0,F62/F79,IF(F62&gt;0,1,0)))</f>
        <v>0</v>
      </c>
      <c r="H62" s="206">
        <v>0</v>
      </c>
      <c r="I62" s="45">
        <v>0</v>
      </c>
      <c r="J62" s="181">
        <v>0</v>
      </c>
      <c r="K62" s="46">
        <v>0</v>
      </c>
      <c r="L62" s="191">
        <f t="shared" si="7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0</v>
      </c>
      <c r="E63" s="46">
        <v>0</v>
      </c>
      <c r="F63" s="192">
        <f t="shared" si="8"/>
        <v>0</v>
      </c>
      <c r="G63" s="47">
        <f>IF(ISBLANK(F63),"  ",IF(F79&gt;0,F63/F79,IF(F63&gt;0,1,0)))</f>
        <v>0</v>
      </c>
      <c r="H63" s="168">
        <v>0</v>
      </c>
      <c r="I63" s="45">
        <v>0</v>
      </c>
      <c r="J63" s="180">
        <v>0</v>
      </c>
      <c r="K63" s="46">
        <v>0</v>
      </c>
      <c r="L63" s="192">
        <f t="shared" si="7"/>
        <v>0</v>
      </c>
      <c r="M63" s="47">
        <f>IF(ISBLANK(L63),"  ",IF(L79&gt;0,L63/L79,IF(L63&gt;0,1,0)))</f>
        <v>0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0</v>
      </c>
      <c r="E65" s="46">
        <v>0</v>
      </c>
      <c r="F65" s="191">
        <f t="shared" si="8"/>
        <v>0</v>
      </c>
      <c r="G65" s="47">
        <f>IF(ISBLANK(F65),"  ",IF(F79&gt;0,F65/F79,IF(F65&gt;0,1,0)))</f>
        <v>0</v>
      </c>
      <c r="H65" s="206">
        <v>0</v>
      </c>
      <c r="I65" s="45">
        <v>0</v>
      </c>
      <c r="J65" s="181">
        <v>0</v>
      </c>
      <c r="K65" s="46">
        <v>0</v>
      </c>
      <c r="L65" s="191">
        <f t="shared" si="7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0</v>
      </c>
      <c r="E66" s="46">
        <v>0</v>
      </c>
      <c r="F66" s="191">
        <f t="shared" si="8"/>
        <v>0</v>
      </c>
      <c r="G66" s="47">
        <f>IF(ISBLANK(F66),"  ",IF(F79&gt;0,F66/F79,IF(F66&gt;0,1,0)))</f>
        <v>0</v>
      </c>
      <c r="H66" s="206">
        <v>0</v>
      </c>
      <c r="I66" s="45">
        <v>0</v>
      </c>
      <c r="J66" s="181">
        <v>0</v>
      </c>
      <c r="K66" s="46">
        <v>0</v>
      </c>
      <c r="L66" s="191">
        <f t="shared" si="7"/>
        <v>0</v>
      </c>
      <c r="M66" s="47">
        <f>IF(ISBLANK(L66),"  ",IF(L79&gt;0,L66/L79,IF(L66&gt;0,1,0)))</f>
        <v>0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0</v>
      </c>
      <c r="E67" s="46">
        <v>0</v>
      </c>
      <c r="F67" s="191">
        <f t="shared" si="8"/>
        <v>0</v>
      </c>
      <c r="G67" s="47">
        <f>IF(ISBLANK(F67),"  ",IF(F79&gt;0,F67/F79,IF(F67&gt;0,1,0)))</f>
        <v>0</v>
      </c>
      <c r="H67" s="206">
        <v>0</v>
      </c>
      <c r="I67" s="45">
        <v>0</v>
      </c>
      <c r="J67" s="181">
        <v>0</v>
      </c>
      <c r="K67" s="46">
        <v>0</v>
      </c>
      <c r="L67" s="191">
        <f t="shared" si="7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0</v>
      </c>
      <c r="E68" s="46">
        <v>0</v>
      </c>
      <c r="F68" s="191">
        <f t="shared" si="8"/>
        <v>0</v>
      </c>
      <c r="G68" s="47">
        <f>IF(ISBLANK(F68),"  ",IF(F79&gt;0,F68/F79,IF(F68&gt;0,1,0)))</f>
        <v>0</v>
      </c>
      <c r="H68" s="206">
        <v>0</v>
      </c>
      <c r="I68" s="45">
        <v>0</v>
      </c>
      <c r="J68" s="181">
        <v>0</v>
      </c>
      <c r="K68" s="46">
        <v>0</v>
      </c>
      <c r="L68" s="191">
        <f t="shared" si="7"/>
        <v>0</v>
      </c>
      <c r="M68" s="47">
        <f>IF(ISBLANK(L68),"  ",IF(L79&gt;0,L68/L79,IF(L68&gt;0,1,0)))</f>
        <v>0</v>
      </c>
      <c r="N68" s="24"/>
    </row>
    <row r="69" spans="1:14" ht="15" customHeight="1" x14ac:dyDescent="0.2">
      <c r="A69" s="67" t="s">
        <v>63</v>
      </c>
      <c r="B69" s="206">
        <v>0</v>
      </c>
      <c r="C69" s="45">
        <v>0</v>
      </c>
      <c r="D69" s="181">
        <v>0</v>
      </c>
      <c r="E69" s="46">
        <v>0</v>
      </c>
      <c r="F69" s="191">
        <f t="shared" si="8"/>
        <v>0</v>
      </c>
      <c r="G69" s="47">
        <f>IF(ISBLANK(F69),"  ",IF(F79&gt;0,F69/F79,IF(F69&gt;0,1,0)))</f>
        <v>0</v>
      </c>
      <c r="H69" s="206">
        <v>0</v>
      </c>
      <c r="I69" s="45">
        <v>0</v>
      </c>
      <c r="J69" s="181">
        <v>0</v>
      </c>
      <c r="K69" s="46">
        <v>0</v>
      </c>
      <c r="L69" s="191">
        <f t="shared" si="7"/>
        <v>0</v>
      </c>
      <c r="M69" s="47">
        <f>IF(ISBLANK(L69),"  ",IF(L79&gt;0,L69/L79,IF(L69&gt;0,1,0)))</f>
        <v>0</v>
      </c>
      <c r="N69" s="24"/>
    </row>
    <row r="70" spans="1:14" s="64" customFormat="1" ht="15" customHeight="1" x14ac:dyDescent="0.25">
      <c r="A70" s="78" t="s">
        <v>64</v>
      </c>
      <c r="B70" s="174">
        <v>0</v>
      </c>
      <c r="C70" s="69">
        <v>0</v>
      </c>
      <c r="D70" s="185">
        <v>0</v>
      </c>
      <c r="E70" s="62">
        <v>0</v>
      </c>
      <c r="F70" s="174">
        <f>F69+F68+F67+F66+F65+F64+F63+F62+F61+F60+F59</f>
        <v>0</v>
      </c>
      <c r="G70" s="61">
        <f>IF(ISBLANK(F70),"  ",IF(F79&gt;0,F70/F79,IF(F70&gt;0,1,0)))</f>
        <v>0</v>
      </c>
      <c r="H70" s="174">
        <v>0</v>
      </c>
      <c r="I70" s="69">
        <v>0</v>
      </c>
      <c r="J70" s="185">
        <v>0</v>
      </c>
      <c r="K70" s="62">
        <v>0</v>
      </c>
      <c r="L70" s="174">
        <f>L69+L68+L67+L66+L65+L64+L63+L62+L61+L60+L59</f>
        <v>0</v>
      </c>
      <c r="M70" s="61">
        <f>IF(ISBLANK(L70),"  ",IF(L79&gt;0,L70/L79,IF(L70&gt;0,1,0)))</f>
        <v>0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v>0</v>
      </c>
      <c r="D72" s="184">
        <v>0</v>
      </c>
      <c r="E72" s="42"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v>0</v>
      </c>
      <c r="J72" s="184">
        <v>0</v>
      </c>
      <c r="K72" s="42"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0</v>
      </c>
      <c r="E75" s="42">
        <v>0</v>
      </c>
      <c r="F75" s="190">
        <f>D75+B75</f>
        <v>0</v>
      </c>
      <c r="G75" s="43">
        <f>IF(ISBLANK(F75),"  ",IF(F79&gt;0,F75/F79,IF(F75&gt;0,1,0)))</f>
        <v>0</v>
      </c>
      <c r="H75" s="205">
        <v>0</v>
      </c>
      <c r="I75" s="41">
        <v>0</v>
      </c>
      <c r="J75" s="184">
        <v>0</v>
      </c>
      <c r="K75" s="42">
        <v>0</v>
      </c>
      <c r="L75" s="190">
        <f>J75+H75</f>
        <v>0</v>
      </c>
      <c r="M75" s="43">
        <f>IF(ISBLANK(L75),"  ",IF(L79&gt;0,L75/L79,IF(L75&gt;0,1,0)))</f>
        <v>0</v>
      </c>
    </row>
    <row r="76" spans="1:14" ht="15" customHeight="1" x14ac:dyDescent="0.2">
      <c r="A76" s="30" t="s">
        <v>70</v>
      </c>
      <c r="B76" s="206">
        <v>0</v>
      </c>
      <c r="C76" s="45">
        <v>0</v>
      </c>
      <c r="D76" s="181">
        <v>0</v>
      </c>
      <c r="E76" s="46">
        <v>0</v>
      </c>
      <c r="F76" s="191">
        <f>D76+B76</f>
        <v>0</v>
      </c>
      <c r="G76" s="47">
        <f>IF(ISBLANK(F76),"  ",IF(F79&gt;0,F76/F79,IF(F76&gt;0,1,0)))</f>
        <v>0</v>
      </c>
      <c r="H76" s="206">
        <v>0</v>
      </c>
      <c r="I76" s="45">
        <v>0</v>
      </c>
      <c r="J76" s="181">
        <v>0</v>
      </c>
      <c r="K76" s="46">
        <v>0</v>
      </c>
      <c r="L76" s="191">
        <f>J76+H76</f>
        <v>0</v>
      </c>
      <c r="M76" s="47">
        <f>IF(ISBLANK(L76),"  ",IF(L79&gt;0,L76/L79,IF(L76&gt;0,1,0)))</f>
        <v>0</v>
      </c>
    </row>
    <row r="77" spans="1:14" s="64" customFormat="1" ht="15" customHeight="1" x14ac:dyDescent="0.25">
      <c r="A77" s="65" t="s">
        <v>71</v>
      </c>
      <c r="B77" s="175">
        <v>0</v>
      </c>
      <c r="C77" s="69">
        <v>0</v>
      </c>
      <c r="D77" s="186">
        <v>0</v>
      </c>
      <c r="E77" s="62">
        <v>0</v>
      </c>
      <c r="F77" s="200">
        <f>F76+F75+F74+F73+F72</f>
        <v>0</v>
      </c>
      <c r="G77" s="61">
        <f>IF(ISBLANK(F77),"  ",IF(F79&gt;0,F77/F79,IF(F77&gt;0,1,0)))</f>
        <v>0</v>
      </c>
      <c r="H77" s="175">
        <v>0</v>
      </c>
      <c r="I77" s="69">
        <v>0</v>
      </c>
      <c r="J77" s="186">
        <v>0</v>
      </c>
      <c r="K77" s="62">
        <v>0</v>
      </c>
      <c r="L77" s="200">
        <f>L76+L75+L74+L73+L72</f>
        <v>0</v>
      </c>
      <c r="M77" s="61">
        <f>IF(ISBLANK(L77),"  ",IF(L79&gt;0,L77/L79,IF(L77&gt;0,1,0)))</f>
        <v>0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1286145</v>
      </c>
      <c r="C79" s="82">
        <v>1</v>
      </c>
      <c r="D79" s="176">
        <f>D77+D70+D49+D42+D51+D50+D78</f>
        <v>0</v>
      </c>
      <c r="E79" s="83">
        <v>0</v>
      </c>
      <c r="F79" s="176">
        <f>F77+F70+F49+F42+F51+F50+F78</f>
        <v>1286145</v>
      </c>
      <c r="G79" s="84">
        <f>IF(ISBLANK(F79),"  ",IF(F79&gt;0,F79/F79,IF(F79&gt;0,1,0)))</f>
        <v>1</v>
      </c>
      <c r="H79" s="176">
        <f>H77+H70+H49+H42+H51+H50+H78</f>
        <v>1245091</v>
      </c>
      <c r="I79" s="82">
        <v>1</v>
      </c>
      <c r="J79" s="176">
        <f>J77+J70+J49+J42+J51+J50+J78</f>
        <v>0</v>
      </c>
      <c r="K79" s="83">
        <v>0</v>
      </c>
      <c r="L79" s="176">
        <f>L77+L70+L49+L42+L51+L50+L78</f>
        <v>1245091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28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7A1EB-CA76-4EEF-AE4D-170D496A5B4F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191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2820000</v>
      </c>
      <c r="C13" s="41">
        <v>1</v>
      </c>
      <c r="D13" s="177">
        <v>0</v>
      </c>
      <c r="E13" s="42">
        <v>0</v>
      </c>
      <c r="F13" s="187">
        <f>D13+B13</f>
        <v>2820000</v>
      </c>
      <c r="G13" s="43">
        <f>IF(ISBLANK(F13),"  ",IF(F79&gt;0,F13/F79,IF(F13&gt;0,1,0)))</f>
        <v>0.18855240827560532</v>
      </c>
      <c r="H13" s="165">
        <v>2870000</v>
      </c>
      <c r="I13" s="41">
        <v>1</v>
      </c>
      <c r="J13" s="177">
        <v>0</v>
      </c>
      <c r="K13" s="42">
        <v>0</v>
      </c>
      <c r="L13" s="187">
        <f t="shared" ref="L13:L35" si="0">J13+H13</f>
        <v>2870000</v>
      </c>
      <c r="M13" s="44">
        <f>IF(ISBLANK(L13),"  ",IF(L79&gt;0,L13/L79,IF(L13&gt;0,1,0)))</f>
        <v>0.19125614235427915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0</v>
      </c>
      <c r="C15" s="48">
        <v>0</v>
      </c>
      <c r="D15" s="181">
        <v>0</v>
      </c>
      <c r="E15" s="49">
        <v>0</v>
      </c>
      <c r="F15" s="189">
        <f>D15+B15</f>
        <v>0</v>
      </c>
      <c r="G15" s="50">
        <f>IF(ISBLANK(F15),"  ",IF(F79&gt;0,F15/F79,IF(F15&gt;0,1,0)))</f>
        <v>0</v>
      </c>
      <c r="H15" s="170">
        <v>0</v>
      </c>
      <c r="I15" s="48">
        <v>0</v>
      </c>
      <c r="J15" s="181">
        <v>0</v>
      </c>
      <c r="K15" s="49">
        <v>0</v>
      </c>
      <c r="L15" s="189">
        <f t="shared" si="0"/>
        <v>0</v>
      </c>
      <c r="M15" s="50">
        <f>IF(ISBLANK(L15),"  ",IF(L79&gt;0,L15/L79,IF(L15&gt;0,1,0)))</f>
        <v>0</v>
      </c>
      <c r="N15" s="24"/>
    </row>
    <row r="16" spans="1:17" ht="15" customHeight="1" x14ac:dyDescent="0.2">
      <c r="A16" s="51" t="s">
        <v>15</v>
      </c>
      <c r="B16" s="205">
        <v>0</v>
      </c>
      <c r="C16" s="41">
        <v>0</v>
      </c>
      <c r="D16" s="184">
        <v>0</v>
      </c>
      <c r="E16" s="42">
        <v>0</v>
      </c>
      <c r="F16" s="190">
        <f t="shared" ref="F16:F41" si="1">D16+B16</f>
        <v>0</v>
      </c>
      <c r="G16" s="43">
        <f>IF(ISBLANK(F16),"  ",IF(F79&gt;0,F16/F79,IF(F16&gt;0,1,0)))</f>
        <v>0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0</v>
      </c>
      <c r="C17" s="45">
        <v>0</v>
      </c>
      <c r="D17" s="181">
        <v>0</v>
      </c>
      <c r="E17" s="42">
        <v>0</v>
      </c>
      <c r="F17" s="191">
        <f t="shared" si="1"/>
        <v>0</v>
      </c>
      <c r="G17" s="47">
        <f>IF(ISBLANK(F17),"  ",IF(F79&gt;0,F17/F79,IF(F17&gt;0,1,0)))</f>
        <v>0</v>
      </c>
      <c r="H17" s="206">
        <v>0</v>
      </c>
      <c r="I17" s="45">
        <v>0</v>
      </c>
      <c r="J17" s="181">
        <v>0</v>
      </c>
      <c r="K17" s="46">
        <v>0</v>
      </c>
      <c r="L17" s="191">
        <f t="shared" si="0"/>
        <v>0</v>
      </c>
      <c r="M17" s="47">
        <f>IF(ISBLANK(L17),"  ",IF(L79&gt;0,L17/L79,IF(L17&gt;0,1,0)))</f>
        <v>0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5">
        <v>0</v>
      </c>
      <c r="D35" s="181">
        <v>0</v>
      </c>
      <c r="E35" s="42">
        <v>0</v>
      </c>
      <c r="F35" s="191">
        <f t="shared" si="1"/>
        <v>0</v>
      </c>
      <c r="G35" s="47">
        <f>IF(ISBLANK(F35),"  ",IF(F80&gt;0,F35/F80,IF(F35&gt;0,1,0)))</f>
        <v>0</v>
      </c>
      <c r="H35" s="206">
        <v>0</v>
      </c>
      <c r="I35" s="45">
        <v>0</v>
      </c>
      <c r="J35" s="181">
        <v>0</v>
      </c>
      <c r="K35" s="46">
        <v>0</v>
      </c>
      <c r="L35" s="191">
        <f t="shared" si="0"/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5">
        <v>0</v>
      </c>
      <c r="D36" s="181">
        <v>0</v>
      </c>
      <c r="E36" s="42">
        <v>0</v>
      </c>
      <c r="F36" s="191">
        <f t="shared" ref="F36" si="2">D36+B36</f>
        <v>0</v>
      </c>
      <c r="G36" s="47">
        <f>IF(ISBLANK(F36),"  ",IF(F81&gt;0,F36/F81,IF(F36&gt;0,1,0)))</f>
        <v>0</v>
      </c>
      <c r="H36" s="206">
        <v>0</v>
      </c>
      <c r="I36" s="45">
        <v>0</v>
      </c>
      <c r="J36" s="181">
        <v>0</v>
      </c>
      <c r="K36" s="46">
        <v>0</v>
      </c>
      <c r="L36" s="191">
        <f t="shared" ref="L36" si="3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2820000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2820000</v>
      </c>
      <c r="G42" s="61">
        <f>IF(ISBLANK(F42),"  ",IF(F79&gt;0,F42/F79,IF(F42&gt;0,1,0)))</f>
        <v>0.18855240827560532</v>
      </c>
      <c r="H42" s="169">
        <v>2870000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2870000</v>
      </c>
      <c r="M42" s="61">
        <f>IF(ISBLANK(L42),"  ",IF(L79&gt;0,L42/L79,IF(L42&gt;0,1,0)))</f>
        <v>0.19125614235427915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5">
        <v>0</v>
      </c>
      <c r="D48" s="181">
        <v>0</v>
      </c>
      <c r="E48" s="46"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5">
        <v>0</v>
      </c>
      <c r="J48" s="181">
        <v>0</v>
      </c>
      <c r="K48" s="46"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9">
        <v>0</v>
      </c>
      <c r="D49" s="185">
        <v>0</v>
      </c>
      <c r="E49" s="62"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69">
        <v>0</v>
      </c>
      <c r="J49" s="185">
        <v>0</v>
      </c>
      <c r="K49" s="62"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0</v>
      </c>
      <c r="C50" s="69">
        <v>0</v>
      </c>
      <c r="D50" s="186">
        <v>0</v>
      </c>
      <c r="E50" s="62">
        <v>0</v>
      </c>
      <c r="F50" s="194">
        <f>D50+B50</f>
        <v>0</v>
      </c>
      <c r="G50" s="61">
        <f>IF(ISBLANK(F50),"  ",IF(F78&gt;0,F50/F78,IF(F50&gt;0,1,0)))</f>
        <v>0</v>
      </c>
      <c r="H50" s="209">
        <v>0</v>
      </c>
      <c r="I50" s="69">
        <v>0</v>
      </c>
      <c r="J50" s="186">
        <v>0</v>
      </c>
      <c r="K50" s="62">
        <v>0</v>
      </c>
      <c r="L50" s="194">
        <f>J50+H50</f>
        <v>0</v>
      </c>
      <c r="M50" s="61">
        <f>IF(ISBLANK(L50),"  ",IF(L78&gt;0,L50/L78,IF(L50&gt;0,1,0)))</f>
        <v>0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0</v>
      </c>
      <c r="C53" s="41">
        <v>0</v>
      </c>
      <c r="D53" s="184">
        <v>0</v>
      </c>
      <c r="E53" s="42">
        <v>0</v>
      </c>
      <c r="F53" s="195">
        <f t="shared" ref="F53:F58" si="4">D53+B53</f>
        <v>0</v>
      </c>
      <c r="G53" s="43">
        <f>IF(ISBLANK(F53),"  ",IF(F79&gt;0,F53/F79,IF(F53&gt;0,1,0)))</f>
        <v>0</v>
      </c>
      <c r="H53" s="173">
        <v>0</v>
      </c>
      <c r="I53" s="41">
        <v>0</v>
      </c>
      <c r="J53" s="184">
        <v>0</v>
      </c>
      <c r="K53" s="42">
        <v>0</v>
      </c>
      <c r="L53" s="195">
        <f t="shared" ref="L53:L69" si="5">J53+H53</f>
        <v>0</v>
      </c>
      <c r="M53" s="43">
        <f>IF(ISBLANK(L53),"  ",IF(L79&gt;0,L53/L79,IF(L53&gt;0,1,0)))</f>
        <v>0</v>
      </c>
      <c r="N53" s="24"/>
    </row>
    <row r="54" spans="1:14" ht="15" customHeight="1" x14ac:dyDescent="0.2">
      <c r="A54" s="30" t="s">
        <v>48</v>
      </c>
      <c r="B54" s="170">
        <v>0</v>
      </c>
      <c r="C54" s="45">
        <v>0</v>
      </c>
      <c r="D54" s="181">
        <v>0</v>
      </c>
      <c r="E54" s="46">
        <v>0</v>
      </c>
      <c r="F54" s="196">
        <f t="shared" si="4"/>
        <v>0</v>
      </c>
      <c r="G54" s="47">
        <f>IF(ISBLANK(F54),"  ",IF(F79&gt;0,F54/F79,IF(F54&gt;0,1,0)))</f>
        <v>0</v>
      </c>
      <c r="H54" s="170">
        <v>0</v>
      </c>
      <c r="I54" s="45">
        <v>0</v>
      </c>
      <c r="J54" s="181">
        <v>0</v>
      </c>
      <c r="K54" s="46">
        <v>0</v>
      </c>
      <c r="L54" s="196">
        <f t="shared" si="5"/>
        <v>0</v>
      </c>
      <c r="M54" s="47">
        <f>IF(ISBLANK(L54),"  ",IF(L79&gt;0,L54/L79,IF(L54&gt;0,1,0)))</f>
        <v>0</v>
      </c>
      <c r="N54" s="24"/>
    </row>
    <row r="55" spans="1:14" ht="15" customHeight="1" x14ac:dyDescent="0.2">
      <c r="A55" s="74" t="s">
        <v>49</v>
      </c>
      <c r="B55" s="210">
        <v>0</v>
      </c>
      <c r="C55" s="45">
        <v>0</v>
      </c>
      <c r="D55" s="215">
        <v>0</v>
      </c>
      <c r="E55" s="46">
        <v>0</v>
      </c>
      <c r="F55" s="197">
        <f t="shared" si="4"/>
        <v>0</v>
      </c>
      <c r="G55" s="47">
        <f>IF(ISBLANK(F55),"  ",IF(F79&gt;0,F55/F79,IF(F55&gt;0,1,0)))</f>
        <v>0</v>
      </c>
      <c r="H55" s="210">
        <v>0</v>
      </c>
      <c r="I55" s="45">
        <v>0</v>
      </c>
      <c r="J55" s="215">
        <v>0</v>
      </c>
      <c r="K55" s="46">
        <v>0</v>
      </c>
      <c r="L55" s="197">
        <f t="shared" si="5"/>
        <v>0</v>
      </c>
      <c r="M55" s="47">
        <f>IF(ISBLANK(L55),"  ",IF(L79&gt;0,L55/L79,IF(L55&gt;0,1,0)))</f>
        <v>0</v>
      </c>
      <c r="N55" s="24"/>
    </row>
    <row r="56" spans="1:14" ht="15" customHeight="1" x14ac:dyDescent="0.2">
      <c r="A56" s="74" t="s">
        <v>50</v>
      </c>
      <c r="B56" s="210">
        <v>0</v>
      </c>
      <c r="C56" s="45">
        <v>0</v>
      </c>
      <c r="D56" s="215">
        <v>0</v>
      </c>
      <c r="E56" s="46">
        <v>0</v>
      </c>
      <c r="F56" s="197">
        <f t="shared" si="4"/>
        <v>0</v>
      </c>
      <c r="G56" s="47">
        <f>IF(ISBLANK(F56),"  ",IF(F79&gt;0,F56/F79,IF(F56&gt;0,1,0)))</f>
        <v>0</v>
      </c>
      <c r="H56" s="210">
        <v>0</v>
      </c>
      <c r="I56" s="45">
        <v>0</v>
      </c>
      <c r="J56" s="215">
        <v>0</v>
      </c>
      <c r="K56" s="46">
        <v>0</v>
      </c>
      <c r="L56" s="197">
        <f t="shared" si="5"/>
        <v>0</v>
      </c>
      <c r="M56" s="47">
        <f>IF(ISBLANK(L56),"  ",IF(L79&gt;0,L56/L79,IF(L56&gt;0,1,0)))</f>
        <v>0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0</v>
      </c>
      <c r="E57" s="46">
        <v>0</v>
      </c>
      <c r="F57" s="197">
        <f t="shared" si="4"/>
        <v>0</v>
      </c>
      <c r="G57" s="47">
        <f>IF(ISBLANK(F57),"  ",IF(F79&gt;0,F57/F79,IF(F57&gt;0,1,0)))</f>
        <v>0</v>
      </c>
      <c r="H57" s="210">
        <v>0</v>
      </c>
      <c r="I57" s="45">
        <v>0</v>
      </c>
      <c r="J57" s="215">
        <v>0</v>
      </c>
      <c r="K57" s="46">
        <v>0</v>
      </c>
      <c r="L57" s="197">
        <f t="shared" si="5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0</v>
      </c>
      <c r="C58" s="45">
        <v>0</v>
      </c>
      <c r="D58" s="181">
        <v>0</v>
      </c>
      <c r="E58" s="46">
        <v>0</v>
      </c>
      <c r="F58" s="196">
        <f t="shared" si="4"/>
        <v>0</v>
      </c>
      <c r="G58" s="47">
        <f>IF(ISBLANK(F58),"  ",IF(F79&gt;0,F58/F79,IF(F58&gt;0,1,0)))</f>
        <v>0</v>
      </c>
      <c r="H58" s="170">
        <v>0</v>
      </c>
      <c r="I58" s="45">
        <v>0</v>
      </c>
      <c r="J58" s="181">
        <v>0</v>
      </c>
      <c r="K58" s="46">
        <v>0</v>
      </c>
      <c r="L58" s="196">
        <f t="shared" si="5"/>
        <v>0</v>
      </c>
      <c r="M58" s="47">
        <f>IF(ISBLANK(L58),"  ",IF(L79&gt;0,L58/L79,IF(L58&gt;0,1,0)))</f>
        <v>0</v>
      </c>
      <c r="N58" s="24"/>
    </row>
    <row r="59" spans="1:14" s="64" customFormat="1" ht="15" customHeight="1" x14ac:dyDescent="0.25">
      <c r="A59" s="70" t="s">
        <v>53</v>
      </c>
      <c r="B59" s="211">
        <v>0</v>
      </c>
      <c r="C59" s="69">
        <v>0</v>
      </c>
      <c r="D59" s="185">
        <v>0</v>
      </c>
      <c r="E59" s="62">
        <v>0</v>
      </c>
      <c r="F59" s="198">
        <f>F58+F56+F55+F54+F53+F57</f>
        <v>0</v>
      </c>
      <c r="G59" s="61">
        <f>IF(ISBLANK(F59),"  ",IF(F79&gt;0,F59/F79,IF(F59&gt;0,1,0)))</f>
        <v>0</v>
      </c>
      <c r="H59" s="211">
        <v>0</v>
      </c>
      <c r="I59" s="69">
        <v>0</v>
      </c>
      <c r="J59" s="185">
        <v>0</v>
      </c>
      <c r="K59" s="62">
        <v>0</v>
      </c>
      <c r="L59" s="196">
        <f t="shared" si="5"/>
        <v>0</v>
      </c>
      <c r="M59" s="61">
        <f>IF(ISBLANK(L59),"  ",IF(L79&gt;0,L59/L79,IF(L59&gt;0,1,0)))</f>
        <v>0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6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5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6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5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5">
        <v>0</v>
      </c>
      <c r="D62" s="181">
        <v>0</v>
      </c>
      <c r="E62" s="46">
        <v>0</v>
      </c>
      <c r="F62" s="191">
        <f t="shared" si="6"/>
        <v>0</v>
      </c>
      <c r="G62" s="47">
        <f>IF(ISBLANK(F62),"  ",IF(F79&gt;0,F62/F79,IF(F62&gt;0,1,0)))</f>
        <v>0</v>
      </c>
      <c r="H62" s="206">
        <v>0</v>
      </c>
      <c r="I62" s="45">
        <v>0</v>
      </c>
      <c r="J62" s="181">
        <v>0</v>
      </c>
      <c r="K62" s="46">
        <v>0</v>
      </c>
      <c r="L62" s="191">
        <f t="shared" si="5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1880000</v>
      </c>
      <c r="E63" s="46">
        <v>1</v>
      </c>
      <c r="F63" s="192">
        <f t="shared" si="6"/>
        <v>1880000</v>
      </c>
      <c r="G63" s="47">
        <f>IF(ISBLANK(F63),"  ",IF(F79&gt;0,F63/F79,IF(F63&gt;0,1,0)))</f>
        <v>0.12570160551707021</v>
      </c>
      <c r="H63" s="168">
        <v>0</v>
      </c>
      <c r="I63" s="45">
        <v>0</v>
      </c>
      <c r="J63" s="180">
        <v>1880000</v>
      </c>
      <c r="K63" s="46">
        <v>1</v>
      </c>
      <c r="L63" s="192">
        <f t="shared" si="5"/>
        <v>1880000</v>
      </c>
      <c r="M63" s="47">
        <f>IF(ISBLANK(L63),"  ",IF(L79&gt;0,L63/L79,IF(L63&gt;0,1,0)))</f>
        <v>0.12528276920768111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6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5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0</v>
      </c>
      <c r="E65" s="46">
        <v>0</v>
      </c>
      <c r="F65" s="191">
        <f t="shared" si="6"/>
        <v>0</v>
      </c>
      <c r="G65" s="47">
        <f>IF(ISBLANK(F65),"  ",IF(F79&gt;0,F65/F79,IF(F65&gt;0,1,0)))</f>
        <v>0</v>
      </c>
      <c r="H65" s="206">
        <v>0</v>
      </c>
      <c r="I65" s="45">
        <v>0</v>
      </c>
      <c r="J65" s="181">
        <v>0</v>
      </c>
      <c r="K65" s="46">
        <v>0</v>
      </c>
      <c r="L65" s="191">
        <f t="shared" si="5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0</v>
      </c>
      <c r="E66" s="46">
        <v>0</v>
      </c>
      <c r="F66" s="191">
        <f t="shared" si="6"/>
        <v>0</v>
      </c>
      <c r="G66" s="47">
        <f>IF(ISBLANK(F66),"  ",IF(F79&gt;0,F66/F79,IF(F66&gt;0,1,0)))</f>
        <v>0</v>
      </c>
      <c r="H66" s="206">
        <v>0</v>
      </c>
      <c r="I66" s="45">
        <v>0</v>
      </c>
      <c r="J66" s="181">
        <v>0</v>
      </c>
      <c r="K66" s="46">
        <v>0</v>
      </c>
      <c r="L66" s="191">
        <f t="shared" si="5"/>
        <v>0</v>
      </c>
      <c r="M66" s="47">
        <f>IF(ISBLANK(L66),"  ",IF(L79&gt;0,L66/L79,IF(L66&gt;0,1,0)))</f>
        <v>0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0</v>
      </c>
      <c r="E67" s="46">
        <v>0</v>
      </c>
      <c r="F67" s="191">
        <f t="shared" si="6"/>
        <v>0</v>
      </c>
      <c r="G67" s="47">
        <f>IF(ISBLANK(F67),"  ",IF(F79&gt;0,F67/F79,IF(F67&gt;0,1,0)))</f>
        <v>0</v>
      </c>
      <c r="H67" s="206">
        <v>0</v>
      </c>
      <c r="I67" s="45">
        <v>0</v>
      </c>
      <c r="J67" s="181">
        <v>0</v>
      </c>
      <c r="K67" s="46">
        <v>0</v>
      </c>
      <c r="L67" s="191">
        <f t="shared" si="5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0</v>
      </c>
      <c r="E68" s="46">
        <v>0</v>
      </c>
      <c r="F68" s="191">
        <f t="shared" si="6"/>
        <v>0</v>
      </c>
      <c r="G68" s="47">
        <f>IF(ISBLANK(F68),"  ",IF(F79&gt;0,F68/F79,IF(F68&gt;0,1,0)))</f>
        <v>0</v>
      </c>
      <c r="H68" s="206">
        <v>0</v>
      </c>
      <c r="I68" s="45">
        <v>0</v>
      </c>
      <c r="J68" s="181">
        <v>0</v>
      </c>
      <c r="K68" s="46">
        <v>0</v>
      </c>
      <c r="L68" s="191">
        <f t="shared" si="5"/>
        <v>0</v>
      </c>
      <c r="M68" s="47">
        <f>IF(ISBLANK(L68),"  ",IF(L79&gt;0,L68/L79,IF(L68&gt;0,1,0)))</f>
        <v>0</v>
      </c>
      <c r="N68" s="24"/>
    </row>
    <row r="69" spans="1:14" ht="15" customHeight="1" x14ac:dyDescent="0.2">
      <c r="A69" s="67" t="s">
        <v>63</v>
      </c>
      <c r="B69" s="206">
        <v>0</v>
      </c>
      <c r="C69" s="45">
        <v>0</v>
      </c>
      <c r="D69" s="181">
        <v>0</v>
      </c>
      <c r="E69" s="46">
        <v>0</v>
      </c>
      <c r="F69" s="191">
        <f t="shared" si="6"/>
        <v>0</v>
      </c>
      <c r="G69" s="47">
        <f>IF(ISBLANK(F69),"  ",IF(F79&gt;0,F69/F79,IF(F69&gt;0,1,0)))</f>
        <v>0</v>
      </c>
      <c r="H69" s="206">
        <v>0</v>
      </c>
      <c r="I69" s="45">
        <v>0</v>
      </c>
      <c r="J69" s="181">
        <v>0</v>
      </c>
      <c r="K69" s="46">
        <v>0</v>
      </c>
      <c r="L69" s="191">
        <f t="shared" si="5"/>
        <v>0</v>
      </c>
      <c r="M69" s="47">
        <f>IF(ISBLANK(L69),"  ",IF(L79&gt;0,L69/L79,IF(L69&gt;0,1,0)))</f>
        <v>0</v>
      </c>
      <c r="N69" s="24"/>
    </row>
    <row r="70" spans="1:14" s="64" customFormat="1" ht="15" customHeight="1" x14ac:dyDescent="0.25">
      <c r="A70" s="78" t="s">
        <v>64</v>
      </c>
      <c r="B70" s="174">
        <v>0</v>
      </c>
      <c r="C70" s="69">
        <v>0</v>
      </c>
      <c r="D70" s="185">
        <v>1880000</v>
      </c>
      <c r="E70" s="62">
        <v>1</v>
      </c>
      <c r="F70" s="174">
        <f>F69+F68+F67+F66+F65+F64+F63+F62+F61+F60+F59</f>
        <v>1880000</v>
      </c>
      <c r="G70" s="61">
        <f>IF(ISBLANK(F70),"  ",IF(F79&gt;0,F70/F79,IF(F70&gt;0,1,0)))</f>
        <v>0.12570160551707021</v>
      </c>
      <c r="H70" s="174">
        <v>0</v>
      </c>
      <c r="I70" s="69">
        <v>0</v>
      </c>
      <c r="J70" s="185">
        <v>1880000</v>
      </c>
      <c r="K70" s="62">
        <v>1</v>
      </c>
      <c r="L70" s="174">
        <f>L69+L68+L67+L66+L65+L64+L63+L62+L61+L60+L59</f>
        <v>1880000</v>
      </c>
      <c r="M70" s="61">
        <f>IF(ISBLANK(L70),"  ",IF(L79&gt;0,L70/L79,IF(L70&gt;0,1,0)))</f>
        <v>0.12528276920768111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v>0</v>
      </c>
      <c r="D72" s="184">
        <v>0</v>
      </c>
      <c r="E72" s="42"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v>0</v>
      </c>
      <c r="J72" s="184">
        <v>0</v>
      </c>
      <c r="K72" s="42"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0</v>
      </c>
      <c r="E75" s="42">
        <v>0</v>
      </c>
      <c r="F75" s="190">
        <f>D75+B75</f>
        <v>0</v>
      </c>
      <c r="G75" s="43">
        <f>IF(ISBLANK(F75),"  ",IF(F79&gt;0,F75/F79,IF(F75&gt;0,1,0)))</f>
        <v>0</v>
      </c>
      <c r="H75" s="205">
        <v>0</v>
      </c>
      <c r="I75" s="41">
        <v>0</v>
      </c>
      <c r="J75" s="184">
        <v>0</v>
      </c>
      <c r="K75" s="42">
        <v>0</v>
      </c>
      <c r="L75" s="190">
        <f>J75+H75</f>
        <v>0</v>
      </c>
      <c r="M75" s="43">
        <f>IF(ISBLANK(L75),"  ",IF(L79&gt;0,L75/L79,IF(L75&gt;0,1,0)))</f>
        <v>0</v>
      </c>
    </row>
    <row r="76" spans="1:14" ht="15" customHeight="1" x14ac:dyDescent="0.2">
      <c r="A76" s="30" t="s">
        <v>70</v>
      </c>
      <c r="B76" s="206">
        <v>0</v>
      </c>
      <c r="C76" s="45">
        <v>0</v>
      </c>
      <c r="D76" s="181">
        <v>10256054</v>
      </c>
      <c r="E76" s="46">
        <v>1</v>
      </c>
      <c r="F76" s="191">
        <f>D76+B76</f>
        <v>10256054</v>
      </c>
      <c r="G76" s="47">
        <f>IF(ISBLANK(F76),"  ",IF(F79&gt;0,F76/F79,IF(F76&gt;0,1,0)))</f>
        <v>0.68574598620732452</v>
      </c>
      <c r="H76" s="206">
        <v>0</v>
      </c>
      <c r="I76" s="45">
        <v>0</v>
      </c>
      <c r="J76" s="181">
        <v>10256054</v>
      </c>
      <c r="K76" s="46">
        <v>1</v>
      </c>
      <c r="L76" s="191">
        <f>J76+H76</f>
        <v>10256054</v>
      </c>
      <c r="M76" s="47">
        <f>IF(ISBLANK(L76),"  ",IF(L79&gt;0,L76/L79,IF(L76&gt;0,1,0)))</f>
        <v>0.68346108843803977</v>
      </c>
    </row>
    <row r="77" spans="1:14" s="64" customFormat="1" ht="15" customHeight="1" x14ac:dyDescent="0.25">
      <c r="A77" s="65" t="s">
        <v>71</v>
      </c>
      <c r="B77" s="175">
        <v>0</v>
      </c>
      <c r="C77" s="69">
        <v>0</v>
      </c>
      <c r="D77" s="186">
        <v>10256054</v>
      </c>
      <c r="E77" s="62">
        <v>1</v>
      </c>
      <c r="F77" s="200">
        <f>F76+F75+F74+F73+F72</f>
        <v>10256054</v>
      </c>
      <c r="G77" s="61">
        <f>IF(ISBLANK(F77),"  ",IF(F79&gt;0,F77/F79,IF(F77&gt;0,1,0)))</f>
        <v>0.68574598620732452</v>
      </c>
      <c r="H77" s="175">
        <v>0</v>
      </c>
      <c r="I77" s="69">
        <v>0</v>
      </c>
      <c r="J77" s="186">
        <v>10256054</v>
      </c>
      <c r="K77" s="62">
        <v>1</v>
      </c>
      <c r="L77" s="200">
        <f>L76+L75+L74+L73+L72</f>
        <v>10256054</v>
      </c>
      <c r="M77" s="61">
        <f>IF(ISBLANK(L77),"  ",IF(L79&gt;0,L77/L79,IF(L77&gt;0,1,0)))</f>
        <v>0.68346108843803977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2820000</v>
      </c>
      <c r="C79" s="82">
        <v>0.18855240827560532</v>
      </c>
      <c r="D79" s="176">
        <f>D77+D70+D49+D42+D51+D50+D78</f>
        <v>12136054</v>
      </c>
      <c r="E79" s="83">
        <v>0.81144759172439473</v>
      </c>
      <c r="F79" s="176">
        <f>F77+F70+F49+F42+F51+F50+F78</f>
        <v>14956054</v>
      </c>
      <c r="G79" s="84">
        <f>IF(ISBLANK(F79),"  ",IF(F79&gt;0,F79/F79,IF(F79&gt;0,1,0)))</f>
        <v>1</v>
      </c>
      <c r="H79" s="176">
        <f>H77+H70+H49+H42+H51+H50+H78</f>
        <v>2870000</v>
      </c>
      <c r="I79" s="82">
        <v>0.19125614235427915</v>
      </c>
      <c r="J79" s="176">
        <f>J77+J70+J49+J42+J51+J50+J78</f>
        <v>12136054</v>
      </c>
      <c r="K79" s="83">
        <v>0.80874385764572088</v>
      </c>
      <c r="L79" s="176">
        <f>L77+L70+L49+L42+L51+L50+L78</f>
        <v>15006054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FFDC3159-6BF3-4831-A3B1-5DF73A7153AF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A101F-3907-4BFC-82A1-83E892B82B41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185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0</v>
      </c>
      <c r="C13" s="41">
        <v>0</v>
      </c>
      <c r="D13" s="177">
        <v>0</v>
      </c>
      <c r="E13" s="42">
        <v>0</v>
      </c>
      <c r="F13" s="187">
        <f>D13+B13</f>
        <v>0</v>
      </c>
      <c r="G13" s="43">
        <f>IF(ISBLANK(F13),"  ",IF(F79&gt;0,F13/F79,IF(F13&gt;0,1,0)))</f>
        <v>0</v>
      </c>
      <c r="H13" s="165">
        <v>0</v>
      </c>
      <c r="I13" s="41">
        <v>0</v>
      </c>
      <c r="J13" s="177">
        <v>0</v>
      </c>
      <c r="K13" s="42">
        <v>0</v>
      </c>
      <c r="L13" s="187">
        <f t="shared" ref="L13:L35" si="0">J13+H13</f>
        <v>0</v>
      </c>
      <c r="M13" s="44">
        <f>IF(ISBLANK(L13),"  ",IF(L79&gt;0,L13/L79,IF(L13&gt;0,1,0)))</f>
        <v>0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10000000</v>
      </c>
      <c r="C15" s="48">
        <v>1</v>
      </c>
      <c r="D15" s="181">
        <v>0</v>
      </c>
      <c r="E15" s="49">
        <v>0</v>
      </c>
      <c r="F15" s="189">
        <f>D15+B15</f>
        <v>10000000</v>
      </c>
      <c r="G15" s="50">
        <f>IF(ISBLANK(F15),"  ",IF(F79&gt;0,F15/F79,IF(F15&gt;0,1,0)))</f>
        <v>1</v>
      </c>
      <c r="H15" s="170">
        <v>10000000</v>
      </c>
      <c r="I15" s="48">
        <v>1</v>
      </c>
      <c r="J15" s="181">
        <v>0</v>
      </c>
      <c r="K15" s="49">
        <v>0</v>
      </c>
      <c r="L15" s="189">
        <f t="shared" si="0"/>
        <v>10000000</v>
      </c>
      <c r="M15" s="50">
        <f>IF(ISBLANK(L15),"  ",IF(L79&gt;0,L15/L79,IF(L15&gt;0,1,0)))</f>
        <v>1</v>
      </c>
      <c r="N15" s="24"/>
    </row>
    <row r="16" spans="1:17" ht="15" customHeight="1" x14ac:dyDescent="0.2">
      <c r="A16" s="51" t="s">
        <v>15</v>
      </c>
      <c r="B16" s="205">
        <v>0</v>
      </c>
      <c r="C16" s="41">
        <v>0</v>
      </c>
      <c r="D16" s="184">
        <v>0</v>
      </c>
      <c r="E16" s="42">
        <v>0</v>
      </c>
      <c r="F16" s="190">
        <f t="shared" ref="F16:F41" si="1">D16+B16</f>
        <v>0</v>
      </c>
      <c r="G16" s="43">
        <f>IF(ISBLANK(F16),"  ",IF(F79&gt;0,F16/F79,IF(F16&gt;0,1,0)))</f>
        <v>0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0</v>
      </c>
      <c r="C17" s="45">
        <v>0</v>
      </c>
      <c r="D17" s="181">
        <v>0</v>
      </c>
      <c r="E17" s="42">
        <v>0</v>
      </c>
      <c r="F17" s="191">
        <f t="shared" si="1"/>
        <v>0</v>
      </c>
      <c r="G17" s="47">
        <f>IF(ISBLANK(F17),"  ",IF(F79&gt;0,F17/F79,IF(F17&gt;0,1,0)))</f>
        <v>0</v>
      </c>
      <c r="H17" s="206">
        <v>0</v>
      </c>
      <c r="I17" s="45">
        <v>0</v>
      </c>
      <c r="J17" s="181">
        <v>0</v>
      </c>
      <c r="K17" s="46">
        <v>0</v>
      </c>
      <c r="L17" s="191">
        <f t="shared" si="0"/>
        <v>0</v>
      </c>
      <c r="M17" s="47">
        <f>IF(ISBLANK(L17),"  ",IF(L79&gt;0,L17/L79,IF(L17&gt;0,1,0)))</f>
        <v>0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10000000</v>
      </c>
      <c r="C29" s="45">
        <v>1</v>
      </c>
      <c r="D29" s="181">
        <v>0</v>
      </c>
      <c r="E29" s="42">
        <v>0</v>
      </c>
      <c r="F29" s="191">
        <f t="shared" si="1"/>
        <v>10000000</v>
      </c>
      <c r="G29" s="47">
        <f>IF(ISBLANK(F29),"  ",IF(F79&gt;0,F29/F79,IF(F29&gt;0,1,0)))</f>
        <v>1</v>
      </c>
      <c r="H29" s="206">
        <v>10000000</v>
      </c>
      <c r="I29" s="45">
        <v>1</v>
      </c>
      <c r="J29" s="181">
        <v>0</v>
      </c>
      <c r="K29" s="46">
        <v>0</v>
      </c>
      <c r="L29" s="191">
        <f t="shared" si="0"/>
        <v>10000000</v>
      </c>
      <c r="M29" s="47">
        <f>IF(ISBLANK(L29),"  ",IF(L79&gt;0,L29/L79,IF(L29&gt;0,1,0)))</f>
        <v>1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/>
      <c r="C35" s="45"/>
      <c r="D35" s="181"/>
      <c r="E35" s="42"/>
      <c r="F35" s="191">
        <f t="shared" si="1"/>
        <v>0</v>
      </c>
      <c r="G35" s="47">
        <f>IF(ISBLANK(F35),"  ",IF(F80&gt;0,F35/F80,IF(F35&gt;0,1,0)))</f>
        <v>0</v>
      </c>
      <c r="H35" s="206"/>
      <c r="I35" s="45"/>
      <c r="J35" s="181"/>
      <c r="K35" s="46"/>
      <c r="L35" s="191">
        <f t="shared" si="0"/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/>
      <c r="C36" s="45"/>
      <c r="D36" s="181"/>
      <c r="E36" s="42"/>
      <c r="F36" s="191">
        <f t="shared" ref="F36" si="2">D36+B36</f>
        <v>0</v>
      </c>
      <c r="G36" s="47">
        <f>IF(ISBLANK(F36),"  ",IF(F81&gt;0,F36/F81,IF(F36&gt;0,1,0)))</f>
        <v>0</v>
      </c>
      <c r="H36" s="206"/>
      <c r="I36" s="45"/>
      <c r="J36" s="181"/>
      <c r="K36" s="46"/>
      <c r="L36" s="191">
        <f t="shared" ref="L36" si="3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10000000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10000000</v>
      </c>
      <c r="G42" s="61">
        <f>IF(ISBLANK(F42),"  ",IF(F79&gt;0,F42/F79,IF(F42&gt;0,1,0)))</f>
        <v>1</v>
      </c>
      <c r="H42" s="169">
        <v>10000000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10000000</v>
      </c>
      <c r="M42" s="61">
        <f>IF(ISBLANK(L42),"  ",IF(L79&gt;0,L42/L79,IF(L42&gt;0,1,0)))</f>
        <v>1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5">
        <v>0</v>
      </c>
      <c r="D48" s="181">
        <v>0</v>
      </c>
      <c r="E48" s="46"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5">
        <v>0</v>
      </c>
      <c r="J48" s="181">
        <v>0</v>
      </c>
      <c r="K48" s="46"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9">
        <v>0</v>
      </c>
      <c r="D49" s="185">
        <v>0</v>
      </c>
      <c r="E49" s="62"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69">
        <v>0</v>
      </c>
      <c r="J49" s="185">
        <v>0</v>
      </c>
      <c r="K49" s="62"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0</v>
      </c>
      <c r="C50" s="69">
        <v>0</v>
      </c>
      <c r="D50" s="186">
        <v>0</v>
      </c>
      <c r="E50" s="62">
        <v>0</v>
      </c>
      <c r="F50" s="194">
        <f>D50+B50</f>
        <v>0</v>
      </c>
      <c r="G50" s="61">
        <f>IF(ISBLANK(F50),"  ",IF(F78&gt;0,F50/F78,IF(F50&gt;0,1,0)))</f>
        <v>0</v>
      </c>
      <c r="H50" s="209">
        <v>0</v>
      </c>
      <c r="I50" s="69">
        <v>0</v>
      </c>
      <c r="J50" s="186">
        <v>0</v>
      </c>
      <c r="K50" s="62">
        <v>0</v>
      </c>
      <c r="L50" s="194">
        <f>J50+H50</f>
        <v>0</v>
      </c>
      <c r="M50" s="61">
        <f>IF(ISBLANK(L50),"  ",IF(L78&gt;0,L50/L78,IF(L50&gt;0,1,0)))</f>
        <v>0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0</v>
      </c>
      <c r="C53" s="41">
        <v>0</v>
      </c>
      <c r="D53" s="184">
        <v>0</v>
      </c>
      <c r="E53" s="42">
        <v>0</v>
      </c>
      <c r="F53" s="195">
        <f t="shared" ref="F53:F58" si="4">D53+B53</f>
        <v>0</v>
      </c>
      <c r="G53" s="43">
        <f>IF(ISBLANK(F53),"  ",IF(F79&gt;0,F53/F79,IF(F53&gt;0,1,0)))</f>
        <v>0</v>
      </c>
      <c r="H53" s="173">
        <v>0</v>
      </c>
      <c r="I53" s="41">
        <v>0</v>
      </c>
      <c r="J53" s="184">
        <v>0</v>
      </c>
      <c r="K53" s="42">
        <v>0</v>
      </c>
      <c r="L53" s="195">
        <f t="shared" ref="L53:L69" si="5">J53+H53</f>
        <v>0</v>
      </c>
      <c r="M53" s="43">
        <f>IF(ISBLANK(L53),"  ",IF(L79&gt;0,L53/L79,IF(L53&gt;0,1,0)))</f>
        <v>0</v>
      </c>
      <c r="N53" s="24"/>
    </row>
    <row r="54" spans="1:14" ht="15" customHeight="1" x14ac:dyDescent="0.2">
      <c r="A54" s="30" t="s">
        <v>48</v>
      </c>
      <c r="B54" s="170">
        <v>0</v>
      </c>
      <c r="C54" s="45">
        <v>0</v>
      </c>
      <c r="D54" s="181">
        <v>0</v>
      </c>
      <c r="E54" s="46">
        <v>0</v>
      </c>
      <c r="F54" s="196">
        <f t="shared" si="4"/>
        <v>0</v>
      </c>
      <c r="G54" s="47">
        <f>IF(ISBLANK(F54),"  ",IF(F79&gt;0,F54/F79,IF(F54&gt;0,1,0)))</f>
        <v>0</v>
      </c>
      <c r="H54" s="170">
        <v>0</v>
      </c>
      <c r="I54" s="45">
        <v>0</v>
      </c>
      <c r="J54" s="181">
        <v>0</v>
      </c>
      <c r="K54" s="46">
        <v>0</v>
      </c>
      <c r="L54" s="196">
        <f t="shared" si="5"/>
        <v>0</v>
      </c>
      <c r="M54" s="47">
        <f>IF(ISBLANK(L54),"  ",IF(L79&gt;0,L54/L79,IF(L54&gt;0,1,0)))</f>
        <v>0</v>
      </c>
      <c r="N54" s="24"/>
    </row>
    <row r="55" spans="1:14" ht="15" customHeight="1" x14ac:dyDescent="0.2">
      <c r="A55" s="74" t="s">
        <v>49</v>
      </c>
      <c r="B55" s="210">
        <v>0</v>
      </c>
      <c r="C55" s="45">
        <v>0</v>
      </c>
      <c r="D55" s="215">
        <v>0</v>
      </c>
      <c r="E55" s="46">
        <v>0</v>
      </c>
      <c r="F55" s="197">
        <f t="shared" si="4"/>
        <v>0</v>
      </c>
      <c r="G55" s="47">
        <f>IF(ISBLANK(F55),"  ",IF(F79&gt;0,F55/F79,IF(F55&gt;0,1,0)))</f>
        <v>0</v>
      </c>
      <c r="H55" s="210">
        <v>0</v>
      </c>
      <c r="I55" s="45">
        <v>0</v>
      </c>
      <c r="J55" s="215">
        <v>0</v>
      </c>
      <c r="K55" s="46">
        <v>0</v>
      </c>
      <c r="L55" s="197">
        <f t="shared" si="5"/>
        <v>0</v>
      </c>
      <c r="M55" s="47">
        <f>IF(ISBLANK(L55),"  ",IF(L79&gt;0,L55/L79,IF(L55&gt;0,1,0)))</f>
        <v>0</v>
      </c>
      <c r="N55" s="24"/>
    </row>
    <row r="56" spans="1:14" ht="15" customHeight="1" x14ac:dyDescent="0.2">
      <c r="A56" s="74" t="s">
        <v>50</v>
      </c>
      <c r="B56" s="210">
        <v>0</v>
      </c>
      <c r="C56" s="45">
        <v>0</v>
      </c>
      <c r="D56" s="215">
        <v>0</v>
      </c>
      <c r="E56" s="46">
        <v>0</v>
      </c>
      <c r="F56" s="197">
        <f t="shared" si="4"/>
        <v>0</v>
      </c>
      <c r="G56" s="47">
        <f>IF(ISBLANK(F56),"  ",IF(F79&gt;0,F56/F79,IF(F56&gt;0,1,0)))</f>
        <v>0</v>
      </c>
      <c r="H56" s="210">
        <v>0</v>
      </c>
      <c r="I56" s="45">
        <v>0</v>
      </c>
      <c r="J56" s="215">
        <v>0</v>
      </c>
      <c r="K56" s="46">
        <v>0</v>
      </c>
      <c r="L56" s="197">
        <f t="shared" si="5"/>
        <v>0</v>
      </c>
      <c r="M56" s="47">
        <f>IF(ISBLANK(L56),"  ",IF(L79&gt;0,L56/L79,IF(L56&gt;0,1,0)))</f>
        <v>0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0</v>
      </c>
      <c r="E57" s="46">
        <v>0</v>
      </c>
      <c r="F57" s="197">
        <f t="shared" si="4"/>
        <v>0</v>
      </c>
      <c r="G57" s="47">
        <f>IF(ISBLANK(F57),"  ",IF(F79&gt;0,F57/F79,IF(F57&gt;0,1,0)))</f>
        <v>0</v>
      </c>
      <c r="H57" s="210">
        <v>0</v>
      </c>
      <c r="I57" s="45">
        <v>0</v>
      </c>
      <c r="J57" s="215">
        <v>0</v>
      </c>
      <c r="K57" s="46">
        <v>0</v>
      </c>
      <c r="L57" s="197">
        <f t="shared" si="5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0</v>
      </c>
      <c r="C58" s="45">
        <v>0</v>
      </c>
      <c r="D58" s="181">
        <v>0</v>
      </c>
      <c r="E58" s="46">
        <v>0</v>
      </c>
      <c r="F58" s="196">
        <f t="shared" si="4"/>
        <v>0</v>
      </c>
      <c r="G58" s="47">
        <f>IF(ISBLANK(F58),"  ",IF(F79&gt;0,F58/F79,IF(F58&gt;0,1,0)))</f>
        <v>0</v>
      </c>
      <c r="H58" s="170">
        <v>0</v>
      </c>
      <c r="I58" s="45">
        <v>0</v>
      </c>
      <c r="J58" s="181">
        <v>0</v>
      </c>
      <c r="K58" s="46">
        <v>0</v>
      </c>
      <c r="L58" s="196">
        <f t="shared" si="5"/>
        <v>0</v>
      </c>
      <c r="M58" s="47">
        <f>IF(ISBLANK(L58),"  ",IF(L79&gt;0,L58/L79,IF(L58&gt;0,1,0)))</f>
        <v>0</v>
      </c>
      <c r="N58" s="24"/>
    </row>
    <row r="59" spans="1:14" s="64" customFormat="1" ht="15" customHeight="1" x14ac:dyDescent="0.25">
      <c r="A59" s="70" t="s">
        <v>53</v>
      </c>
      <c r="B59" s="211">
        <v>0</v>
      </c>
      <c r="C59" s="69">
        <v>0</v>
      </c>
      <c r="D59" s="185">
        <v>0</v>
      </c>
      <c r="E59" s="62">
        <v>0</v>
      </c>
      <c r="F59" s="198">
        <f>F58+F56+F55+F54+F53+F57</f>
        <v>0</v>
      </c>
      <c r="G59" s="61">
        <f>IF(ISBLANK(F59),"  ",IF(F79&gt;0,F59/F79,IF(F59&gt;0,1,0)))</f>
        <v>0</v>
      </c>
      <c r="H59" s="211">
        <v>0</v>
      </c>
      <c r="I59" s="69">
        <v>0</v>
      </c>
      <c r="J59" s="185">
        <v>0</v>
      </c>
      <c r="K59" s="62">
        <v>0</v>
      </c>
      <c r="L59" s="196">
        <f t="shared" si="5"/>
        <v>0</v>
      </c>
      <c r="M59" s="61">
        <f>IF(ISBLANK(L59),"  ",IF(L79&gt;0,L59/L79,IF(L59&gt;0,1,0)))</f>
        <v>0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6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5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6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5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5">
        <v>0</v>
      </c>
      <c r="D62" s="181">
        <v>0</v>
      </c>
      <c r="E62" s="46">
        <v>0</v>
      </c>
      <c r="F62" s="191">
        <f t="shared" si="6"/>
        <v>0</v>
      </c>
      <c r="G62" s="47">
        <f>IF(ISBLANK(F62),"  ",IF(F79&gt;0,F62/F79,IF(F62&gt;0,1,0)))</f>
        <v>0</v>
      </c>
      <c r="H62" s="206">
        <v>0</v>
      </c>
      <c r="I62" s="45">
        <v>0</v>
      </c>
      <c r="J62" s="181">
        <v>0</v>
      </c>
      <c r="K62" s="46">
        <v>0</v>
      </c>
      <c r="L62" s="191">
        <f t="shared" si="5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0</v>
      </c>
      <c r="E63" s="46">
        <v>0</v>
      </c>
      <c r="F63" s="192">
        <f t="shared" si="6"/>
        <v>0</v>
      </c>
      <c r="G63" s="47">
        <f>IF(ISBLANK(F63),"  ",IF(F79&gt;0,F63/F79,IF(F63&gt;0,1,0)))</f>
        <v>0</v>
      </c>
      <c r="H63" s="168">
        <v>0</v>
      </c>
      <c r="I63" s="45">
        <v>0</v>
      </c>
      <c r="J63" s="180">
        <v>0</v>
      </c>
      <c r="K63" s="46">
        <v>0</v>
      </c>
      <c r="L63" s="192">
        <f t="shared" si="5"/>
        <v>0</v>
      </c>
      <c r="M63" s="47">
        <f>IF(ISBLANK(L63),"  ",IF(L79&gt;0,L63/L79,IF(L63&gt;0,1,0)))</f>
        <v>0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6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5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0</v>
      </c>
      <c r="E65" s="46">
        <v>0</v>
      </c>
      <c r="F65" s="191">
        <f t="shared" si="6"/>
        <v>0</v>
      </c>
      <c r="G65" s="47">
        <f>IF(ISBLANK(F65),"  ",IF(F79&gt;0,F65/F79,IF(F65&gt;0,1,0)))</f>
        <v>0</v>
      </c>
      <c r="H65" s="206">
        <v>0</v>
      </c>
      <c r="I65" s="45">
        <v>0</v>
      </c>
      <c r="J65" s="181">
        <v>0</v>
      </c>
      <c r="K65" s="46">
        <v>0</v>
      </c>
      <c r="L65" s="191">
        <f t="shared" si="5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0</v>
      </c>
      <c r="E66" s="46">
        <v>0</v>
      </c>
      <c r="F66" s="191">
        <f t="shared" si="6"/>
        <v>0</v>
      </c>
      <c r="G66" s="47">
        <f>IF(ISBLANK(F66),"  ",IF(F79&gt;0,F66/F79,IF(F66&gt;0,1,0)))</f>
        <v>0</v>
      </c>
      <c r="H66" s="206">
        <v>0</v>
      </c>
      <c r="I66" s="45">
        <v>0</v>
      </c>
      <c r="J66" s="181">
        <v>0</v>
      </c>
      <c r="K66" s="46">
        <v>0</v>
      </c>
      <c r="L66" s="191">
        <f t="shared" si="5"/>
        <v>0</v>
      </c>
      <c r="M66" s="47">
        <f>IF(ISBLANK(L66),"  ",IF(L79&gt;0,L66/L79,IF(L66&gt;0,1,0)))</f>
        <v>0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0</v>
      </c>
      <c r="E67" s="46">
        <v>0</v>
      </c>
      <c r="F67" s="191">
        <f t="shared" si="6"/>
        <v>0</v>
      </c>
      <c r="G67" s="47">
        <f>IF(ISBLANK(F67),"  ",IF(F79&gt;0,F67/F79,IF(F67&gt;0,1,0)))</f>
        <v>0</v>
      </c>
      <c r="H67" s="206">
        <v>0</v>
      </c>
      <c r="I67" s="45">
        <v>0</v>
      </c>
      <c r="J67" s="181">
        <v>0</v>
      </c>
      <c r="K67" s="46">
        <v>0</v>
      </c>
      <c r="L67" s="191">
        <f t="shared" si="5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0</v>
      </c>
      <c r="E68" s="46">
        <v>0</v>
      </c>
      <c r="F68" s="191">
        <f t="shared" si="6"/>
        <v>0</v>
      </c>
      <c r="G68" s="47">
        <f>IF(ISBLANK(F68),"  ",IF(F79&gt;0,F68/F79,IF(F68&gt;0,1,0)))</f>
        <v>0</v>
      </c>
      <c r="H68" s="206">
        <v>0</v>
      </c>
      <c r="I68" s="45">
        <v>0</v>
      </c>
      <c r="J68" s="181">
        <v>0</v>
      </c>
      <c r="K68" s="46">
        <v>0</v>
      </c>
      <c r="L68" s="191">
        <f t="shared" si="5"/>
        <v>0</v>
      </c>
      <c r="M68" s="47">
        <f>IF(ISBLANK(L68),"  ",IF(L79&gt;0,L68/L79,IF(L68&gt;0,1,0)))</f>
        <v>0</v>
      </c>
      <c r="N68" s="24"/>
    </row>
    <row r="69" spans="1:14" ht="15" customHeight="1" x14ac:dyDescent="0.2">
      <c r="A69" s="67" t="s">
        <v>63</v>
      </c>
      <c r="B69" s="206">
        <v>0</v>
      </c>
      <c r="C69" s="45">
        <v>0</v>
      </c>
      <c r="D69" s="181">
        <v>0</v>
      </c>
      <c r="E69" s="46">
        <v>0</v>
      </c>
      <c r="F69" s="191">
        <f t="shared" si="6"/>
        <v>0</v>
      </c>
      <c r="G69" s="47">
        <f>IF(ISBLANK(F69),"  ",IF(F79&gt;0,F69/F79,IF(F69&gt;0,1,0)))</f>
        <v>0</v>
      </c>
      <c r="H69" s="206">
        <v>0</v>
      </c>
      <c r="I69" s="45">
        <v>0</v>
      </c>
      <c r="J69" s="181">
        <v>0</v>
      </c>
      <c r="K69" s="46">
        <v>0</v>
      </c>
      <c r="L69" s="191">
        <f t="shared" si="5"/>
        <v>0</v>
      </c>
      <c r="M69" s="47">
        <f>IF(ISBLANK(L69),"  ",IF(L79&gt;0,L69/L79,IF(L69&gt;0,1,0)))</f>
        <v>0</v>
      </c>
      <c r="N69" s="24"/>
    </row>
    <row r="70" spans="1:14" s="64" customFormat="1" ht="15" customHeight="1" x14ac:dyDescent="0.25">
      <c r="A70" s="78" t="s">
        <v>64</v>
      </c>
      <c r="B70" s="174">
        <v>0</v>
      </c>
      <c r="C70" s="69">
        <v>0</v>
      </c>
      <c r="D70" s="185">
        <v>0</v>
      </c>
      <c r="E70" s="62">
        <v>0</v>
      </c>
      <c r="F70" s="174">
        <f>F69+F68+F67+F66+F65+F64+F63+F62+F61+F60+F59</f>
        <v>0</v>
      </c>
      <c r="G70" s="61">
        <f>IF(ISBLANK(F70),"  ",IF(F79&gt;0,F70/F79,IF(F70&gt;0,1,0)))</f>
        <v>0</v>
      </c>
      <c r="H70" s="174">
        <v>0</v>
      </c>
      <c r="I70" s="69">
        <v>0</v>
      </c>
      <c r="J70" s="185">
        <v>0</v>
      </c>
      <c r="K70" s="62">
        <v>0</v>
      </c>
      <c r="L70" s="174">
        <f>L69+L68+L67+L66+L65+L64+L63+L62+L61+L60+L59</f>
        <v>0</v>
      </c>
      <c r="M70" s="61">
        <f>IF(ISBLANK(L70),"  ",IF(L79&gt;0,L70/L79,IF(L70&gt;0,1,0)))</f>
        <v>0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v>0</v>
      </c>
      <c r="D72" s="184">
        <v>0</v>
      </c>
      <c r="E72" s="42"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v>0</v>
      </c>
      <c r="J72" s="184">
        <v>0</v>
      </c>
      <c r="K72" s="42"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0</v>
      </c>
      <c r="E75" s="42">
        <v>0</v>
      </c>
      <c r="F75" s="190">
        <f>D75+B75</f>
        <v>0</v>
      </c>
      <c r="G75" s="43">
        <f>IF(ISBLANK(F75),"  ",IF(F79&gt;0,F75/F79,IF(F75&gt;0,1,0)))</f>
        <v>0</v>
      </c>
      <c r="H75" s="205">
        <v>0</v>
      </c>
      <c r="I75" s="41">
        <v>0</v>
      </c>
      <c r="J75" s="184">
        <v>0</v>
      </c>
      <c r="K75" s="42">
        <v>0</v>
      </c>
      <c r="L75" s="190">
        <f>J75+H75</f>
        <v>0</v>
      </c>
      <c r="M75" s="43">
        <f>IF(ISBLANK(L75),"  ",IF(L79&gt;0,L75/L79,IF(L75&gt;0,1,0)))</f>
        <v>0</v>
      </c>
    </row>
    <row r="76" spans="1:14" ht="15" customHeight="1" x14ac:dyDescent="0.2">
      <c r="A76" s="30" t="s">
        <v>70</v>
      </c>
      <c r="B76" s="206">
        <v>0</v>
      </c>
      <c r="C76" s="45">
        <v>0</v>
      </c>
      <c r="D76" s="181">
        <v>0</v>
      </c>
      <c r="E76" s="46">
        <v>0</v>
      </c>
      <c r="F76" s="191">
        <f>D76+B76</f>
        <v>0</v>
      </c>
      <c r="G76" s="47">
        <f>IF(ISBLANK(F76),"  ",IF(F79&gt;0,F76/F79,IF(F76&gt;0,1,0)))</f>
        <v>0</v>
      </c>
      <c r="H76" s="206">
        <v>0</v>
      </c>
      <c r="I76" s="45">
        <v>0</v>
      </c>
      <c r="J76" s="181">
        <v>0</v>
      </c>
      <c r="K76" s="46">
        <v>0</v>
      </c>
      <c r="L76" s="191">
        <f>J76+H76</f>
        <v>0</v>
      </c>
      <c r="M76" s="47">
        <f>IF(ISBLANK(L76),"  ",IF(L79&gt;0,L76/L79,IF(L76&gt;0,1,0)))</f>
        <v>0</v>
      </c>
    </row>
    <row r="77" spans="1:14" s="64" customFormat="1" ht="15" customHeight="1" x14ac:dyDescent="0.25">
      <c r="A77" s="65" t="s">
        <v>71</v>
      </c>
      <c r="B77" s="175">
        <v>0</v>
      </c>
      <c r="C77" s="69">
        <v>0</v>
      </c>
      <c r="D77" s="186">
        <v>0</v>
      </c>
      <c r="E77" s="62">
        <v>0</v>
      </c>
      <c r="F77" s="200">
        <f>F76+F75+F74+F73+F72</f>
        <v>0</v>
      </c>
      <c r="G77" s="61">
        <f>IF(ISBLANK(F77),"  ",IF(F79&gt;0,F77/F79,IF(F77&gt;0,1,0)))</f>
        <v>0</v>
      </c>
      <c r="H77" s="175">
        <v>0</v>
      </c>
      <c r="I77" s="69">
        <v>0</v>
      </c>
      <c r="J77" s="186">
        <v>0</v>
      </c>
      <c r="K77" s="62">
        <v>0</v>
      </c>
      <c r="L77" s="200">
        <f>L76+L75+L74+L73+L72</f>
        <v>0</v>
      </c>
      <c r="M77" s="61">
        <f>IF(ISBLANK(L77),"  ",IF(L79&gt;0,L77/L79,IF(L77&gt;0,1,0)))</f>
        <v>0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10000000</v>
      </c>
      <c r="C79" s="82">
        <v>1</v>
      </c>
      <c r="D79" s="176">
        <f>D77+D70+D49+D42+D51+D50+D78</f>
        <v>0</v>
      </c>
      <c r="E79" s="83">
        <v>0</v>
      </c>
      <c r="F79" s="176">
        <f>F77+F70+F49+F42+F51+F50+F78</f>
        <v>10000000</v>
      </c>
      <c r="G79" s="84">
        <f>IF(ISBLANK(F79),"  ",IF(F79&gt;0,F79/F79,IF(F79&gt;0,1,0)))</f>
        <v>1</v>
      </c>
      <c r="H79" s="176">
        <f>H77+H70+H49+H42+H51+H50+H78</f>
        <v>10000000</v>
      </c>
      <c r="I79" s="82">
        <v>1</v>
      </c>
      <c r="J79" s="176">
        <f>J77+J70+J49+J42+J51+J50+J78</f>
        <v>0</v>
      </c>
      <c r="K79" s="83">
        <v>0</v>
      </c>
      <c r="L79" s="176">
        <f>L77+L70+L49+L42+L51+L50+L78</f>
        <v>10000000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E2A60F2A-2744-4546-9D09-0EA6E7EA216E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N12" sqref="N12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93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14555798</v>
      </c>
      <c r="C13" s="41">
        <v>1</v>
      </c>
      <c r="D13" s="177">
        <v>0</v>
      </c>
      <c r="E13" s="42">
        <v>0</v>
      </c>
      <c r="F13" s="187">
        <f>D13+B13</f>
        <v>14555798</v>
      </c>
      <c r="G13" s="43">
        <f>IF(ISBLANK(F13),"  ",IF(F79&gt;0,F13/F79,IF(F13&gt;0,1,0)))</f>
        <v>0.21410199028283186</v>
      </c>
      <c r="H13" s="165">
        <v>12552805</v>
      </c>
      <c r="I13" s="41">
        <v>1</v>
      </c>
      <c r="J13" s="177">
        <v>0</v>
      </c>
      <c r="K13" s="42">
        <v>0</v>
      </c>
      <c r="L13" s="187">
        <f t="shared" ref="L13:L34" si="0">J13+H13</f>
        <v>12552805</v>
      </c>
      <c r="M13" s="44">
        <f>IF(ISBLANK(L13),"  ",IF(L79&gt;0,L13/L79,IF(L13&gt;0,1,0)))</f>
        <v>0.18867277231643306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613851.65</v>
      </c>
      <c r="C15" s="48">
        <v>1</v>
      </c>
      <c r="D15" s="181">
        <v>0</v>
      </c>
      <c r="E15" s="49">
        <v>0</v>
      </c>
      <c r="F15" s="189">
        <f>D15+B15</f>
        <v>613851.65</v>
      </c>
      <c r="G15" s="50">
        <f>IF(ISBLANK(F15),"  ",IF(F79&gt;0,F15/F79,IF(F15&gt;0,1,0)))</f>
        <v>9.0291758654111789E-3</v>
      </c>
      <c r="H15" s="170">
        <v>638894</v>
      </c>
      <c r="I15" s="48">
        <v>1</v>
      </c>
      <c r="J15" s="181">
        <v>0</v>
      </c>
      <c r="K15" s="49">
        <v>0</v>
      </c>
      <c r="L15" s="189">
        <f t="shared" si="0"/>
        <v>638894</v>
      </c>
      <c r="M15" s="50">
        <f>IF(ISBLANK(L15),"  ",IF(L79&gt;0,L15/L79,IF(L15&gt;0,1,0)))</f>
        <v>9.6027861658278917E-3</v>
      </c>
      <c r="N15" s="24"/>
    </row>
    <row r="16" spans="1:17" ht="15" customHeight="1" x14ac:dyDescent="0.2">
      <c r="A16" s="51" t="s">
        <v>15</v>
      </c>
      <c r="B16" s="205">
        <v>0</v>
      </c>
      <c r="C16" s="41">
        <v>0</v>
      </c>
      <c r="D16" s="184">
        <v>0</v>
      </c>
      <c r="E16" s="42">
        <v>0</v>
      </c>
      <c r="F16" s="190">
        <f t="shared" ref="F16:F41" si="1">D16+B16</f>
        <v>0</v>
      </c>
      <c r="G16" s="43">
        <f>IF(ISBLANK(F16),"  ",IF(F79&gt;0,F16/F79,IF(F16&gt;0,1,0)))</f>
        <v>0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613851.65</v>
      </c>
      <c r="C17" s="45">
        <v>1</v>
      </c>
      <c r="D17" s="181">
        <v>0</v>
      </c>
      <c r="E17" s="42">
        <v>0</v>
      </c>
      <c r="F17" s="191">
        <f t="shared" si="1"/>
        <v>613851.65</v>
      </c>
      <c r="G17" s="47">
        <f>IF(ISBLANK(F17),"  ",IF(F79&gt;0,F17/F79,IF(F17&gt;0,1,0)))</f>
        <v>9.0291758654111789E-3</v>
      </c>
      <c r="H17" s="206">
        <v>638894</v>
      </c>
      <c r="I17" s="45">
        <v>1</v>
      </c>
      <c r="J17" s="181">
        <v>0</v>
      </c>
      <c r="K17" s="46">
        <v>0</v>
      </c>
      <c r="L17" s="191">
        <f t="shared" si="0"/>
        <v>638894</v>
      </c>
      <c r="M17" s="47">
        <f>IF(ISBLANK(L17),"  ",IF(L79&gt;0,L17/L79,IF(L17&gt;0,1,0)))</f>
        <v>9.6027861658278917E-3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5">
        <v>0</v>
      </c>
      <c r="D35" s="181">
        <v>0</v>
      </c>
      <c r="E35" s="42">
        <v>0</v>
      </c>
      <c r="F35" s="191">
        <f t="shared" ref="F35" si="2">D35+B35</f>
        <v>0</v>
      </c>
      <c r="G35" s="47">
        <f>IF(ISBLANK(F35),"  ",IF(F80&gt;0,F35/F80,IF(F35&gt;0,1,0)))</f>
        <v>0</v>
      </c>
      <c r="H35" s="206">
        <v>0</v>
      </c>
      <c r="I35" s="45">
        <v>0</v>
      </c>
      <c r="J35" s="181">
        <v>0</v>
      </c>
      <c r="K35" s="46">
        <v>0</v>
      </c>
      <c r="L35" s="191">
        <f t="shared" ref="L35" si="3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5">
        <v>0</v>
      </c>
      <c r="D36" s="181">
        <v>0</v>
      </c>
      <c r="E36" s="42">
        <v>0</v>
      </c>
      <c r="F36" s="191">
        <f t="shared" ref="F36" si="4">D36+B36</f>
        <v>0</v>
      </c>
      <c r="G36" s="47">
        <f>IF(ISBLANK(F36),"  ",IF(F81&gt;0,F36/F81,IF(F36&gt;0,1,0)))</f>
        <v>0</v>
      </c>
      <c r="H36" s="206">
        <v>0</v>
      </c>
      <c r="I36" s="45">
        <v>0</v>
      </c>
      <c r="J36" s="181">
        <v>0</v>
      </c>
      <c r="K36" s="46">
        <v>0</v>
      </c>
      <c r="L36" s="191">
        <f t="shared" ref="L36" si="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15169649.65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15169649.65</v>
      </c>
      <c r="G42" s="61">
        <f>IF(ISBLANK(F42),"  ",IF(F79&gt;0,F42/F79,IF(F42&gt;0,1,0)))</f>
        <v>0.22313116614824305</v>
      </c>
      <c r="H42" s="169">
        <v>13191699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13191699</v>
      </c>
      <c r="M42" s="61">
        <f>IF(ISBLANK(L42),"  ",IF(L79&gt;0,L42/L79,IF(L42&gt;0,1,0)))</f>
        <v>0.19827555848226097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5">
        <v>0</v>
      </c>
      <c r="D48" s="181">
        <v>0</v>
      </c>
      <c r="E48" s="46"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5">
        <v>0</v>
      </c>
      <c r="J48" s="181">
        <v>0</v>
      </c>
      <c r="K48" s="46"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9">
        <v>0</v>
      </c>
      <c r="D49" s="185">
        <v>0</v>
      </c>
      <c r="E49" s="62"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69">
        <v>0</v>
      </c>
      <c r="J49" s="185">
        <v>0</v>
      </c>
      <c r="K49" s="62"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1650000</v>
      </c>
      <c r="C50" s="69">
        <v>1</v>
      </c>
      <c r="D50" s="186">
        <v>0</v>
      </c>
      <c r="E50" s="62">
        <v>0</v>
      </c>
      <c r="F50" s="194">
        <f>D50+B50</f>
        <v>1650000</v>
      </c>
      <c r="G50" s="61">
        <f>IF(ISBLANK(F50),"  ",IF(F78&gt;0,F50/F78,IF(F50&gt;0,1,0)))</f>
        <v>1</v>
      </c>
      <c r="H50" s="209">
        <v>0</v>
      </c>
      <c r="I50" s="69">
        <v>0</v>
      </c>
      <c r="J50" s="186">
        <v>1650000</v>
      </c>
      <c r="K50" s="62">
        <v>1</v>
      </c>
      <c r="L50" s="194">
        <f>J50+H50</f>
        <v>1650000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19688364.669999998</v>
      </c>
      <c r="C53" s="41">
        <v>1</v>
      </c>
      <c r="D53" s="184">
        <v>0</v>
      </c>
      <c r="E53" s="42">
        <v>0</v>
      </c>
      <c r="F53" s="195">
        <f t="shared" ref="F53:F58" si="6">D53+B53</f>
        <v>19688364.669999998</v>
      </c>
      <c r="G53" s="43">
        <f>IF(ISBLANK(F53),"  ",IF(F79&gt;0,F53/F79,IF(F53&gt;0,1,0)))</f>
        <v>0.28959718053666245</v>
      </c>
      <c r="H53" s="173">
        <v>21126875</v>
      </c>
      <c r="I53" s="41">
        <v>1</v>
      </c>
      <c r="J53" s="184">
        <v>0</v>
      </c>
      <c r="K53" s="42">
        <v>0</v>
      </c>
      <c r="L53" s="195">
        <f t="shared" ref="L53:L69" si="7">J53+H53</f>
        <v>21126875</v>
      </c>
      <c r="M53" s="43">
        <f>IF(ISBLANK(L53),"  ",IF(L79&gt;0,L53/L79,IF(L53&gt;0,1,0)))</f>
        <v>0.31754385387431272</v>
      </c>
      <c r="N53" s="24"/>
    </row>
    <row r="54" spans="1:14" ht="15" customHeight="1" x14ac:dyDescent="0.2">
      <c r="A54" s="30" t="s">
        <v>48</v>
      </c>
      <c r="B54" s="170">
        <v>526837.58000000007</v>
      </c>
      <c r="C54" s="45">
        <v>1</v>
      </c>
      <c r="D54" s="181">
        <v>0</v>
      </c>
      <c r="E54" s="46">
        <v>0</v>
      </c>
      <c r="F54" s="196">
        <f t="shared" si="6"/>
        <v>526837.58000000007</v>
      </c>
      <c r="G54" s="47">
        <f>IF(ISBLANK(F54),"  ",IF(F79&gt;0,F54/F79,IF(F54&gt;0,1,0)))</f>
        <v>7.7492813814667308E-3</v>
      </c>
      <c r="H54" s="170">
        <v>0</v>
      </c>
      <c r="I54" s="45">
        <v>0</v>
      </c>
      <c r="J54" s="181">
        <v>0</v>
      </c>
      <c r="K54" s="46">
        <v>0</v>
      </c>
      <c r="L54" s="196">
        <f t="shared" si="7"/>
        <v>0</v>
      </c>
      <c r="M54" s="47">
        <f>IF(ISBLANK(L54),"  ",IF(L79&gt;0,L54/L79,IF(L54&gt;0,1,0)))</f>
        <v>0</v>
      </c>
      <c r="N54" s="24"/>
    </row>
    <row r="55" spans="1:14" ht="15" customHeight="1" x14ac:dyDescent="0.2">
      <c r="A55" s="74" t="s">
        <v>49</v>
      </c>
      <c r="B55" s="210">
        <v>0</v>
      </c>
      <c r="C55" s="45">
        <v>0</v>
      </c>
      <c r="D55" s="215">
        <v>1088469</v>
      </c>
      <c r="E55" s="46">
        <v>1</v>
      </c>
      <c r="F55" s="197">
        <f t="shared" si="6"/>
        <v>1088469</v>
      </c>
      <c r="G55" s="47">
        <f>IF(ISBLANK(F55),"  ",IF(F79&gt;0,F55/F79,IF(F55&gt;0,1,0)))</f>
        <v>1.6010347166205776E-2</v>
      </c>
      <c r="H55" s="210">
        <v>0</v>
      </c>
      <c r="I55" s="45">
        <v>0</v>
      </c>
      <c r="J55" s="215">
        <v>1001400</v>
      </c>
      <c r="K55" s="46">
        <v>1</v>
      </c>
      <c r="L55" s="197">
        <f t="shared" si="7"/>
        <v>1001400</v>
      </c>
      <c r="M55" s="47">
        <f>IF(ISBLANK(L55),"  ",IF(L79&gt;0,L55/L79,IF(L55&gt;0,1,0)))</f>
        <v>1.5051370127846013E-2</v>
      </c>
      <c r="N55" s="24"/>
    </row>
    <row r="56" spans="1:14" ht="15" customHeight="1" x14ac:dyDescent="0.2">
      <c r="A56" s="74" t="s">
        <v>50</v>
      </c>
      <c r="B56" s="210">
        <v>0</v>
      </c>
      <c r="C56" s="45">
        <v>0</v>
      </c>
      <c r="D56" s="215">
        <v>466487</v>
      </c>
      <c r="E56" s="46">
        <v>1</v>
      </c>
      <c r="F56" s="197">
        <f t="shared" si="6"/>
        <v>466487</v>
      </c>
      <c r="G56" s="47">
        <f>IF(ISBLANK(F56),"  ",IF(F79&gt;0,F56/F79,IF(F56&gt;0,1,0)))</f>
        <v>6.8615815595316305E-3</v>
      </c>
      <c r="H56" s="210">
        <v>0</v>
      </c>
      <c r="I56" s="45">
        <v>0</v>
      </c>
      <c r="J56" s="215">
        <v>429200</v>
      </c>
      <c r="K56" s="46">
        <v>1</v>
      </c>
      <c r="L56" s="197">
        <f t="shared" si="7"/>
        <v>429200</v>
      </c>
      <c r="M56" s="47">
        <f>IF(ISBLANK(L56),"  ",IF(L79&gt;0,L56/L79,IF(L56&gt;0,1,0)))</f>
        <v>6.4510166355816944E-3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933003</v>
      </c>
      <c r="E57" s="46">
        <v>1</v>
      </c>
      <c r="F57" s="197">
        <f t="shared" si="6"/>
        <v>933003</v>
      </c>
      <c r="G57" s="47">
        <f>IF(ISBLANK(F57),"  ",IF(F79&gt;0,F57/F79,IF(F57&gt;0,1,0)))</f>
        <v>1.3723589681572456E-2</v>
      </c>
      <c r="H57" s="210">
        <v>0</v>
      </c>
      <c r="I57" s="45">
        <v>0</v>
      </c>
      <c r="J57" s="215">
        <v>858360</v>
      </c>
      <c r="K57" s="46">
        <v>1</v>
      </c>
      <c r="L57" s="197">
        <f t="shared" si="7"/>
        <v>858360</v>
      </c>
      <c r="M57" s="47">
        <f>IF(ISBLANK(L57),"  ",IF(L79&gt;0,L57/L79,IF(L57&gt;0,1,0)))</f>
        <v>1.2901432058056625E-2</v>
      </c>
      <c r="N57" s="24"/>
    </row>
    <row r="58" spans="1:14" ht="15" customHeight="1" x14ac:dyDescent="0.2">
      <c r="A58" s="30" t="s">
        <v>52</v>
      </c>
      <c r="B58" s="170">
        <v>1112179</v>
      </c>
      <c r="C58" s="45">
        <v>0.2970471534535789</v>
      </c>
      <c r="D58" s="181">
        <v>2631937</v>
      </c>
      <c r="E58" s="46">
        <v>2.2787333333333333</v>
      </c>
      <c r="F58" s="196">
        <f t="shared" si="6"/>
        <v>3744116</v>
      </c>
      <c r="G58" s="47">
        <f>IF(ISBLANK(F58),"  ",IF(F79&gt;0,F58/F79,IF(F58&gt;0,1,0)))</f>
        <v>5.5072397092196204E-2</v>
      </c>
      <c r="H58" s="170">
        <v>1155000</v>
      </c>
      <c r="I58" s="45">
        <v>0.32295587108608242</v>
      </c>
      <c r="J58" s="181">
        <v>2421340</v>
      </c>
      <c r="K58" s="46">
        <v>0.67704412891391763</v>
      </c>
      <c r="L58" s="196">
        <f t="shared" si="7"/>
        <v>3576340</v>
      </c>
      <c r="M58" s="47">
        <f>IF(ISBLANK(L58),"  ",IF(L79&gt;0,L58/L79,IF(L58&gt;0,1,0)))</f>
        <v>5.3753562056142214E-2</v>
      </c>
      <c r="N58" s="24"/>
    </row>
    <row r="59" spans="1:14" s="64" customFormat="1" ht="15" customHeight="1" x14ac:dyDescent="0.25">
      <c r="A59" s="70" t="s">
        <v>53</v>
      </c>
      <c r="B59" s="211">
        <v>21327381.25</v>
      </c>
      <c r="C59" s="69">
        <v>0.8064112251857608</v>
      </c>
      <c r="D59" s="185">
        <v>5119896</v>
      </c>
      <c r="E59" s="62">
        <v>0.22977850831673727</v>
      </c>
      <c r="F59" s="198">
        <f>F58+F56+F55+F54+F53+F57</f>
        <v>26447277.25</v>
      </c>
      <c r="G59" s="61">
        <f>IF(ISBLANK(F59),"  ",IF(F79&gt;0,F59/F79,IF(F59&gt;0,1,0)))</f>
        <v>0.38901437741763528</v>
      </c>
      <c r="H59" s="211">
        <v>22281875</v>
      </c>
      <c r="I59" s="69">
        <v>0.82549386998268948</v>
      </c>
      <c r="J59" s="185">
        <v>4710300</v>
      </c>
      <c r="K59" s="62">
        <v>0.17450613001731058</v>
      </c>
      <c r="L59" s="217">
        <f t="shared" si="7"/>
        <v>26992175</v>
      </c>
      <c r="M59" s="61">
        <f>IF(ISBLANK(L59),"  ",IF(L79&gt;0,L59/L79,IF(L59&gt;0,1,0)))</f>
        <v>0.40570123475193925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5">
        <v>0</v>
      </c>
      <c r="D62" s="181">
        <v>0</v>
      </c>
      <c r="E62" s="46">
        <v>0</v>
      </c>
      <c r="F62" s="191">
        <f t="shared" si="8"/>
        <v>0</v>
      </c>
      <c r="G62" s="47">
        <f>IF(ISBLANK(F62),"  ",IF(F79&gt;0,F62/F79,IF(F62&gt;0,1,0)))</f>
        <v>0</v>
      </c>
      <c r="H62" s="206">
        <v>0</v>
      </c>
      <c r="I62" s="45">
        <v>0</v>
      </c>
      <c r="J62" s="181">
        <v>0</v>
      </c>
      <c r="K62" s="46">
        <v>0</v>
      </c>
      <c r="L62" s="191">
        <f t="shared" si="7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979886</v>
      </c>
      <c r="E63" s="46">
        <v>1</v>
      </c>
      <c r="F63" s="192">
        <f t="shared" si="8"/>
        <v>979886</v>
      </c>
      <c r="G63" s="47">
        <f>IF(ISBLANK(F63),"  ",IF(F79&gt;0,F63/F79,IF(F63&gt;0,1,0)))</f>
        <v>1.4413194168418866E-2</v>
      </c>
      <c r="H63" s="168">
        <v>0</v>
      </c>
      <c r="I63" s="45">
        <v>0</v>
      </c>
      <c r="J63" s="180">
        <v>980000</v>
      </c>
      <c r="K63" s="46">
        <v>1</v>
      </c>
      <c r="L63" s="192">
        <f t="shared" si="7"/>
        <v>980000</v>
      </c>
      <c r="M63" s="47">
        <f>IF(ISBLANK(L63),"  ",IF(L79&gt;0,L63/L79,IF(L63&gt;0,1,0)))</f>
        <v>1.4729721115727075E-2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13350</v>
      </c>
      <c r="E65" s="46">
        <v>1</v>
      </c>
      <c r="F65" s="191">
        <f t="shared" si="8"/>
        <v>13350</v>
      </c>
      <c r="G65" s="47">
        <f>IF(ISBLANK(F65),"  ",IF(F79&gt;0,F65/F79,IF(F65&gt;0,1,0)))</f>
        <v>1.9636584474968708E-4</v>
      </c>
      <c r="H65" s="206">
        <v>0</v>
      </c>
      <c r="I65" s="45">
        <v>0</v>
      </c>
      <c r="J65" s="181">
        <v>13350</v>
      </c>
      <c r="K65" s="46">
        <v>1</v>
      </c>
      <c r="L65" s="191">
        <f t="shared" si="7"/>
        <v>13350</v>
      </c>
      <c r="M65" s="47">
        <f>IF(ISBLANK(L65),"  ",IF(L79&gt;0,L65/L79,IF(L65&gt;0,1,0)))</f>
        <v>2.0065487438260862E-4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128400</v>
      </c>
      <c r="E66" s="46">
        <v>1</v>
      </c>
      <c r="F66" s="191">
        <f t="shared" si="8"/>
        <v>128400</v>
      </c>
      <c r="G66" s="47">
        <f>IF(ISBLANK(F66),"  ",IF(F79&gt;0,F66/F79,IF(F66&gt;0,1,0)))</f>
        <v>1.8886422820868778E-3</v>
      </c>
      <c r="H66" s="206">
        <v>0</v>
      </c>
      <c r="I66" s="45">
        <v>0</v>
      </c>
      <c r="J66" s="181">
        <v>128400</v>
      </c>
      <c r="K66" s="46">
        <v>1</v>
      </c>
      <c r="L66" s="191">
        <f t="shared" si="7"/>
        <v>128400</v>
      </c>
      <c r="M66" s="47">
        <f>IF(ISBLANK(L66),"  ",IF(L79&gt;0,L66/L79,IF(L66&gt;0,1,0)))</f>
        <v>1.9298940727136291E-3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0</v>
      </c>
      <c r="E67" s="46">
        <v>0</v>
      </c>
      <c r="F67" s="191">
        <f t="shared" si="8"/>
        <v>0</v>
      </c>
      <c r="G67" s="47">
        <f>IF(ISBLANK(F67),"  ",IF(F79&gt;0,F67/F79,IF(F67&gt;0,1,0)))</f>
        <v>0</v>
      </c>
      <c r="H67" s="206">
        <v>0</v>
      </c>
      <c r="I67" s="45">
        <v>0</v>
      </c>
      <c r="J67" s="181">
        <v>0</v>
      </c>
      <c r="K67" s="46">
        <v>0</v>
      </c>
      <c r="L67" s="191">
        <f t="shared" si="7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0</v>
      </c>
      <c r="E68" s="46">
        <v>0</v>
      </c>
      <c r="F68" s="191">
        <f t="shared" si="8"/>
        <v>0</v>
      </c>
      <c r="G68" s="47">
        <f>IF(ISBLANK(F68),"  ",IF(F79&gt;0,F68/F79,IF(F68&gt;0,1,0)))</f>
        <v>0</v>
      </c>
      <c r="H68" s="206">
        <v>0</v>
      </c>
      <c r="I68" s="45">
        <v>0</v>
      </c>
      <c r="J68" s="181">
        <v>0</v>
      </c>
      <c r="K68" s="46">
        <v>0</v>
      </c>
      <c r="L68" s="191">
        <f t="shared" si="7"/>
        <v>0</v>
      </c>
      <c r="M68" s="47">
        <f>IF(ISBLANK(L68),"  ",IF(L79&gt;0,L68/L79,IF(L68&gt;0,1,0)))</f>
        <v>0</v>
      </c>
      <c r="N68" s="24"/>
    </row>
    <row r="69" spans="1:14" ht="15" customHeight="1" x14ac:dyDescent="0.2">
      <c r="A69" s="67" t="s">
        <v>63</v>
      </c>
      <c r="B69" s="206">
        <v>637618.62000000011</v>
      </c>
      <c r="C69" s="45">
        <v>1</v>
      </c>
      <c r="D69" s="181">
        <v>0</v>
      </c>
      <c r="E69" s="46">
        <v>0</v>
      </c>
      <c r="F69" s="191">
        <f t="shared" si="8"/>
        <v>637618.62000000011</v>
      </c>
      <c r="G69" s="47">
        <f>IF(ISBLANK(F69),"  ",IF(F79&gt;0,F69/F79,IF(F69&gt;0,1,0)))</f>
        <v>9.378765464002228E-3</v>
      </c>
      <c r="H69" s="206">
        <v>618125</v>
      </c>
      <c r="I69" s="45">
        <v>1</v>
      </c>
      <c r="J69" s="181">
        <v>0</v>
      </c>
      <c r="K69" s="46">
        <v>0</v>
      </c>
      <c r="L69" s="191">
        <f t="shared" si="7"/>
        <v>618125</v>
      </c>
      <c r="M69" s="47">
        <f>IF(ISBLANK(L69),"  ",IF(L79&gt;0,L69/L79,IF(L69&gt;0,1,0)))</f>
        <v>9.2906212904681623E-3</v>
      </c>
      <c r="N69" s="24"/>
    </row>
    <row r="70" spans="1:14" s="64" customFormat="1" ht="15" customHeight="1" x14ac:dyDescent="0.25">
      <c r="A70" s="78" t="s">
        <v>64</v>
      </c>
      <c r="B70" s="174">
        <v>21964999.870000001</v>
      </c>
      <c r="C70" s="69">
        <v>0.77872033227032811</v>
      </c>
      <c r="D70" s="185">
        <v>6241532</v>
      </c>
      <c r="E70" s="62">
        <v>0.2725559825327511</v>
      </c>
      <c r="F70" s="174">
        <f>F69+F68+F67+F66+F65+F64+F63+F62+F61+F60+F59</f>
        <v>28206531.870000001</v>
      </c>
      <c r="G70" s="61">
        <f>IF(ISBLANK(F70),"  ",IF(F79&gt;0,F70/F79,IF(F70&gt;0,1,0)))</f>
        <v>0.41489134517689291</v>
      </c>
      <c r="H70" s="174">
        <v>22900000</v>
      </c>
      <c r="I70" s="69">
        <v>0.79701935643297295</v>
      </c>
      <c r="J70" s="185">
        <v>5832050</v>
      </c>
      <c r="K70" s="62">
        <v>0.20298064356702705</v>
      </c>
      <c r="L70" s="174">
        <f>L69+L68+L67+L66+L65+L64+L63+L62+L61+L60+L59</f>
        <v>28732050</v>
      </c>
      <c r="M70" s="61">
        <f>IF(ISBLANK(L70),"  ",IF(L79&gt;0,L70/L79,IF(L70&gt;0,1,0)))</f>
        <v>0.43185212610523072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v>0</v>
      </c>
      <c r="D72" s="184">
        <v>51948</v>
      </c>
      <c r="E72" s="42">
        <v>1</v>
      </c>
      <c r="F72" s="190">
        <f>D72+B72</f>
        <v>51948</v>
      </c>
      <c r="G72" s="43">
        <f>IF(ISBLANK(F72),"  ",IF(F79&gt;0,F72/F79,IF(F72&gt;0,1,0)))</f>
        <v>7.6410583543496204E-4</v>
      </c>
      <c r="H72" s="205">
        <v>0</v>
      </c>
      <c r="I72" s="41">
        <v>0</v>
      </c>
      <c r="J72" s="184">
        <v>52000</v>
      </c>
      <c r="K72" s="42">
        <v>1</v>
      </c>
      <c r="L72" s="190">
        <f>J72+H72</f>
        <v>52000</v>
      </c>
      <c r="M72" s="43">
        <f>IF(ISBLANK(L72),"  ",IF(L79&gt;0,L72/L79,IF(L72&gt;0,1,0)))</f>
        <v>7.8157703879368158E-4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19323904</v>
      </c>
      <c r="E75" s="42">
        <v>1</v>
      </c>
      <c r="F75" s="190">
        <f>D75+B75</f>
        <v>19323904</v>
      </c>
      <c r="G75" s="43">
        <f>IF(ISBLANK(F75),"  ",IF(F79&gt;0,F75/F79,IF(F75&gt;0,1,0)))</f>
        <v>0.28423630957467094</v>
      </c>
      <c r="H75" s="205">
        <v>0</v>
      </c>
      <c r="I75" s="41">
        <v>0</v>
      </c>
      <c r="J75" s="184">
        <v>19323400</v>
      </c>
      <c r="K75" s="42">
        <v>1</v>
      </c>
      <c r="L75" s="190">
        <f>J75+H75</f>
        <v>19323400</v>
      </c>
      <c r="M75" s="43">
        <f>IF(ISBLANK(L75),"  ",IF(L79&gt;0,L75/L79,IF(L75&gt;0,1,0)))</f>
        <v>0.29043703368126589</v>
      </c>
    </row>
    <row r="76" spans="1:14" ht="15" customHeight="1" x14ac:dyDescent="0.2">
      <c r="A76" s="30" t="s">
        <v>70</v>
      </c>
      <c r="B76" s="206">
        <v>0</v>
      </c>
      <c r="C76" s="45">
        <v>0</v>
      </c>
      <c r="D76" s="181">
        <v>3583313</v>
      </c>
      <c r="E76" s="46">
        <v>1</v>
      </c>
      <c r="F76" s="191">
        <f>D76+B76</f>
        <v>3583313</v>
      </c>
      <c r="G76" s="47">
        <f>IF(ISBLANK(F76),"  ",IF(F79&gt;0,F76/F79,IF(F76&gt;0,1,0)))</f>
        <v>5.2707137396819134E-2</v>
      </c>
      <c r="H76" s="206">
        <v>0</v>
      </c>
      <c r="I76" s="45">
        <v>0</v>
      </c>
      <c r="J76" s="181">
        <v>3583000</v>
      </c>
      <c r="K76" s="46">
        <v>1</v>
      </c>
      <c r="L76" s="191">
        <f>J76+H76</f>
        <v>3583000</v>
      </c>
      <c r="M76" s="47">
        <f>IF(ISBLANK(L76),"  ",IF(L79&gt;0,L76/L79,IF(L76&gt;0,1,0)))</f>
        <v>5.3853664038418479E-2</v>
      </c>
    </row>
    <row r="77" spans="1:14" s="64" customFormat="1" ht="15" customHeight="1" x14ac:dyDescent="0.25">
      <c r="A77" s="65" t="s">
        <v>71</v>
      </c>
      <c r="B77" s="175">
        <v>0</v>
      </c>
      <c r="C77" s="69">
        <v>0</v>
      </c>
      <c r="D77" s="186">
        <v>22959165</v>
      </c>
      <c r="E77" s="62">
        <v>1</v>
      </c>
      <c r="F77" s="200">
        <f>F76+F75+F74+F73+F72</f>
        <v>22959165</v>
      </c>
      <c r="G77" s="61">
        <f>IF(ISBLANK(F77),"  ",IF(F79&gt;0,F77/F79,IF(F77&gt;0,1,0)))</f>
        <v>0.33770755280692505</v>
      </c>
      <c r="H77" s="175">
        <v>0</v>
      </c>
      <c r="I77" s="69">
        <v>0</v>
      </c>
      <c r="J77" s="186">
        <v>22958400</v>
      </c>
      <c r="K77" s="62">
        <v>1</v>
      </c>
      <c r="L77" s="200">
        <f>L76+L75+L74+L73+L72</f>
        <v>22958400</v>
      </c>
      <c r="M77" s="61">
        <f>IF(ISBLANK(L77),"  ",IF(L79&gt;0,L77/L79,IF(L77&gt;0,1,0)))</f>
        <v>0.34507227475847801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38784649.520000003</v>
      </c>
      <c r="C79" s="82">
        <v>0.57048542818841541</v>
      </c>
      <c r="D79" s="176">
        <f>D77+D70+D49+D42+D51+D50+D78</f>
        <v>29200697</v>
      </c>
      <c r="E79" s="83">
        <v>0.42951457181158448</v>
      </c>
      <c r="F79" s="176">
        <f>F77+F70+F49+F42+F51+F50+F78</f>
        <v>67985346.520000011</v>
      </c>
      <c r="G79" s="84">
        <f>IF(ISBLANK(F79),"  ",IF(F79&gt;0,F79/F79,IF(F79&gt;0,1,0)))</f>
        <v>1</v>
      </c>
      <c r="H79" s="176">
        <f>H77+H70+H49+H42+H51+H50+H78</f>
        <v>36091699</v>
      </c>
      <c r="I79" s="82">
        <v>0.54247006210486304</v>
      </c>
      <c r="J79" s="176">
        <f>J77+J70+J49+J42+J51+J50+J78</f>
        <v>30440450</v>
      </c>
      <c r="K79" s="83">
        <v>0.45752993789513696</v>
      </c>
      <c r="L79" s="176">
        <f>L77+L70+L49+L42+L51+L50+L78</f>
        <v>66532149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29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92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11125544</v>
      </c>
      <c r="C13" s="41">
        <v>1</v>
      </c>
      <c r="D13" s="177">
        <v>0</v>
      </c>
      <c r="E13" s="42">
        <v>0</v>
      </c>
      <c r="F13" s="187">
        <f>D13+B13</f>
        <v>11125544</v>
      </c>
      <c r="G13" s="43">
        <f>IF(ISBLANK(F13),"  ",IF(F79&gt;0,F13/F79,IF(F13&gt;0,1,0)))</f>
        <v>0.18991883791709374</v>
      </c>
      <c r="H13" s="165">
        <v>8622780</v>
      </c>
      <c r="I13" s="41">
        <v>1</v>
      </c>
      <c r="J13" s="177">
        <v>0</v>
      </c>
      <c r="K13" s="42">
        <v>0</v>
      </c>
      <c r="L13" s="187">
        <f t="shared" ref="L13:L34" si="0">J13+H13</f>
        <v>8622780</v>
      </c>
      <c r="M13" s="44">
        <f>IF(ISBLANK(L13),"  ",IF(L79&gt;0,L13/L79,IF(L13&gt;0,1,0)))</f>
        <v>0.14372601918190422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311381.88</v>
      </c>
      <c r="C15" s="48">
        <v>1</v>
      </c>
      <c r="D15" s="181">
        <v>0</v>
      </c>
      <c r="E15" s="49">
        <v>0</v>
      </c>
      <c r="F15" s="189">
        <f>D15+B15</f>
        <v>311381.88</v>
      </c>
      <c r="G15" s="50">
        <f>IF(ISBLANK(F15),"  ",IF(F79&gt;0,F15/F79,IF(F15&gt;0,1,0)))</f>
        <v>5.3154510734971646E-3</v>
      </c>
      <c r="H15" s="170">
        <v>324085</v>
      </c>
      <c r="I15" s="48">
        <v>1</v>
      </c>
      <c r="J15" s="181">
        <v>0</v>
      </c>
      <c r="K15" s="49">
        <v>0</v>
      </c>
      <c r="L15" s="189">
        <f t="shared" si="0"/>
        <v>324085</v>
      </c>
      <c r="M15" s="50">
        <f>IF(ISBLANK(L15),"  ",IF(L79&gt;0,L15/L79,IF(L15&gt;0,1,0)))</f>
        <v>5.4019059893175327E-3</v>
      </c>
      <c r="N15" s="24"/>
    </row>
    <row r="16" spans="1:17" ht="15" customHeight="1" x14ac:dyDescent="0.2">
      <c r="A16" s="51" t="s">
        <v>15</v>
      </c>
      <c r="B16" s="205">
        <v>0</v>
      </c>
      <c r="C16" s="41">
        <v>0</v>
      </c>
      <c r="D16" s="184">
        <v>0</v>
      </c>
      <c r="E16" s="42">
        <v>0</v>
      </c>
      <c r="F16" s="190">
        <f t="shared" ref="F16:F41" si="1">D16+B16</f>
        <v>0</v>
      </c>
      <c r="G16" s="43">
        <f>IF(ISBLANK(F16),"  ",IF(F79&gt;0,F16/F79,IF(F16&gt;0,1,0)))</f>
        <v>0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311381.88</v>
      </c>
      <c r="C17" s="45">
        <v>1</v>
      </c>
      <c r="D17" s="181">
        <v>0</v>
      </c>
      <c r="E17" s="42">
        <v>0</v>
      </c>
      <c r="F17" s="191">
        <f t="shared" si="1"/>
        <v>311381.88</v>
      </c>
      <c r="G17" s="47">
        <f>IF(ISBLANK(F17),"  ",IF(F79&gt;0,F17/F79,IF(F17&gt;0,1,0)))</f>
        <v>5.3154510734971646E-3</v>
      </c>
      <c r="H17" s="206">
        <v>324085</v>
      </c>
      <c r="I17" s="45">
        <v>1</v>
      </c>
      <c r="J17" s="181">
        <v>0</v>
      </c>
      <c r="K17" s="46">
        <v>0</v>
      </c>
      <c r="L17" s="191">
        <f t="shared" si="0"/>
        <v>324085</v>
      </c>
      <c r="M17" s="47">
        <f>IF(ISBLANK(L17),"  ",IF(L79&gt;0,L17/L79,IF(L17&gt;0,1,0)))</f>
        <v>5.4019059893175327E-3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5">
        <v>0</v>
      </c>
      <c r="D35" s="181">
        <v>0</v>
      </c>
      <c r="E35" s="42">
        <v>0</v>
      </c>
      <c r="F35" s="191">
        <f t="shared" ref="F35" si="2">D35+B35</f>
        <v>0</v>
      </c>
      <c r="G35" s="47">
        <f>IF(ISBLANK(F35),"  ",IF(F80&gt;0,F35/F80,IF(F35&gt;0,1,0)))</f>
        <v>0</v>
      </c>
      <c r="H35" s="206">
        <v>0</v>
      </c>
      <c r="I35" s="45">
        <v>0</v>
      </c>
      <c r="J35" s="181">
        <v>0</v>
      </c>
      <c r="K35" s="46">
        <v>0</v>
      </c>
      <c r="L35" s="191">
        <f t="shared" ref="L35" si="3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5">
        <v>0</v>
      </c>
      <c r="D36" s="181">
        <v>0</v>
      </c>
      <c r="E36" s="42">
        <v>0</v>
      </c>
      <c r="F36" s="191">
        <f t="shared" ref="F36" si="4">D36+B36</f>
        <v>0</v>
      </c>
      <c r="G36" s="47">
        <f>IF(ISBLANK(F36),"  ",IF(F81&gt;0,F36/F81,IF(F36&gt;0,1,0)))</f>
        <v>0</v>
      </c>
      <c r="H36" s="206">
        <v>0</v>
      </c>
      <c r="I36" s="45">
        <v>0</v>
      </c>
      <c r="J36" s="181">
        <v>0</v>
      </c>
      <c r="K36" s="46">
        <v>0</v>
      </c>
      <c r="L36" s="191">
        <f t="shared" ref="L36" si="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11436925.880000001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11436925.880000001</v>
      </c>
      <c r="G42" s="61">
        <f>IF(ISBLANK(F42),"  ",IF(F79&gt;0,F42/F79,IF(F42&gt;0,1,0)))</f>
        <v>0.19523428899059092</v>
      </c>
      <c r="H42" s="169">
        <v>8946865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8946865</v>
      </c>
      <c r="M42" s="61">
        <f>IF(ISBLANK(L42),"  ",IF(L79&gt;0,L42/L79,IF(L42&gt;0,1,0)))</f>
        <v>0.14912792517122175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5">
        <v>0</v>
      </c>
      <c r="D48" s="181">
        <v>0</v>
      </c>
      <c r="E48" s="46"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5">
        <v>0</v>
      </c>
      <c r="J48" s="181">
        <v>0</v>
      </c>
      <c r="K48" s="46"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9">
        <v>0</v>
      </c>
      <c r="D49" s="185">
        <v>0</v>
      </c>
      <c r="E49" s="62"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69">
        <v>0</v>
      </c>
      <c r="J49" s="185">
        <v>0</v>
      </c>
      <c r="K49" s="62"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2265000</v>
      </c>
      <c r="C50" s="69">
        <v>1</v>
      </c>
      <c r="D50" s="186">
        <v>0</v>
      </c>
      <c r="E50" s="62">
        <v>0</v>
      </c>
      <c r="F50" s="194">
        <f>D50+B50</f>
        <v>2265000</v>
      </c>
      <c r="G50" s="61">
        <f>IF(ISBLANK(F50),"  ",IF(F78&gt;0,F50/F78,IF(F50&gt;0,1,0)))</f>
        <v>1</v>
      </c>
      <c r="H50" s="218">
        <v>0</v>
      </c>
      <c r="I50" s="69">
        <v>1</v>
      </c>
      <c r="J50" s="186">
        <v>2265000</v>
      </c>
      <c r="K50" s="62">
        <v>0</v>
      </c>
      <c r="L50" s="194">
        <f>J50+H50</f>
        <v>2265000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/>
      <c r="J52" s="184"/>
      <c r="K52" s="72"/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15683609.24</v>
      </c>
      <c r="C53" s="41">
        <v>0.94818075578499428</v>
      </c>
      <c r="D53" s="184">
        <v>857128.53</v>
      </c>
      <c r="E53" s="42">
        <v>4.2963836090225568E-2</v>
      </c>
      <c r="F53" s="195">
        <f t="shared" ref="F53:F58" si="6">D53+B53</f>
        <v>16540737.77</v>
      </c>
      <c r="G53" s="43">
        <f>IF(ISBLANK(F53),"  ",IF(F79&gt;0,F53/F79,IF(F53&gt;0,1,0)))</f>
        <v>0.2823590195292725</v>
      </c>
      <c r="H53" s="173">
        <v>19950000</v>
      </c>
      <c r="I53" s="41">
        <v>0.95879999999999999</v>
      </c>
      <c r="J53" s="184">
        <v>857200</v>
      </c>
      <c r="K53" s="42">
        <v>4.1200000000000001E-2</v>
      </c>
      <c r="L53" s="195">
        <f t="shared" ref="L53:L69" si="7">J53+H53</f>
        <v>20807200</v>
      </c>
      <c r="M53" s="43">
        <f>IF(ISBLANK(L53),"  ",IF(L79&gt;0,L53/L79,IF(L53&gt;0,1,0)))</f>
        <v>0.34681808260464925</v>
      </c>
      <c r="N53" s="24"/>
    </row>
    <row r="54" spans="1:14" ht="15" customHeight="1" x14ac:dyDescent="0.2">
      <c r="A54" s="30" t="s">
        <v>48</v>
      </c>
      <c r="B54" s="170">
        <v>343042.22</v>
      </c>
      <c r="C54" s="45">
        <v>1</v>
      </c>
      <c r="D54" s="181">
        <v>0</v>
      </c>
      <c r="E54" s="46">
        <v>0</v>
      </c>
      <c r="F54" s="196">
        <f t="shared" si="6"/>
        <v>343042.22</v>
      </c>
      <c r="G54" s="47">
        <f>IF(ISBLANK(F54),"  ",IF(F79&gt;0,F54/F79,IF(F54&gt;0,1,0)))</f>
        <v>5.8559095877828548E-3</v>
      </c>
      <c r="H54" s="170">
        <v>0</v>
      </c>
      <c r="I54" s="45">
        <v>0</v>
      </c>
      <c r="J54" s="181">
        <v>0</v>
      </c>
      <c r="K54" s="46">
        <v>0</v>
      </c>
      <c r="L54" s="196">
        <f t="shared" si="7"/>
        <v>0</v>
      </c>
      <c r="M54" s="47">
        <f>IF(ISBLANK(L54),"  ",IF(L79&gt;0,L54/L79,IF(L54&gt;0,1,0)))</f>
        <v>0</v>
      </c>
      <c r="N54" s="24"/>
    </row>
    <row r="55" spans="1:14" ht="15" customHeight="1" x14ac:dyDescent="0.2">
      <c r="A55" s="74" t="s">
        <v>49</v>
      </c>
      <c r="B55" s="210">
        <v>0</v>
      </c>
      <c r="C55" s="45">
        <v>0</v>
      </c>
      <c r="D55" s="215">
        <v>855235.19</v>
      </c>
      <c r="E55" s="46">
        <v>1</v>
      </c>
      <c r="F55" s="197">
        <f t="shared" si="6"/>
        <v>855235.19</v>
      </c>
      <c r="G55" s="47">
        <f>IF(ISBLANK(F55),"  ",IF(F79&gt;0,F55/F79,IF(F55&gt;0,1,0)))</f>
        <v>1.4599310688142969E-2</v>
      </c>
      <c r="H55" s="210">
        <v>0</v>
      </c>
      <c r="I55" s="45">
        <v>0</v>
      </c>
      <c r="J55" s="215">
        <v>855200</v>
      </c>
      <c r="K55" s="46">
        <v>1</v>
      </c>
      <c r="L55" s="197">
        <f t="shared" si="7"/>
        <v>855200</v>
      </c>
      <c r="M55" s="47">
        <f>IF(ISBLANK(L55),"  ",IF(L79&gt;0,L55/L79,IF(L55&gt;0,1,0)))</f>
        <v>1.4254624564741823E-2</v>
      </c>
      <c r="N55" s="24"/>
    </row>
    <row r="56" spans="1:14" ht="15" customHeight="1" x14ac:dyDescent="0.2">
      <c r="A56" s="74" t="s">
        <v>50</v>
      </c>
      <c r="B56" s="210">
        <v>0</v>
      </c>
      <c r="C56" s="45">
        <v>0</v>
      </c>
      <c r="D56" s="215">
        <v>365968.63</v>
      </c>
      <c r="E56" s="46">
        <v>1</v>
      </c>
      <c r="F56" s="197">
        <f t="shared" si="6"/>
        <v>365968.63</v>
      </c>
      <c r="G56" s="47">
        <f>IF(ISBLANK(F56),"  ",IF(F79&gt;0,F56/F79,IF(F56&gt;0,1,0)))</f>
        <v>6.2472753623293254E-3</v>
      </c>
      <c r="H56" s="210">
        <v>0</v>
      </c>
      <c r="I56" s="45">
        <v>0</v>
      </c>
      <c r="J56" s="215">
        <v>366000</v>
      </c>
      <c r="K56" s="46">
        <v>1</v>
      </c>
      <c r="L56" s="197">
        <f t="shared" si="7"/>
        <v>366000</v>
      </c>
      <c r="M56" s="47">
        <f>IF(ISBLANK(L56),"  ",IF(L79&gt;0,L56/L79,IF(L56&gt;0,1,0)))</f>
        <v>6.1005526083904435E-3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25984.21</v>
      </c>
      <c r="E57" s="46">
        <v>1</v>
      </c>
      <c r="F57" s="197">
        <f t="shared" si="6"/>
        <v>25984.21</v>
      </c>
      <c r="G57" s="47">
        <f>IF(ISBLANK(F57),"  ",IF(F79&gt;0,F57/F79,IF(F57&gt;0,1,0)))</f>
        <v>4.4356401515231313E-4</v>
      </c>
      <c r="H57" s="210">
        <v>0</v>
      </c>
      <c r="I57" s="45">
        <v>0</v>
      </c>
      <c r="J57" s="215">
        <v>26000</v>
      </c>
      <c r="K57" s="46">
        <v>1</v>
      </c>
      <c r="L57" s="197">
        <f t="shared" si="7"/>
        <v>26000</v>
      </c>
      <c r="M57" s="47">
        <f>IF(ISBLANK(L57),"  ",IF(L79&gt;0,L57/L79,IF(L57&gt;0,1,0)))</f>
        <v>4.3337258966708069E-4</v>
      </c>
      <c r="N57" s="24"/>
    </row>
    <row r="58" spans="1:14" ht="15" customHeight="1" x14ac:dyDescent="0.2">
      <c r="A58" s="30" t="s">
        <v>52</v>
      </c>
      <c r="B58" s="170">
        <v>1567699.7999999998</v>
      </c>
      <c r="C58" s="45">
        <v>0.63215338074477567</v>
      </c>
      <c r="D58" s="181">
        <v>912236</v>
      </c>
      <c r="E58" s="46">
        <v>0.58853935483870967</v>
      </c>
      <c r="F58" s="196">
        <f t="shared" si="6"/>
        <v>2479935.7999999998</v>
      </c>
      <c r="G58" s="47">
        <f>IF(ISBLANK(F58),"  ",IF(F79&gt;0,F58/F79,IF(F58&gt;0,1,0)))</f>
        <v>4.2333797362627677E-2</v>
      </c>
      <c r="H58" s="170">
        <v>1550000</v>
      </c>
      <c r="I58" s="45">
        <v>0.62949999999999995</v>
      </c>
      <c r="J58" s="181">
        <v>912250</v>
      </c>
      <c r="K58" s="46">
        <v>0.3705</v>
      </c>
      <c r="L58" s="196">
        <f t="shared" si="7"/>
        <v>2462250</v>
      </c>
      <c r="M58" s="47">
        <f>IF(ISBLANK(L58),"  ",IF(L79&gt;0,L58/L79,IF(L58&gt;0,1,0)))</f>
        <v>4.104121765029882E-2</v>
      </c>
      <c r="N58" s="24"/>
    </row>
    <row r="59" spans="1:14" s="64" customFormat="1" ht="15" customHeight="1" x14ac:dyDescent="0.25">
      <c r="A59" s="70" t="s">
        <v>53</v>
      </c>
      <c r="B59" s="211">
        <v>17594351.260000002</v>
      </c>
      <c r="C59" s="69">
        <v>0.85364287823841789</v>
      </c>
      <c r="D59" s="185">
        <v>3016552.5599999996</v>
      </c>
      <c r="E59" s="62">
        <v>0.14030477023255811</v>
      </c>
      <c r="F59" s="198">
        <f>F58+F56+F55+F54+F53+F57</f>
        <v>20610903.82</v>
      </c>
      <c r="G59" s="61">
        <f>IF(ISBLANK(F59),"  ",IF(F79&gt;0,F59/F79,IF(F59&gt;0,1,0)))</f>
        <v>0.35183887654530765</v>
      </c>
      <c r="H59" s="211">
        <v>21500000</v>
      </c>
      <c r="I59" s="69">
        <v>0.877</v>
      </c>
      <c r="J59" s="185">
        <v>3016650</v>
      </c>
      <c r="K59" s="62">
        <v>0.123</v>
      </c>
      <c r="L59" s="196">
        <f t="shared" si="7"/>
        <v>24516650</v>
      </c>
      <c r="M59" s="61">
        <f>IF(ISBLANK(L59),"  ",IF(L79&gt;0,L59/L79,IF(L59&gt;0,1,0)))</f>
        <v>0.40864785001774745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5">
        <v>0</v>
      </c>
      <c r="D62" s="181">
        <v>0</v>
      </c>
      <c r="E62" s="46">
        <v>0</v>
      </c>
      <c r="F62" s="191">
        <f t="shared" si="8"/>
        <v>0</v>
      </c>
      <c r="G62" s="47">
        <f>IF(ISBLANK(F62),"  ",IF(F79&gt;0,F62/F79,IF(F62&gt;0,1,0)))</f>
        <v>0</v>
      </c>
      <c r="H62" s="206">
        <v>0</v>
      </c>
      <c r="I62" s="45">
        <v>0</v>
      </c>
      <c r="J62" s="181">
        <v>0</v>
      </c>
      <c r="K62" s="46">
        <v>0</v>
      </c>
      <c r="L62" s="191">
        <f t="shared" si="7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1526795.52</v>
      </c>
      <c r="E63" s="46">
        <v>1</v>
      </c>
      <c r="F63" s="192">
        <f t="shared" si="8"/>
        <v>1526795.52</v>
      </c>
      <c r="G63" s="47">
        <f>IF(ISBLANK(F63),"  ",IF(F79&gt;0,F63/F79,IF(F63&gt;0,1,0)))</f>
        <v>2.6063195731860382E-2</v>
      </c>
      <c r="H63" s="168">
        <v>0</v>
      </c>
      <c r="I63" s="45">
        <v>0</v>
      </c>
      <c r="J63" s="180">
        <v>1527000</v>
      </c>
      <c r="K63" s="46">
        <v>1</v>
      </c>
      <c r="L63" s="192">
        <f t="shared" si="7"/>
        <v>1527000</v>
      </c>
      <c r="M63" s="47">
        <f>IF(ISBLANK(L63),"  ",IF(L79&gt;0,L63/L79,IF(L63&gt;0,1,0)))</f>
        <v>2.5452305554678162E-2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779136</v>
      </c>
      <c r="E65" s="46">
        <v>1</v>
      </c>
      <c r="F65" s="191">
        <f t="shared" si="8"/>
        <v>779136</v>
      </c>
      <c r="G65" s="47">
        <f>IF(ISBLANK(F65),"  ",IF(F79&gt;0,F65/F79,IF(F65&gt;0,1,0)))</f>
        <v>1.330025783003265E-2</v>
      </c>
      <c r="H65" s="206">
        <v>0</v>
      </c>
      <c r="I65" s="45">
        <v>0</v>
      </c>
      <c r="J65" s="181">
        <v>779050</v>
      </c>
      <c r="K65" s="46">
        <v>1</v>
      </c>
      <c r="L65" s="191">
        <f t="shared" si="7"/>
        <v>779050</v>
      </c>
      <c r="M65" s="47">
        <f>IF(ISBLANK(L65),"  ",IF(L79&gt;0,L65/L79,IF(L65&gt;0,1,0)))</f>
        <v>1.2985342922313046E-2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144175.94</v>
      </c>
      <c r="E66" s="46">
        <v>1</v>
      </c>
      <c r="F66" s="191">
        <f t="shared" si="8"/>
        <v>144175.94</v>
      </c>
      <c r="G66" s="47">
        <f>IF(ISBLANK(F66),"  ",IF(F79&gt;0,F66/F79,IF(F66&gt;0,1,0)))</f>
        <v>2.461158481814879E-3</v>
      </c>
      <c r="H66" s="206">
        <v>0</v>
      </c>
      <c r="I66" s="45">
        <v>0</v>
      </c>
      <c r="J66" s="181">
        <v>144000</v>
      </c>
      <c r="K66" s="46">
        <v>1</v>
      </c>
      <c r="L66" s="191">
        <f t="shared" si="7"/>
        <v>144000</v>
      </c>
      <c r="M66" s="47">
        <f>IF(ISBLANK(L66),"  ",IF(L79&gt;0,L66/L79,IF(L66&gt;0,1,0)))</f>
        <v>2.4002174196946007E-3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140000</v>
      </c>
      <c r="E67" s="46">
        <v>1</v>
      </c>
      <c r="F67" s="191">
        <f t="shared" si="8"/>
        <v>140000</v>
      </c>
      <c r="G67" s="47">
        <f>IF(ISBLANK(F67),"  ",IF(F79&gt;0,F67/F79,IF(F67&gt;0,1,0)))</f>
        <v>2.3898730083125037E-3</v>
      </c>
      <c r="H67" s="206">
        <v>0</v>
      </c>
      <c r="I67" s="45">
        <v>0</v>
      </c>
      <c r="J67" s="181">
        <v>140000</v>
      </c>
      <c r="K67" s="46">
        <v>1</v>
      </c>
      <c r="L67" s="191">
        <f t="shared" si="7"/>
        <v>140000</v>
      </c>
      <c r="M67" s="47">
        <f>IF(ISBLANK(L67),"  ",IF(L79&gt;0,L67/L79,IF(L67&gt;0,1,0)))</f>
        <v>2.3335447135919727E-3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203295.13</v>
      </c>
      <c r="E68" s="46">
        <v>1</v>
      </c>
      <c r="F68" s="191">
        <f t="shared" si="8"/>
        <v>203295.13</v>
      </c>
      <c r="G68" s="47">
        <f>IF(ISBLANK(F68),"  ",IF(F79&gt;0,F68/F79,IF(F68&gt;0,1,0)))</f>
        <v>3.4703538850598681E-3</v>
      </c>
      <c r="H68" s="206">
        <v>0</v>
      </c>
      <c r="I68" s="45">
        <v>0</v>
      </c>
      <c r="J68" s="181">
        <v>203300</v>
      </c>
      <c r="K68" s="46">
        <v>1</v>
      </c>
      <c r="L68" s="191">
        <f t="shared" si="7"/>
        <v>203300</v>
      </c>
      <c r="M68" s="47">
        <f>IF(ISBLANK(L68),"  ",IF(L79&gt;0,L68/L79,IF(L68&gt;0,1,0)))</f>
        <v>3.3886402876660577E-3</v>
      </c>
      <c r="N68" s="24"/>
    </row>
    <row r="69" spans="1:14" ht="15" customHeight="1" x14ac:dyDescent="0.2">
      <c r="A69" s="67" t="s">
        <v>63</v>
      </c>
      <c r="B69" s="206">
        <v>0</v>
      </c>
      <c r="C69" s="45">
        <v>0</v>
      </c>
      <c r="D69" s="181">
        <v>2265000</v>
      </c>
      <c r="E69" s="46">
        <v>1</v>
      </c>
      <c r="F69" s="191">
        <f t="shared" si="8"/>
        <v>2265000</v>
      </c>
      <c r="G69" s="47">
        <f>IF(ISBLANK(F69),"  ",IF(F79&gt;0,F69/F79,IF(F69&gt;0,1,0)))</f>
        <v>3.8664731170198717E-2</v>
      </c>
      <c r="H69" s="206">
        <v>0</v>
      </c>
      <c r="I69" s="45">
        <v>0</v>
      </c>
      <c r="J69" s="181">
        <v>2265000</v>
      </c>
      <c r="K69" s="46">
        <v>1</v>
      </c>
      <c r="L69" s="191">
        <f t="shared" si="7"/>
        <v>2265000</v>
      </c>
      <c r="M69" s="47">
        <f>IF(ISBLANK(L69),"  ",IF(L79&gt;0,L69/L79,IF(L69&gt;0,1,0)))</f>
        <v>3.7753419830612991E-2</v>
      </c>
      <c r="N69" s="24"/>
    </row>
    <row r="70" spans="1:14" s="64" customFormat="1" ht="15" customHeight="1" x14ac:dyDescent="0.25">
      <c r="A70" s="78" t="s">
        <v>64</v>
      </c>
      <c r="B70" s="174">
        <v>17594351.260000002</v>
      </c>
      <c r="C70" s="69">
        <v>0.68542371106473543</v>
      </c>
      <c r="D70" s="185">
        <v>8074955.1499999994</v>
      </c>
      <c r="E70" s="62">
        <v>0.37557930930232558</v>
      </c>
      <c r="F70" s="174">
        <f>F69+F68+F67+F66+F65+F64+F63+F62+F61+F60+F59</f>
        <v>25669306.41</v>
      </c>
      <c r="G70" s="61">
        <f>IF(ISBLANK(F70),"  ",IF(F79&gt;0,F70/F79,IF(F70&gt;0,1,0)))</f>
        <v>0.43818844665258666</v>
      </c>
      <c r="H70" s="174">
        <v>21500000</v>
      </c>
      <c r="I70" s="69">
        <v>0.72699999999999998</v>
      </c>
      <c r="J70" s="185">
        <v>8075000</v>
      </c>
      <c r="K70" s="62">
        <v>0.27300000000000002</v>
      </c>
      <c r="L70" s="174">
        <f>L69+L68+L67+L66+L65+L64+L63+L62+L61+L60+L59</f>
        <v>29575000</v>
      </c>
      <c r="M70" s="61">
        <f>IF(ISBLANK(L70),"  ",IF(L79&gt;0,L70/L79,IF(L70&gt;0,1,0)))</f>
        <v>0.49296132074630428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/>
      <c r="J71" s="181"/>
      <c r="K71" s="57"/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v>0</v>
      </c>
      <c r="D72" s="184">
        <v>0</v>
      </c>
      <c r="E72" s="42"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v>0</v>
      </c>
      <c r="J72" s="184">
        <v>0</v>
      </c>
      <c r="K72" s="42"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/>
      <c r="J74" s="181"/>
      <c r="K74" s="57"/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16901816.890000001</v>
      </c>
      <c r="E75" s="42">
        <v>1</v>
      </c>
      <c r="F75" s="190">
        <f>D75+B75</f>
        <v>16901816.890000001</v>
      </c>
      <c r="G75" s="43">
        <f>IF(ISBLANK(F75),"  ",IF(F79&gt;0,F75/F79,IF(F75&gt;0,1,0)))</f>
        <v>0.28852282840608134</v>
      </c>
      <c r="H75" s="205">
        <v>0</v>
      </c>
      <c r="I75" s="41">
        <v>0</v>
      </c>
      <c r="J75" s="184">
        <v>16900000</v>
      </c>
      <c r="K75" s="42">
        <v>1</v>
      </c>
      <c r="L75" s="190">
        <f>J75+H75</f>
        <v>16900000</v>
      </c>
      <c r="M75" s="43">
        <f>IF(ISBLANK(L75),"  ",IF(L79&gt;0,L75/L79,IF(L75&gt;0,1,0)))</f>
        <v>0.28169218328360246</v>
      </c>
    </row>
    <row r="76" spans="1:14" ht="15" customHeight="1" x14ac:dyDescent="0.2">
      <c r="A76" s="30" t="s">
        <v>70</v>
      </c>
      <c r="B76" s="206">
        <v>0</v>
      </c>
      <c r="C76" s="45">
        <v>0</v>
      </c>
      <c r="D76" s="181">
        <v>2307469.33</v>
      </c>
      <c r="E76" s="46">
        <v>1</v>
      </c>
      <c r="F76" s="191">
        <f>D76+B76</f>
        <v>2307469.33</v>
      </c>
      <c r="G76" s="47">
        <f>IF(ISBLANK(F76),"  ",IF(F79&gt;0,F76/F79,IF(F76&gt;0,1,0)))</f>
        <v>3.9389704780542413E-2</v>
      </c>
      <c r="H76" s="206">
        <v>0</v>
      </c>
      <c r="I76" s="45">
        <v>0</v>
      </c>
      <c r="J76" s="181">
        <v>2307700</v>
      </c>
      <c r="K76" s="46">
        <v>1</v>
      </c>
      <c r="L76" s="191">
        <f>J76+H76</f>
        <v>2307700</v>
      </c>
      <c r="M76" s="47">
        <f>IF(ISBLANK(L76),"  ",IF(L79&gt;0,L76/L79,IF(L76&gt;0,1,0)))</f>
        <v>3.8465150968258539E-2</v>
      </c>
    </row>
    <row r="77" spans="1:14" s="64" customFormat="1" ht="15" customHeight="1" x14ac:dyDescent="0.25">
      <c r="A77" s="65" t="s">
        <v>71</v>
      </c>
      <c r="B77" s="175">
        <v>0</v>
      </c>
      <c r="C77" s="69">
        <v>0</v>
      </c>
      <c r="D77" s="186">
        <v>19209286.219999999</v>
      </c>
      <c r="E77" s="62">
        <v>1</v>
      </c>
      <c r="F77" s="200">
        <f>F76+F75+F74+F73+F72</f>
        <v>19209286.219999999</v>
      </c>
      <c r="G77" s="61">
        <f>IF(ISBLANK(F77),"  ",IF(F79&gt;0,F77/F79,IF(F77&gt;0,1,0)))</f>
        <v>0.32791253318662372</v>
      </c>
      <c r="H77" s="175">
        <v>0</v>
      </c>
      <c r="I77" s="69">
        <v>0</v>
      </c>
      <c r="J77" s="186">
        <v>19207700</v>
      </c>
      <c r="K77" s="62">
        <v>1</v>
      </c>
      <c r="L77" s="200">
        <f>L76+L75+L74+L73+L72</f>
        <v>19207700</v>
      </c>
      <c r="M77" s="61">
        <f>IF(ISBLANK(L77),"  ",IF(L79&gt;0,L77/L79,IF(L77&gt;0,1,0)))</f>
        <v>0.32015733425186099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31296277.140000001</v>
      </c>
      <c r="C79" s="82">
        <v>0.53424377141109747</v>
      </c>
      <c r="D79" s="176">
        <f>D77+D70+D49+D42+D51+D50+D78</f>
        <v>27284241.369999997</v>
      </c>
      <c r="E79" s="83">
        <v>0.46575622858890259</v>
      </c>
      <c r="F79" s="176">
        <f>F77+F70+F49+F42+F51+F50+F78</f>
        <v>58580518.509999998</v>
      </c>
      <c r="G79" s="84">
        <f>IF(ISBLANK(F79),"  ",IF(F79&gt;0,F79/F79,IF(F79&gt;0,1,0)))</f>
        <v>1</v>
      </c>
      <c r="H79" s="176">
        <v>30446865</v>
      </c>
      <c r="I79" s="82">
        <v>0.54520000000000002</v>
      </c>
      <c r="J79" s="176">
        <v>29547700</v>
      </c>
      <c r="K79" s="83">
        <v>0.45479999999999998</v>
      </c>
      <c r="L79" s="176">
        <f>L77+L70+L49+L42+L51+L50+L78</f>
        <v>59994565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2A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5" x14ac:dyDescent="0.25"/>
  <cols>
    <col min="1" max="1" width="63.42578125" style="64" customWidth="1"/>
    <col min="2" max="2" width="20.7109375" style="104" customWidth="1"/>
    <col min="3" max="3" width="20.7109375" style="64" customWidth="1"/>
    <col min="4" max="4" width="20.7109375" style="104" customWidth="1"/>
    <col min="5" max="5" width="20.7109375" style="64" customWidth="1"/>
    <col min="6" max="6" width="20.7109375" style="104" customWidth="1"/>
    <col min="7" max="7" width="20.7109375" style="64" customWidth="1"/>
    <col min="8" max="8" width="20.7109375" style="104" customWidth="1"/>
    <col min="9" max="9" width="20.7109375" style="64" customWidth="1"/>
    <col min="10" max="10" width="20.7109375" style="104" customWidth="1"/>
    <col min="11" max="11" width="20.7109375" style="64" customWidth="1"/>
    <col min="12" max="12" width="20.7109375" style="104" customWidth="1"/>
    <col min="13" max="13" width="20.7109375" style="64" customWidth="1"/>
    <col min="14" max="256" width="12.42578125" style="64"/>
    <col min="257" max="257" width="186.7109375" style="64" customWidth="1"/>
    <col min="258" max="258" width="56.42578125" style="64" customWidth="1"/>
    <col min="259" max="263" width="45.5703125" style="64" customWidth="1"/>
    <col min="264" max="264" width="54.7109375" style="64" customWidth="1"/>
    <col min="265" max="269" width="45.5703125" style="64" customWidth="1"/>
    <col min="270" max="512" width="12.42578125" style="64"/>
    <col min="513" max="513" width="186.7109375" style="64" customWidth="1"/>
    <col min="514" max="514" width="56.42578125" style="64" customWidth="1"/>
    <col min="515" max="519" width="45.5703125" style="64" customWidth="1"/>
    <col min="520" max="520" width="54.7109375" style="64" customWidth="1"/>
    <col min="521" max="525" width="45.5703125" style="64" customWidth="1"/>
    <col min="526" max="768" width="12.42578125" style="64"/>
    <col min="769" max="769" width="186.7109375" style="64" customWidth="1"/>
    <col min="770" max="770" width="56.42578125" style="64" customWidth="1"/>
    <col min="771" max="775" width="45.5703125" style="64" customWidth="1"/>
    <col min="776" max="776" width="54.7109375" style="64" customWidth="1"/>
    <col min="777" max="781" width="45.5703125" style="64" customWidth="1"/>
    <col min="782" max="1024" width="12.42578125" style="64"/>
    <col min="1025" max="1025" width="186.7109375" style="64" customWidth="1"/>
    <col min="1026" max="1026" width="56.42578125" style="64" customWidth="1"/>
    <col min="1027" max="1031" width="45.5703125" style="64" customWidth="1"/>
    <col min="1032" max="1032" width="54.7109375" style="64" customWidth="1"/>
    <col min="1033" max="1037" width="45.5703125" style="64" customWidth="1"/>
    <col min="1038" max="1280" width="12.42578125" style="64"/>
    <col min="1281" max="1281" width="186.7109375" style="64" customWidth="1"/>
    <col min="1282" max="1282" width="56.42578125" style="64" customWidth="1"/>
    <col min="1283" max="1287" width="45.5703125" style="64" customWidth="1"/>
    <col min="1288" max="1288" width="54.7109375" style="64" customWidth="1"/>
    <col min="1289" max="1293" width="45.5703125" style="64" customWidth="1"/>
    <col min="1294" max="1536" width="12.42578125" style="64"/>
    <col min="1537" max="1537" width="186.7109375" style="64" customWidth="1"/>
    <col min="1538" max="1538" width="56.42578125" style="64" customWidth="1"/>
    <col min="1539" max="1543" width="45.5703125" style="64" customWidth="1"/>
    <col min="1544" max="1544" width="54.7109375" style="64" customWidth="1"/>
    <col min="1545" max="1549" width="45.5703125" style="64" customWidth="1"/>
    <col min="1550" max="1792" width="12.42578125" style="64"/>
    <col min="1793" max="1793" width="186.7109375" style="64" customWidth="1"/>
    <col min="1794" max="1794" width="56.42578125" style="64" customWidth="1"/>
    <col min="1795" max="1799" width="45.5703125" style="64" customWidth="1"/>
    <col min="1800" max="1800" width="54.7109375" style="64" customWidth="1"/>
    <col min="1801" max="1805" width="45.5703125" style="64" customWidth="1"/>
    <col min="1806" max="2048" width="12.42578125" style="64"/>
    <col min="2049" max="2049" width="186.7109375" style="64" customWidth="1"/>
    <col min="2050" max="2050" width="56.42578125" style="64" customWidth="1"/>
    <col min="2051" max="2055" width="45.5703125" style="64" customWidth="1"/>
    <col min="2056" max="2056" width="54.7109375" style="64" customWidth="1"/>
    <col min="2057" max="2061" width="45.5703125" style="64" customWidth="1"/>
    <col min="2062" max="2304" width="12.42578125" style="64"/>
    <col min="2305" max="2305" width="186.7109375" style="64" customWidth="1"/>
    <col min="2306" max="2306" width="56.42578125" style="64" customWidth="1"/>
    <col min="2307" max="2311" width="45.5703125" style="64" customWidth="1"/>
    <col min="2312" max="2312" width="54.7109375" style="64" customWidth="1"/>
    <col min="2313" max="2317" width="45.5703125" style="64" customWidth="1"/>
    <col min="2318" max="2560" width="12.42578125" style="64"/>
    <col min="2561" max="2561" width="186.7109375" style="64" customWidth="1"/>
    <col min="2562" max="2562" width="56.42578125" style="64" customWidth="1"/>
    <col min="2563" max="2567" width="45.5703125" style="64" customWidth="1"/>
    <col min="2568" max="2568" width="54.7109375" style="64" customWidth="1"/>
    <col min="2569" max="2573" width="45.5703125" style="64" customWidth="1"/>
    <col min="2574" max="2816" width="12.42578125" style="64"/>
    <col min="2817" max="2817" width="186.7109375" style="64" customWidth="1"/>
    <col min="2818" max="2818" width="56.42578125" style="64" customWidth="1"/>
    <col min="2819" max="2823" width="45.5703125" style="64" customWidth="1"/>
    <col min="2824" max="2824" width="54.7109375" style="64" customWidth="1"/>
    <col min="2825" max="2829" width="45.5703125" style="64" customWidth="1"/>
    <col min="2830" max="3072" width="12.42578125" style="64"/>
    <col min="3073" max="3073" width="186.7109375" style="64" customWidth="1"/>
    <col min="3074" max="3074" width="56.42578125" style="64" customWidth="1"/>
    <col min="3075" max="3079" width="45.5703125" style="64" customWidth="1"/>
    <col min="3080" max="3080" width="54.7109375" style="64" customWidth="1"/>
    <col min="3081" max="3085" width="45.5703125" style="64" customWidth="1"/>
    <col min="3086" max="3328" width="12.42578125" style="64"/>
    <col min="3329" max="3329" width="186.7109375" style="64" customWidth="1"/>
    <col min="3330" max="3330" width="56.42578125" style="64" customWidth="1"/>
    <col min="3331" max="3335" width="45.5703125" style="64" customWidth="1"/>
    <col min="3336" max="3336" width="54.7109375" style="64" customWidth="1"/>
    <col min="3337" max="3341" width="45.5703125" style="64" customWidth="1"/>
    <col min="3342" max="3584" width="12.42578125" style="64"/>
    <col min="3585" max="3585" width="186.7109375" style="64" customWidth="1"/>
    <col min="3586" max="3586" width="56.42578125" style="64" customWidth="1"/>
    <col min="3587" max="3591" width="45.5703125" style="64" customWidth="1"/>
    <col min="3592" max="3592" width="54.7109375" style="64" customWidth="1"/>
    <col min="3593" max="3597" width="45.5703125" style="64" customWidth="1"/>
    <col min="3598" max="3840" width="12.42578125" style="64"/>
    <col min="3841" max="3841" width="186.7109375" style="64" customWidth="1"/>
    <col min="3842" max="3842" width="56.42578125" style="64" customWidth="1"/>
    <col min="3843" max="3847" width="45.5703125" style="64" customWidth="1"/>
    <col min="3848" max="3848" width="54.7109375" style="64" customWidth="1"/>
    <col min="3849" max="3853" width="45.5703125" style="64" customWidth="1"/>
    <col min="3854" max="4096" width="12.42578125" style="64"/>
    <col min="4097" max="4097" width="186.7109375" style="64" customWidth="1"/>
    <col min="4098" max="4098" width="56.42578125" style="64" customWidth="1"/>
    <col min="4099" max="4103" width="45.5703125" style="64" customWidth="1"/>
    <col min="4104" max="4104" width="54.7109375" style="64" customWidth="1"/>
    <col min="4105" max="4109" width="45.5703125" style="64" customWidth="1"/>
    <col min="4110" max="4352" width="12.42578125" style="64"/>
    <col min="4353" max="4353" width="186.7109375" style="64" customWidth="1"/>
    <col min="4354" max="4354" width="56.42578125" style="64" customWidth="1"/>
    <col min="4355" max="4359" width="45.5703125" style="64" customWidth="1"/>
    <col min="4360" max="4360" width="54.7109375" style="64" customWidth="1"/>
    <col min="4361" max="4365" width="45.5703125" style="64" customWidth="1"/>
    <col min="4366" max="4608" width="12.42578125" style="64"/>
    <col min="4609" max="4609" width="186.7109375" style="64" customWidth="1"/>
    <col min="4610" max="4610" width="56.42578125" style="64" customWidth="1"/>
    <col min="4611" max="4615" width="45.5703125" style="64" customWidth="1"/>
    <col min="4616" max="4616" width="54.7109375" style="64" customWidth="1"/>
    <col min="4617" max="4621" width="45.5703125" style="64" customWidth="1"/>
    <col min="4622" max="4864" width="12.42578125" style="64"/>
    <col min="4865" max="4865" width="186.7109375" style="64" customWidth="1"/>
    <col min="4866" max="4866" width="56.42578125" style="64" customWidth="1"/>
    <col min="4867" max="4871" width="45.5703125" style="64" customWidth="1"/>
    <col min="4872" max="4872" width="54.7109375" style="64" customWidth="1"/>
    <col min="4873" max="4877" width="45.5703125" style="64" customWidth="1"/>
    <col min="4878" max="5120" width="12.42578125" style="64"/>
    <col min="5121" max="5121" width="186.7109375" style="64" customWidth="1"/>
    <col min="5122" max="5122" width="56.42578125" style="64" customWidth="1"/>
    <col min="5123" max="5127" width="45.5703125" style="64" customWidth="1"/>
    <col min="5128" max="5128" width="54.7109375" style="64" customWidth="1"/>
    <col min="5129" max="5133" width="45.5703125" style="64" customWidth="1"/>
    <col min="5134" max="5376" width="12.42578125" style="64"/>
    <col min="5377" max="5377" width="186.7109375" style="64" customWidth="1"/>
    <col min="5378" max="5378" width="56.42578125" style="64" customWidth="1"/>
    <col min="5379" max="5383" width="45.5703125" style="64" customWidth="1"/>
    <col min="5384" max="5384" width="54.7109375" style="64" customWidth="1"/>
    <col min="5385" max="5389" width="45.5703125" style="64" customWidth="1"/>
    <col min="5390" max="5632" width="12.42578125" style="64"/>
    <col min="5633" max="5633" width="186.7109375" style="64" customWidth="1"/>
    <col min="5634" max="5634" width="56.42578125" style="64" customWidth="1"/>
    <col min="5635" max="5639" width="45.5703125" style="64" customWidth="1"/>
    <col min="5640" max="5640" width="54.7109375" style="64" customWidth="1"/>
    <col min="5641" max="5645" width="45.5703125" style="64" customWidth="1"/>
    <col min="5646" max="5888" width="12.42578125" style="64"/>
    <col min="5889" max="5889" width="186.7109375" style="64" customWidth="1"/>
    <col min="5890" max="5890" width="56.42578125" style="64" customWidth="1"/>
    <col min="5891" max="5895" width="45.5703125" style="64" customWidth="1"/>
    <col min="5896" max="5896" width="54.7109375" style="64" customWidth="1"/>
    <col min="5897" max="5901" width="45.5703125" style="64" customWidth="1"/>
    <col min="5902" max="6144" width="12.42578125" style="64"/>
    <col min="6145" max="6145" width="186.7109375" style="64" customWidth="1"/>
    <col min="6146" max="6146" width="56.42578125" style="64" customWidth="1"/>
    <col min="6147" max="6151" width="45.5703125" style="64" customWidth="1"/>
    <col min="6152" max="6152" width="54.7109375" style="64" customWidth="1"/>
    <col min="6153" max="6157" width="45.5703125" style="64" customWidth="1"/>
    <col min="6158" max="6400" width="12.42578125" style="64"/>
    <col min="6401" max="6401" width="186.7109375" style="64" customWidth="1"/>
    <col min="6402" max="6402" width="56.42578125" style="64" customWidth="1"/>
    <col min="6403" max="6407" width="45.5703125" style="64" customWidth="1"/>
    <col min="6408" max="6408" width="54.7109375" style="64" customWidth="1"/>
    <col min="6409" max="6413" width="45.5703125" style="64" customWidth="1"/>
    <col min="6414" max="6656" width="12.42578125" style="64"/>
    <col min="6657" max="6657" width="186.7109375" style="64" customWidth="1"/>
    <col min="6658" max="6658" width="56.42578125" style="64" customWidth="1"/>
    <col min="6659" max="6663" width="45.5703125" style="64" customWidth="1"/>
    <col min="6664" max="6664" width="54.7109375" style="64" customWidth="1"/>
    <col min="6665" max="6669" width="45.5703125" style="64" customWidth="1"/>
    <col min="6670" max="6912" width="12.42578125" style="64"/>
    <col min="6913" max="6913" width="186.7109375" style="64" customWidth="1"/>
    <col min="6914" max="6914" width="56.42578125" style="64" customWidth="1"/>
    <col min="6915" max="6919" width="45.5703125" style="64" customWidth="1"/>
    <col min="6920" max="6920" width="54.7109375" style="64" customWidth="1"/>
    <col min="6921" max="6925" width="45.5703125" style="64" customWidth="1"/>
    <col min="6926" max="7168" width="12.42578125" style="64"/>
    <col min="7169" max="7169" width="186.7109375" style="64" customWidth="1"/>
    <col min="7170" max="7170" width="56.42578125" style="64" customWidth="1"/>
    <col min="7171" max="7175" width="45.5703125" style="64" customWidth="1"/>
    <col min="7176" max="7176" width="54.7109375" style="64" customWidth="1"/>
    <col min="7177" max="7181" width="45.5703125" style="64" customWidth="1"/>
    <col min="7182" max="7424" width="12.42578125" style="64"/>
    <col min="7425" max="7425" width="186.7109375" style="64" customWidth="1"/>
    <col min="7426" max="7426" width="56.42578125" style="64" customWidth="1"/>
    <col min="7427" max="7431" width="45.5703125" style="64" customWidth="1"/>
    <col min="7432" max="7432" width="54.7109375" style="64" customWidth="1"/>
    <col min="7433" max="7437" width="45.5703125" style="64" customWidth="1"/>
    <col min="7438" max="7680" width="12.42578125" style="64"/>
    <col min="7681" max="7681" width="186.7109375" style="64" customWidth="1"/>
    <col min="7682" max="7682" width="56.42578125" style="64" customWidth="1"/>
    <col min="7683" max="7687" width="45.5703125" style="64" customWidth="1"/>
    <col min="7688" max="7688" width="54.7109375" style="64" customWidth="1"/>
    <col min="7689" max="7693" width="45.5703125" style="64" customWidth="1"/>
    <col min="7694" max="7936" width="12.42578125" style="64"/>
    <col min="7937" max="7937" width="186.7109375" style="64" customWidth="1"/>
    <col min="7938" max="7938" width="56.42578125" style="64" customWidth="1"/>
    <col min="7939" max="7943" width="45.5703125" style="64" customWidth="1"/>
    <col min="7944" max="7944" width="54.7109375" style="64" customWidth="1"/>
    <col min="7945" max="7949" width="45.5703125" style="64" customWidth="1"/>
    <col min="7950" max="8192" width="12.42578125" style="64"/>
    <col min="8193" max="8193" width="186.7109375" style="64" customWidth="1"/>
    <col min="8194" max="8194" width="56.42578125" style="64" customWidth="1"/>
    <col min="8195" max="8199" width="45.5703125" style="64" customWidth="1"/>
    <col min="8200" max="8200" width="54.7109375" style="64" customWidth="1"/>
    <col min="8201" max="8205" width="45.5703125" style="64" customWidth="1"/>
    <col min="8206" max="8448" width="12.42578125" style="64"/>
    <col min="8449" max="8449" width="186.7109375" style="64" customWidth="1"/>
    <col min="8450" max="8450" width="56.42578125" style="64" customWidth="1"/>
    <col min="8451" max="8455" width="45.5703125" style="64" customWidth="1"/>
    <col min="8456" max="8456" width="54.7109375" style="64" customWidth="1"/>
    <col min="8457" max="8461" width="45.5703125" style="64" customWidth="1"/>
    <col min="8462" max="8704" width="12.42578125" style="64"/>
    <col min="8705" max="8705" width="186.7109375" style="64" customWidth="1"/>
    <col min="8706" max="8706" width="56.42578125" style="64" customWidth="1"/>
    <col min="8707" max="8711" width="45.5703125" style="64" customWidth="1"/>
    <col min="8712" max="8712" width="54.7109375" style="64" customWidth="1"/>
    <col min="8713" max="8717" width="45.5703125" style="64" customWidth="1"/>
    <col min="8718" max="8960" width="12.42578125" style="64"/>
    <col min="8961" max="8961" width="186.7109375" style="64" customWidth="1"/>
    <col min="8962" max="8962" width="56.42578125" style="64" customWidth="1"/>
    <col min="8963" max="8967" width="45.5703125" style="64" customWidth="1"/>
    <col min="8968" max="8968" width="54.7109375" style="64" customWidth="1"/>
    <col min="8969" max="8973" width="45.5703125" style="64" customWidth="1"/>
    <col min="8974" max="9216" width="12.42578125" style="64"/>
    <col min="9217" max="9217" width="186.7109375" style="64" customWidth="1"/>
    <col min="9218" max="9218" width="56.42578125" style="64" customWidth="1"/>
    <col min="9219" max="9223" width="45.5703125" style="64" customWidth="1"/>
    <col min="9224" max="9224" width="54.7109375" style="64" customWidth="1"/>
    <col min="9225" max="9229" width="45.5703125" style="64" customWidth="1"/>
    <col min="9230" max="9472" width="12.42578125" style="64"/>
    <col min="9473" max="9473" width="186.7109375" style="64" customWidth="1"/>
    <col min="9474" max="9474" width="56.42578125" style="64" customWidth="1"/>
    <col min="9475" max="9479" width="45.5703125" style="64" customWidth="1"/>
    <col min="9480" max="9480" width="54.7109375" style="64" customWidth="1"/>
    <col min="9481" max="9485" width="45.5703125" style="64" customWidth="1"/>
    <col min="9486" max="9728" width="12.42578125" style="64"/>
    <col min="9729" max="9729" width="186.7109375" style="64" customWidth="1"/>
    <col min="9730" max="9730" width="56.42578125" style="64" customWidth="1"/>
    <col min="9731" max="9735" width="45.5703125" style="64" customWidth="1"/>
    <col min="9736" max="9736" width="54.7109375" style="64" customWidth="1"/>
    <col min="9737" max="9741" width="45.5703125" style="64" customWidth="1"/>
    <col min="9742" max="9984" width="12.42578125" style="64"/>
    <col min="9985" max="9985" width="186.7109375" style="64" customWidth="1"/>
    <col min="9986" max="9986" width="56.42578125" style="64" customWidth="1"/>
    <col min="9987" max="9991" width="45.5703125" style="64" customWidth="1"/>
    <col min="9992" max="9992" width="54.7109375" style="64" customWidth="1"/>
    <col min="9993" max="9997" width="45.5703125" style="64" customWidth="1"/>
    <col min="9998" max="10240" width="12.42578125" style="64"/>
    <col min="10241" max="10241" width="186.7109375" style="64" customWidth="1"/>
    <col min="10242" max="10242" width="56.42578125" style="64" customWidth="1"/>
    <col min="10243" max="10247" width="45.5703125" style="64" customWidth="1"/>
    <col min="10248" max="10248" width="54.7109375" style="64" customWidth="1"/>
    <col min="10249" max="10253" width="45.5703125" style="64" customWidth="1"/>
    <col min="10254" max="10496" width="12.42578125" style="64"/>
    <col min="10497" max="10497" width="186.7109375" style="64" customWidth="1"/>
    <col min="10498" max="10498" width="56.42578125" style="64" customWidth="1"/>
    <col min="10499" max="10503" width="45.5703125" style="64" customWidth="1"/>
    <col min="10504" max="10504" width="54.7109375" style="64" customWidth="1"/>
    <col min="10505" max="10509" width="45.5703125" style="64" customWidth="1"/>
    <col min="10510" max="10752" width="12.42578125" style="64"/>
    <col min="10753" max="10753" width="186.7109375" style="64" customWidth="1"/>
    <col min="10754" max="10754" width="56.42578125" style="64" customWidth="1"/>
    <col min="10755" max="10759" width="45.5703125" style="64" customWidth="1"/>
    <col min="10760" max="10760" width="54.7109375" style="64" customWidth="1"/>
    <col min="10761" max="10765" width="45.5703125" style="64" customWidth="1"/>
    <col min="10766" max="11008" width="12.42578125" style="64"/>
    <col min="11009" max="11009" width="186.7109375" style="64" customWidth="1"/>
    <col min="11010" max="11010" width="56.42578125" style="64" customWidth="1"/>
    <col min="11011" max="11015" width="45.5703125" style="64" customWidth="1"/>
    <col min="11016" max="11016" width="54.7109375" style="64" customWidth="1"/>
    <col min="11017" max="11021" width="45.5703125" style="64" customWidth="1"/>
    <col min="11022" max="11264" width="12.42578125" style="64"/>
    <col min="11265" max="11265" width="186.7109375" style="64" customWidth="1"/>
    <col min="11266" max="11266" width="56.42578125" style="64" customWidth="1"/>
    <col min="11267" max="11271" width="45.5703125" style="64" customWidth="1"/>
    <col min="11272" max="11272" width="54.7109375" style="64" customWidth="1"/>
    <col min="11273" max="11277" width="45.5703125" style="64" customWidth="1"/>
    <col min="11278" max="11520" width="12.42578125" style="64"/>
    <col min="11521" max="11521" width="186.7109375" style="64" customWidth="1"/>
    <col min="11522" max="11522" width="56.42578125" style="64" customWidth="1"/>
    <col min="11523" max="11527" width="45.5703125" style="64" customWidth="1"/>
    <col min="11528" max="11528" width="54.7109375" style="64" customWidth="1"/>
    <col min="11529" max="11533" width="45.5703125" style="64" customWidth="1"/>
    <col min="11534" max="11776" width="12.42578125" style="64"/>
    <col min="11777" max="11777" width="186.7109375" style="64" customWidth="1"/>
    <col min="11778" max="11778" width="56.42578125" style="64" customWidth="1"/>
    <col min="11779" max="11783" width="45.5703125" style="64" customWidth="1"/>
    <col min="11784" max="11784" width="54.7109375" style="64" customWidth="1"/>
    <col min="11785" max="11789" width="45.5703125" style="64" customWidth="1"/>
    <col min="11790" max="12032" width="12.42578125" style="64"/>
    <col min="12033" max="12033" width="186.7109375" style="64" customWidth="1"/>
    <col min="12034" max="12034" width="56.42578125" style="64" customWidth="1"/>
    <col min="12035" max="12039" width="45.5703125" style="64" customWidth="1"/>
    <col min="12040" max="12040" width="54.7109375" style="64" customWidth="1"/>
    <col min="12041" max="12045" width="45.5703125" style="64" customWidth="1"/>
    <col min="12046" max="12288" width="12.42578125" style="64"/>
    <col min="12289" max="12289" width="186.7109375" style="64" customWidth="1"/>
    <col min="12290" max="12290" width="56.42578125" style="64" customWidth="1"/>
    <col min="12291" max="12295" width="45.5703125" style="64" customWidth="1"/>
    <col min="12296" max="12296" width="54.7109375" style="64" customWidth="1"/>
    <col min="12297" max="12301" width="45.5703125" style="64" customWidth="1"/>
    <col min="12302" max="12544" width="12.42578125" style="64"/>
    <col min="12545" max="12545" width="186.7109375" style="64" customWidth="1"/>
    <col min="12546" max="12546" width="56.42578125" style="64" customWidth="1"/>
    <col min="12547" max="12551" width="45.5703125" style="64" customWidth="1"/>
    <col min="12552" max="12552" width="54.7109375" style="64" customWidth="1"/>
    <col min="12553" max="12557" width="45.5703125" style="64" customWidth="1"/>
    <col min="12558" max="12800" width="12.42578125" style="64"/>
    <col min="12801" max="12801" width="186.7109375" style="64" customWidth="1"/>
    <col min="12802" max="12802" width="56.42578125" style="64" customWidth="1"/>
    <col min="12803" max="12807" width="45.5703125" style="64" customWidth="1"/>
    <col min="12808" max="12808" width="54.7109375" style="64" customWidth="1"/>
    <col min="12809" max="12813" width="45.5703125" style="64" customWidth="1"/>
    <col min="12814" max="13056" width="12.42578125" style="64"/>
    <col min="13057" max="13057" width="186.7109375" style="64" customWidth="1"/>
    <col min="13058" max="13058" width="56.42578125" style="64" customWidth="1"/>
    <col min="13059" max="13063" width="45.5703125" style="64" customWidth="1"/>
    <col min="13064" max="13064" width="54.7109375" style="64" customWidth="1"/>
    <col min="13065" max="13069" width="45.5703125" style="64" customWidth="1"/>
    <col min="13070" max="13312" width="12.42578125" style="64"/>
    <col min="13313" max="13313" width="186.7109375" style="64" customWidth="1"/>
    <col min="13314" max="13314" width="56.42578125" style="64" customWidth="1"/>
    <col min="13315" max="13319" width="45.5703125" style="64" customWidth="1"/>
    <col min="13320" max="13320" width="54.7109375" style="64" customWidth="1"/>
    <col min="13321" max="13325" width="45.5703125" style="64" customWidth="1"/>
    <col min="13326" max="13568" width="12.42578125" style="64"/>
    <col min="13569" max="13569" width="186.7109375" style="64" customWidth="1"/>
    <col min="13570" max="13570" width="56.42578125" style="64" customWidth="1"/>
    <col min="13571" max="13575" width="45.5703125" style="64" customWidth="1"/>
    <col min="13576" max="13576" width="54.7109375" style="64" customWidth="1"/>
    <col min="13577" max="13581" width="45.5703125" style="64" customWidth="1"/>
    <col min="13582" max="13824" width="12.42578125" style="64"/>
    <col min="13825" max="13825" width="186.7109375" style="64" customWidth="1"/>
    <col min="13826" max="13826" width="56.42578125" style="64" customWidth="1"/>
    <col min="13827" max="13831" width="45.5703125" style="64" customWidth="1"/>
    <col min="13832" max="13832" width="54.7109375" style="64" customWidth="1"/>
    <col min="13833" max="13837" width="45.5703125" style="64" customWidth="1"/>
    <col min="13838" max="14080" width="12.42578125" style="64"/>
    <col min="14081" max="14081" width="186.7109375" style="64" customWidth="1"/>
    <col min="14082" max="14082" width="56.42578125" style="64" customWidth="1"/>
    <col min="14083" max="14087" width="45.5703125" style="64" customWidth="1"/>
    <col min="14088" max="14088" width="54.7109375" style="64" customWidth="1"/>
    <col min="14089" max="14093" width="45.5703125" style="64" customWidth="1"/>
    <col min="14094" max="14336" width="12.42578125" style="64"/>
    <col min="14337" max="14337" width="186.7109375" style="64" customWidth="1"/>
    <col min="14338" max="14338" width="56.42578125" style="64" customWidth="1"/>
    <col min="14339" max="14343" width="45.5703125" style="64" customWidth="1"/>
    <col min="14344" max="14344" width="54.7109375" style="64" customWidth="1"/>
    <col min="14345" max="14349" width="45.5703125" style="64" customWidth="1"/>
    <col min="14350" max="14592" width="12.42578125" style="64"/>
    <col min="14593" max="14593" width="186.7109375" style="64" customWidth="1"/>
    <col min="14594" max="14594" width="56.42578125" style="64" customWidth="1"/>
    <col min="14595" max="14599" width="45.5703125" style="64" customWidth="1"/>
    <col min="14600" max="14600" width="54.7109375" style="64" customWidth="1"/>
    <col min="14601" max="14605" width="45.5703125" style="64" customWidth="1"/>
    <col min="14606" max="14848" width="12.42578125" style="64"/>
    <col min="14849" max="14849" width="186.7109375" style="64" customWidth="1"/>
    <col min="14850" max="14850" width="56.42578125" style="64" customWidth="1"/>
    <col min="14851" max="14855" width="45.5703125" style="64" customWidth="1"/>
    <col min="14856" max="14856" width="54.7109375" style="64" customWidth="1"/>
    <col min="14857" max="14861" width="45.5703125" style="64" customWidth="1"/>
    <col min="14862" max="15104" width="12.42578125" style="64"/>
    <col min="15105" max="15105" width="186.7109375" style="64" customWidth="1"/>
    <col min="15106" max="15106" width="56.42578125" style="64" customWidth="1"/>
    <col min="15107" max="15111" width="45.5703125" style="64" customWidth="1"/>
    <col min="15112" max="15112" width="54.7109375" style="64" customWidth="1"/>
    <col min="15113" max="15117" width="45.5703125" style="64" customWidth="1"/>
    <col min="15118" max="15360" width="12.42578125" style="64"/>
    <col min="15361" max="15361" width="186.7109375" style="64" customWidth="1"/>
    <col min="15362" max="15362" width="56.42578125" style="64" customWidth="1"/>
    <col min="15363" max="15367" width="45.5703125" style="64" customWidth="1"/>
    <col min="15368" max="15368" width="54.7109375" style="64" customWidth="1"/>
    <col min="15369" max="15373" width="45.5703125" style="64" customWidth="1"/>
    <col min="15374" max="15616" width="12.42578125" style="64"/>
    <col min="15617" max="15617" width="186.7109375" style="64" customWidth="1"/>
    <col min="15618" max="15618" width="56.42578125" style="64" customWidth="1"/>
    <col min="15619" max="15623" width="45.5703125" style="64" customWidth="1"/>
    <col min="15624" max="15624" width="54.7109375" style="64" customWidth="1"/>
    <col min="15625" max="15629" width="45.5703125" style="64" customWidth="1"/>
    <col min="15630" max="15872" width="12.42578125" style="64"/>
    <col min="15873" max="15873" width="186.7109375" style="64" customWidth="1"/>
    <col min="15874" max="15874" width="56.42578125" style="64" customWidth="1"/>
    <col min="15875" max="15879" width="45.5703125" style="64" customWidth="1"/>
    <col min="15880" max="15880" width="54.7109375" style="64" customWidth="1"/>
    <col min="15881" max="15885" width="45.5703125" style="64" customWidth="1"/>
    <col min="15886" max="16128" width="12.42578125" style="64"/>
    <col min="16129" max="16129" width="186.7109375" style="64" customWidth="1"/>
    <col min="16130" max="16130" width="56.42578125" style="64" customWidth="1"/>
    <col min="16131" max="16135" width="45.5703125" style="64" customWidth="1"/>
    <col min="16136" max="16136" width="54.7109375" style="64" customWidth="1"/>
    <col min="16137" max="16141" width="45.5703125" style="64" customWidth="1"/>
    <col min="16142" max="16384" width="12.42578125" style="64"/>
  </cols>
  <sheetData>
    <row r="1" spans="1:17" s="142" customFormat="1" ht="19.5" customHeight="1" thickBot="1" x14ac:dyDescent="0.3">
      <c r="A1" s="120" t="s">
        <v>0</v>
      </c>
      <c r="B1" s="136"/>
      <c r="C1" s="120"/>
      <c r="D1" s="136"/>
      <c r="E1" s="137"/>
      <c r="F1" s="126"/>
      <c r="G1" s="137"/>
      <c r="H1" s="126"/>
      <c r="I1" s="138"/>
      <c r="J1" s="126" t="s">
        <v>1</v>
      </c>
      <c r="K1" s="139" t="s">
        <v>95</v>
      </c>
      <c r="L1" s="140"/>
      <c r="M1" s="139"/>
      <c r="N1" s="141"/>
      <c r="O1" s="141"/>
      <c r="P1" s="141"/>
      <c r="Q1" s="141"/>
    </row>
    <row r="2" spans="1:17" s="142" customFormat="1" ht="19.5" customHeight="1" thickBot="1" x14ac:dyDescent="0.3">
      <c r="A2" s="120" t="s">
        <v>2</v>
      </c>
      <c r="B2" s="136"/>
      <c r="C2" s="120"/>
      <c r="D2" s="136"/>
      <c r="E2" s="120"/>
      <c r="F2" s="136"/>
      <c r="G2" s="120"/>
      <c r="H2" s="136"/>
      <c r="I2" s="120"/>
      <c r="J2" s="136"/>
      <c r="K2" s="120"/>
      <c r="L2" s="136"/>
      <c r="M2" s="137"/>
      <c r="O2" s="155" t="s">
        <v>176</v>
      </c>
    </row>
    <row r="3" spans="1:17" s="142" customFormat="1" ht="19.5" customHeight="1" thickBot="1" x14ac:dyDescent="0.3">
      <c r="A3" s="131" t="s">
        <v>3</v>
      </c>
      <c r="B3" s="143"/>
      <c r="C3" s="131"/>
      <c r="D3" s="143"/>
      <c r="E3" s="131"/>
      <c r="F3" s="143"/>
      <c r="G3" s="131"/>
      <c r="H3" s="143"/>
      <c r="I3" s="131"/>
      <c r="J3" s="143"/>
      <c r="K3" s="131"/>
      <c r="L3" s="143"/>
      <c r="M3" s="144"/>
      <c r="N3" s="141"/>
      <c r="O3" s="141"/>
      <c r="P3" s="141"/>
      <c r="Q3" s="141"/>
    </row>
    <row r="4" spans="1:17" ht="15" customHeight="1" thickTop="1" x14ac:dyDescent="0.25">
      <c r="A4" s="93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5">
      <c r="A5" s="13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s="5" customFormat="1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5">
      <c r="A7" s="13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5">
      <c r="A8" s="13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63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63"/>
    </row>
    <row r="11" spans="1:17" ht="15" customHeight="1" x14ac:dyDescent="0.25">
      <c r="A11" s="65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63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63"/>
    </row>
    <row r="13" spans="1:17" s="92" customFormat="1" ht="15" customHeight="1" x14ac:dyDescent="0.25">
      <c r="A13" s="94" t="s">
        <v>12</v>
      </c>
      <c r="B13" s="165">
        <v>25605735</v>
      </c>
      <c r="C13" s="41">
        <v>1</v>
      </c>
      <c r="D13" s="177">
        <v>0</v>
      </c>
      <c r="E13" s="42">
        <v>0</v>
      </c>
      <c r="F13" s="187">
        <f>D13+B13</f>
        <v>25605735</v>
      </c>
      <c r="G13" s="43">
        <f>IF(ISBLANK(F13),"  ",IF(F79&gt;0,F13/F79,IF(F13&gt;0,1,0)))</f>
        <v>0.17588540993907539</v>
      </c>
      <c r="H13" s="165">
        <v>20845544</v>
      </c>
      <c r="I13" s="41">
        <v>1</v>
      </c>
      <c r="J13" s="177">
        <v>0</v>
      </c>
      <c r="K13" s="42">
        <v>0</v>
      </c>
      <c r="L13" s="187">
        <f t="shared" ref="L13:L34" si="0">J13+H13</f>
        <v>20845544</v>
      </c>
      <c r="M13" s="44">
        <f>IF(ISBLANK(L13),"  ",IF(L79&gt;0,L13/L79,IF(L13&gt;0,1,0)))</f>
        <v>0.14267260843955662</v>
      </c>
      <c r="N13" s="63"/>
    </row>
    <row r="14" spans="1:17" ht="15" customHeight="1" x14ac:dyDescent="0.25">
      <c r="A14" s="13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63"/>
    </row>
    <row r="15" spans="1:17" ht="15" customHeight="1" x14ac:dyDescent="0.25">
      <c r="A15" s="65" t="s">
        <v>14</v>
      </c>
      <c r="B15" s="170">
        <v>1359808.74</v>
      </c>
      <c r="C15" s="48">
        <v>1</v>
      </c>
      <c r="D15" s="181">
        <v>0</v>
      </c>
      <c r="E15" s="49">
        <v>0</v>
      </c>
      <c r="F15" s="189">
        <f>D15+B15</f>
        <v>1359808.74</v>
      </c>
      <c r="G15" s="50">
        <f>IF(ISBLANK(F15),"  ",IF(F79&gt;0,F15/F79,IF(F15&gt;0,1,0)))</f>
        <v>9.3405058543969775E-3</v>
      </c>
      <c r="H15" s="170">
        <v>1301359</v>
      </c>
      <c r="I15" s="48">
        <v>1</v>
      </c>
      <c r="J15" s="181">
        <v>0</v>
      </c>
      <c r="K15" s="49">
        <v>0</v>
      </c>
      <c r="L15" s="189">
        <f t="shared" si="0"/>
        <v>1301359</v>
      </c>
      <c r="M15" s="50">
        <f>IF(ISBLANK(L15),"  ",IF(L79&gt;0,L15/L79,IF(L15&gt;0,1,0)))</f>
        <v>8.906857170352233E-3</v>
      </c>
      <c r="N15" s="63"/>
    </row>
    <row r="16" spans="1:17" ht="15" customHeight="1" x14ac:dyDescent="0.25">
      <c r="A16" s="95" t="s">
        <v>15</v>
      </c>
      <c r="B16" s="205">
        <v>0</v>
      </c>
      <c r="C16" s="41">
        <v>0</v>
      </c>
      <c r="D16" s="184">
        <v>0</v>
      </c>
      <c r="E16" s="42">
        <v>0</v>
      </c>
      <c r="F16" s="190">
        <f t="shared" ref="F16:F41" si="1">D16+B16</f>
        <v>0</v>
      </c>
      <c r="G16" s="43">
        <f>IF(ISBLANK(F16),"  ",IF(F79&gt;0,F16/F79,IF(F16&gt;0,1,0)))</f>
        <v>0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63"/>
    </row>
    <row r="17" spans="1:14" ht="15" customHeight="1" x14ac:dyDescent="0.25">
      <c r="A17" s="55" t="s">
        <v>16</v>
      </c>
      <c r="B17" s="206">
        <v>1047091.74</v>
      </c>
      <c r="C17" s="45">
        <v>1</v>
      </c>
      <c r="D17" s="181">
        <v>0</v>
      </c>
      <c r="E17" s="42">
        <v>0</v>
      </c>
      <c r="F17" s="191">
        <f t="shared" si="1"/>
        <v>1047091.74</v>
      </c>
      <c r="G17" s="47">
        <f>IF(ISBLANK(F17),"  ",IF(F79&gt;0,F17/F79,IF(F17&gt;0,1,0)))</f>
        <v>7.1924574683647925E-3</v>
      </c>
      <c r="H17" s="206">
        <v>1089807</v>
      </c>
      <c r="I17" s="45">
        <v>1</v>
      </c>
      <c r="J17" s="181">
        <v>0</v>
      </c>
      <c r="K17" s="46">
        <v>0</v>
      </c>
      <c r="L17" s="191">
        <f t="shared" si="0"/>
        <v>1089807</v>
      </c>
      <c r="M17" s="47">
        <f>IF(ISBLANK(L17),"  ",IF(L79&gt;0,L17/L79,IF(L17&gt;0,1,0)))</f>
        <v>7.4589373818062929E-3</v>
      </c>
      <c r="N17" s="63"/>
    </row>
    <row r="18" spans="1:14" ht="15" customHeight="1" x14ac:dyDescent="0.25">
      <c r="A18" s="55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63"/>
    </row>
    <row r="19" spans="1:14" ht="15" customHeight="1" x14ac:dyDescent="0.25">
      <c r="A19" s="55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63"/>
    </row>
    <row r="20" spans="1:14" ht="15" customHeight="1" x14ac:dyDescent="0.25">
      <c r="A20" s="55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63"/>
    </row>
    <row r="21" spans="1:14" ht="15" customHeight="1" x14ac:dyDescent="0.25">
      <c r="A21" s="55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63"/>
    </row>
    <row r="22" spans="1:14" ht="15" customHeight="1" x14ac:dyDescent="0.25">
      <c r="A22" s="55" t="s">
        <v>21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63"/>
    </row>
    <row r="23" spans="1:14" ht="15" customHeight="1" x14ac:dyDescent="0.25">
      <c r="A23" s="55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63"/>
    </row>
    <row r="24" spans="1:14" ht="15" customHeight="1" x14ac:dyDescent="0.25">
      <c r="A24" s="55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63"/>
    </row>
    <row r="25" spans="1:14" ht="15" customHeight="1" x14ac:dyDescent="0.25">
      <c r="A25" s="55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63"/>
    </row>
    <row r="26" spans="1:14" ht="15" customHeight="1" x14ac:dyDescent="0.25">
      <c r="A26" s="55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63"/>
    </row>
    <row r="27" spans="1:14" ht="15" customHeight="1" x14ac:dyDescent="0.25">
      <c r="A27" s="55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63"/>
    </row>
    <row r="28" spans="1:14" ht="15" customHeight="1" x14ac:dyDescent="0.25">
      <c r="A28" s="96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63"/>
    </row>
    <row r="29" spans="1:14" ht="15" customHeight="1" x14ac:dyDescent="0.25">
      <c r="A29" s="96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63"/>
    </row>
    <row r="30" spans="1:14" ht="15" customHeight="1" x14ac:dyDescent="0.25">
      <c r="A30" s="96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63"/>
    </row>
    <row r="31" spans="1:14" ht="15" customHeight="1" x14ac:dyDescent="0.25">
      <c r="A31" s="96" t="s">
        <v>30</v>
      </c>
      <c r="B31" s="206">
        <v>312717</v>
      </c>
      <c r="C31" s="45">
        <v>1</v>
      </c>
      <c r="D31" s="181">
        <v>0</v>
      </c>
      <c r="E31" s="42">
        <v>0</v>
      </c>
      <c r="F31" s="191">
        <f t="shared" si="1"/>
        <v>312717</v>
      </c>
      <c r="G31" s="47">
        <f>IF(ISBLANK(F31),"  ",IF(F79&gt;0,F31/F79,IF(F31&gt;0,1,0)))</f>
        <v>2.1480483860321854E-3</v>
      </c>
      <c r="H31" s="206">
        <v>211552</v>
      </c>
      <c r="I31" s="45">
        <v>1</v>
      </c>
      <c r="J31" s="181">
        <v>0</v>
      </c>
      <c r="K31" s="46">
        <v>0</v>
      </c>
      <c r="L31" s="191">
        <f t="shared" si="0"/>
        <v>211552</v>
      </c>
      <c r="M31" s="47">
        <f>IF(ISBLANK(L31),"  ",IF(L79&gt;0,L31/L79,IF(L31&gt;0,1,0)))</f>
        <v>1.4479197885459397E-3</v>
      </c>
      <c r="N31" s="63"/>
    </row>
    <row r="32" spans="1:14" ht="15" customHeight="1" x14ac:dyDescent="0.25">
      <c r="A32" s="96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63"/>
    </row>
    <row r="33" spans="1:14" ht="15" customHeight="1" x14ac:dyDescent="0.25">
      <c r="A33" s="97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63"/>
    </row>
    <row r="34" spans="1:14" ht="15" customHeight="1" x14ac:dyDescent="0.25">
      <c r="A34" s="96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63"/>
    </row>
    <row r="35" spans="1:14" ht="15" customHeight="1" x14ac:dyDescent="0.25">
      <c r="A35" s="156" t="s">
        <v>184</v>
      </c>
      <c r="B35" s="206">
        <v>0</v>
      </c>
      <c r="C35" s="45">
        <v>0</v>
      </c>
      <c r="D35" s="181">
        <v>0</v>
      </c>
      <c r="E35" s="42">
        <v>0</v>
      </c>
      <c r="F35" s="191">
        <f t="shared" ref="F35" si="2">D35+B35</f>
        <v>0</v>
      </c>
      <c r="G35" s="47">
        <f>IF(ISBLANK(F35),"  ",IF(F80&gt;0,F35/F80,IF(F35&gt;0,1,0)))</f>
        <v>0</v>
      </c>
      <c r="H35" s="206"/>
      <c r="I35" s="45"/>
      <c r="J35" s="181"/>
      <c r="K35" s="46"/>
      <c r="L35" s="191">
        <f t="shared" ref="L35" si="3">J35+H35</f>
        <v>0</v>
      </c>
      <c r="M35" s="47">
        <f>IF(ISBLANK(L35),"  ",IF(L80&gt;0,L35/L80,IF(L35&gt;0,1,0)))</f>
        <v>0</v>
      </c>
      <c r="N35" s="63"/>
    </row>
    <row r="36" spans="1:14" ht="15" customHeight="1" x14ac:dyDescent="0.25">
      <c r="A36" s="156" t="s">
        <v>188</v>
      </c>
      <c r="B36" s="206">
        <v>0</v>
      </c>
      <c r="C36" s="45">
        <v>0</v>
      </c>
      <c r="D36" s="181">
        <v>0</v>
      </c>
      <c r="E36" s="42">
        <v>0</v>
      </c>
      <c r="F36" s="191">
        <f t="shared" ref="F36" si="4">D36+B36</f>
        <v>0</v>
      </c>
      <c r="G36" s="47">
        <f>IF(ISBLANK(F36),"  ",IF(F81&gt;0,F36/F81,IF(F36&gt;0,1,0)))</f>
        <v>0</v>
      </c>
      <c r="H36" s="206"/>
      <c r="I36" s="45"/>
      <c r="J36" s="181"/>
      <c r="K36" s="46"/>
      <c r="L36" s="191">
        <f t="shared" ref="L36" si="5">J36+H36</f>
        <v>0</v>
      </c>
      <c r="M36" s="47">
        <f>IF(ISBLANK(L36),"  ",IF(L81&gt;0,L36/L81,IF(L36&gt;0,1,0)))</f>
        <v>0</v>
      </c>
      <c r="N36" s="63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63"/>
    </row>
    <row r="38" spans="1:14" ht="15" customHeight="1" x14ac:dyDescent="0.25">
      <c r="A38" s="95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63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63"/>
    </row>
    <row r="40" spans="1:14" ht="15" customHeight="1" x14ac:dyDescent="0.25">
      <c r="A40" s="55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63"/>
    </row>
    <row r="41" spans="1:14" ht="15" customHeight="1" x14ac:dyDescent="0.25">
      <c r="A41" s="55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63"/>
    </row>
    <row r="42" spans="1:14" ht="15" customHeight="1" x14ac:dyDescent="0.25">
      <c r="A42" s="55" t="s">
        <v>37</v>
      </c>
      <c r="B42" s="169">
        <v>26965543.739999998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26965543.739999998</v>
      </c>
      <c r="G42" s="61">
        <f>IF(ISBLANK(F42),"  ",IF(F79&gt;0,F42/F79,IF(F42&gt;0,1,0)))</f>
        <v>0.18522591579347236</v>
      </c>
      <c r="H42" s="169">
        <v>22146903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22146903</v>
      </c>
      <c r="M42" s="61">
        <f>IF(ISBLANK(L42),"  ",IF(L79&gt;0,L42/L79,IF(L42&gt;0,1,0)))</f>
        <v>0.15157946560990884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63"/>
    </row>
    <row r="44" spans="1:14" ht="15" customHeight="1" x14ac:dyDescent="0.25">
      <c r="A44" s="13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63"/>
    </row>
    <row r="45" spans="1:14" ht="15" customHeight="1" x14ac:dyDescent="0.25">
      <c r="A45" s="70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63"/>
    </row>
    <row r="46" spans="1:14" ht="15" customHeight="1" x14ac:dyDescent="0.25">
      <c r="A46" s="9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63"/>
    </row>
    <row r="47" spans="1:14" ht="15" customHeight="1" x14ac:dyDescent="0.25">
      <c r="A47" s="65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63"/>
    </row>
    <row r="48" spans="1:14" ht="15" customHeight="1" x14ac:dyDescent="0.25">
      <c r="A48" s="70" t="s">
        <v>43</v>
      </c>
      <c r="B48" s="206">
        <v>0</v>
      </c>
      <c r="C48" s="45">
        <v>0</v>
      </c>
      <c r="D48" s="181">
        <v>0</v>
      </c>
      <c r="E48" s="46"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5">
        <v>0</v>
      </c>
      <c r="J48" s="181">
        <v>0</v>
      </c>
      <c r="K48" s="46">
        <v>0</v>
      </c>
      <c r="L48" s="192">
        <f>J48+H48</f>
        <v>0</v>
      </c>
      <c r="M48" s="47">
        <f>IF(ISBLANK(L48),"  ",IF(L79&gt;0,L48/L79,IF(L48&gt;0,1,0)))</f>
        <v>0</v>
      </c>
      <c r="N48" s="63"/>
    </row>
    <row r="49" spans="1:14" ht="15" customHeight="1" x14ac:dyDescent="0.25">
      <c r="A49" s="65" t="s">
        <v>44</v>
      </c>
      <c r="B49" s="174">
        <v>0</v>
      </c>
      <c r="C49" s="69">
        <v>0</v>
      </c>
      <c r="D49" s="185">
        <v>0</v>
      </c>
      <c r="E49" s="62"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69">
        <v>0</v>
      </c>
      <c r="J49" s="185">
        <v>0</v>
      </c>
      <c r="K49" s="62"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ht="15" customHeight="1" x14ac:dyDescent="0.25">
      <c r="A50" s="158" t="s">
        <v>183</v>
      </c>
      <c r="B50" s="209">
        <v>4180000</v>
      </c>
      <c r="C50" s="69">
        <v>1</v>
      </c>
      <c r="D50" s="186">
        <v>0</v>
      </c>
      <c r="E50" s="62">
        <v>0</v>
      </c>
      <c r="F50" s="194">
        <f>D50+B50</f>
        <v>4180000</v>
      </c>
      <c r="G50" s="61">
        <f>IF(ISBLANK(F50),"  ",IF(F78&gt;0,F50/F78,IF(F50&gt;0,1,0)))</f>
        <v>1</v>
      </c>
      <c r="H50" s="209">
        <v>0</v>
      </c>
      <c r="I50" s="69">
        <v>1</v>
      </c>
      <c r="J50" s="186">
        <v>4180000</v>
      </c>
      <c r="K50" s="62">
        <v>0</v>
      </c>
      <c r="L50" s="194">
        <f>J50+H50</f>
        <v>4180000</v>
      </c>
      <c r="M50" s="61">
        <f>IF(ISBLANK(L50),"  ",IF(L78&gt;0,L50/L78,IF(L50&gt;0,1,0)))</f>
        <v>1</v>
      </c>
      <c r="N50" s="63"/>
    </row>
    <row r="51" spans="1:14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63"/>
    </row>
    <row r="53" spans="1:14" ht="15" customHeight="1" x14ac:dyDescent="0.25">
      <c r="A53" s="13" t="s">
        <v>47</v>
      </c>
      <c r="B53" s="173">
        <v>41540070.980000004</v>
      </c>
      <c r="C53" s="41">
        <v>1</v>
      </c>
      <c r="D53" s="184">
        <v>0</v>
      </c>
      <c r="E53" s="42">
        <v>0</v>
      </c>
      <c r="F53" s="195">
        <f t="shared" ref="F53:F58" si="6">D53+B53</f>
        <v>41540070.980000004</v>
      </c>
      <c r="G53" s="43">
        <f>IF(ISBLANK(F53),"  ",IF(F79&gt;0,F53/F79,IF(F53&gt;0,1,0)))</f>
        <v>0.28533812496362981</v>
      </c>
      <c r="H53" s="173">
        <v>43359357</v>
      </c>
      <c r="I53" s="41">
        <v>1</v>
      </c>
      <c r="J53" s="184">
        <v>0</v>
      </c>
      <c r="K53" s="42">
        <v>0</v>
      </c>
      <c r="L53" s="195">
        <f t="shared" ref="L53:L69" si="7">J53+H53</f>
        <v>43359357</v>
      </c>
      <c r="M53" s="43">
        <f>IF(ISBLANK(L53),"  ",IF(L79&gt;0,L53/L79,IF(L53&gt;0,1,0)))</f>
        <v>0.29676330651058797</v>
      </c>
      <c r="N53" s="63"/>
    </row>
    <row r="54" spans="1:14" ht="15" customHeight="1" x14ac:dyDescent="0.25">
      <c r="A54" s="65" t="s">
        <v>48</v>
      </c>
      <c r="B54" s="170">
        <v>1248895.21</v>
      </c>
      <c r="C54" s="45">
        <v>1</v>
      </c>
      <c r="D54" s="181">
        <v>0</v>
      </c>
      <c r="E54" s="46">
        <v>0</v>
      </c>
      <c r="F54" s="196">
        <f t="shared" si="6"/>
        <v>1248895.21</v>
      </c>
      <c r="G54" s="47">
        <f>IF(ISBLANK(F54),"  ",IF(F79&gt;0,F54/F79,IF(F54&gt;0,1,0)))</f>
        <v>8.5786424791866999E-3</v>
      </c>
      <c r="H54" s="170">
        <v>1481117</v>
      </c>
      <c r="I54" s="45">
        <v>1</v>
      </c>
      <c r="J54" s="181">
        <v>0</v>
      </c>
      <c r="K54" s="46">
        <v>0</v>
      </c>
      <c r="L54" s="196">
        <f t="shared" si="7"/>
        <v>1481117</v>
      </c>
      <c r="M54" s="47">
        <f>IF(ISBLANK(L54),"  ",IF(L79&gt;0,L54/L79,IF(L54&gt;0,1,0)))</f>
        <v>1.01371701210662E-2</v>
      </c>
      <c r="N54" s="63"/>
    </row>
    <row r="55" spans="1:14" ht="15" customHeight="1" x14ac:dyDescent="0.25">
      <c r="A55" s="99" t="s">
        <v>49</v>
      </c>
      <c r="B55" s="210">
        <v>0</v>
      </c>
      <c r="C55" s="45">
        <v>0</v>
      </c>
      <c r="D55" s="215">
        <v>1914310.13</v>
      </c>
      <c r="E55" s="46">
        <v>1</v>
      </c>
      <c r="F55" s="197">
        <f t="shared" si="6"/>
        <v>1914310.13</v>
      </c>
      <c r="G55" s="47">
        <f>IF(ISBLANK(F55),"  ",IF(F79&gt;0,F55/F79,IF(F55&gt;0,1,0)))</f>
        <v>1.3149367591501463E-2</v>
      </c>
      <c r="H55" s="210">
        <v>0</v>
      </c>
      <c r="I55" s="45">
        <v>0</v>
      </c>
      <c r="J55" s="215">
        <v>1950000</v>
      </c>
      <c r="K55" s="46">
        <v>1</v>
      </c>
      <c r="L55" s="197">
        <f t="shared" si="7"/>
        <v>1950000</v>
      </c>
      <c r="M55" s="47">
        <f>IF(ISBLANK(L55),"  ",IF(L79&gt;0,L55/L79,IF(L55&gt;0,1,0)))</f>
        <v>1.3346333703602813E-2</v>
      </c>
      <c r="N55" s="63"/>
    </row>
    <row r="56" spans="1:14" ht="15" customHeight="1" x14ac:dyDescent="0.25">
      <c r="A56" s="99" t="s">
        <v>50</v>
      </c>
      <c r="B56" s="210">
        <v>820403.63</v>
      </c>
      <c r="C56" s="45">
        <v>1</v>
      </c>
      <c r="D56" s="215">
        <v>0</v>
      </c>
      <c r="E56" s="46">
        <v>0</v>
      </c>
      <c r="F56" s="197">
        <f t="shared" si="6"/>
        <v>820403.63</v>
      </c>
      <c r="G56" s="47">
        <f>IF(ISBLANK(F56),"  ",IF(F79&gt;0,F56/F79,IF(F56&gt;0,1,0)))</f>
        <v>5.6353402383511166E-3</v>
      </c>
      <c r="H56" s="210">
        <v>848468</v>
      </c>
      <c r="I56" s="45">
        <v>1</v>
      </c>
      <c r="J56" s="215">
        <v>0</v>
      </c>
      <c r="K56" s="46">
        <v>0</v>
      </c>
      <c r="L56" s="197">
        <f t="shared" si="7"/>
        <v>848468</v>
      </c>
      <c r="M56" s="47">
        <f>IF(ISBLANK(L56),"  ",IF(L79&gt;0,L56/L79,IF(L56&gt;0,1,0)))</f>
        <v>5.8071472127325498E-3</v>
      </c>
      <c r="N56" s="63"/>
    </row>
    <row r="57" spans="1:14" ht="15" customHeight="1" x14ac:dyDescent="0.25">
      <c r="A57" s="99" t="s">
        <v>51</v>
      </c>
      <c r="B57" s="210">
        <v>0</v>
      </c>
      <c r="C57" s="45">
        <v>0</v>
      </c>
      <c r="D57" s="215">
        <v>0</v>
      </c>
      <c r="E57" s="46">
        <v>0</v>
      </c>
      <c r="F57" s="197">
        <f t="shared" si="6"/>
        <v>0</v>
      </c>
      <c r="G57" s="47">
        <f>IF(ISBLANK(F57),"  ",IF(F79&gt;0,F57/F79,IF(F57&gt;0,1,0)))</f>
        <v>0</v>
      </c>
      <c r="H57" s="210">
        <v>0</v>
      </c>
      <c r="I57" s="45">
        <v>0</v>
      </c>
      <c r="J57" s="215">
        <v>0</v>
      </c>
      <c r="K57" s="46">
        <v>0</v>
      </c>
      <c r="L57" s="197">
        <f t="shared" si="7"/>
        <v>0</v>
      </c>
      <c r="M57" s="47">
        <f>IF(ISBLANK(L57),"  ",IF(L79&gt;0,L57/L79,IF(L57&gt;0,1,0)))</f>
        <v>0</v>
      </c>
      <c r="N57" s="63"/>
    </row>
    <row r="58" spans="1:14" ht="15" customHeight="1" x14ac:dyDescent="0.25">
      <c r="A58" s="65" t="s">
        <v>52</v>
      </c>
      <c r="B58" s="170">
        <v>3283451.14</v>
      </c>
      <c r="C58" s="45">
        <v>0.35239127174436491</v>
      </c>
      <c r="D58" s="181">
        <v>6034177.8799999999</v>
      </c>
      <c r="E58" s="46">
        <v>1.8362783866910564</v>
      </c>
      <c r="F58" s="196">
        <f t="shared" si="6"/>
        <v>9317629.0199999996</v>
      </c>
      <c r="G58" s="47">
        <f>IF(ISBLANK(F58),"  ",IF(F79&gt;0,F58/F79,IF(F58&gt;0,1,0)))</f>
        <v>6.4002654086786626E-2</v>
      </c>
      <c r="H58" s="170">
        <v>3286091</v>
      </c>
      <c r="I58" s="45">
        <v>0.35103718145673407</v>
      </c>
      <c r="J58" s="181">
        <v>6075000</v>
      </c>
      <c r="K58" s="46">
        <v>0.64896281854326598</v>
      </c>
      <c r="L58" s="196">
        <f t="shared" si="7"/>
        <v>9361091</v>
      </c>
      <c r="M58" s="47">
        <f>IF(ISBLANK(L58),"  ",IF(L79&gt;0,L58/L79,IF(L58&gt;0,1,0)))</f>
        <v>6.4069868879893827E-2</v>
      </c>
      <c r="N58" s="63"/>
    </row>
    <row r="59" spans="1:14" ht="15" customHeight="1" x14ac:dyDescent="0.25">
      <c r="A59" s="70" t="s">
        <v>53</v>
      </c>
      <c r="B59" s="211">
        <v>46892820.960000008</v>
      </c>
      <c r="C59" s="69">
        <v>0.85506385315587419</v>
      </c>
      <c r="D59" s="185">
        <v>7948488.0099999998</v>
      </c>
      <c r="E59" s="62">
        <v>0.16229673617575713</v>
      </c>
      <c r="F59" s="198">
        <f>F58+F56+F55+F54+F53+F57</f>
        <v>54841308.970000006</v>
      </c>
      <c r="G59" s="61">
        <f>IF(ISBLANK(F59),"  ",IF(F79&gt;0,F59/F79,IF(F59&gt;0,1,0)))</f>
        <v>0.37670412935945574</v>
      </c>
      <c r="H59" s="211">
        <v>48975033</v>
      </c>
      <c r="I59" s="69">
        <v>0.85921060782543757</v>
      </c>
      <c r="J59" s="185">
        <v>8025000</v>
      </c>
      <c r="K59" s="62">
        <v>0.14078939217456243</v>
      </c>
      <c r="L59" s="196">
        <f t="shared" si="7"/>
        <v>57000033</v>
      </c>
      <c r="M59" s="61">
        <f>IF(ISBLANK(L59),"  ",IF(L79&gt;0,L59/L79,IF(L59&gt;0,1,0)))</f>
        <v>0.3901238264278834</v>
      </c>
      <c r="N59" s="63"/>
    </row>
    <row r="60" spans="1:14" ht="15" customHeight="1" x14ac:dyDescent="0.25">
      <c r="A60" s="94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63"/>
    </row>
    <row r="61" spans="1:14" ht="15" customHeight="1" x14ac:dyDescent="0.25">
      <c r="A61" s="100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63"/>
    </row>
    <row r="62" spans="1:14" ht="15" customHeight="1" x14ac:dyDescent="0.25">
      <c r="A62" s="98" t="s">
        <v>56</v>
      </c>
      <c r="B62" s="206">
        <v>0</v>
      </c>
      <c r="C62" s="45">
        <v>0</v>
      </c>
      <c r="D62" s="181">
        <v>0</v>
      </c>
      <c r="E62" s="46">
        <v>0</v>
      </c>
      <c r="F62" s="191">
        <f t="shared" si="8"/>
        <v>0</v>
      </c>
      <c r="G62" s="47">
        <f>IF(ISBLANK(F62),"  ",IF(F79&gt;0,F62/F79,IF(F62&gt;0,1,0)))</f>
        <v>0</v>
      </c>
      <c r="H62" s="206">
        <v>0</v>
      </c>
      <c r="I62" s="45">
        <v>0</v>
      </c>
      <c r="J62" s="181">
        <v>0</v>
      </c>
      <c r="K62" s="46">
        <v>0</v>
      </c>
      <c r="L62" s="191">
        <f t="shared" si="7"/>
        <v>0</v>
      </c>
      <c r="M62" s="47">
        <f>IF(ISBLANK(L62),"  ",IF(L79&gt;0,L62/L79,IF(L62&gt;0,1,0)))</f>
        <v>0</v>
      </c>
      <c r="N62" s="63"/>
    </row>
    <row r="63" spans="1:14" ht="15" customHeight="1" x14ac:dyDescent="0.25">
      <c r="A63" s="70" t="s">
        <v>57</v>
      </c>
      <c r="B63" s="168">
        <v>0</v>
      </c>
      <c r="C63" s="45">
        <v>0</v>
      </c>
      <c r="D63" s="180">
        <v>3956814.54</v>
      </c>
      <c r="E63" s="46">
        <v>1</v>
      </c>
      <c r="F63" s="192">
        <f t="shared" si="8"/>
        <v>3956814.54</v>
      </c>
      <c r="G63" s="47">
        <f>IF(ISBLANK(F63),"  ",IF(F79&gt;0,F63/F79,IF(F63&gt;0,1,0)))</f>
        <v>2.7179299770961233E-2</v>
      </c>
      <c r="H63" s="168">
        <v>0</v>
      </c>
      <c r="I63" s="45">
        <v>0</v>
      </c>
      <c r="J63" s="180">
        <v>4553933.3499999996</v>
      </c>
      <c r="K63" s="46">
        <v>1</v>
      </c>
      <c r="L63" s="192">
        <f t="shared" si="7"/>
        <v>4553933.3499999996</v>
      </c>
      <c r="M63" s="47">
        <f>IF(ISBLANK(L63),"  ",IF(L79&gt;0,L63/L79,IF(L63&gt;0,1,0)))</f>
        <v>3.1168366232341468E-2</v>
      </c>
      <c r="N63" s="63"/>
    </row>
    <row r="64" spans="1:14" ht="15" customHeight="1" x14ac:dyDescent="0.25">
      <c r="A64" s="78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63"/>
    </row>
    <row r="65" spans="1:14" ht="15" customHeight="1" x14ac:dyDescent="0.25">
      <c r="A65" s="78" t="s">
        <v>59</v>
      </c>
      <c r="B65" s="206">
        <v>0</v>
      </c>
      <c r="C65" s="45">
        <v>0</v>
      </c>
      <c r="D65" s="181">
        <v>0</v>
      </c>
      <c r="E65" s="46">
        <v>0</v>
      </c>
      <c r="F65" s="191">
        <f t="shared" si="8"/>
        <v>0</v>
      </c>
      <c r="G65" s="47">
        <f>IF(ISBLANK(F65),"  ",IF(F79&gt;0,F65/F79,IF(F65&gt;0,1,0)))</f>
        <v>0</v>
      </c>
      <c r="H65" s="206">
        <v>0</v>
      </c>
      <c r="I65" s="45">
        <v>0</v>
      </c>
      <c r="J65" s="181">
        <v>0</v>
      </c>
      <c r="K65" s="46">
        <v>0</v>
      </c>
      <c r="L65" s="191">
        <f t="shared" si="7"/>
        <v>0</v>
      </c>
      <c r="M65" s="47">
        <f>IF(ISBLANK(L65),"  ",IF(L79&gt;0,L65/L79,IF(L65&gt;0,1,0)))</f>
        <v>0</v>
      </c>
      <c r="N65" s="63"/>
    </row>
    <row r="66" spans="1:14" ht="15" customHeight="1" x14ac:dyDescent="0.25">
      <c r="A66" s="101" t="s">
        <v>60</v>
      </c>
      <c r="B66" s="206">
        <v>0</v>
      </c>
      <c r="C66" s="45">
        <v>0</v>
      </c>
      <c r="D66" s="181">
        <v>858183.96</v>
      </c>
      <c r="E66" s="46">
        <v>1</v>
      </c>
      <c r="F66" s="191">
        <f t="shared" si="8"/>
        <v>858183.96</v>
      </c>
      <c r="G66" s="47">
        <f>IF(ISBLANK(F66),"  ",IF(F79&gt;0,F66/F79,IF(F66&gt;0,1,0)))</f>
        <v>5.8948527588737086E-3</v>
      </c>
      <c r="H66" s="206">
        <v>0</v>
      </c>
      <c r="I66" s="45">
        <v>0</v>
      </c>
      <c r="J66" s="181">
        <v>975000</v>
      </c>
      <c r="K66" s="46">
        <v>1</v>
      </c>
      <c r="L66" s="191">
        <f t="shared" si="7"/>
        <v>975000</v>
      </c>
      <c r="M66" s="47">
        <f>IF(ISBLANK(L66),"  ",IF(L79&gt;0,L66/L79,IF(L66&gt;0,1,0)))</f>
        <v>6.6731668518014067E-3</v>
      </c>
      <c r="N66" s="63"/>
    </row>
    <row r="67" spans="1:14" ht="15" customHeight="1" x14ac:dyDescent="0.25">
      <c r="A67" s="101" t="s">
        <v>61</v>
      </c>
      <c r="B67" s="206">
        <v>0</v>
      </c>
      <c r="C67" s="45">
        <v>0</v>
      </c>
      <c r="D67" s="181">
        <v>0</v>
      </c>
      <c r="E67" s="46">
        <v>0</v>
      </c>
      <c r="F67" s="191">
        <f t="shared" si="8"/>
        <v>0</v>
      </c>
      <c r="G67" s="47">
        <f>IF(ISBLANK(F67),"  ",IF(F79&gt;0,F67/F79,IF(F67&gt;0,1,0)))</f>
        <v>0</v>
      </c>
      <c r="H67" s="206">
        <v>0</v>
      </c>
      <c r="I67" s="45">
        <v>0</v>
      </c>
      <c r="J67" s="181">
        <v>0</v>
      </c>
      <c r="K67" s="46">
        <v>0</v>
      </c>
      <c r="L67" s="191">
        <f t="shared" si="7"/>
        <v>0</v>
      </c>
      <c r="M67" s="47">
        <f>IF(ISBLANK(L67),"  ",IF(L79&gt;0,L67/L79,IF(L67&gt;0,1,0)))</f>
        <v>0</v>
      </c>
      <c r="N67" s="63"/>
    </row>
    <row r="68" spans="1:14" ht="15" customHeight="1" x14ac:dyDescent="0.25">
      <c r="A68" s="98" t="s">
        <v>62</v>
      </c>
      <c r="B68" s="206">
        <v>0</v>
      </c>
      <c r="C68" s="45">
        <v>0</v>
      </c>
      <c r="D68" s="181">
        <v>2134881.87</v>
      </c>
      <c r="E68" s="46">
        <v>1</v>
      </c>
      <c r="F68" s="191">
        <f t="shared" si="8"/>
        <v>2134881.87</v>
      </c>
      <c r="G68" s="47">
        <f>IF(ISBLANK(F68),"  ",IF(F79&gt;0,F68/F79,IF(F68&gt;0,1,0)))</f>
        <v>1.4664471567656616E-2</v>
      </c>
      <c r="H68" s="206">
        <v>0</v>
      </c>
      <c r="I68" s="45">
        <v>0</v>
      </c>
      <c r="J68" s="181">
        <v>1853147.97</v>
      </c>
      <c r="K68" s="46">
        <v>1</v>
      </c>
      <c r="L68" s="191">
        <f t="shared" si="7"/>
        <v>1853147.97</v>
      </c>
      <c r="M68" s="47">
        <f>IF(ISBLANK(L68),"  ",IF(L79&gt;0,L68/L79,IF(L68&gt;0,1,0)))</f>
        <v>1.2683451902448274E-2</v>
      </c>
      <c r="N68" s="63"/>
    </row>
    <row r="69" spans="1:14" ht="15" customHeight="1" x14ac:dyDescent="0.25">
      <c r="A69" s="70" t="s">
        <v>63</v>
      </c>
      <c r="B69" s="206">
        <v>828209.64</v>
      </c>
      <c r="C69" s="45">
        <v>1</v>
      </c>
      <c r="D69" s="181">
        <v>0</v>
      </c>
      <c r="E69" s="46">
        <v>0</v>
      </c>
      <c r="F69" s="191">
        <f t="shared" si="8"/>
        <v>828209.64</v>
      </c>
      <c r="G69" s="47">
        <f>IF(ISBLANK(F69),"  ",IF(F79&gt;0,F69/F79,IF(F69&gt;0,1,0)))</f>
        <v>5.6889596040455024E-3</v>
      </c>
      <c r="H69" s="206">
        <v>1024967</v>
      </c>
      <c r="I69" s="45">
        <v>1</v>
      </c>
      <c r="J69" s="181">
        <v>0</v>
      </c>
      <c r="K69" s="46">
        <v>0</v>
      </c>
      <c r="L69" s="191">
        <f t="shared" si="7"/>
        <v>1024967</v>
      </c>
      <c r="M69" s="47">
        <f>IF(ISBLANK(L69),"  ",IF(L79&gt;0,L69/L79,IF(L69&gt;0,1,0)))</f>
        <v>7.0151546754772644E-3</v>
      </c>
      <c r="N69" s="63"/>
    </row>
    <row r="70" spans="1:14" ht="15" customHeight="1" x14ac:dyDescent="0.25">
      <c r="A70" s="78" t="s">
        <v>64</v>
      </c>
      <c r="B70" s="174">
        <v>47721030.600000009</v>
      </c>
      <c r="C70" s="69">
        <v>0.76208062321456671</v>
      </c>
      <c r="D70" s="185">
        <v>14898368.379999999</v>
      </c>
      <c r="E70" s="62">
        <v>0.29796736759999998</v>
      </c>
      <c r="F70" s="174">
        <f>F69+F68+F67+F66+F65+F64+F63+F62+F61+F60+F59</f>
        <v>62619398.980000004</v>
      </c>
      <c r="G70" s="61">
        <f>IF(ISBLANK(F70),"  ",IF(F79&gt;0,F70/F79,IF(F70&gt;0,1,0)))</f>
        <v>0.43013171306099279</v>
      </c>
      <c r="H70" s="174">
        <v>50000000</v>
      </c>
      <c r="I70" s="69">
        <v>0.76444322221592753</v>
      </c>
      <c r="J70" s="185">
        <v>15407081.32</v>
      </c>
      <c r="K70" s="62">
        <v>0.23555677778407252</v>
      </c>
      <c r="L70" s="174">
        <f>L69+L68+L67+L66+L65+L64+L63+L62+L61+L60+L59</f>
        <v>65407081.32</v>
      </c>
      <c r="M70" s="61">
        <f>IF(ISBLANK(L70),"  ",IF(L79&gt;0,L70/L79,IF(L70&gt;0,1,0)))</f>
        <v>0.44766396608995179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5">
      <c r="A72" s="102" t="s">
        <v>66</v>
      </c>
      <c r="B72" s="205">
        <v>0</v>
      </c>
      <c r="C72" s="41">
        <v>0</v>
      </c>
      <c r="D72" s="184">
        <v>0</v>
      </c>
      <c r="E72" s="42"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v>0</v>
      </c>
      <c r="J72" s="184">
        <v>0</v>
      </c>
      <c r="K72" s="42"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5">
      <c r="A73" s="65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5">
      <c r="A75" s="98" t="s">
        <v>69</v>
      </c>
      <c r="B75" s="205">
        <v>0</v>
      </c>
      <c r="C75" s="41">
        <v>0</v>
      </c>
      <c r="D75" s="184">
        <v>38639135.700000003</v>
      </c>
      <c r="E75" s="42">
        <v>1</v>
      </c>
      <c r="F75" s="190">
        <f>D75+B75</f>
        <v>38639135.700000003</v>
      </c>
      <c r="G75" s="43">
        <f>IF(ISBLANK(F75),"  ",IF(F79&gt;0,F75/F79,IF(F75&gt;0,1,0)))</f>
        <v>0.26541164400420703</v>
      </c>
      <c r="H75" s="205">
        <v>0</v>
      </c>
      <c r="I75" s="41">
        <v>0</v>
      </c>
      <c r="J75" s="184">
        <v>38500000</v>
      </c>
      <c r="K75" s="42">
        <v>1</v>
      </c>
      <c r="L75" s="190">
        <f>J75+H75</f>
        <v>38500000</v>
      </c>
      <c r="M75" s="43">
        <f>IF(ISBLANK(L75),"  ",IF(L79&gt;0,L75/L79,IF(L75&gt;0,1,0)))</f>
        <v>0.26350453722497863</v>
      </c>
    </row>
    <row r="76" spans="1:14" ht="15" customHeight="1" x14ac:dyDescent="0.25">
      <c r="A76" s="65" t="s">
        <v>70</v>
      </c>
      <c r="B76" s="206">
        <v>0</v>
      </c>
      <c r="C76" s="45">
        <v>0</v>
      </c>
      <c r="D76" s="181">
        <v>13177837.719999999</v>
      </c>
      <c r="E76" s="46">
        <v>1</v>
      </c>
      <c r="F76" s="191">
        <f>D76+B76</f>
        <v>13177837.719999999</v>
      </c>
      <c r="G76" s="47">
        <f>IF(ISBLANK(F76),"  ",IF(F79&gt;0,F76/F79,IF(F76&gt;0,1,0)))</f>
        <v>9.0518369790705502E-2</v>
      </c>
      <c r="H76" s="206">
        <v>0</v>
      </c>
      <c r="I76" s="45">
        <v>0</v>
      </c>
      <c r="J76" s="181">
        <v>15873556.77</v>
      </c>
      <c r="K76" s="46">
        <v>1</v>
      </c>
      <c r="L76" s="191">
        <f>J76+H76</f>
        <v>15873556.77</v>
      </c>
      <c r="M76" s="47">
        <f>IF(ISBLANK(L76),"  ",IF(L79&gt;0,L76/L79,IF(L76&gt;0,1,0)))</f>
        <v>0.10864296703359159</v>
      </c>
    </row>
    <row r="77" spans="1:14" ht="15" customHeight="1" x14ac:dyDescent="0.25">
      <c r="A77" s="65" t="s">
        <v>71</v>
      </c>
      <c r="B77" s="175">
        <v>0</v>
      </c>
      <c r="C77" s="69">
        <v>0</v>
      </c>
      <c r="D77" s="186">
        <v>51816973.420000002</v>
      </c>
      <c r="E77" s="62">
        <v>1</v>
      </c>
      <c r="F77" s="200">
        <f>F76+F75+F74+F73+F72</f>
        <v>51816973.420000002</v>
      </c>
      <c r="G77" s="61">
        <f>IF(ISBLANK(F77),"  ",IF(F79&gt;0,F77/F79,IF(F77&gt;0,1,0)))</f>
        <v>0.35593001379491251</v>
      </c>
      <c r="H77" s="175">
        <v>0</v>
      </c>
      <c r="I77" s="69">
        <v>0</v>
      </c>
      <c r="J77" s="186">
        <v>54373556.769999996</v>
      </c>
      <c r="K77" s="62">
        <v>1</v>
      </c>
      <c r="L77" s="200">
        <f>L76+L75+L74+L73+L72</f>
        <v>54373556.769999996</v>
      </c>
      <c r="M77" s="61">
        <f>IF(ISBLANK(L77),"  ",IF(L79&gt;0,L77/L79,IF(L77&gt;0,1,0)))</f>
        <v>0.37214750425857018</v>
      </c>
    </row>
    <row r="78" spans="1:14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/>
      <c r="I78" s="69" t="s">
        <v>10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ht="15" customHeight="1" thickBot="1" x14ac:dyDescent="0.3">
      <c r="A79" s="81" t="s">
        <v>73</v>
      </c>
      <c r="B79" s="176">
        <f>B77+B70+B49+B42+B51+B50+B78</f>
        <v>78866574.340000004</v>
      </c>
      <c r="C79" s="82">
        <v>0.54173331709796513</v>
      </c>
      <c r="D79" s="176">
        <f>D77+D70+D49+D42+D51+D50+D78</f>
        <v>66715341.799999997</v>
      </c>
      <c r="E79" s="83">
        <v>0.45826668290203471</v>
      </c>
      <c r="F79" s="176">
        <f>F77+F70+F49+F42+F51+F50+F78</f>
        <v>145581916.14000002</v>
      </c>
      <c r="G79" s="84">
        <f>IF(ISBLANK(F79),"  ",IF(F79&gt;0,F79/F79,IF(F79&gt;0,1,0)))</f>
        <v>1</v>
      </c>
      <c r="H79" s="176">
        <f>H77+H70+H49+H42+H51+H50+H78</f>
        <v>72146903</v>
      </c>
      <c r="I79" s="82">
        <v>0.49379315031767329</v>
      </c>
      <c r="J79" s="176">
        <f>J77+J70+J49+J42+J51+J50+J78</f>
        <v>73960638.090000004</v>
      </c>
      <c r="K79" s="83">
        <v>0.50620684968232665</v>
      </c>
      <c r="L79" s="176">
        <f>L77+L70+L49+L42+L51+L50+L78</f>
        <v>146107541.09</v>
      </c>
      <c r="M79" s="84">
        <f>IF(ISBLANK(L79),"  ",IF(L79&gt;0,L79/L79,IF(L79&gt;0,1,0)))</f>
        <v>1</v>
      </c>
    </row>
    <row r="80" spans="1:14" ht="15.75" thickTop="1" x14ac:dyDescent="0.25">
      <c r="A80" s="103"/>
      <c r="B80" s="90"/>
      <c r="C80" s="91"/>
      <c r="D80" s="90"/>
      <c r="E80" s="91"/>
      <c r="F80" s="90"/>
      <c r="G80" s="91"/>
      <c r="H80" s="90"/>
      <c r="I80" s="91"/>
      <c r="J80" s="90"/>
      <c r="K80" s="91"/>
      <c r="L80" s="90"/>
      <c r="M80" s="91"/>
    </row>
    <row r="81" spans="1:13" ht="16.5" customHeight="1" x14ac:dyDescent="0.25">
      <c r="A81" s="91" t="s">
        <v>4</v>
      </c>
      <c r="B81" s="90"/>
      <c r="C81" s="91"/>
      <c r="D81" s="90"/>
      <c r="E81" s="91"/>
      <c r="F81" s="90"/>
      <c r="G81" s="91"/>
      <c r="H81" s="90"/>
      <c r="I81" s="91"/>
      <c r="J81" s="90"/>
      <c r="K81" s="91"/>
      <c r="L81" s="90"/>
      <c r="M81" s="91"/>
    </row>
    <row r="82" spans="1:13" x14ac:dyDescent="0.25">
      <c r="A82" s="91" t="s">
        <v>74</v>
      </c>
      <c r="B82" s="90"/>
      <c r="C82" s="91"/>
      <c r="D82" s="90"/>
      <c r="E82" s="91"/>
      <c r="F82" s="90"/>
      <c r="G82" s="91"/>
      <c r="H82" s="90"/>
      <c r="I82" s="91"/>
      <c r="J82" s="90"/>
      <c r="K82" s="91"/>
      <c r="L82" s="90"/>
      <c r="M82" s="91"/>
    </row>
  </sheetData>
  <hyperlinks>
    <hyperlink ref="O2" location="Home!A1" tooltip="Home" display="Home" xr:uid="{00000000-0004-0000-2B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O17" sqref="O17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94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5424365</v>
      </c>
      <c r="C13" s="41">
        <v>1</v>
      </c>
      <c r="D13" s="177">
        <v>0</v>
      </c>
      <c r="E13" s="42">
        <v>0</v>
      </c>
      <c r="F13" s="187">
        <f>D13+B13</f>
        <v>5424365</v>
      </c>
      <c r="G13" s="43">
        <f>IF(ISBLANK(F13),"  ",IF(F79&gt;0,F13/F79,IF(F13&gt;0,1,0)))</f>
        <v>0.4260574720788447</v>
      </c>
      <c r="H13" s="165">
        <v>4830710</v>
      </c>
      <c r="I13" s="41">
        <v>1</v>
      </c>
      <c r="J13" s="177">
        <v>0</v>
      </c>
      <c r="K13" s="42">
        <v>0</v>
      </c>
      <c r="L13" s="187">
        <f t="shared" ref="L13:L34" si="0">J13+H13</f>
        <v>4830710</v>
      </c>
      <c r="M13" s="44">
        <f>IF(ISBLANK(L13),"  ",IF(L79&gt;0,L13/L79,IF(L13&gt;0,1,0)))</f>
        <v>0.39555555883089655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260146.37</v>
      </c>
      <c r="C15" s="48">
        <v>1</v>
      </c>
      <c r="D15" s="181">
        <v>0</v>
      </c>
      <c r="E15" s="49">
        <v>0</v>
      </c>
      <c r="F15" s="189">
        <f>D15+B15</f>
        <v>260146.37</v>
      </c>
      <c r="G15" s="50">
        <f>IF(ISBLANK(F15),"  ",IF(F79&gt;0,F15/F79,IF(F15&gt;0,1,0)))</f>
        <v>2.0433231313285113E-2</v>
      </c>
      <c r="H15" s="170">
        <v>270759</v>
      </c>
      <c r="I15" s="48">
        <v>1</v>
      </c>
      <c r="J15" s="181">
        <v>0</v>
      </c>
      <c r="K15" s="49">
        <v>0</v>
      </c>
      <c r="L15" s="189">
        <f t="shared" si="0"/>
        <v>270759</v>
      </c>
      <c r="M15" s="50">
        <f>IF(ISBLANK(L15),"  ",IF(L79&gt;0,L15/L79,IF(L15&gt;0,1,0)))</f>
        <v>2.217070110884212E-2</v>
      </c>
      <c r="N15" s="24"/>
    </row>
    <row r="16" spans="1:17" ht="15" customHeight="1" x14ac:dyDescent="0.2">
      <c r="A16" s="51" t="s">
        <v>15</v>
      </c>
      <c r="B16" s="205">
        <v>0</v>
      </c>
      <c r="C16" s="41">
        <v>0</v>
      </c>
      <c r="D16" s="184">
        <v>0</v>
      </c>
      <c r="E16" s="42">
        <v>0</v>
      </c>
      <c r="F16" s="190">
        <f t="shared" ref="F16:F41" si="1">D16+B16</f>
        <v>0</v>
      </c>
      <c r="G16" s="43">
        <f>IF(ISBLANK(F16),"  ",IF(F79&gt;0,F16/F79,IF(F16&gt;0,1,0)))</f>
        <v>0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260146.37</v>
      </c>
      <c r="C17" s="45">
        <v>1</v>
      </c>
      <c r="D17" s="181">
        <v>0</v>
      </c>
      <c r="E17" s="42">
        <v>0</v>
      </c>
      <c r="F17" s="191">
        <f t="shared" si="1"/>
        <v>260146.37</v>
      </c>
      <c r="G17" s="47">
        <f>IF(ISBLANK(F17),"  ",IF(F79&gt;0,F17/F79,IF(F17&gt;0,1,0)))</f>
        <v>2.0433231313285113E-2</v>
      </c>
      <c r="H17" s="206">
        <v>270759</v>
      </c>
      <c r="I17" s="45">
        <v>1</v>
      </c>
      <c r="J17" s="181">
        <v>0</v>
      </c>
      <c r="K17" s="46">
        <v>0</v>
      </c>
      <c r="L17" s="191">
        <f t="shared" si="0"/>
        <v>270759</v>
      </c>
      <c r="M17" s="47">
        <f>IF(ISBLANK(L17),"  ",IF(L79&gt;0,L17/L79,IF(L17&gt;0,1,0)))</f>
        <v>2.217070110884212E-2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5">
        <v>0</v>
      </c>
      <c r="D35" s="181">
        <v>0</v>
      </c>
      <c r="E35" s="42">
        <v>0</v>
      </c>
      <c r="F35" s="191">
        <f t="shared" ref="F35" si="2">D35+B35</f>
        <v>0</v>
      </c>
      <c r="G35" s="47">
        <f>IF(ISBLANK(F35),"  ",IF(F80&gt;0,F35/F80,IF(F35&gt;0,1,0)))</f>
        <v>0</v>
      </c>
      <c r="H35" s="206">
        <v>0</v>
      </c>
      <c r="I35" s="45">
        <v>0</v>
      </c>
      <c r="J35" s="181">
        <v>0</v>
      </c>
      <c r="K35" s="46">
        <v>0</v>
      </c>
      <c r="L35" s="191">
        <f t="shared" ref="L35" si="3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5">
        <v>0</v>
      </c>
      <c r="D36" s="181">
        <v>0</v>
      </c>
      <c r="E36" s="42">
        <v>0</v>
      </c>
      <c r="F36" s="191">
        <f t="shared" ref="F36" si="4">D36+B36</f>
        <v>0</v>
      </c>
      <c r="G36" s="47">
        <f>IF(ISBLANK(F36),"  ",IF(F81&gt;0,F36/F81,IF(F36&gt;0,1,0)))</f>
        <v>0</v>
      </c>
      <c r="H36" s="206">
        <v>0</v>
      </c>
      <c r="I36" s="45">
        <v>0</v>
      </c>
      <c r="J36" s="181">
        <v>0</v>
      </c>
      <c r="K36" s="46">
        <v>0</v>
      </c>
      <c r="L36" s="191">
        <f t="shared" ref="L36" si="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5684511.3700000001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5684511.3700000001</v>
      </c>
      <c r="G42" s="61">
        <f>IF(ISBLANK(F42),"  ",IF(F79&gt;0,F42/F79,IF(F42&gt;0,1,0)))</f>
        <v>0.44649070339212982</v>
      </c>
      <c r="H42" s="169">
        <v>5101469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5101469</v>
      </c>
      <c r="M42" s="61">
        <f>IF(ISBLANK(L42),"  ",IF(L79&gt;0,L42/L79,IF(L42&gt;0,1,0)))</f>
        <v>0.41772625993973866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5">
        <v>0</v>
      </c>
      <c r="D48" s="181">
        <v>0</v>
      </c>
      <c r="E48" s="46"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5">
        <v>0</v>
      </c>
      <c r="J48" s="181">
        <v>0</v>
      </c>
      <c r="K48" s="46"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9">
        <v>0</v>
      </c>
      <c r="D49" s="185">
        <v>0</v>
      </c>
      <c r="E49" s="62"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69">
        <v>0</v>
      </c>
      <c r="J49" s="185">
        <v>0</v>
      </c>
      <c r="K49" s="62"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536000</v>
      </c>
      <c r="C50" s="69">
        <v>1</v>
      </c>
      <c r="D50" s="186">
        <v>0</v>
      </c>
      <c r="E50" s="62">
        <v>0</v>
      </c>
      <c r="F50" s="194">
        <f>D50+B50</f>
        <v>536000</v>
      </c>
      <c r="G50" s="61">
        <f>IF(ISBLANK(F50),"  ",IF(F78&gt;0,F50/F78,IF(F50&gt;0,1,0)))</f>
        <v>1</v>
      </c>
      <c r="H50" s="209">
        <v>0</v>
      </c>
      <c r="I50" s="69">
        <v>0</v>
      </c>
      <c r="J50" s="186">
        <v>536000</v>
      </c>
      <c r="K50" s="62">
        <v>1</v>
      </c>
      <c r="L50" s="194">
        <f>J50+H50</f>
        <v>536000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691758</v>
      </c>
      <c r="C51" s="69">
        <v>1</v>
      </c>
      <c r="D51" s="186">
        <v>0</v>
      </c>
      <c r="E51" s="62">
        <v>0</v>
      </c>
      <c r="F51" s="194">
        <f>D51+B51</f>
        <v>691758</v>
      </c>
      <c r="G51" s="61">
        <f>IF(ISBLANK(F51),"  ",IF(F79&gt;0,F51/F79,IF(F51&gt;0,1,0)))</f>
        <v>5.433422433230755E-2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3928533</v>
      </c>
      <c r="C53" s="41">
        <v>1</v>
      </c>
      <c r="D53" s="184">
        <v>0</v>
      </c>
      <c r="E53" s="42">
        <v>0</v>
      </c>
      <c r="F53" s="195">
        <f t="shared" ref="F53:F58" si="6">D53+B53</f>
        <v>3928533</v>
      </c>
      <c r="G53" s="43">
        <f>IF(ISBLANK(F53),"  ",IF(F79&gt;0,F53/F79,IF(F53&gt;0,1,0)))</f>
        <v>0.30856714822072628</v>
      </c>
      <c r="H53" s="173">
        <v>4514000</v>
      </c>
      <c r="I53" s="41">
        <v>1</v>
      </c>
      <c r="J53" s="184">
        <v>0</v>
      </c>
      <c r="K53" s="42">
        <v>0</v>
      </c>
      <c r="L53" s="195">
        <f t="shared" ref="L53:L69" si="7">J53+H53</f>
        <v>4514000</v>
      </c>
      <c r="M53" s="43">
        <f>IF(ISBLANK(L53),"  ",IF(L79&gt;0,L53/L79,IF(L53&gt;0,1,0)))</f>
        <v>0.36962222790493882</v>
      </c>
      <c r="N53" s="24"/>
    </row>
    <row r="54" spans="1:14" ht="15" customHeight="1" x14ac:dyDescent="0.2">
      <c r="A54" s="30" t="s">
        <v>48</v>
      </c>
      <c r="B54" s="170">
        <v>174719.89</v>
      </c>
      <c r="C54" s="45">
        <v>1</v>
      </c>
      <c r="D54" s="181">
        <v>0</v>
      </c>
      <c r="E54" s="46">
        <v>0</v>
      </c>
      <c r="F54" s="196">
        <f t="shared" si="6"/>
        <v>174719.89</v>
      </c>
      <c r="G54" s="47">
        <f>IF(ISBLANK(F54),"  ",IF(F79&gt;0,F54/F79,IF(F54&gt;0,1,0)))</f>
        <v>1.37233970529811E-2</v>
      </c>
      <c r="H54" s="170">
        <v>185000</v>
      </c>
      <c r="I54" s="45">
        <v>1</v>
      </c>
      <c r="J54" s="181">
        <v>0</v>
      </c>
      <c r="K54" s="46">
        <v>0</v>
      </c>
      <c r="L54" s="196">
        <f t="shared" si="7"/>
        <v>185000</v>
      </c>
      <c r="M54" s="47">
        <f>IF(ISBLANK(L54),"  ",IF(L79&gt;0,L54/L79,IF(L54&gt;0,1,0)))</f>
        <v>1.5148451963317164E-2</v>
      </c>
      <c r="N54" s="24"/>
    </row>
    <row r="55" spans="1:14" ht="15" customHeight="1" x14ac:dyDescent="0.2">
      <c r="A55" s="74" t="s">
        <v>49</v>
      </c>
      <c r="B55" s="210">
        <v>0</v>
      </c>
      <c r="C55" s="45">
        <v>0</v>
      </c>
      <c r="D55" s="215">
        <v>298184</v>
      </c>
      <c r="E55" s="46">
        <v>1</v>
      </c>
      <c r="F55" s="197">
        <f t="shared" si="6"/>
        <v>298184</v>
      </c>
      <c r="G55" s="47">
        <f>IF(ISBLANK(F55),"  ",IF(F79&gt;0,F55/F79,IF(F55&gt;0,1,0)))</f>
        <v>2.3420902032654189E-2</v>
      </c>
      <c r="H55" s="210">
        <v>0</v>
      </c>
      <c r="I55" s="45">
        <v>0</v>
      </c>
      <c r="J55" s="215">
        <v>300000</v>
      </c>
      <c r="K55" s="46">
        <v>1</v>
      </c>
      <c r="L55" s="197">
        <f t="shared" si="7"/>
        <v>300000</v>
      </c>
      <c r="M55" s="47">
        <f>IF(ISBLANK(L55),"  ",IF(L79&gt;0,L55/L79,IF(L55&gt;0,1,0)))</f>
        <v>2.4565057237811615E-2</v>
      </c>
      <c r="N55" s="24"/>
    </row>
    <row r="56" spans="1:14" ht="15" customHeight="1" x14ac:dyDescent="0.2">
      <c r="A56" s="74" t="s">
        <v>50</v>
      </c>
      <c r="B56" s="210">
        <v>127793.25</v>
      </c>
      <c r="C56" s="45">
        <v>1</v>
      </c>
      <c r="D56" s="215">
        <v>0</v>
      </c>
      <c r="E56" s="46">
        <v>0</v>
      </c>
      <c r="F56" s="197">
        <f t="shared" si="6"/>
        <v>127793.25</v>
      </c>
      <c r="G56" s="47">
        <f>IF(ISBLANK(F56),"  ",IF(F79&gt;0,F56/F79,IF(F56&gt;0,1,0)))</f>
        <v>1.0037537858116079E-2</v>
      </c>
      <c r="H56" s="210">
        <v>165000</v>
      </c>
      <c r="I56" s="45">
        <v>1</v>
      </c>
      <c r="J56" s="215">
        <v>0</v>
      </c>
      <c r="K56" s="46">
        <v>0</v>
      </c>
      <c r="L56" s="197">
        <f t="shared" si="7"/>
        <v>165000</v>
      </c>
      <c r="M56" s="47">
        <f>IF(ISBLANK(L56),"  ",IF(L79&gt;0,L56/L79,IF(L56&gt;0,1,0)))</f>
        <v>1.351078148079639E-2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0</v>
      </c>
      <c r="E57" s="46">
        <v>0</v>
      </c>
      <c r="F57" s="197">
        <f t="shared" si="6"/>
        <v>0</v>
      </c>
      <c r="G57" s="47">
        <f>IF(ISBLANK(F57),"  ",IF(F79&gt;0,F57/F79,IF(F57&gt;0,1,0)))</f>
        <v>0</v>
      </c>
      <c r="H57" s="210">
        <v>0</v>
      </c>
      <c r="I57" s="45">
        <v>0</v>
      </c>
      <c r="J57" s="215">
        <v>0</v>
      </c>
      <c r="K57" s="46">
        <v>0</v>
      </c>
      <c r="L57" s="197">
        <f t="shared" si="7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422645.53</v>
      </c>
      <c r="C58" s="45">
        <v>0.32878317960291442</v>
      </c>
      <c r="D58" s="181">
        <v>862838.51</v>
      </c>
      <c r="E58" s="46">
        <v>1.7975802291666667</v>
      </c>
      <c r="F58" s="196">
        <f t="shared" si="6"/>
        <v>1285484.04</v>
      </c>
      <c r="G58" s="47">
        <f>IF(ISBLANK(F58),"  ",IF(F79&gt;0,F58/F79,IF(F58&gt;0,1,0)))</f>
        <v>0.10096851529720079</v>
      </c>
      <c r="H58" s="170">
        <v>480000</v>
      </c>
      <c r="I58" s="45">
        <v>0.34163701067615659</v>
      </c>
      <c r="J58" s="181">
        <v>925000</v>
      </c>
      <c r="K58" s="46">
        <v>0.65836298932384341</v>
      </c>
      <c r="L58" s="196">
        <f t="shared" si="7"/>
        <v>1405000</v>
      </c>
      <c r="M58" s="47">
        <f>IF(ISBLANK(L58),"  ",IF(L79&gt;0,L58/L79,IF(L58&gt;0,1,0)))</f>
        <v>0.11504635139708441</v>
      </c>
      <c r="N58" s="24"/>
    </row>
    <row r="59" spans="1:14" s="64" customFormat="1" ht="15" customHeight="1" x14ac:dyDescent="0.25">
      <c r="A59" s="70" t="s">
        <v>53</v>
      </c>
      <c r="B59" s="211">
        <v>4653691.67</v>
      </c>
      <c r="C59" s="69">
        <v>0.80033025286205906</v>
      </c>
      <c r="D59" s="185">
        <v>1161022.51</v>
      </c>
      <c r="E59" s="62">
        <v>0.21725720621257485</v>
      </c>
      <c r="F59" s="198">
        <f>F58+F56+F55+F54+F53+F57</f>
        <v>5814714.1799999997</v>
      </c>
      <c r="G59" s="61">
        <f>IF(ISBLANK(F59),"  ",IF(F79&gt;0,F59/F79,IF(F59&gt;0,1,0)))</f>
        <v>0.45671750046167842</v>
      </c>
      <c r="H59" s="211">
        <v>5344000</v>
      </c>
      <c r="I59" s="69">
        <v>0.81351803927538435</v>
      </c>
      <c r="J59" s="185">
        <v>1225000</v>
      </c>
      <c r="K59" s="62">
        <v>0.18648196072461562</v>
      </c>
      <c r="L59" s="217">
        <f t="shared" si="7"/>
        <v>6569000</v>
      </c>
      <c r="M59" s="61">
        <f>IF(ISBLANK(L59),"  ",IF(L79&gt;0,L59/L79,IF(L59&gt;0,1,0)))</f>
        <v>0.53789286998394836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5">
        <v>0</v>
      </c>
      <c r="D62" s="181">
        <v>0</v>
      </c>
      <c r="E62" s="46">
        <v>0</v>
      </c>
      <c r="F62" s="191">
        <f t="shared" si="8"/>
        <v>0</v>
      </c>
      <c r="G62" s="47">
        <f>IF(ISBLANK(F62),"  ",IF(F79&gt;0,F62/F79,IF(F62&gt;0,1,0)))</f>
        <v>0</v>
      </c>
      <c r="H62" s="206">
        <v>0</v>
      </c>
      <c r="I62" s="45">
        <v>0</v>
      </c>
      <c r="J62" s="181">
        <v>0</v>
      </c>
      <c r="K62" s="46">
        <v>0</v>
      </c>
      <c r="L62" s="191">
        <f t="shared" si="7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0</v>
      </c>
      <c r="E63" s="46">
        <v>0</v>
      </c>
      <c r="F63" s="192">
        <f t="shared" si="8"/>
        <v>0</v>
      </c>
      <c r="G63" s="47">
        <f>IF(ISBLANK(F63),"  ",IF(F79&gt;0,F63/F79,IF(F63&gt;0,1,0)))</f>
        <v>0</v>
      </c>
      <c r="H63" s="168">
        <v>0</v>
      </c>
      <c r="I63" s="45">
        <v>0</v>
      </c>
      <c r="J63" s="180">
        <v>0</v>
      </c>
      <c r="K63" s="46">
        <v>0</v>
      </c>
      <c r="L63" s="192">
        <f t="shared" si="7"/>
        <v>0</v>
      </c>
      <c r="M63" s="47">
        <f>IF(ISBLANK(L63),"  ",IF(L79&gt;0,L63/L79,IF(L63&gt;0,1,0)))</f>
        <v>0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0</v>
      </c>
      <c r="E65" s="46">
        <v>0</v>
      </c>
      <c r="F65" s="191">
        <f t="shared" si="8"/>
        <v>0</v>
      </c>
      <c r="G65" s="47">
        <f>IF(ISBLANK(F65),"  ",IF(F79&gt;0,F65/F79,IF(F65&gt;0,1,0)))</f>
        <v>0</v>
      </c>
      <c r="H65" s="206">
        <v>0</v>
      </c>
      <c r="I65" s="45">
        <v>0</v>
      </c>
      <c r="J65" s="181">
        <v>0</v>
      </c>
      <c r="K65" s="46">
        <v>0</v>
      </c>
      <c r="L65" s="191">
        <f t="shared" si="7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0</v>
      </c>
      <c r="E66" s="46">
        <v>0</v>
      </c>
      <c r="F66" s="191">
        <f t="shared" si="8"/>
        <v>0</v>
      </c>
      <c r="G66" s="47">
        <f>IF(ISBLANK(F66),"  ",IF(F79&gt;0,F66/F79,IF(F66&gt;0,1,0)))</f>
        <v>0</v>
      </c>
      <c r="H66" s="206">
        <v>0</v>
      </c>
      <c r="I66" s="45">
        <v>0</v>
      </c>
      <c r="J66" s="181">
        <v>0</v>
      </c>
      <c r="K66" s="46">
        <v>0</v>
      </c>
      <c r="L66" s="191">
        <f t="shared" si="7"/>
        <v>0</v>
      </c>
      <c r="M66" s="47">
        <f>IF(ISBLANK(L66),"  ",IF(L79&gt;0,L66/L79,IF(L66&gt;0,1,0)))</f>
        <v>0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0</v>
      </c>
      <c r="E67" s="46">
        <v>0</v>
      </c>
      <c r="F67" s="191">
        <f t="shared" si="8"/>
        <v>0</v>
      </c>
      <c r="G67" s="47">
        <f>IF(ISBLANK(F67),"  ",IF(F79&gt;0,F67/F79,IF(F67&gt;0,1,0)))</f>
        <v>0</v>
      </c>
      <c r="H67" s="206">
        <v>0</v>
      </c>
      <c r="I67" s="45">
        <v>0</v>
      </c>
      <c r="J67" s="181">
        <v>0</v>
      </c>
      <c r="K67" s="46">
        <v>0</v>
      </c>
      <c r="L67" s="191">
        <f t="shared" si="7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0</v>
      </c>
      <c r="E68" s="46">
        <v>0</v>
      </c>
      <c r="F68" s="191">
        <f t="shared" si="8"/>
        <v>0</v>
      </c>
      <c r="G68" s="47">
        <f>IF(ISBLANK(F68),"  ",IF(F79&gt;0,F68/F79,IF(F68&gt;0,1,0)))</f>
        <v>0</v>
      </c>
      <c r="H68" s="206">
        <v>0</v>
      </c>
      <c r="I68" s="45">
        <v>0</v>
      </c>
      <c r="J68" s="181">
        <v>0</v>
      </c>
      <c r="K68" s="46">
        <v>0</v>
      </c>
      <c r="L68" s="191">
        <f t="shared" si="7"/>
        <v>0</v>
      </c>
      <c r="M68" s="47">
        <f>IF(ISBLANK(L68),"  ",IF(L79&gt;0,L68/L79,IF(L68&gt;0,1,0)))</f>
        <v>0</v>
      </c>
      <c r="N68" s="24"/>
    </row>
    <row r="69" spans="1:14" ht="15" customHeight="1" x14ac:dyDescent="0.2">
      <c r="A69" s="67" t="s">
        <v>63</v>
      </c>
      <c r="B69" s="206">
        <v>4550</v>
      </c>
      <c r="C69" s="45">
        <v>1</v>
      </c>
      <c r="D69" s="181">
        <v>0</v>
      </c>
      <c r="E69" s="46">
        <v>0</v>
      </c>
      <c r="F69" s="191">
        <f t="shared" si="8"/>
        <v>4550</v>
      </c>
      <c r="G69" s="47">
        <f>IF(ISBLANK(F69),"  ",IF(F79&gt;0,F69/F79,IF(F69&gt;0,1,0)))</f>
        <v>3.5738035658712926E-4</v>
      </c>
      <c r="H69" s="206">
        <v>6000</v>
      </c>
      <c r="I69" s="45">
        <v>1</v>
      </c>
      <c r="J69" s="181">
        <v>0</v>
      </c>
      <c r="K69" s="46">
        <v>0</v>
      </c>
      <c r="L69" s="191">
        <f t="shared" si="7"/>
        <v>6000</v>
      </c>
      <c r="M69" s="47">
        <f>IF(ISBLANK(L69),"  ",IF(L79&gt;0,L69/L79,IF(L69&gt;0,1,0)))</f>
        <v>4.9130114475623237E-4</v>
      </c>
      <c r="N69" s="24"/>
    </row>
    <row r="70" spans="1:14" s="64" customFormat="1" ht="15" customHeight="1" x14ac:dyDescent="0.25">
      <c r="A70" s="78" t="s">
        <v>64</v>
      </c>
      <c r="B70" s="174">
        <v>4658241.67</v>
      </c>
      <c r="C70" s="69">
        <v>0.80048637180104787</v>
      </c>
      <c r="D70" s="185">
        <v>1161022.51</v>
      </c>
      <c r="E70" s="62">
        <v>0.21701355327102803</v>
      </c>
      <c r="F70" s="174">
        <f>F69+F68+F67+F66+F65+F64+F63+F62+F61+F60+F59</f>
        <v>5819264.1799999997</v>
      </c>
      <c r="G70" s="61">
        <f>IF(ISBLANK(F70),"  ",IF(F79&gt;0,F70/F79,IF(F70&gt;0,1,0)))</f>
        <v>0.45707488081826553</v>
      </c>
      <c r="H70" s="174">
        <v>5350000</v>
      </c>
      <c r="I70" s="69">
        <v>0.81368821292775662</v>
      </c>
      <c r="J70" s="185">
        <v>1225000</v>
      </c>
      <c r="K70" s="62">
        <v>0.18631178707224336</v>
      </c>
      <c r="L70" s="174">
        <f>L69+L68+L67+L66+L65+L64+L63+L62+L61+L60+L59</f>
        <v>6575000</v>
      </c>
      <c r="M70" s="61">
        <f>IF(ISBLANK(L70),"  ",IF(L79&gt;0,L70/L79,IF(L70&gt;0,1,0)))</f>
        <v>0.53838417112870462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v>0</v>
      </c>
      <c r="D72" s="184">
        <v>0</v>
      </c>
      <c r="E72" s="42"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v>0</v>
      </c>
      <c r="J72" s="184">
        <v>0</v>
      </c>
      <c r="K72" s="42"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0</v>
      </c>
      <c r="E75" s="42">
        <v>0</v>
      </c>
      <c r="F75" s="190">
        <f>D75+B75</f>
        <v>0</v>
      </c>
      <c r="G75" s="43">
        <f>IF(ISBLANK(F75),"  ",IF(F79&gt;0,F75/F79,IF(F75&gt;0,1,0)))</f>
        <v>0</v>
      </c>
      <c r="H75" s="205">
        <v>0</v>
      </c>
      <c r="I75" s="41">
        <v>0</v>
      </c>
      <c r="J75" s="184">
        <v>0</v>
      </c>
      <c r="K75" s="42">
        <v>0</v>
      </c>
      <c r="L75" s="190">
        <f>J75+H75</f>
        <v>0</v>
      </c>
      <c r="M75" s="43">
        <f>IF(ISBLANK(L75),"  ",IF(L79&gt;0,L75/L79,IF(L75&gt;0,1,0)))</f>
        <v>0</v>
      </c>
    </row>
    <row r="76" spans="1:14" ht="15" customHeight="1" x14ac:dyDescent="0.2">
      <c r="A76" s="30" t="s">
        <v>70</v>
      </c>
      <c r="B76" s="206">
        <v>0</v>
      </c>
      <c r="C76" s="45">
        <v>0</v>
      </c>
      <c r="D76" s="181">
        <v>0</v>
      </c>
      <c r="E76" s="46">
        <v>0</v>
      </c>
      <c r="F76" s="191">
        <f>D76+B76</f>
        <v>0</v>
      </c>
      <c r="G76" s="47">
        <f>IF(ISBLANK(F76),"  ",IF(F79&gt;0,F76/F79,IF(F76&gt;0,1,0)))</f>
        <v>0</v>
      </c>
      <c r="H76" s="206">
        <v>0</v>
      </c>
      <c r="I76" s="45">
        <v>0</v>
      </c>
      <c r="J76" s="181">
        <v>0</v>
      </c>
      <c r="K76" s="46">
        <v>0</v>
      </c>
      <c r="L76" s="191">
        <f>J76+H76</f>
        <v>0</v>
      </c>
      <c r="M76" s="47">
        <f>IF(ISBLANK(L76),"  ",IF(L79&gt;0,L76/L79,IF(L76&gt;0,1,0)))</f>
        <v>0</v>
      </c>
    </row>
    <row r="77" spans="1:14" s="64" customFormat="1" ht="15" customHeight="1" x14ac:dyDescent="0.25">
      <c r="A77" s="65" t="s">
        <v>71</v>
      </c>
      <c r="B77" s="175">
        <v>0</v>
      </c>
      <c r="C77" s="69">
        <v>0</v>
      </c>
      <c r="D77" s="186">
        <v>0</v>
      </c>
      <c r="E77" s="62">
        <v>0</v>
      </c>
      <c r="F77" s="200">
        <f>F76+F75+F74+F73+F72</f>
        <v>0</v>
      </c>
      <c r="G77" s="61">
        <f>IF(ISBLANK(F77),"  ",IF(F79&gt;0,F77/F79,IF(F77&gt;0,1,0)))</f>
        <v>0</v>
      </c>
      <c r="H77" s="175">
        <v>0</v>
      </c>
      <c r="I77" s="69">
        <v>0</v>
      </c>
      <c r="J77" s="186">
        <v>0</v>
      </c>
      <c r="K77" s="62">
        <v>0</v>
      </c>
      <c r="L77" s="200">
        <f>L76+L75+L74+L73+L72</f>
        <v>0</v>
      </c>
      <c r="M77" s="61">
        <f>IF(ISBLANK(L77),"  ",IF(L79&gt;0,L77/L79,IF(L77&gt;0,1,0)))</f>
        <v>0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v>11570511.039999999</v>
      </c>
      <c r="C79" s="82">
        <v>0.90880733216934406</v>
      </c>
      <c r="D79" s="176">
        <v>1161022.51</v>
      </c>
      <c r="E79" s="83">
        <v>9.1192667830655799E-2</v>
      </c>
      <c r="F79" s="176">
        <f>F77+F70+F49+F42+F51+F50+F78</f>
        <v>12731533.550000001</v>
      </c>
      <c r="G79" s="84">
        <f>IF(ISBLANK(F79),"  ",IF(F79&gt;0,F79/F79,IF(F79&gt;0,1,0)))</f>
        <v>1</v>
      </c>
      <c r="H79" s="176">
        <v>10451469</v>
      </c>
      <c r="I79" s="82">
        <v>0.85580311401404585</v>
      </c>
      <c r="J79" s="176">
        <v>1761000</v>
      </c>
      <c r="K79" s="83">
        <v>0.1441968859859542</v>
      </c>
      <c r="L79" s="176">
        <f>L77+L70+L49+L42+L51+L50+L78</f>
        <v>12212469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2C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O18" sqref="O18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110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4430605</v>
      </c>
      <c r="C13" s="41">
        <v>1</v>
      </c>
      <c r="D13" s="177">
        <v>0</v>
      </c>
      <c r="E13" s="42">
        <v>0</v>
      </c>
      <c r="F13" s="187">
        <f>D13+B13</f>
        <v>4430605</v>
      </c>
      <c r="G13" s="43">
        <f>IF(ISBLANK(F13),"  ",IF(F79&gt;0,F13/F79,IF(F13&gt;0,1,0)))</f>
        <v>0.20086177428758209</v>
      </c>
      <c r="H13" s="165">
        <v>3929575</v>
      </c>
      <c r="I13" s="41">
        <v>1</v>
      </c>
      <c r="J13" s="177">
        <v>0</v>
      </c>
      <c r="K13" s="42">
        <v>0</v>
      </c>
      <c r="L13" s="187">
        <f t="shared" ref="L13:L34" si="0">J13+H13</f>
        <v>3929575</v>
      </c>
      <c r="M13" s="44">
        <f>IF(ISBLANK(L13),"  ",IF(L79&gt;0,L13/L79,IF(L13&gt;0,1,0)))</f>
        <v>0.19178224260637317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414954</v>
      </c>
      <c r="C15" s="48">
        <v>0.51252996779966875</v>
      </c>
      <c r="D15" s="181">
        <v>394665</v>
      </c>
      <c r="E15" s="49">
        <v>2.6811480978260871</v>
      </c>
      <c r="F15" s="189">
        <f>D15+B15</f>
        <v>809619</v>
      </c>
      <c r="G15" s="50">
        <f>IF(ISBLANK(F15),"  ",IF(F79&gt;0,F15/F79,IF(F15&gt;0,1,0)))</f>
        <v>3.6704131565991081E-2</v>
      </c>
      <c r="H15" s="170">
        <v>147200</v>
      </c>
      <c r="I15" s="48">
        <v>0.3291592128801431</v>
      </c>
      <c r="J15" s="181">
        <v>300000</v>
      </c>
      <c r="K15" s="49">
        <v>0.67084078711985684</v>
      </c>
      <c r="L15" s="189">
        <f t="shared" si="0"/>
        <v>447200</v>
      </c>
      <c r="M15" s="50">
        <f>IF(ISBLANK(L15),"  ",IF(L79&gt;0,L15/L79,IF(L15&gt;0,1,0)))</f>
        <v>2.1825520289998304E-2</v>
      </c>
      <c r="N15" s="24"/>
    </row>
    <row r="16" spans="1:17" ht="15" customHeight="1" x14ac:dyDescent="0.2">
      <c r="A16" s="51" t="s">
        <v>15</v>
      </c>
      <c r="B16" s="205">
        <v>273523</v>
      </c>
      <c r="C16" s="41">
        <v>1</v>
      </c>
      <c r="D16" s="184">
        <v>0</v>
      </c>
      <c r="E16" s="42">
        <v>0</v>
      </c>
      <c r="F16" s="190">
        <f t="shared" ref="F16:F41" si="1">D16+B16</f>
        <v>273523</v>
      </c>
      <c r="G16" s="43">
        <f>IF(ISBLANK(F16),"  ",IF(F79&gt;0,F16/F79,IF(F16&gt;0,1,0)))</f>
        <v>1.2400183516350999E-2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141431</v>
      </c>
      <c r="C17" s="45">
        <v>1</v>
      </c>
      <c r="D17" s="181">
        <v>0</v>
      </c>
      <c r="E17" s="42">
        <v>0</v>
      </c>
      <c r="F17" s="191">
        <f t="shared" si="1"/>
        <v>141431</v>
      </c>
      <c r="G17" s="47">
        <f>IF(ISBLANK(F17),"  ",IF(F79&gt;0,F17/F79,IF(F17&gt;0,1,0)))</f>
        <v>6.4117838532812164E-3</v>
      </c>
      <c r="H17" s="206">
        <v>147200</v>
      </c>
      <c r="I17" s="45">
        <v>1</v>
      </c>
      <c r="J17" s="181">
        <v>0</v>
      </c>
      <c r="K17" s="46">
        <v>0</v>
      </c>
      <c r="L17" s="191">
        <f t="shared" si="0"/>
        <v>147200</v>
      </c>
      <c r="M17" s="47">
        <f>IF(ISBLANK(L17),"  ",IF(L79&gt;0,L17/L79,IF(L17&gt;0,1,0)))</f>
        <v>7.1840710793554348E-3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394665</v>
      </c>
      <c r="E29" s="42">
        <v>1</v>
      </c>
      <c r="F29" s="191">
        <f t="shared" si="1"/>
        <v>394665</v>
      </c>
      <c r="G29" s="47">
        <f>IF(ISBLANK(F29),"  ",IF(F79&gt;0,F29/F79,IF(F29&gt;0,1,0)))</f>
        <v>1.7892164196358869E-2</v>
      </c>
      <c r="H29" s="206">
        <v>0</v>
      </c>
      <c r="I29" s="45">
        <v>0</v>
      </c>
      <c r="J29" s="181">
        <v>300000</v>
      </c>
      <c r="K29" s="46">
        <v>1</v>
      </c>
      <c r="L29" s="191">
        <f t="shared" si="0"/>
        <v>300000</v>
      </c>
      <c r="M29" s="47">
        <f>IF(ISBLANK(L29),"  ",IF(L79&gt;0,L29/L79,IF(L29&gt;0,1,0)))</f>
        <v>1.464144921064287E-2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5">
        <v>0</v>
      </c>
      <c r="D35" s="181">
        <v>0</v>
      </c>
      <c r="E35" s="42">
        <v>0</v>
      </c>
      <c r="F35" s="191">
        <f t="shared" ref="F35" si="2">D35+B35</f>
        <v>0</v>
      </c>
      <c r="G35" s="47">
        <f>IF(ISBLANK(F35),"  ",IF(F80&gt;0,F35/F80,IF(F35&gt;0,1,0)))</f>
        <v>0</v>
      </c>
      <c r="H35" s="206">
        <v>0</v>
      </c>
      <c r="I35" s="45">
        <v>0</v>
      </c>
      <c r="J35" s="181">
        <v>0</v>
      </c>
      <c r="K35" s="46">
        <v>0</v>
      </c>
      <c r="L35" s="191">
        <f t="shared" ref="L35" si="3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5">
        <v>0</v>
      </c>
      <c r="D36" s="181">
        <v>0</v>
      </c>
      <c r="E36" s="42">
        <v>0</v>
      </c>
      <c r="F36" s="191">
        <f t="shared" ref="F36" si="4">D36+B36</f>
        <v>0</v>
      </c>
      <c r="G36" s="47">
        <f>IF(ISBLANK(F36),"  ",IF(F81&gt;0,F36/F81,IF(F36&gt;0,1,0)))</f>
        <v>0</v>
      </c>
      <c r="H36" s="206">
        <v>0</v>
      </c>
      <c r="I36" s="45">
        <v>0</v>
      </c>
      <c r="J36" s="181">
        <v>0</v>
      </c>
      <c r="K36" s="46">
        <v>0</v>
      </c>
      <c r="L36" s="191">
        <f t="shared" ref="L36" si="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4845559</v>
      </c>
      <c r="C42" s="69">
        <v>0.92468547146076197</v>
      </c>
      <c r="D42" s="213">
        <v>394665</v>
      </c>
      <c r="E42" s="60">
        <v>9.6808138786172893E-2</v>
      </c>
      <c r="F42" s="169">
        <f>F41+F40+F38+F34+F29+F28+F26+F27+F25+F24+F23+F22+F21+F20+F19+F18+F17+F16+F14+F13+F30+F31+F32+F33</f>
        <v>5240224</v>
      </c>
      <c r="G42" s="61">
        <f>IF(ISBLANK(F42),"  ",IF(F79&gt;0,F42/F79,IF(F42&gt;0,1,0)))</f>
        <v>0.23756590585357318</v>
      </c>
      <c r="H42" s="169">
        <v>4076775</v>
      </c>
      <c r="I42" s="69">
        <v>0.93145638055417512</v>
      </c>
      <c r="J42" s="213">
        <v>300000</v>
      </c>
      <c r="K42" s="62">
        <v>6.8543619445824835E-2</v>
      </c>
      <c r="L42" s="169">
        <f>L41+L40+L38+L34+L29+L28+L26+L27+L25+L24+L23+L22+L21+L20+L19+L18+L17+L16+L14+L13+L30+L31+L32+L33</f>
        <v>4376775</v>
      </c>
      <c r="M42" s="61">
        <f>IF(ISBLANK(L42),"  ",IF(L79&gt;0,L42/L79,IF(L42&gt;0,1,0)))</f>
        <v>0.21360776289637148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5">
        <v>0</v>
      </c>
      <c r="D48" s="181">
        <v>0</v>
      </c>
      <c r="E48" s="46"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5">
        <v>0</v>
      </c>
      <c r="J48" s="181">
        <v>0</v>
      </c>
      <c r="K48" s="46"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9">
        <v>0</v>
      </c>
      <c r="D49" s="185">
        <v>0</v>
      </c>
      <c r="E49" s="62"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69">
        <v>0</v>
      </c>
      <c r="J49" s="185">
        <v>0</v>
      </c>
      <c r="K49" s="62"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390000</v>
      </c>
      <c r="C50" s="69">
        <v>1</v>
      </c>
      <c r="D50" s="186">
        <v>0</v>
      </c>
      <c r="E50" s="62">
        <v>0</v>
      </c>
      <c r="F50" s="194">
        <f>D50+B50</f>
        <v>390000</v>
      </c>
      <c r="G50" s="61">
        <f>IF(ISBLANK(F50),"  ",IF(F78&gt;0,F50/F78,IF(F50&gt;0,1,0)))</f>
        <v>1</v>
      </c>
      <c r="H50" s="209">
        <v>0</v>
      </c>
      <c r="I50" s="69">
        <v>0</v>
      </c>
      <c r="J50" s="186">
        <v>390000</v>
      </c>
      <c r="K50" s="62">
        <v>1</v>
      </c>
      <c r="L50" s="194">
        <f>J50+H50</f>
        <v>390000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6215652</v>
      </c>
      <c r="C53" s="41">
        <v>1</v>
      </c>
      <c r="D53" s="184">
        <v>0</v>
      </c>
      <c r="E53" s="42">
        <v>0</v>
      </c>
      <c r="F53" s="195">
        <f t="shared" ref="F53:F58" si="6">D53+B53</f>
        <v>6215652</v>
      </c>
      <c r="G53" s="43">
        <f>IF(ISBLANK(F53),"  ",IF(F79&gt;0,F53/F79,IF(F53&gt;0,1,0)))</f>
        <v>0.28178699953486219</v>
      </c>
      <c r="H53" s="173">
        <v>6920000</v>
      </c>
      <c r="I53" s="41">
        <v>1</v>
      </c>
      <c r="J53" s="184">
        <v>0</v>
      </c>
      <c r="K53" s="42">
        <v>0</v>
      </c>
      <c r="L53" s="195">
        <f t="shared" ref="L53:L69" si="7">J53+H53</f>
        <v>6920000</v>
      </c>
      <c r="M53" s="43">
        <f>IF(ISBLANK(L53),"  ",IF(L79&gt;0,L53/L79,IF(L53&gt;0,1,0)))</f>
        <v>0.33772942845882886</v>
      </c>
      <c r="N53" s="24"/>
    </row>
    <row r="54" spans="1:14" ht="15" customHeight="1" x14ac:dyDescent="0.2">
      <c r="A54" s="30" t="s">
        <v>48</v>
      </c>
      <c r="B54" s="170">
        <v>43359</v>
      </c>
      <c r="C54" s="45">
        <v>1</v>
      </c>
      <c r="D54" s="181">
        <v>0</v>
      </c>
      <c r="E54" s="46">
        <v>0</v>
      </c>
      <c r="F54" s="196">
        <f t="shared" si="6"/>
        <v>43359</v>
      </c>
      <c r="G54" s="47">
        <f>IF(ISBLANK(F54),"  ",IF(F79&gt;0,F54/F79,IF(F54&gt;0,1,0)))</f>
        <v>1.9656831677243337E-3</v>
      </c>
      <c r="H54" s="170">
        <v>0</v>
      </c>
      <c r="I54" s="45">
        <v>0</v>
      </c>
      <c r="J54" s="181">
        <v>0</v>
      </c>
      <c r="K54" s="46">
        <v>0</v>
      </c>
      <c r="L54" s="196">
        <f t="shared" si="7"/>
        <v>0</v>
      </c>
      <c r="M54" s="47">
        <f>IF(ISBLANK(L54),"  ",IF(L79&gt;0,L54/L79,IF(L54&gt;0,1,0)))</f>
        <v>0</v>
      </c>
      <c r="N54" s="24"/>
    </row>
    <row r="55" spans="1:14" ht="15" customHeight="1" x14ac:dyDescent="0.2">
      <c r="A55" s="74" t="s">
        <v>49</v>
      </c>
      <c r="B55" s="210">
        <v>0</v>
      </c>
      <c r="C55" s="45">
        <v>0</v>
      </c>
      <c r="D55" s="215">
        <v>324072</v>
      </c>
      <c r="E55" s="46">
        <v>1</v>
      </c>
      <c r="F55" s="197">
        <f t="shared" si="6"/>
        <v>324072</v>
      </c>
      <c r="G55" s="47">
        <f>IF(ISBLANK(F55),"  ",IF(F79&gt;0,F55/F79,IF(F55&gt;0,1,0)))</f>
        <v>1.4691825815419182E-2</v>
      </c>
      <c r="H55" s="210">
        <v>0</v>
      </c>
      <c r="I55" s="45">
        <v>0</v>
      </c>
      <c r="J55" s="215">
        <v>305000</v>
      </c>
      <c r="K55" s="46">
        <v>1</v>
      </c>
      <c r="L55" s="197">
        <f t="shared" si="7"/>
        <v>305000</v>
      </c>
      <c r="M55" s="47">
        <f>IF(ISBLANK(L55),"  ",IF(L79&gt;0,L55/L79,IF(L55&gt;0,1,0)))</f>
        <v>1.4885473364153584E-2</v>
      </c>
      <c r="N55" s="24"/>
    </row>
    <row r="56" spans="1:14" ht="15" customHeight="1" x14ac:dyDescent="0.2">
      <c r="A56" s="74" t="s">
        <v>50</v>
      </c>
      <c r="B56" s="210">
        <v>130083</v>
      </c>
      <c r="C56" s="45">
        <v>1</v>
      </c>
      <c r="D56" s="215">
        <v>0</v>
      </c>
      <c r="E56" s="46">
        <v>0</v>
      </c>
      <c r="F56" s="197">
        <f t="shared" si="6"/>
        <v>130083</v>
      </c>
      <c r="G56" s="47">
        <f>IF(ISBLANK(F56),"  ",IF(F79&gt;0,F56/F79,IF(F56&gt;0,1,0)))</f>
        <v>5.897321513574679E-3</v>
      </c>
      <c r="H56" s="210">
        <v>125000</v>
      </c>
      <c r="I56" s="45">
        <v>1</v>
      </c>
      <c r="J56" s="215">
        <v>0</v>
      </c>
      <c r="K56" s="46">
        <v>0</v>
      </c>
      <c r="L56" s="197">
        <f t="shared" si="7"/>
        <v>125000</v>
      </c>
      <c r="M56" s="47">
        <f>IF(ISBLANK(L56),"  ",IF(L79&gt;0,L56/L79,IF(L56&gt;0,1,0)))</f>
        <v>6.1006038377678625E-3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0</v>
      </c>
      <c r="E57" s="46">
        <v>0</v>
      </c>
      <c r="F57" s="197">
        <f t="shared" si="6"/>
        <v>0</v>
      </c>
      <c r="G57" s="47">
        <f>IF(ISBLANK(F57),"  ",IF(F79&gt;0,F57/F79,IF(F57&gt;0,1,0)))</f>
        <v>0</v>
      </c>
      <c r="H57" s="210">
        <v>0</v>
      </c>
      <c r="I57" s="45">
        <v>0</v>
      </c>
      <c r="J57" s="215">
        <v>0</v>
      </c>
      <c r="K57" s="46">
        <v>0</v>
      </c>
      <c r="L57" s="197">
        <f t="shared" si="7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457249</v>
      </c>
      <c r="C58" s="45">
        <v>0.35942021011095082</v>
      </c>
      <c r="D58" s="181">
        <v>814936</v>
      </c>
      <c r="E58" s="46">
        <v>2.2025297297297297</v>
      </c>
      <c r="F58" s="196">
        <f t="shared" si="6"/>
        <v>1272185</v>
      </c>
      <c r="G58" s="47">
        <f>IF(ISBLANK(F58),"  ",IF(F79&gt;0,F58/F79,IF(F58&gt;0,1,0)))</f>
        <v>5.7674592143070219E-2</v>
      </c>
      <c r="H58" s="170">
        <v>370000</v>
      </c>
      <c r="I58" s="45">
        <v>0.32456140350877194</v>
      </c>
      <c r="J58" s="181">
        <v>770000</v>
      </c>
      <c r="K58" s="46">
        <v>0.67543859649122806</v>
      </c>
      <c r="L58" s="196">
        <f t="shared" si="7"/>
        <v>1140000</v>
      </c>
      <c r="M58" s="47">
        <f>IF(ISBLANK(L58),"  ",IF(L79&gt;0,L58/L79,IF(L58&gt;0,1,0)))</f>
        <v>5.5637507000442905E-2</v>
      </c>
      <c r="N58" s="24"/>
    </row>
    <row r="59" spans="1:14" s="64" customFormat="1" ht="15" customHeight="1" x14ac:dyDescent="0.25">
      <c r="A59" s="70" t="s">
        <v>53</v>
      </c>
      <c r="B59" s="211">
        <v>6846343</v>
      </c>
      <c r="C59" s="69">
        <v>0.85736281348183696</v>
      </c>
      <c r="D59" s="185">
        <v>1139008</v>
      </c>
      <c r="E59" s="62">
        <v>0.15360863115306811</v>
      </c>
      <c r="F59" s="198">
        <f>F58+F56+F55+F54+F53+F57</f>
        <v>7985351</v>
      </c>
      <c r="G59" s="61">
        <f>IF(ISBLANK(F59),"  ",IF(F79&gt;0,F59/F79,IF(F59&gt;0,1,0)))</f>
        <v>0.36201642217465063</v>
      </c>
      <c r="H59" s="211">
        <v>7415000</v>
      </c>
      <c r="I59" s="69">
        <v>0.87338044758539457</v>
      </c>
      <c r="J59" s="185">
        <v>1075000</v>
      </c>
      <c r="K59" s="62">
        <v>0.12661955241460543</v>
      </c>
      <c r="L59" s="196">
        <f t="shared" si="7"/>
        <v>8490000</v>
      </c>
      <c r="M59" s="61">
        <f>IF(ISBLANK(L59),"  ",IF(L79&gt;0,L59/L79,IF(L59&gt;0,1,0)))</f>
        <v>0.41435301266119323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5">
        <v>0</v>
      </c>
      <c r="D62" s="181">
        <v>0</v>
      </c>
      <c r="E62" s="46">
        <v>0</v>
      </c>
      <c r="F62" s="191">
        <f t="shared" si="8"/>
        <v>0</v>
      </c>
      <c r="G62" s="47">
        <f>IF(ISBLANK(F62),"  ",IF(F79&gt;0,F62/F79,IF(F62&gt;0,1,0)))</f>
        <v>0</v>
      </c>
      <c r="H62" s="206">
        <v>0</v>
      </c>
      <c r="I62" s="45">
        <v>0</v>
      </c>
      <c r="J62" s="181">
        <v>0</v>
      </c>
      <c r="K62" s="46">
        <v>0</v>
      </c>
      <c r="L62" s="191">
        <f t="shared" si="7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707109</v>
      </c>
      <c r="E63" s="46">
        <v>1</v>
      </c>
      <c r="F63" s="192">
        <f t="shared" si="8"/>
        <v>707109</v>
      </c>
      <c r="G63" s="47">
        <f>IF(ISBLANK(F63),"  ",IF(F79&gt;0,F63/F79,IF(F63&gt;0,1,0)))</f>
        <v>3.2056833853326548E-2</v>
      </c>
      <c r="H63" s="168">
        <v>0</v>
      </c>
      <c r="I63" s="45">
        <v>0</v>
      </c>
      <c r="J63" s="180">
        <v>600000</v>
      </c>
      <c r="K63" s="46">
        <v>1</v>
      </c>
      <c r="L63" s="192">
        <f t="shared" si="7"/>
        <v>600000</v>
      </c>
      <c r="M63" s="47">
        <f>IF(ISBLANK(L63),"  ",IF(L79&gt;0,L63/L79,IF(L63&gt;0,1,0)))</f>
        <v>2.9282898421285741E-2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0</v>
      </c>
      <c r="E65" s="46">
        <v>0</v>
      </c>
      <c r="F65" s="191">
        <f t="shared" si="8"/>
        <v>0</v>
      </c>
      <c r="G65" s="47">
        <f>IF(ISBLANK(F65),"  ",IF(F79&gt;0,F65/F79,IF(F65&gt;0,1,0)))</f>
        <v>0</v>
      </c>
      <c r="H65" s="206">
        <v>0</v>
      </c>
      <c r="I65" s="45">
        <v>0</v>
      </c>
      <c r="J65" s="181">
        <v>0</v>
      </c>
      <c r="K65" s="46">
        <v>0</v>
      </c>
      <c r="L65" s="191">
        <f t="shared" si="7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42346</v>
      </c>
      <c r="E66" s="46">
        <v>1</v>
      </c>
      <c r="F66" s="191">
        <f t="shared" si="8"/>
        <v>42346</v>
      </c>
      <c r="G66" s="47">
        <f>IF(ISBLANK(F66),"  ",IF(F79&gt;0,F66/F79,IF(F66&gt;0,1,0)))</f>
        <v>1.9197587449077385E-3</v>
      </c>
      <c r="H66" s="206">
        <v>0</v>
      </c>
      <c r="I66" s="45">
        <v>0</v>
      </c>
      <c r="J66" s="181">
        <v>40000</v>
      </c>
      <c r="K66" s="46">
        <v>1</v>
      </c>
      <c r="L66" s="191">
        <f t="shared" si="7"/>
        <v>40000</v>
      </c>
      <c r="M66" s="47">
        <f>IF(ISBLANK(L66),"  ",IF(L79&gt;0,L66/L79,IF(L66&gt;0,1,0)))</f>
        <v>1.952193228085716E-3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0</v>
      </c>
      <c r="E67" s="46">
        <v>0</v>
      </c>
      <c r="F67" s="191">
        <f t="shared" si="8"/>
        <v>0</v>
      </c>
      <c r="G67" s="47">
        <f>IF(ISBLANK(F67),"  ",IF(F79&gt;0,F67/F79,IF(F67&gt;0,1,0)))</f>
        <v>0</v>
      </c>
      <c r="H67" s="206">
        <v>0</v>
      </c>
      <c r="I67" s="45">
        <v>0</v>
      </c>
      <c r="J67" s="181">
        <v>0</v>
      </c>
      <c r="K67" s="46">
        <v>0</v>
      </c>
      <c r="L67" s="191">
        <f t="shared" si="7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0</v>
      </c>
      <c r="E68" s="46">
        <v>0</v>
      </c>
      <c r="F68" s="191">
        <f t="shared" si="8"/>
        <v>0</v>
      </c>
      <c r="G68" s="47">
        <f>IF(ISBLANK(F68),"  ",IF(F79&gt;0,F68/F79,IF(F68&gt;0,1,0)))</f>
        <v>0</v>
      </c>
      <c r="H68" s="206">
        <v>0</v>
      </c>
      <c r="I68" s="45">
        <v>0</v>
      </c>
      <c r="J68" s="181">
        <v>0</v>
      </c>
      <c r="K68" s="46">
        <v>0</v>
      </c>
      <c r="L68" s="191">
        <f t="shared" si="7"/>
        <v>0</v>
      </c>
      <c r="M68" s="47">
        <f>IF(ISBLANK(L68),"  ",IF(L79&gt;0,L68/L79,IF(L68&gt;0,1,0)))</f>
        <v>0</v>
      </c>
      <c r="N68" s="24"/>
    </row>
    <row r="69" spans="1:14" ht="15" customHeight="1" x14ac:dyDescent="0.2">
      <c r="A69" s="67" t="s">
        <v>63</v>
      </c>
      <c r="B69" s="206">
        <v>58657</v>
      </c>
      <c r="C69" s="45">
        <v>1</v>
      </c>
      <c r="D69" s="181">
        <v>0</v>
      </c>
      <c r="E69" s="46">
        <v>0</v>
      </c>
      <c r="F69" s="191">
        <f t="shared" si="8"/>
        <v>58657</v>
      </c>
      <c r="G69" s="47">
        <f>IF(ISBLANK(F69),"  ",IF(F79&gt;0,F69/F79,IF(F69&gt;0,1,0)))</f>
        <v>2.6592190218687295E-3</v>
      </c>
      <c r="H69" s="206">
        <v>10000</v>
      </c>
      <c r="I69" s="45">
        <v>1</v>
      </c>
      <c r="J69" s="181">
        <v>0</v>
      </c>
      <c r="K69" s="46">
        <v>0</v>
      </c>
      <c r="L69" s="191">
        <f t="shared" si="7"/>
        <v>10000</v>
      </c>
      <c r="M69" s="47">
        <f>IF(ISBLANK(L69),"  ",IF(L79&gt;0,L69/L79,IF(L69&gt;0,1,0)))</f>
        <v>4.8804830702142899E-4</v>
      </c>
      <c r="N69" s="24"/>
    </row>
    <row r="70" spans="1:14" s="64" customFormat="1" ht="15" customHeight="1" x14ac:dyDescent="0.25">
      <c r="A70" s="78" t="s">
        <v>64</v>
      </c>
      <c r="B70" s="174">
        <v>6905000</v>
      </c>
      <c r="C70" s="69">
        <v>0.785242401088172</v>
      </c>
      <c r="D70" s="185">
        <v>1888463</v>
      </c>
      <c r="E70" s="62">
        <v>0.25433845117845116</v>
      </c>
      <c r="F70" s="174">
        <f>F69+F68+F67+F66+F65+F64+F63+F62+F61+F60+F59</f>
        <v>8793463</v>
      </c>
      <c r="G70" s="61">
        <f>IF(ISBLANK(F70),"  ",IF(F79&gt;0,F70/F79,IF(F70&gt;0,1,0)))</f>
        <v>0.39865223379475362</v>
      </c>
      <c r="H70" s="174">
        <v>7425000</v>
      </c>
      <c r="I70" s="69">
        <v>0.81236323851203496</v>
      </c>
      <c r="J70" s="185">
        <v>1715000</v>
      </c>
      <c r="K70" s="62">
        <v>0.18763676148796499</v>
      </c>
      <c r="L70" s="174">
        <f>L69+L68+L67+L66+L65+L64+L63+L62+L61+L60+L59</f>
        <v>9140000</v>
      </c>
      <c r="M70" s="61">
        <f>IF(ISBLANK(L70),"  ",IF(L79&gt;0,L70/L79,IF(L70&gt;0,1,0)))</f>
        <v>0.4460761526175861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v>0</v>
      </c>
      <c r="D72" s="184">
        <v>0</v>
      </c>
      <c r="E72" s="42"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v>0</v>
      </c>
      <c r="J72" s="184">
        <v>0</v>
      </c>
      <c r="K72" s="42"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5940660</v>
      </c>
      <c r="E75" s="42">
        <v>1</v>
      </c>
      <c r="F75" s="190">
        <f>D75+B75</f>
        <v>5940660</v>
      </c>
      <c r="G75" s="43">
        <f>IF(ISBLANK(F75),"  ",IF(F79&gt;0,F75/F79,IF(F75&gt;0,1,0)))</f>
        <v>0.2693202188051671</v>
      </c>
      <c r="H75" s="205">
        <v>0</v>
      </c>
      <c r="I75" s="41">
        <v>0</v>
      </c>
      <c r="J75" s="184">
        <v>6000000</v>
      </c>
      <c r="K75" s="42">
        <v>1</v>
      </c>
      <c r="L75" s="190">
        <f>J75+H75</f>
        <v>6000000</v>
      </c>
      <c r="M75" s="43">
        <f>IF(ISBLANK(L75),"  ",IF(L79&gt;0,L75/L79,IF(L75&gt;0,1,0)))</f>
        <v>0.29282898421285741</v>
      </c>
    </row>
    <row r="76" spans="1:14" ht="15" customHeight="1" x14ac:dyDescent="0.2">
      <c r="A76" s="30" t="s">
        <v>70</v>
      </c>
      <c r="B76" s="206">
        <v>0</v>
      </c>
      <c r="C76" s="45">
        <v>0</v>
      </c>
      <c r="D76" s="181">
        <v>1693633</v>
      </c>
      <c r="E76" s="46">
        <v>1</v>
      </c>
      <c r="F76" s="191">
        <f>D76+B76</f>
        <v>1693633</v>
      </c>
      <c r="G76" s="47">
        <f>IF(ISBLANK(F76),"  ",IF(F79&gt;0,F76/F79,IF(F76&gt;0,1,0)))</f>
        <v>7.6780965437451665E-2</v>
      </c>
      <c r="H76" s="206">
        <v>0</v>
      </c>
      <c r="I76" s="45">
        <v>0</v>
      </c>
      <c r="J76" s="181">
        <v>583000</v>
      </c>
      <c r="K76" s="46">
        <v>1</v>
      </c>
      <c r="L76" s="191">
        <f>J76+H76</f>
        <v>583000</v>
      </c>
      <c r="M76" s="47">
        <f>IF(ISBLANK(L76),"  ",IF(L79&gt;0,L76/L79,IF(L76&gt;0,1,0)))</f>
        <v>2.8453216299349309E-2</v>
      </c>
    </row>
    <row r="77" spans="1:14" s="64" customFormat="1" ht="15" customHeight="1" x14ac:dyDescent="0.25">
      <c r="A77" s="65" t="s">
        <v>71</v>
      </c>
      <c r="B77" s="175">
        <v>0</v>
      </c>
      <c r="C77" s="69">
        <v>0</v>
      </c>
      <c r="D77" s="186">
        <v>7634293</v>
      </c>
      <c r="E77" s="62">
        <v>1</v>
      </c>
      <c r="F77" s="200">
        <f>F76+F75+F74+F73+F72</f>
        <v>7634293</v>
      </c>
      <c r="G77" s="61">
        <f>IF(ISBLANK(F77),"  ",IF(F79&gt;0,F77/F79,IF(F77&gt;0,1,0)))</f>
        <v>0.34610118424261876</v>
      </c>
      <c r="H77" s="175">
        <v>0</v>
      </c>
      <c r="I77" s="69">
        <v>0</v>
      </c>
      <c r="J77" s="186">
        <v>6583000</v>
      </c>
      <c r="K77" s="62">
        <v>1</v>
      </c>
      <c r="L77" s="200">
        <f>L76+L75+L74+L73+L72</f>
        <v>6583000</v>
      </c>
      <c r="M77" s="61">
        <f>IF(ISBLANK(L77),"  ",IF(L79&gt;0,L77/L79,IF(L77&gt;0,1,0)))</f>
        <v>0.32128220051220668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12140559</v>
      </c>
      <c r="C79" s="82">
        <v>0.55039305503042435</v>
      </c>
      <c r="D79" s="176">
        <f>D77+D70+D49+D42+D51+D50+D78</f>
        <v>9917421</v>
      </c>
      <c r="E79" s="83">
        <v>0.44960694496957565</v>
      </c>
      <c r="F79" s="176">
        <f>F77+F70+F49+F42+F51+F50+F78</f>
        <v>22057980</v>
      </c>
      <c r="G79" s="84">
        <f>IF(ISBLANK(F79),"  ",IF(F79&gt;0,F79/F79,IF(F79&gt;0,1,0)))</f>
        <v>1</v>
      </c>
      <c r="H79" s="176">
        <f>H77+H70+H49+H42+H51+H50+H78</f>
        <v>11501775</v>
      </c>
      <c r="I79" s="82">
        <v>0.56134218164913963</v>
      </c>
      <c r="J79" s="176">
        <f>J77+J70+J49+J42+J51+J50+J78</f>
        <v>8988000</v>
      </c>
      <c r="K79" s="83">
        <v>0.43865781835086037</v>
      </c>
      <c r="L79" s="176">
        <f>L77+L70+L49+L42+L51+L50+L78</f>
        <v>20489775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2D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R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8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97</v>
      </c>
      <c r="L1" s="128"/>
      <c r="M1" s="127"/>
      <c r="N1" s="129"/>
      <c r="O1" s="129"/>
      <c r="P1" s="129"/>
      <c r="Q1" s="129"/>
      <c r="R1" s="129"/>
    </row>
    <row r="2" spans="1:18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N2" s="129"/>
      <c r="O2" s="155" t="s">
        <v>176</v>
      </c>
      <c r="P2" s="129"/>
      <c r="Q2" s="129"/>
      <c r="R2" s="129"/>
    </row>
    <row r="3" spans="1:18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  <c r="R3" s="129"/>
    </row>
    <row r="4" spans="1:18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8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8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8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8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8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8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8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8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8" s="4" customFormat="1" ht="15" customHeight="1" x14ac:dyDescent="0.2">
      <c r="A13" s="40" t="s">
        <v>12</v>
      </c>
      <c r="B13" s="165">
        <v>7295108</v>
      </c>
      <c r="C13" s="41">
        <v>1</v>
      </c>
      <c r="D13" s="177">
        <v>0</v>
      </c>
      <c r="E13" s="42">
        <v>0</v>
      </c>
      <c r="F13" s="187">
        <f>D13+B13</f>
        <v>7295108</v>
      </c>
      <c r="G13" s="43">
        <f>IF(ISBLANK(F13),"  ",IF(F79&gt;0,F13/F79,IF(F13&gt;0,1,0)))</f>
        <v>0.15927930228532611</v>
      </c>
      <c r="H13" s="165">
        <v>6587428</v>
      </c>
      <c r="I13" s="41">
        <v>1</v>
      </c>
      <c r="J13" s="177">
        <v>0</v>
      </c>
      <c r="K13" s="42">
        <v>0</v>
      </c>
      <c r="L13" s="187">
        <f t="shared" ref="L13:L34" si="0">J13+H13</f>
        <v>6587428</v>
      </c>
      <c r="M13" s="44">
        <f>IF(ISBLANK(L13),"  ",IF(L79&gt;0,L13/L79,IF(L13&gt;0,1,0)))</f>
        <v>0.15874204904647476</v>
      </c>
      <c r="N13" s="24"/>
    </row>
    <row r="14" spans="1:18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8" ht="15" customHeight="1" x14ac:dyDescent="0.2">
      <c r="A15" s="30" t="s">
        <v>14</v>
      </c>
      <c r="B15" s="170">
        <v>1151569</v>
      </c>
      <c r="C15" s="48">
        <v>1</v>
      </c>
      <c r="D15" s="181">
        <v>0</v>
      </c>
      <c r="E15" s="49">
        <v>0</v>
      </c>
      <c r="F15" s="189">
        <f>D15+B15</f>
        <v>1151569</v>
      </c>
      <c r="G15" s="50">
        <f>IF(ISBLANK(F15),"  ",IF(F79&gt;0,F15/F79,IF(F15&gt;0,1,0)))</f>
        <v>2.5143028294222748E-2</v>
      </c>
      <c r="H15" s="170">
        <v>344503</v>
      </c>
      <c r="I15" s="48">
        <v>1</v>
      </c>
      <c r="J15" s="181">
        <v>0</v>
      </c>
      <c r="K15" s="49">
        <v>0</v>
      </c>
      <c r="L15" s="189">
        <f t="shared" si="0"/>
        <v>344503</v>
      </c>
      <c r="M15" s="50">
        <f>IF(ISBLANK(L15),"  ",IF(L79&gt;0,L15/L79,IF(L15&gt;0,1,0)))</f>
        <v>8.3017396353565753E-3</v>
      </c>
      <c r="N15" s="24"/>
    </row>
    <row r="16" spans="1:18" ht="15" customHeight="1" x14ac:dyDescent="0.2">
      <c r="A16" s="51" t="s">
        <v>15</v>
      </c>
      <c r="B16" s="205">
        <v>820569</v>
      </c>
      <c r="C16" s="41">
        <v>1</v>
      </c>
      <c r="D16" s="184">
        <v>0</v>
      </c>
      <c r="E16" s="42">
        <v>0</v>
      </c>
      <c r="F16" s="190">
        <f t="shared" ref="F16:F41" si="1">D16+B16</f>
        <v>820569</v>
      </c>
      <c r="G16" s="43">
        <f>IF(ISBLANK(F16),"  ",IF(F79&gt;0,F16/F79,IF(F16&gt;0,1,0)))</f>
        <v>1.791606893235409E-2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331000</v>
      </c>
      <c r="C17" s="45">
        <v>1</v>
      </c>
      <c r="D17" s="181">
        <v>0</v>
      </c>
      <c r="E17" s="42">
        <v>0</v>
      </c>
      <c r="F17" s="191">
        <f t="shared" si="1"/>
        <v>331000</v>
      </c>
      <c r="G17" s="47">
        <f>IF(ISBLANK(F17),"  ",IF(F79&gt;0,F17/F79,IF(F17&gt;0,1,0)))</f>
        <v>7.2269593618686581E-3</v>
      </c>
      <c r="H17" s="206">
        <v>344503</v>
      </c>
      <c r="I17" s="45">
        <v>1</v>
      </c>
      <c r="J17" s="181">
        <v>0</v>
      </c>
      <c r="K17" s="46">
        <v>0</v>
      </c>
      <c r="L17" s="191">
        <f t="shared" si="0"/>
        <v>344503</v>
      </c>
      <c r="M17" s="47">
        <f>IF(ISBLANK(L17),"  ",IF(L79&gt;0,L17/L79,IF(L17&gt;0,1,0)))</f>
        <v>8.3017396353565753E-3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5">
        <v>0</v>
      </c>
      <c r="D35" s="181">
        <v>0</v>
      </c>
      <c r="E35" s="42">
        <v>0</v>
      </c>
      <c r="F35" s="191">
        <f t="shared" ref="F35" si="2">D35+B35</f>
        <v>0</v>
      </c>
      <c r="G35" s="47">
        <f>IF(ISBLANK(F35),"  ",IF(F80&gt;0,F35/F80,IF(F35&gt;0,1,0)))</f>
        <v>0</v>
      </c>
      <c r="H35" s="206">
        <v>0</v>
      </c>
      <c r="I35" s="45">
        <v>0</v>
      </c>
      <c r="J35" s="181">
        <v>0</v>
      </c>
      <c r="K35" s="46">
        <v>0</v>
      </c>
      <c r="L35" s="191">
        <f t="shared" ref="L35" si="3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5">
        <v>0</v>
      </c>
      <c r="D36" s="181">
        <v>0</v>
      </c>
      <c r="E36" s="42">
        <v>0</v>
      </c>
      <c r="F36" s="191">
        <f t="shared" ref="F36" si="4">D36+B36</f>
        <v>0</v>
      </c>
      <c r="G36" s="47">
        <f>IF(ISBLANK(F36),"  ",IF(F81&gt;0,F36/F81,IF(F36&gt;0,1,0)))</f>
        <v>0</v>
      </c>
      <c r="H36" s="206">
        <v>0</v>
      </c>
      <c r="I36" s="45">
        <v>0</v>
      </c>
      <c r="J36" s="181">
        <v>0</v>
      </c>
      <c r="K36" s="46">
        <v>0</v>
      </c>
      <c r="L36" s="191">
        <f t="shared" ref="L36" si="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8446677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8446677</v>
      </c>
      <c r="G42" s="61">
        <f>IF(ISBLANK(F42),"  ",IF(F79&gt;0,F42/F79,IF(F42&gt;0,1,0)))</f>
        <v>0.18442233057954888</v>
      </c>
      <c r="H42" s="169">
        <v>6931931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6931931</v>
      </c>
      <c r="M42" s="61">
        <f>IF(ISBLANK(L42),"  ",IF(L79&gt;0,L42/L79,IF(L42&gt;0,1,0)))</f>
        <v>0.16704378868183134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5">
        <v>0</v>
      </c>
      <c r="D48" s="181">
        <v>33083</v>
      </c>
      <c r="E48" s="46">
        <v>1</v>
      </c>
      <c r="F48" s="192">
        <f>D48+B48</f>
        <v>33083</v>
      </c>
      <c r="G48" s="47">
        <f>IF(ISBLANK(F48),"  ",IF(F79&gt;0,F48/F79,IF(F48&gt;0,1,0)))</f>
        <v>7.2232476304743458E-4</v>
      </c>
      <c r="H48" s="206">
        <v>0</v>
      </c>
      <c r="I48" s="45">
        <v>0</v>
      </c>
      <c r="J48" s="181">
        <v>0</v>
      </c>
      <c r="K48" s="46"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9">
        <v>0</v>
      </c>
      <c r="D49" s="185">
        <v>33083</v>
      </c>
      <c r="E49" s="62">
        <v>1</v>
      </c>
      <c r="F49" s="193">
        <f>F48+F47+F46+F45+F44</f>
        <v>33083</v>
      </c>
      <c r="G49" s="61">
        <f>IF(ISBLANK(F49),"  ",IF(F79&gt;0,F49/F79,IF(F49&gt;0,1,0)))</f>
        <v>7.2232476304743458E-4</v>
      </c>
      <c r="H49" s="174">
        <v>0</v>
      </c>
      <c r="I49" s="69">
        <v>0</v>
      </c>
      <c r="J49" s="185">
        <v>0</v>
      </c>
      <c r="K49" s="62"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521000</v>
      </c>
      <c r="C50" s="69">
        <v>1</v>
      </c>
      <c r="D50" s="186">
        <v>0</v>
      </c>
      <c r="E50" s="62">
        <v>0</v>
      </c>
      <c r="F50" s="194">
        <f>D50+B50</f>
        <v>521000</v>
      </c>
      <c r="G50" s="61">
        <f>IF(ISBLANK(F50),"  ",IF(F78&gt;0,F50/F78,IF(F50&gt;0,1,0)))</f>
        <v>1</v>
      </c>
      <c r="H50" s="209">
        <v>0</v>
      </c>
      <c r="I50" s="69">
        <v>0</v>
      </c>
      <c r="J50" s="186">
        <v>521000</v>
      </c>
      <c r="K50" s="62">
        <v>1</v>
      </c>
      <c r="L50" s="194">
        <f>J50+H50</f>
        <v>521000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9610683</v>
      </c>
      <c r="C53" s="41">
        <v>1</v>
      </c>
      <c r="D53" s="184">
        <v>0</v>
      </c>
      <c r="E53" s="42">
        <v>0</v>
      </c>
      <c r="F53" s="195">
        <f t="shared" ref="F53:F58" si="6">D53+B53</f>
        <v>9610683</v>
      </c>
      <c r="G53" s="43">
        <f>IF(ISBLANK(F53),"  ",IF(F79&gt;0,F53/F79,IF(F53&gt;0,1,0)))</f>
        <v>0.20983690477583675</v>
      </c>
      <c r="H53" s="173">
        <v>9592315</v>
      </c>
      <c r="I53" s="41">
        <v>1</v>
      </c>
      <c r="J53" s="184">
        <v>0</v>
      </c>
      <c r="K53" s="42">
        <v>0</v>
      </c>
      <c r="L53" s="195">
        <f t="shared" ref="L53:L69" si="7">J53+H53</f>
        <v>9592315</v>
      </c>
      <c r="M53" s="43">
        <f>IF(ISBLANK(L53),"  ",IF(L79&gt;0,L53/L79,IF(L53&gt;0,1,0)))</f>
        <v>0.23115299904594563</v>
      </c>
      <c r="N53" s="24"/>
    </row>
    <row r="54" spans="1:14" ht="15" customHeight="1" x14ac:dyDescent="0.2">
      <c r="A54" s="30" t="s">
        <v>48</v>
      </c>
      <c r="B54" s="170">
        <v>177464</v>
      </c>
      <c r="C54" s="45">
        <v>1</v>
      </c>
      <c r="D54" s="181">
        <v>0</v>
      </c>
      <c r="E54" s="46">
        <v>0</v>
      </c>
      <c r="F54" s="196">
        <f t="shared" si="6"/>
        <v>177464</v>
      </c>
      <c r="G54" s="47">
        <f>IF(ISBLANK(F54),"  ",IF(F79&gt;0,F54/F79,IF(F54&gt;0,1,0)))</f>
        <v>3.8746982362376425E-3</v>
      </c>
      <c r="H54" s="170">
        <v>0</v>
      </c>
      <c r="I54" s="45">
        <v>0</v>
      </c>
      <c r="J54" s="181">
        <v>0</v>
      </c>
      <c r="K54" s="46">
        <v>0</v>
      </c>
      <c r="L54" s="196">
        <f t="shared" si="7"/>
        <v>0</v>
      </c>
      <c r="M54" s="47">
        <f>IF(ISBLANK(L54),"  ",IF(L79&gt;0,L54/L79,IF(L54&gt;0,1,0)))</f>
        <v>0</v>
      </c>
      <c r="N54" s="24"/>
    </row>
    <row r="55" spans="1:14" ht="15" customHeight="1" x14ac:dyDescent="0.2">
      <c r="A55" s="74" t="s">
        <v>49</v>
      </c>
      <c r="B55" s="210">
        <v>0</v>
      </c>
      <c r="C55" s="45">
        <v>0</v>
      </c>
      <c r="D55" s="215">
        <v>603436</v>
      </c>
      <c r="E55" s="46">
        <v>1</v>
      </c>
      <c r="F55" s="197">
        <f t="shared" si="6"/>
        <v>603436</v>
      </c>
      <c r="G55" s="47">
        <f>IF(ISBLANK(F55),"  ",IF(F79&gt;0,F55/F79,IF(F55&gt;0,1,0)))</f>
        <v>1.3175249092110502E-2</v>
      </c>
      <c r="H55" s="210">
        <v>0</v>
      </c>
      <c r="I55" s="45">
        <v>0</v>
      </c>
      <c r="J55" s="215">
        <v>512920.6</v>
      </c>
      <c r="K55" s="46">
        <v>1</v>
      </c>
      <c r="L55" s="197">
        <f t="shared" si="7"/>
        <v>512920.6</v>
      </c>
      <c r="M55" s="47">
        <f>IF(ISBLANK(L55),"  ",IF(L79&gt;0,L55/L79,IF(L55&gt;0,1,0)))</f>
        <v>1.2360221173141818E-2</v>
      </c>
      <c r="N55" s="24"/>
    </row>
    <row r="56" spans="1:14" ht="15" customHeight="1" x14ac:dyDescent="0.2">
      <c r="A56" s="74" t="s">
        <v>50</v>
      </c>
      <c r="B56" s="210">
        <v>258900</v>
      </c>
      <c r="C56" s="45">
        <v>1</v>
      </c>
      <c r="D56" s="215">
        <v>0</v>
      </c>
      <c r="E56" s="46">
        <v>0</v>
      </c>
      <c r="F56" s="197">
        <f t="shared" si="6"/>
        <v>258900</v>
      </c>
      <c r="G56" s="47">
        <f>IF(ISBLANK(F56),"  ",IF(F79&gt;0,F56/F79,IF(F56&gt;0,1,0)))</f>
        <v>5.652748576398174E-3</v>
      </c>
      <c r="H56" s="210">
        <v>220065</v>
      </c>
      <c r="I56" s="45">
        <v>1</v>
      </c>
      <c r="J56" s="215">
        <v>0</v>
      </c>
      <c r="K56" s="46">
        <v>0</v>
      </c>
      <c r="L56" s="197">
        <f t="shared" si="7"/>
        <v>220065</v>
      </c>
      <c r="M56" s="47">
        <f>IF(ISBLANK(L56),"  ",IF(L79&gt;0,L56/L79,IF(L56&gt;0,1,0)))</f>
        <v>5.3030665418145701E-3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0</v>
      </c>
      <c r="E57" s="46">
        <v>0</v>
      </c>
      <c r="F57" s="197">
        <f t="shared" si="6"/>
        <v>0</v>
      </c>
      <c r="G57" s="47">
        <f>IF(ISBLANK(F57),"  ",IF(F79&gt;0,F57/F79,IF(F57&gt;0,1,0)))</f>
        <v>0</v>
      </c>
      <c r="H57" s="210">
        <v>0</v>
      </c>
      <c r="I57" s="45">
        <v>0</v>
      </c>
      <c r="J57" s="215">
        <v>0</v>
      </c>
      <c r="K57" s="46">
        <v>0</v>
      </c>
      <c r="L57" s="197">
        <f t="shared" si="7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1046374</v>
      </c>
      <c r="C58" s="45">
        <v>0.3374159180172453</v>
      </c>
      <c r="D58" s="181">
        <v>2054766</v>
      </c>
      <c r="E58" s="46">
        <v>2.7631943097803471</v>
      </c>
      <c r="F58" s="196">
        <f t="shared" si="6"/>
        <v>3101140</v>
      </c>
      <c r="G58" s="47">
        <f>IF(ISBLANK(F58),"  ",IF(F79&gt;0,F58/F79,IF(F58&gt;0,1,0)))</f>
        <v>6.7709404095061543E-2</v>
      </c>
      <c r="H58" s="170">
        <v>743619.8</v>
      </c>
      <c r="I58" s="45">
        <v>0.24676641646946096</v>
      </c>
      <c r="J58" s="181">
        <v>2269836.4499999997</v>
      </c>
      <c r="K58" s="46">
        <v>0.75323358353053893</v>
      </c>
      <c r="L58" s="196">
        <f t="shared" si="7"/>
        <v>3013456.25</v>
      </c>
      <c r="M58" s="47">
        <f>IF(ISBLANK(L58),"  ",IF(L79&gt;0,L58/L79,IF(L58&gt;0,1,0)))</f>
        <v>7.2617449456283373E-2</v>
      </c>
      <c r="N58" s="24"/>
    </row>
    <row r="59" spans="1:14" s="64" customFormat="1" ht="15" customHeight="1" x14ac:dyDescent="0.25">
      <c r="A59" s="70" t="s">
        <v>53</v>
      </c>
      <c r="B59" s="211">
        <v>11093421</v>
      </c>
      <c r="C59" s="69">
        <v>0.80669903472484661</v>
      </c>
      <c r="D59" s="185">
        <v>2658202</v>
      </c>
      <c r="E59" s="62">
        <v>0.25181906502120244</v>
      </c>
      <c r="F59" s="198">
        <f>F58+F56+F55+F54+F53+F57</f>
        <v>13751623</v>
      </c>
      <c r="G59" s="61">
        <f>IF(ISBLANK(F59),"  ",IF(F79&gt;0,F59/F79,IF(F59&gt;0,1,0)))</f>
        <v>0.30024900477564459</v>
      </c>
      <c r="H59" s="211">
        <v>10555999.800000001</v>
      </c>
      <c r="I59" s="69">
        <v>0.79137808108407048</v>
      </c>
      <c r="J59" s="185">
        <v>2782757.05</v>
      </c>
      <c r="K59" s="62">
        <v>0.20862191891592954</v>
      </c>
      <c r="L59" s="196">
        <f t="shared" si="7"/>
        <v>13338756.850000001</v>
      </c>
      <c r="M59" s="61">
        <f>IF(ISBLANK(L59),"  ",IF(L79&gt;0,L59/L79,IF(L59&gt;0,1,0)))</f>
        <v>0.32143373621718546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5">
        <v>0</v>
      </c>
      <c r="D62" s="181">
        <v>0</v>
      </c>
      <c r="E62" s="46">
        <v>0</v>
      </c>
      <c r="F62" s="191">
        <f t="shared" si="8"/>
        <v>0</v>
      </c>
      <c r="G62" s="47">
        <f>IF(ISBLANK(F62),"  ",IF(F79&gt;0,F62/F79,IF(F62&gt;0,1,0)))</f>
        <v>0</v>
      </c>
      <c r="H62" s="206">
        <v>0</v>
      </c>
      <c r="I62" s="45">
        <v>0</v>
      </c>
      <c r="J62" s="181">
        <v>0</v>
      </c>
      <c r="K62" s="46">
        <v>0</v>
      </c>
      <c r="L62" s="191">
        <f t="shared" si="7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4875461</v>
      </c>
      <c r="E63" s="46">
        <v>1</v>
      </c>
      <c r="F63" s="192">
        <f t="shared" si="8"/>
        <v>4875461</v>
      </c>
      <c r="G63" s="47">
        <f>IF(ISBLANK(F63),"  ",IF(F79&gt;0,F63/F79,IF(F63&gt;0,1,0)))</f>
        <v>0.10644942150264511</v>
      </c>
      <c r="H63" s="168">
        <v>0</v>
      </c>
      <c r="I63" s="45">
        <v>0</v>
      </c>
      <c r="J63" s="180">
        <v>4000000</v>
      </c>
      <c r="K63" s="46">
        <v>1</v>
      </c>
      <c r="L63" s="192">
        <f t="shared" si="7"/>
        <v>4000000</v>
      </c>
      <c r="M63" s="47">
        <f>IF(ISBLANK(L63),"  ",IF(L79&gt;0,L63/L79,IF(L63&gt;0,1,0)))</f>
        <v>9.6390912536106516E-2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0</v>
      </c>
      <c r="E65" s="46">
        <v>0</v>
      </c>
      <c r="F65" s="191">
        <f t="shared" si="8"/>
        <v>0</v>
      </c>
      <c r="G65" s="47">
        <f>IF(ISBLANK(F65),"  ",IF(F79&gt;0,F65/F79,IF(F65&gt;0,1,0)))</f>
        <v>0</v>
      </c>
      <c r="H65" s="206">
        <v>0</v>
      </c>
      <c r="I65" s="45">
        <v>0</v>
      </c>
      <c r="J65" s="181">
        <v>0</v>
      </c>
      <c r="K65" s="46">
        <v>0</v>
      </c>
      <c r="L65" s="191">
        <f t="shared" si="7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66831</v>
      </c>
      <c r="E66" s="46">
        <v>1</v>
      </c>
      <c r="F66" s="191">
        <f t="shared" si="8"/>
        <v>66831</v>
      </c>
      <c r="G66" s="47">
        <f>IF(ISBLANK(F66),"  ",IF(F79&gt;0,F66/F79,IF(F66&gt;0,1,0)))</f>
        <v>1.459168945960859E-3</v>
      </c>
      <c r="H66" s="206">
        <v>0</v>
      </c>
      <c r="I66" s="45">
        <v>0</v>
      </c>
      <c r="J66" s="181">
        <v>58000</v>
      </c>
      <c r="K66" s="46">
        <v>1</v>
      </c>
      <c r="L66" s="191">
        <f t="shared" si="7"/>
        <v>58000</v>
      </c>
      <c r="M66" s="47">
        <f>IF(ISBLANK(L66),"  ",IF(L79&gt;0,L66/L79,IF(L66&gt;0,1,0)))</f>
        <v>1.3976682317735445E-3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13932</v>
      </c>
      <c r="E67" s="46">
        <v>1</v>
      </c>
      <c r="F67" s="191">
        <f t="shared" si="8"/>
        <v>13932</v>
      </c>
      <c r="G67" s="47">
        <f>IF(ISBLANK(F67),"  ",IF(F79&gt;0,F67/F79,IF(F67&gt;0,1,0)))</f>
        <v>3.0418730462100949E-4</v>
      </c>
      <c r="H67" s="206">
        <v>0</v>
      </c>
      <c r="I67" s="45">
        <v>0</v>
      </c>
      <c r="J67" s="181">
        <v>0</v>
      </c>
      <c r="K67" s="46">
        <v>0</v>
      </c>
      <c r="L67" s="191">
        <f t="shared" si="7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112864</v>
      </c>
      <c r="E68" s="46">
        <v>1</v>
      </c>
      <c r="F68" s="191">
        <f t="shared" si="8"/>
        <v>112864</v>
      </c>
      <c r="G68" s="47">
        <f>IF(ISBLANK(F68),"  ",IF(F79&gt;0,F68/F79,IF(F68&gt;0,1,0)))</f>
        <v>2.464240306398623E-3</v>
      </c>
      <c r="H68" s="206">
        <v>0</v>
      </c>
      <c r="I68" s="45">
        <v>0</v>
      </c>
      <c r="J68" s="181">
        <v>25000</v>
      </c>
      <c r="K68" s="46">
        <v>1</v>
      </c>
      <c r="L68" s="191">
        <f t="shared" si="7"/>
        <v>25000</v>
      </c>
      <c r="M68" s="47">
        <f>IF(ISBLANK(L68),"  ",IF(L79&gt;0,L68/L79,IF(L68&gt;0,1,0)))</f>
        <v>6.0244320335066566E-4</v>
      </c>
      <c r="N68" s="24"/>
    </row>
    <row r="69" spans="1:14" ht="15" customHeight="1" x14ac:dyDescent="0.2">
      <c r="A69" s="67" t="s">
        <v>63</v>
      </c>
      <c r="B69" s="206">
        <v>14420</v>
      </c>
      <c r="C69" s="45">
        <v>0.11218297806130387</v>
      </c>
      <c r="D69" s="181">
        <v>114120</v>
      </c>
      <c r="E69" s="46">
        <v>8.1514285714285712</v>
      </c>
      <c r="F69" s="191">
        <f t="shared" si="8"/>
        <v>128540</v>
      </c>
      <c r="G69" s="47">
        <f>IF(ISBLANK(F69),"  ",IF(F79&gt;0,F69/F79,IF(F69&gt;0,1,0)))</f>
        <v>2.8065056083824693E-3</v>
      </c>
      <c r="H69" s="206">
        <v>14000</v>
      </c>
      <c r="I69" s="45">
        <v>0.11382113821138211</v>
      </c>
      <c r="J69" s="181">
        <v>109000</v>
      </c>
      <c r="K69" s="46">
        <v>0.88617886178861793</v>
      </c>
      <c r="L69" s="191">
        <f t="shared" si="7"/>
        <v>123000</v>
      </c>
      <c r="M69" s="47">
        <f>IF(ISBLANK(L69),"  ",IF(L79&gt;0,L69/L79,IF(L69&gt;0,1,0)))</f>
        <v>2.9640205604852753E-3</v>
      </c>
      <c r="N69" s="24"/>
    </row>
    <row r="70" spans="1:14" s="64" customFormat="1" ht="15" customHeight="1" x14ac:dyDescent="0.25">
      <c r="A70" s="78" t="s">
        <v>64</v>
      </c>
      <c r="B70" s="174">
        <v>11107841</v>
      </c>
      <c r="C70" s="69">
        <v>0.58618892113466647</v>
      </c>
      <c r="D70" s="185">
        <v>7841410</v>
      </c>
      <c r="E70" s="62">
        <v>0.74185526474655183</v>
      </c>
      <c r="F70" s="174">
        <f>F69+F68+F67+F66+F65+F64+F63+F62+F61+F60+F59</f>
        <v>18949251</v>
      </c>
      <c r="G70" s="61">
        <f>IF(ISBLANK(F70),"  ",IF(F79&gt;0,F70/F79,IF(F70&gt;0,1,0)))</f>
        <v>0.41373252844365266</v>
      </c>
      <c r="H70" s="174">
        <v>10569999.800000001</v>
      </c>
      <c r="I70" s="69">
        <v>0.60245917856650144</v>
      </c>
      <c r="J70" s="185">
        <v>6974757.0499999998</v>
      </c>
      <c r="K70" s="62">
        <v>0.3975408214334985</v>
      </c>
      <c r="L70" s="174">
        <f>L69+L68+L67+L66+L65+L64+L63+L62+L61+L60+L59</f>
        <v>17544756.850000001</v>
      </c>
      <c r="M70" s="61">
        <f>IF(ISBLANK(L70),"  ",IF(L79&gt;0,L70/L79,IF(L70&gt;0,1,0)))</f>
        <v>0.42278878074890142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v>0</v>
      </c>
      <c r="D72" s="184">
        <v>0</v>
      </c>
      <c r="E72" s="42"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v>0</v>
      </c>
      <c r="J72" s="184">
        <v>0</v>
      </c>
      <c r="K72" s="42"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10313619</v>
      </c>
      <c r="E75" s="42">
        <v>1</v>
      </c>
      <c r="F75" s="190">
        <f>D75+B75</f>
        <v>10313619</v>
      </c>
      <c r="G75" s="43">
        <f>IF(ISBLANK(F75),"  ",IF(F79&gt;0,F75/F79,IF(F75&gt;0,1,0)))</f>
        <v>0.22518460841932469</v>
      </c>
      <c r="H75" s="205">
        <v>0</v>
      </c>
      <c r="I75" s="41">
        <v>0</v>
      </c>
      <c r="J75" s="184">
        <v>10000000</v>
      </c>
      <c r="K75" s="42">
        <v>1</v>
      </c>
      <c r="L75" s="190">
        <f>J75+H75</f>
        <v>10000000</v>
      </c>
      <c r="M75" s="43">
        <f>IF(ISBLANK(L75),"  ",IF(L79&gt;0,L75/L79,IF(L75&gt;0,1,0)))</f>
        <v>0.24097728134026628</v>
      </c>
    </row>
    <row r="76" spans="1:14" ht="15" customHeight="1" x14ac:dyDescent="0.2">
      <c r="A76" s="30" t="s">
        <v>70</v>
      </c>
      <c r="B76" s="206">
        <v>0</v>
      </c>
      <c r="C76" s="45">
        <v>0</v>
      </c>
      <c r="D76" s="181">
        <v>7537098</v>
      </c>
      <c r="E76" s="46">
        <v>1</v>
      </c>
      <c r="F76" s="191">
        <f>D76+B76</f>
        <v>7537098</v>
      </c>
      <c r="G76" s="47">
        <f>IF(ISBLANK(F76),"  ",IF(F79&gt;0,F76/F79,IF(F76&gt;0,1,0)))</f>
        <v>0.16456284275656055</v>
      </c>
      <c r="H76" s="206">
        <v>0</v>
      </c>
      <c r="I76" s="45">
        <v>0</v>
      </c>
      <c r="J76" s="181">
        <v>6500000</v>
      </c>
      <c r="K76" s="46">
        <v>1</v>
      </c>
      <c r="L76" s="191">
        <f>J76+H76</f>
        <v>6500000</v>
      </c>
      <c r="M76" s="47">
        <f>IF(ISBLANK(L76),"  ",IF(L79&gt;0,L76/L79,IF(L76&gt;0,1,0)))</f>
        <v>0.15663523287117309</v>
      </c>
    </row>
    <row r="77" spans="1:14" s="64" customFormat="1" ht="15" customHeight="1" x14ac:dyDescent="0.25">
      <c r="A77" s="65" t="s">
        <v>71</v>
      </c>
      <c r="B77" s="175">
        <v>0</v>
      </c>
      <c r="C77" s="69">
        <v>0</v>
      </c>
      <c r="D77" s="186">
        <v>17850717</v>
      </c>
      <c r="E77" s="62">
        <v>1</v>
      </c>
      <c r="F77" s="200">
        <f>F76+F75+F74+F73+F72</f>
        <v>17850717</v>
      </c>
      <c r="G77" s="61">
        <f>IF(ISBLANK(F77),"  ",IF(F79&gt;0,F77/F79,IF(F77&gt;0,1,0)))</f>
        <v>0.38974745117588522</v>
      </c>
      <c r="H77" s="175">
        <v>0</v>
      </c>
      <c r="I77" s="69">
        <v>0</v>
      </c>
      <c r="J77" s="186">
        <v>16500000</v>
      </c>
      <c r="K77" s="62">
        <v>1</v>
      </c>
      <c r="L77" s="200">
        <f>L76+L75+L74+L73+L72</f>
        <v>16500000</v>
      </c>
      <c r="M77" s="61">
        <f>IF(ISBLANK(L77),"  ",IF(L79&gt;0,L77/L79,IF(L77&gt;0,1,0)))</f>
        <v>0.39761251421143934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v>20075518</v>
      </c>
      <c r="C79" s="82">
        <v>0.43832312010411711</v>
      </c>
      <c r="D79" s="176">
        <v>25725210</v>
      </c>
      <c r="E79" s="83">
        <v>0.56167687989588289</v>
      </c>
      <c r="F79" s="176">
        <f>F77+F70+F49+F42+F51+F50+F78</f>
        <v>45800728</v>
      </c>
      <c r="G79" s="84">
        <f>IF(ISBLANK(F79),"  ",IF(F79&gt;0,F79/F79,IF(F79&gt;0,1,0)))</f>
        <v>1</v>
      </c>
      <c r="H79" s="176">
        <v>17501930.800000001</v>
      </c>
      <c r="I79" s="82">
        <v>0.4217567702389472</v>
      </c>
      <c r="J79" s="176">
        <v>23995757.050000001</v>
      </c>
      <c r="K79" s="83">
        <v>0.5782432297610528</v>
      </c>
      <c r="L79" s="176">
        <f>L77+L70+L49+L42+L51+L50+L78</f>
        <v>41497687.850000001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2E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108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 t="s">
        <v>4</v>
      </c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f>'2Year'!B13+'4Year'!B13</f>
        <v>507037860.5</v>
      </c>
      <c r="C13" s="41">
        <f t="shared" ref="C13:C79" si="0">IF(ISBLANK(B13),"  ",IF(F13&gt;0,B13/F13,IF(B13&gt;0,1,0)))</f>
        <v>1</v>
      </c>
      <c r="D13" s="177">
        <f>'2Year'!D13+'4Year'!D13</f>
        <v>0</v>
      </c>
      <c r="E13" s="42">
        <f>IF(ISBLANK(D13),"  ",IF(F13&gt;0,D13/F13,IF(D13&gt;0,1,0)))</f>
        <v>0</v>
      </c>
      <c r="F13" s="187">
        <f>D13+B13</f>
        <v>507037860.5</v>
      </c>
      <c r="G13" s="43">
        <f>IF(ISBLANK(F13),"  ",IF(F79&gt;0,F13/F79,IF(F13&gt;0,1,0)))</f>
        <v>0.13431249996898226</v>
      </c>
      <c r="H13" s="165">
        <f>'2Year'!H13+'4Year'!H13</f>
        <v>415769919</v>
      </c>
      <c r="I13" s="41">
        <f>IF(ISBLANK(H13),"  ",IF(L13&gt;0,H13/L13,IF(H13&gt;0,1,0)))</f>
        <v>1</v>
      </c>
      <c r="J13" s="177">
        <f>'2Year'!J13+'4Year'!J13</f>
        <v>0</v>
      </c>
      <c r="K13" s="42">
        <f>IF(ISBLANK(J13),"  ",IF(L13&gt;0,J13/L13,IF(J13&gt;0,1,0)))</f>
        <v>0</v>
      </c>
      <c r="L13" s="187">
        <f t="shared" ref="L13:L34" si="1">J13+H13</f>
        <v>415769919</v>
      </c>
      <c r="M13" s="44">
        <f>IF(ISBLANK(L13),"  ",IF(L79&gt;0,L13/L79,IF(L13&gt;0,1,0)))</f>
        <v>0.11213968931867765</v>
      </c>
      <c r="N13" s="24"/>
    </row>
    <row r="14" spans="1:17" ht="15" customHeight="1" x14ac:dyDescent="0.2">
      <c r="A14" s="10" t="s">
        <v>13</v>
      </c>
      <c r="B14" s="165">
        <f>'2Year'!B14+'4Year'!B14</f>
        <v>0</v>
      </c>
      <c r="C14" s="45">
        <f t="shared" si="0"/>
        <v>0</v>
      </c>
      <c r="D14" s="177">
        <f>'2Year'!D14+'4Year'!D14</f>
        <v>0</v>
      </c>
      <c r="E14" s="46">
        <f>IF(ISBLANK(D14),"  ",IF(F14&gt;0,D14/F14,IF(D14&gt;0,1,0)))</f>
        <v>0</v>
      </c>
      <c r="F14" s="188">
        <f>D14+B14</f>
        <v>0</v>
      </c>
      <c r="G14" s="47">
        <f>IF(ISBLANK(F14),"  ",IF(F79&gt;0,F14/F79,IF(F14&gt;0,1,0)))</f>
        <v>0</v>
      </c>
      <c r="H14" s="165">
        <f>'2Year'!H14+'4Year'!H14</f>
        <v>0</v>
      </c>
      <c r="I14" s="45">
        <f>IF(ISBLANK(H14),"  ",IF(L14&gt;0,H14/L14,IF(H14&gt;0,1,0)))</f>
        <v>0</v>
      </c>
      <c r="J14" s="177">
        <f>'2Year'!J14+'4Year'!J14</f>
        <v>0</v>
      </c>
      <c r="K14" s="46">
        <f>IF(ISBLANK(J14),"  ",IF(L14&gt;0,J14/L14,IF(J14&gt;0,1,0)))</f>
        <v>0</v>
      </c>
      <c r="L14" s="188">
        <f t="shared" si="1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65">
        <f>'2Year'!B15+'4Year'!B15</f>
        <v>46403083</v>
      </c>
      <c r="C15" s="48">
        <f t="shared" si="0"/>
        <v>0.99156658136626574</v>
      </c>
      <c r="D15" s="177">
        <f>'2Year'!D15+'4Year'!D15</f>
        <v>394665</v>
      </c>
      <c r="E15" s="49">
        <f>IF(ISBLANK(D15),"  ",IF(F15&gt;0,D15/F15,IF(D15&gt;0,1,0)))</f>
        <v>8.4334186337342559E-3</v>
      </c>
      <c r="F15" s="189">
        <f>D15+B15</f>
        <v>46797748</v>
      </c>
      <c r="G15" s="50">
        <f>IF(ISBLANK(F15),"  ",IF(F79&gt;0,F15/F79,IF(F15&gt;0,1,0)))</f>
        <v>1.2396554609551568E-2</v>
      </c>
      <c r="H15" s="165">
        <f>'2Year'!H15+'4Year'!H15</f>
        <v>45828637</v>
      </c>
      <c r="I15" s="48">
        <f>IF(ISBLANK(H15),"  ",IF(L15&gt;0,H15/L15,IF(H15&gt;0,1,0)))</f>
        <v>0.99349644777061152</v>
      </c>
      <c r="J15" s="177">
        <f>'2Year'!J15+'4Year'!J15</f>
        <v>300000</v>
      </c>
      <c r="K15" s="49">
        <f>IF(ISBLANK(J15),"  ",IF(L15&gt;0,J15/L15,IF(J15&gt;0,1,0)))</f>
        <v>6.503552229388438E-3</v>
      </c>
      <c r="L15" s="189">
        <f t="shared" si="1"/>
        <v>46128637</v>
      </c>
      <c r="M15" s="50">
        <f>IF(ISBLANK(L15),"  ",IF(L79&gt;0,L15/L79,IF(L15&gt;0,1,0)))</f>
        <v>1.244161923574384E-2</v>
      </c>
      <c r="N15" s="24"/>
    </row>
    <row r="16" spans="1:17" ht="15" customHeight="1" x14ac:dyDescent="0.2">
      <c r="A16" s="51" t="s">
        <v>15</v>
      </c>
      <c r="B16" s="165">
        <f>'2Year'!B16+'4Year'!B16</f>
        <v>1094092</v>
      </c>
      <c r="C16" s="41">
        <f t="shared" si="0"/>
        <v>1</v>
      </c>
      <c r="D16" s="177">
        <f>'2Year'!D16+'4Year'!D16</f>
        <v>0</v>
      </c>
      <c r="E16" s="42">
        <f>IF(ISBLANK(D16),"  ",IF(F16&gt;0,D16/F16,IF(D16&gt;0,1,0)))</f>
        <v>0</v>
      </c>
      <c r="F16" s="190">
        <f t="shared" ref="F16:F41" si="2">D16+B16</f>
        <v>1094092</v>
      </c>
      <c r="G16" s="43">
        <f>IF(ISBLANK(F16),"  ",IF(F79&gt;0,F16/F79,IF(F16&gt;0,1,0)))</f>
        <v>2.898210235644992E-4</v>
      </c>
      <c r="H16" s="165">
        <f>'2Year'!H16+'4Year'!H16</f>
        <v>0</v>
      </c>
      <c r="I16" s="41">
        <f t="shared" ref="I16:I34" si="3">IF(ISBLANK(H16),"  ",IF(L16&gt;0,H16/L16,IF(H16&gt;0,1,0)))</f>
        <v>0</v>
      </c>
      <c r="J16" s="177">
        <f>'2Year'!J16+'4Year'!J16</f>
        <v>0</v>
      </c>
      <c r="K16" s="42">
        <f t="shared" ref="K16:K34" si="4">IF(ISBLANK(J16),"  ",IF(L16&gt;0,J16/L16,IF(J16&gt;0,1,0)))</f>
        <v>0</v>
      </c>
      <c r="L16" s="190">
        <f t="shared" si="1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165">
        <f>'2Year'!B17+'4Year'!B17</f>
        <v>27954837.149999999</v>
      </c>
      <c r="C17" s="45">
        <f t="shared" si="0"/>
        <v>1</v>
      </c>
      <c r="D17" s="177">
        <f>'2Year'!D17+'4Year'!D17</f>
        <v>0</v>
      </c>
      <c r="E17" s="42">
        <f t="shared" ref="E17:E34" si="5">IF(ISBLANK(D17),"  ",IF(F17&gt;0,D17/F17,IF(D17&gt;0,1,0)))</f>
        <v>0</v>
      </c>
      <c r="F17" s="191">
        <f t="shared" si="2"/>
        <v>27954837.149999999</v>
      </c>
      <c r="G17" s="47">
        <f>IF(ISBLANK(F17),"  ",IF(F79&gt;0,F17/F79,IF(F17&gt;0,1,0)))</f>
        <v>7.40513550633026E-3</v>
      </c>
      <c r="H17" s="165">
        <f>'2Year'!H17+'4Year'!H17</f>
        <v>28554741</v>
      </c>
      <c r="I17" s="45">
        <f t="shared" si="3"/>
        <v>1</v>
      </c>
      <c r="J17" s="177">
        <f>'2Year'!J17+'4Year'!J17</f>
        <v>0</v>
      </c>
      <c r="K17" s="46">
        <f t="shared" si="4"/>
        <v>0</v>
      </c>
      <c r="L17" s="191">
        <f t="shared" si="1"/>
        <v>28554741</v>
      </c>
      <c r="M17" s="47">
        <f>IF(ISBLANK(L17),"  ",IF(L79&gt;0,L17/L79,IF(L17&gt;0,1,0)))</f>
        <v>7.701662958246161E-3</v>
      </c>
      <c r="N17" s="24"/>
    </row>
    <row r="18" spans="1:14" ht="15" customHeight="1" x14ac:dyDescent="0.2">
      <c r="A18" s="52" t="s">
        <v>17</v>
      </c>
      <c r="B18" s="165">
        <f>'2Year'!B18+'4Year'!B18</f>
        <v>0</v>
      </c>
      <c r="C18" s="45">
        <f t="shared" si="0"/>
        <v>0</v>
      </c>
      <c r="D18" s="177">
        <f>'2Year'!D18+'4Year'!D18</f>
        <v>0</v>
      </c>
      <c r="E18" s="42">
        <f t="shared" si="5"/>
        <v>0</v>
      </c>
      <c r="F18" s="191">
        <f t="shared" si="2"/>
        <v>0</v>
      </c>
      <c r="G18" s="47">
        <f>IF(ISBLANK(F18),"  ",IF(F79&gt;0,F18/F79,IF(F18&gt;0,1,0)))</f>
        <v>0</v>
      </c>
      <c r="H18" s="165">
        <f>'2Year'!H18+'4Year'!H18</f>
        <v>0</v>
      </c>
      <c r="I18" s="45">
        <f t="shared" si="3"/>
        <v>0</v>
      </c>
      <c r="J18" s="177">
        <f>'2Year'!J18+'4Year'!J18</f>
        <v>0</v>
      </c>
      <c r="K18" s="46">
        <f t="shared" si="4"/>
        <v>0</v>
      </c>
      <c r="L18" s="191">
        <f t="shared" si="1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165">
        <f>'2Year'!B19+'4Year'!B19</f>
        <v>567481.21</v>
      </c>
      <c r="C19" s="45">
        <f t="shared" si="0"/>
        <v>1</v>
      </c>
      <c r="D19" s="177">
        <f>'2Year'!D19+'4Year'!D19</f>
        <v>0</v>
      </c>
      <c r="E19" s="42">
        <f t="shared" si="5"/>
        <v>0</v>
      </c>
      <c r="F19" s="191">
        <f t="shared" si="2"/>
        <v>567481.21</v>
      </c>
      <c r="G19" s="47">
        <f>IF(ISBLANK(F19),"  ",IF(F79&gt;0,F19/F79,IF(F19&gt;0,1,0)))</f>
        <v>1.5032372518565212E-4</v>
      </c>
      <c r="H19" s="165">
        <f>'2Year'!H19+'4Year'!H19</f>
        <v>314851</v>
      </c>
      <c r="I19" s="45">
        <f t="shared" si="3"/>
        <v>1</v>
      </c>
      <c r="J19" s="177">
        <f>'2Year'!J19+'4Year'!J19</f>
        <v>0</v>
      </c>
      <c r="K19" s="46">
        <f t="shared" si="4"/>
        <v>0</v>
      </c>
      <c r="L19" s="191">
        <f t="shared" si="1"/>
        <v>314851</v>
      </c>
      <c r="M19" s="47">
        <f>IF(ISBLANK(L19),"  ",IF(L79&gt;0,L19/L79,IF(L19&gt;0,1,0)))</f>
        <v>8.4920268899191278E-5</v>
      </c>
      <c r="N19" s="24"/>
    </row>
    <row r="20" spans="1:14" ht="15" customHeight="1" x14ac:dyDescent="0.2">
      <c r="A20" s="52" t="s">
        <v>19</v>
      </c>
      <c r="B20" s="165">
        <f>'2Year'!B20+'4Year'!B20</f>
        <v>2122498</v>
      </c>
      <c r="C20" s="45">
        <f t="shared" si="0"/>
        <v>1</v>
      </c>
      <c r="D20" s="177">
        <f>'2Year'!D20+'4Year'!D20</f>
        <v>0</v>
      </c>
      <c r="E20" s="42">
        <f t="shared" si="5"/>
        <v>0</v>
      </c>
      <c r="F20" s="191">
        <f>D20+B20</f>
        <v>2122498</v>
      </c>
      <c r="G20" s="47">
        <f>IF(ISBLANK(F20),"  ",IF(F79&gt;0,F20/F79,IF(F20&gt;0,1,0)))</f>
        <v>5.622420627091711E-4</v>
      </c>
      <c r="H20" s="165">
        <f>'2Year'!H20+'4Year'!H20</f>
        <v>2178837</v>
      </c>
      <c r="I20" s="45">
        <f t="shared" si="3"/>
        <v>1</v>
      </c>
      <c r="J20" s="177">
        <f>'2Year'!J20+'4Year'!J20</f>
        <v>0</v>
      </c>
      <c r="K20" s="46">
        <f t="shared" si="4"/>
        <v>0</v>
      </c>
      <c r="L20" s="191">
        <f t="shared" si="1"/>
        <v>2178837</v>
      </c>
      <c r="M20" s="47">
        <f>IF(ISBLANK(L20),"  ",IF(L79&gt;0,L20/L79,IF(L20&gt;0,1,0)))</f>
        <v>5.8766662302964646E-4</v>
      </c>
      <c r="N20" s="24"/>
    </row>
    <row r="21" spans="1:14" ht="15" customHeight="1" x14ac:dyDescent="0.2">
      <c r="A21" s="52" t="s">
        <v>20</v>
      </c>
      <c r="B21" s="165">
        <f>'2Year'!B21+'4Year'!B21</f>
        <v>50000</v>
      </c>
      <c r="C21" s="45">
        <f t="shared" si="0"/>
        <v>1</v>
      </c>
      <c r="D21" s="177">
        <f>'2Year'!D21+'4Year'!D21</f>
        <v>0</v>
      </c>
      <c r="E21" s="42">
        <f t="shared" si="5"/>
        <v>0</v>
      </c>
      <c r="F21" s="191">
        <f t="shared" si="2"/>
        <v>50000</v>
      </c>
      <c r="G21" s="47">
        <f>IF(ISBLANK(F21),"  ",IF(F79&gt;0,F21/F79,IF(F21&gt;0,1,0)))</f>
        <v>1.3244819611353486E-5</v>
      </c>
      <c r="H21" s="165">
        <f>'2Year'!H21+'4Year'!H21</f>
        <v>50000</v>
      </c>
      <c r="I21" s="45">
        <f t="shared" si="3"/>
        <v>1</v>
      </c>
      <c r="J21" s="177">
        <f>'2Year'!J21+'4Year'!J21</f>
        <v>0</v>
      </c>
      <c r="K21" s="46">
        <f t="shared" si="4"/>
        <v>0</v>
      </c>
      <c r="L21" s="191">
        <f t="shared" si="1"/>
        <v>50000</v>
      </c>
      <c r="M21" s="47">
        <f>IF(ISBLANK(L21),"  ",IF(L79&gt;0,L21/L79,IF(L21&gt;0,1,0)))</f>
        <v>1.3485786752970656E-5</v>
      </c>
      <c r="N21" s="24"/>
    </row>
    <row r="22" spans="1:14" ht="15" customHeight="1" x14ac:dyDescent="0.2">
      <c r="A22" s="52" t="s">
        <v>21</v>
      </c>
      <c r="B22" s="165">
        <f>'2Year'!B22+'4Year'!B22</f>
        <v>0</v>
      </c>
      <c r="C22" s="45">
        <f t="shared" si="0"/>
        <v>0</v>
      </c>
      <c r="D22" s="177">
        <f>'2Year'!D22+'4Year'!D22</f>
        <v>0</v>
      </c>
      <c r="E22" s="42">
        <f t="shared" si="5"/>
        <v>0</v>
      </c>
      <c r="F22" s="191">
        <f t="shared" si="2"/>
        <v>0</v>
      </c>
      <c r="G22" s="47">
        <f>IF(ISBLANK(F22),"  ",IF(F79&gt;0,F22/F79,IF(F22&gt;0,1,0)))</f>
        <v>0</v>
      </c>
      <c r="H22" s="165">
        <f>'2Year'!H22+'4Year'!H22</f>
        <v>0</v>
      </c>
      <c r="I22" s="45">
        <f t="shared" si="3"/>
        <v>0</v>
      </c>
      <c r="J22" s="177">
        <f>'2Year'!J22+'4Year'!J22</f>
        <v>0</v>
      </c>
      <c r="K22" s="46">
        <f t="shared" si="4"/>
        <v>0</v>
      </c>
      <c r="L22" s="191">
        <f t="shared" si="1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165">
        <f>'2Year'!B23+'4Year'!B23</f>
        <v>750000</v>
      </c>
      <c r="C23" s="45">
        <f t="shared" si="0"/>
        <v>1</v>
      </c>
      <c r="D23" s="177">
        <f>'2Year'!D23+'4Year'!D23</f>
        <v>0</v>
      </c>
      <c r="E23" s="42">
        <f t="shared" si="5"/>
        <v>0</v>
      </c>
      <c r="F23" s="191">
        <f t="shared" si="2"/>
        <v>750000</v>
      </c>
      <c r="G23" s="47">
        <f>IF(ISBLANK(F23),"  ",IF(F79&gt;0,F23/F79,IF(F23&gt;0,1,0)))</f>
        <v>1.9867229417030229E-4</v>
      </c>
      <c r="H23" s="165">
        <f>'2Year'!H23+'4Year'!H23</f>
        <v>750000</v>
      </c>
      <c r="I23" s="45">
        <f t="shared" si="3"/>
        <v>1</v>
      </c>
      <c r="J23" s="177">
        <f>'2Year'!J23+'4Year'!J23</f>
        <v>0</v>
      </c>
      <c r="K23" s="46">
        <f t="shared" si="4"/>
        <v>0</v>
      </c>
      <c r="L23" s="191">
        <f t="shared" si="1"/>
        <v>750000</v>
      </c>
      <c r="M23" s="47">
        <f>IF(ISBLANK(L23),"  ",IF(L79&gt;0,L23/L79,IF(L23&gt;0,1,0)))</f>
        <v>2.0228680129455985E-4</v>
      </c>
      <c r="N23" s="24"/>
    </row>
    <row r="24" spans="1:14" ht="15" customHeight="1" x14ac:dyDescent="0.2">
      <c r="A24" s="52" t="s">
        <v>23</v>
      </c>
      <c r="B24" s="165">
        <f>'2Year'!B24+'4Year'!B24</f>
        <v>3332132.64</v>
      </c>
      <c r="C24" s="45">
        <f t="shared" si="0"/>
        <v>1</v>
      </c>
      <c r="D24" s="177">
        <f>'2Year'!D24+'4Year'!D24</f>
        <v>0</v>
      </c>
      <c r="E24" s="42">
        <f t="shared" si="5"/>
        <v>0</v>
      </c>
      <c r="F24" s="191">
        <f t="shared" si="2"/>
        <v>3332132.64</v>
      </c>
      <c r="G24" s="47">
        <f>IF(ISBLANK(F24),"  ",IF(F79&gt;0,F24/F79,IF(F24&gt;0,1,0)))</f>
        <v>8.8266991475806139E-4</v>
      </c>
      <c r="H24" s="165">
        <f>'2Year'!H24+'4Year'!H24</f>
        <v>3533359</v>
      </c>
      <c r="I24" s="45">
        <f t="shared" si="3"/>
        <v>1</v>
      </c>
      <c r="J24" s="177">
        <f>'2Year'!J24+'4Year'!J24</f>
        <v>0</v>
      </c>
      <c r="K24" s="46">
        <f t="shared" si="4"/>
        <v>0</v>
      </c>
      <c r="L24" s="191">
        <f t="shared" si="1"/>
        <v>3533359</v>
      </c>
      <c r="M24" s="47">
        <f>IF(ISBLANK(L24),"  ",IF(L79&gt;0,L24/L79,IF(L24&gt;0,1,0)))</f>
        <v>9.5300251991379289E-4</v>
      </c>
      <c r="N24" s="24"/>
    </row>
    <row r="25" spans="1:14" ht="15" customHeight="1" x14ac:dyDescent="0.2">
      <c r="A25" s="52" t="s">
        <v>24</v>
      </c>
      <c r="B25" s="165">
        <f>'2Year'!B25+'4Year'!B25</f>
        <v>210000</v>
      </c>
      <c r="C25" s="45">
        <f t="shared" si="0"/>
        <v>1</v>
      </c>
      <c r="D25" s="177">
        <f>'2Year'!D25+'4Year'!D25</f>
        <v>0</v>
      </c>
      <c r="E25" s="42">
        <f t="shared" si="5"/>
        <v>0</v>
      </c>
      <c r="F25" s="191">
        <f t="shared" si="2"/>
        <v>210000</v>
      </c>
      <c r="G25" s="47">
        <f>IF(ISBLANK(F25),"  ",IF(F79&gt;0,F25/F79,IF(F25&gt;0,1,0)))</f>
        <v>5.5628242367684648E-5</v>
      </c>
      <c r="H25" s="165">
        <f>'2Year'!H25+'4Year'!H25</f>
        <v>210000</v>
      </c>
      <c r="I25" s="45">
        <f t="shared" si="3"/>
        <v>1</v>
      </c>
      <c r="J25" s="177">
        <f>'2Year'!J25+'4Year'!J25</f>
        <v>0</v>
      </c>
      <c r="K25" s="46">
        <f t="shared" si="4"/>
        <v>0</v>
      </c>
      <c r="L25" s="191">
        <f t="shared" si="1"/>
        <v>210000</v>
      </c>
      <c r="M25" s="47">
        <f>IF(ISBLANK(L25),"  ",IF(L79&gt;0,L25/L79,IF(L25&gt;0,1,0)))</f>
        <v>5.6640304362476757E-5</v>
      </c>
      <c r="N25" s="24"/>
    </row>
    <row r="26" spans="1:14" ht="15" customHeight="1" x14ac:dyDescent="0.2">
      <c r="A26" s="52" t="s">
        <v>25</v>
      </c>
      <c r="B26" s="165">
        <f>'2Year'!B26+'4Year'!B26</f>
        <v>0</v>
      </c>
      <c r="C26" s="45">
        <f t="shared" si="0"/>
        <v>0</v>
      </c>
      <c r="D26" s="177">
        <f>'2Year'!D26+'4Year'!D26</f>
        <v>0</v>
      </c>
      <c r="E26" s="42">
        <f t="shared" si="5"/>
        <v>0</v>
      </c>
      <c r="F26" s="191">
        <f t="shared" si="2"/>
        <v>0</v>
      </c>
      <c r="G26" s="47">
        <f>IF(ISBLANK(F26),"  ",IF(F79&gt;0,F26/F79,IF(F26&gt;0,1,0)))</f>
        <v>0</v>
      </c>
      <c r="H26" s="165">
        <f>'2Year'!H26+'4Year'!H26</f>
        <v>0</v>
      </c>
      <c r="I26" s="45">
        <f t="shared" si="3"/>
        <v>0</v>
      </c>
      <c r="J26" s="177">
        <f>'2Year'!J26+'4Year'!J26</f>
        <v>0</v>
      </c>
      <c r="K26" s="46">
        <f t="shared" si="4"/>
        <v>0</v>
      </c>
      <c r="L26" s="191">
        <f t="shared" si="1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165">
        <f>'2Year'!B27+'4Year'!B27</f>
        <v>0</v>
      </c>
      <c r="C27" s="45">
        <f t="shared" si="0"/>
        <v>0</v>
      </c>
      <c r="D27" s="177">
        <f>'2Year'!D27+'4Year'!D27</f>
        <v>0</v>
      </c>
      <c r="E27" s="42">
        <f t="shared" si="5"/>
        <v>0</v>
      </c>
      <c r="F27" s="191">
        <f t="shared" si="2"/>
        <v>0</v>
      </c>
      <c r="G27" s="47">
        <f>IF(ISBLANK(F27),"  ",IF(F79&gt;0,F27/F79,IF(F27&gt;0,1,0)))</f>
        <v>0</v>
      </c>
      <c r="H27" s="165">
        <f>'2Year'!H27+'4Year'!H27</f>
        <v>0</v>
      </c>
      <c r="I27" s="45">
        <f t="shared" si="3"/>
        <v>0</v>
      </c>
      <c r="J27" s="177">
        <f>'2Year'!J27+'4Year'!J27</f>
        <v>0</v>
      </c>
      <c r="K27" s="46">
        <f t="shared" si="4"/>
        <v>0</v>
      </c>
      <c r="L27" s="191">
        <f t="shared" si="1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165">
        <f>'2Year'!B28+'4Year'!B28</f>
        <v>0</v>
      </c>
      <c r="C28" s="45">
        <f t="shared" si="0"/>
        <v>0</v>
      </c>
      <c r="D28" s="177">
        <f>'2Year'!D28+'4Year'!D28</f>
        <v>0</v>
      </c>
      <c r="E28" s="42">
        <f t="shared" si="5"/>
        <v>0</v>
      </c>
      <c r="F28" s="191">
        <f t="shared" si="2"/>
        <v>0</v>
      </c>
      <c r="G28" s="47">
        <f>IF(ISBLANK(F28),"  ",IF(F79&gt;0,F28/F79,IF(F28&gt;0,1,0)))</f>
        <v>0</v>
      </c>
      <c r="H28" s="165">
        <f>'2Year'!H28+'4Year'!H28</f>
        <v>0</v>
      </c>
      <c r="I28" s="45">
        <f t="shared" si="3"/>
        <v>0</v>
      </c>
      <c r="J28" s="177">
        <f>'2Year'!J28+'4Year'!J28</f>
        <v>0</v>
      </c>
      <c r="K28" s="46">
        <f t="shared" si="4"/>
        <v>0</v>
      </c>
      <c r="L28" s="191">
        <f t="shared" si="1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165">
        <f>'2Year'!B29+'4Year'!B29</f>
        <v>10000000</v>
      </c>
      <c r="C29" s="45">
        <f t="shared" si="0"/>
        <v>0.96203196543611558</v>
      </c>
      <c r="D29" s="177">
        <f>'2Year'!D29+'4Year'!D29</f>
        <v>394665</v>
      </c>
      <c r="E29" s="42">
        <f t="shared" si="5"/>
        <v>3.7968034563884451E-2</v>
      </c>
      <c r="F29" s="191">
        <f t="shared" si="2"/>
        <v>10394665</v>
      </c>
      <c r="G29" s="47">
        <f>IF(ISBLANK(F29),"  ",IF(F79&gt;0,F29/F79,IF(F29&gt;0,1,0)))</f>
        <v>2.753509256908994E-3</v>
      </c>
      <c r="H29" s="165">
        <f>'2Year'!H29+'4Year'!H29</f>
        <v>10000000</v>
      </c>
      <c r="I29" s="45">
        <f t="shared" si="3"/>
        <v>0.970873786407767</v>
      </c>
      <c r="J29" s="177">
        <f>'2Year'!J29+'4Year'!J29</f>
        <v>300000</v>
      </c>
      <c r="K29" s="46">
        <f t="shared" si="4"/>
        <v>2.9126213592233011E-2</v>
      </c>
      <c r="L29" s="191">
        <f t="shared" si="1"/>
        <v>10300000</v>
      </c>
      <c r="M29" s="47">
        <f>IF(ISBLANK(L29),"  ",IF(L79&gt;0,L29/L79,IF(L29&gt;0,1,0)))</f>
        <v>2.7780720711119552E-3</v>
      </c>
      <c r="N29" s="24"/>
    </row>
    <row r="30" spans="1:14" ht="15" customHeight="1" x14ac:dyDescent="0.2">
      <c r="A30" s="53" t="s">
        <v>29</v>
      </c>
      <c r="B30" s="165">
        <f>'2Year'!B30+'4Year'!B30</f>
        <v>0</v>
      </c>
      <c r="C30" s="45">
        <f t="shared" si="0"/>
        <v>0</v>
      </c>
      <c r="D30" s="177">
        <f>'2Year'!D30+'4Year'!D30</f>
        <v>0</v>
      </c>
      <c r="E30" s="42">
        <f>IF(ISBLANK(D30),"  ",IF(F30&gt;0,D30/F30,IF(D30&gt;0,1,0)))</f>
        <v>0</v>
      </c>
      <c r="F30" s="191">
        <f t="shared" si="2"/>
        <v>0</v>
      </c>
      <c r="G30" s="47">
        <f>IF(ISBLANK(F30),"  ",IF(F79&gt;0,F30/F79,IF(F30&gt;0,1,0)))</f>
        <v>0</v>
      </c>
      <c r="H30" s="165">
        <f>'2Year'!H30+'4Year'!H30</f>
        <v>0</v>
      </c>
      <c r="I30" s="45">
        <f t="shared" si="3"/>
        <v>0</v>
      </c>
      <c r="J30" s="177">
        <f>'2Year'!J30+'4Year'!J30</f>
        <v>0</v>
      </c>
      <c r="K30" s="46">
        <f>IF(ISBLANK(J30),"  ",IF(L30&gt;0,J30/L30,IF(J30&gt;0,1,0)))</f>
        <v>0</v>
      </c>
      <c r="L30" s="191">
        <f t="shared" si="1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165">
        <f>'2Year'!B31+'4Year'!B31</f>
        <v>312717</v>
      </c>
      <c r="C31" s="45">
        <f t="shared" si="0"/>
        <v>1</v>
      </c>
      <c r="D31" s="177">
        <f>'2Year'!D31+'4Year'!D31</f>
        <v>0</v>
      </c>
      <c r="E31" s="42">
        <f>IF(ISBLANK(D31),"  ",IF(F31&gt;0,D31/F31,IF(D31&gt;0,1,0)))</f>
        <v>0</v>
      </c>
      <c r="F31" s="191">
        <f t="shared" si="2"/>
        <v>312717</v>
      </c>
      <c r="G31" s="47">
        <f>IF(ISBLANK(F31),"  ",IF(F79&gt;0,F31/F79,IF(F31&gt;0,1,0)))</f>
        <v>8.2837605088072563E-5</v>
      </c>
      <c r="H31" s="165">
        <f>'2Year'!H31+'4Year'!H31</f>
        <v>211552</v>
      </c>
      <c r="I31" s="45">
        <f t="shared" si="3"/>
        <v>1</v>
      </c>
      <c r="J31" s="177">
        <f>'2Year'!J31+'4Year'!J31</f>
        <v>0</v>
      </c>
      <c r="K31" s="46">
        <f>IF(ISBLANK(J31),"  ",IF(L31&gt;0,J31/L31,IF(J31&gt;0,1,0)))</f>
        <v>0</v>
      </c>
      <c r="L31" s="191">
        <f t="shared" si="1"/>
        <v>211552</v>
      </c>
      <c r="M31" s="47">
        <f>IF(ISBLANK(L31),"  ",IF(L79&gt;0,L31/L79,IF(L31&gt;0,1,0)))</f>
        <v>5.7058903183288963E-5</v>
      </c>
      <c r="N31" s="24"/>
    </row>
    <row r="32" spans="1:14" ht="15" customHeight="1" x14ac:dyDescent="0.2">
      <c r="A32" s="53" t="s">
        <v>31</v>
      </c>
      <c r="B32" s="165">
        <f>'2Year'!B32+'4Year'!B32</f>
        <v>0</v>
      </c>
      <c r="C32" s="45">
        <f t="shared" si="0"/>
        <v>0</v>
      </c>
      <c r="D32" s="177">
        <f>'2Year'!D32+'4Year'!D32</f>
        <v>0</v>
      </c>
      <c r="E32" s="42">
        <f>IF(ISBLANK(D32),"  ",IF(F32&gt;0,D32/F32,IF(D32&gt;0,1,0)))</f>
        <v>0</v>
      </c>
      <c r="F32" s="191">
        <f t="shared" si="2"/>
        <v>0</v>
      </c>
      <c r="G32" s="47">
        <f>IF(ISBLANK(F32),"  ",IF(F79&gt;0,F32/F79,IF(F32&gt;0,1,0)))</f>
        <v>0</v>
      </c>
      <c r="H32" s="165">
        <f>'2Year'!H32+'4Year'!H32</f>
        <v>0</v>
      </c>
      <c r="I32" s="45">
        <f t="shared" si="3"/>
        <v>0</v>
      </c>
      <c r="J32" s="177">
        <f>'2Year'!J32+'4Year'!J32</f>
        <v>0</v>
      </c>
      <c r="K32" s="46">
        <f>IF(ISBLANK(J32),"  ",IF(L32&gt;0,J32/L32,IF(J32&gt;0,1,0)))</f>
        <v>0</v>
      </c>
      <c r="L32" s="191">
        <f t="shared" si="1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165">
        <f>'2Year'!B33+'4Year'!B33</f>
        <v>0</v>
      </c>
      <c r="C33" s="45">
        <f>IF(ISBLANK(B33),"  ",IF(F33&gt;0,B33/F33,IF(B33&gt;0,1,0)))</f>
        <v>0</v>
      </c>
      <c r="D33" s="177">
        <f>'2Year'!D33+'4Year'!D33</f>
        <v>0</v>
      </c>
      <c r="E33" s="42">
        <f>IF(ISBLANK(D33),"  ",IF(F33&gt;0,D33/F33,IF(D33&gt;0,1,0)))</f>
        <v>0</v>
      </c>
      <c r="F33" s="191">
        <f t="shared" si="2"/>
        <v>0</v>
      </c>
      <c r="G33" s="47">
        <f>IF(ISBLANK(F33),"  ",IF(F79&gt;0,F33/F79,IF(F33&gt;0,1,0)))</f>
        <v>0</v>
      </c>
      <c r="H33" s="165">
        <f>'2Year'!H33+'4Year'!H33</f>
        <v>0</v>
      </c>
      <c r="I33" s="45">
        <f>IF(ISBLANK(H33),"  ",IF(L33&gt;0,H33/L33,IF(H33&gt;0,1,0)))</f>
        <v>0</v>
      </c>
      <c r="J33" s="177">
        <f>'2Year'!J33+'4Year'!J33</f>
        <v>0</v>
      </c>
      <c r="K33" s="46">
        <f>IF(ISBLANK(J33),"  ",IF(L33&gt;0,J33/L33,IF(J33&gt;0,1,0)))</f>
        <v>0</v>
      </c>
      <c r="L33" s="191">
        <f t="shared" si="1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165">
        <f>'2Year'!B34+'4Year'!B34</f>
        <v>0</v>
      </c>
      <c r="C34" s="45">
        <f t="shared" si="0"/>
        <v>0</v>
      </c>
      <c r="D34" s="177">
        <f>'2Year'!D34+'4Year'!D34</f>
        <v>0</v>
      </c>
      <c r="E34" s="42">
        <f t="shared" si="5"/>
        <v>0</v>
      </c>
      <c r="F34" s="191">
        <f t="shared" si="2"/>
        <v>0</v>
      </c>
      <c r="G34" s="47">
        <f>IF(ISBLANK(F34),"  ",IF(F79&gt;0,F34/F79,IF(F34&gt;0,1,0)))</f>
        <v>0</v>
      </c>
      <c r="H34" s="165">
        <f>'2Year'!H34+'4Year'!H34</f>
        <v>0</v>
      </c>
      <c r="I34" s="45">
        <f t="shared" si="3"/>
        <v>0</v>
      </c>
      <c r="J34" s="177">
        <f>'2Year'!J34+'4Year'!J34</f>
        <v>0</v>
      </c>
      <c r="K34" s="46">
        <f t="shared" si="4"/>
        <v>0</v>
      </c>
      <c r="L34" s="191">
        <f t="shared" si="1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165">
        <f>'2Year'!B35+'4Year'!B35</f>
        <v>9325</v>
      </c>
      <c r="C35" s="45">
        <f t="shared" ref="C35:C36" si="6">IF(ISBLANK(B35),"  ",IF(F35&gt;0,B35/F35,IF(B35&gt;0,1,0)))</f>
        <v>1</v>
      </c>
      <c r="D35" s="177">
        <f>'2Year'!D35+'4Year'!D35</f>
        <v>0</v>
      </c>
      <c r="E35" s="42">
        <f t="shared" ref="E35:E36" si="7">IF(ISBLANK(D35),"  ",IF(F35&gt;0,D35/F35,IF(D35&gt;0,1,0)))</f>
        <v>0</v>
      </c>
      <c r="F35" s="191">
        <f t="shared" ref="F35" si="8">D35+B35</f>
        <v>9325</v>
      </c>
      <c r="G35" s="47">
        <f>IF(ISBLANK(F35),"  ",IF(F80&gt;0,F35/F80,IF(F35&gt;0,1,0)))</f>
        <v>1</v>
      </c>
      <c r="H35" s="165">
        <f>'2Year'!H35+'4Year'!H35</f>
        <v>25297</v>
      </c>
      <c r="I35" s="45">
        <f t="shared" ref="I35" si="9">IF(ISBLANK(H35),"  ",IF(L35&gt;0,H35/L35,IF(H35&gt;0,1,0)))</f>
        <v>1</v>
      </c>
      <c r="J35" s="177">
        <f>'2Year'!J35+'4Year'!J35</f>
        <v>0</v>
      </c>
      <c r="K35" s="46">
        <f t="shared" ref="K35" si="10">IF(ISBLANK(J35),"  ",IF(L35&gt;0,J35/L35,IF(J35&gt;0,1,0)))</f>
        <v>0</v>
      </c>
      <c r="L35" s="191">
        <f t="shared" ref="L35" si="11">J35+H35</f>
        <v>25297</v>
      </c>
      <c r="M35" s="47">
        <f>IF(ISBLANK(L35),"  ",IF(L80&gt;0,L35/L80,IF(L35&gt;0,1,0)))</f>
        <v>1</v>
      </c>
      <c r="N35" s="24"/>
    </row>
    <row r="36" spans="1:14" ht="15" customHeight="1" x14ac:dyDescent="0.2">
      <c r="A36" s="157" t="s">
        <v>188</v>
      </c>
      <c r="B36" s="165">
        <f>'2Year'!B36+'4Year'!B36</f>
        <v>0</v>
      </c>
      <c r="C36" s="45">
        <f t="shared" si="6"/>
        <v>0</v>
      </c>
      <c r="D36" s="177">
        <f>'2Year'!D36+'4Year'!D36</f>
        <v>0</v>
      </c>
      <c r="E36" s="42">
        <f t="shared" si="7"/>
        <v>0</v>
      </c>
      <c r="F36" s="191">
        <f t="shared" ref="F36" si="12">D36+B36</f>
        <v>0</v>
      </c>
      <c r="G36" s="47">
        <f>IF(ISBLANK(F36),"  ",IF(F81&gt;0,F36/F81,IF(F36&gt;0,1,0)))</f>
        <v>0</v>
      </c>
      <c r="H36" s="165">
        <f>'2Year'!H36+'4Year'!H36</f>
        <v>0</v>
      </c>
      <c r="I36" s="45">
        <f t="shared" ref="I36" si="13">IF(ISBLANK(H36),"  ",IF(L36&gt;0,H36/L36,IF(H36&gt;0,1,0)))</f>
        <v>0</v>
      </c>
      <c r="J36" s="177">
        <f>'2Year'!J36+'4Year'!J36</f>
        <v>0</v>
      </c>
      <c r="K36" s="46">
        <f t="shared" ref="K36" si="14">IF(ISBLANK(J36),"  ",IF(L36&gt;0,J36/L36,IF(J36&gt;0,1,0)))</f>
        <v>0</v>
      </c>
      <c r="L36" s="191">
        <f t="shared" ref="L36" si="1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165"/>
      <c r="C37" s="56" t="s">
        <v>4</v>
      </c>
      <c r="D37" s="177"/>
      <c r="E37" s="57" t="s">
        <v>4</v>
      </c>
      <c r="F37" s="191"/>
      <c r="G37" s="58" t="s">
        <v>4</v>
      </c>
      <c r="H37" s="165"/>
      <c r="I37" s="56" t="s">
        <v>4</v>
      </c>
      <c r="J37" s="177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165">
        <f>'2Year'!B38+'4Year'!B38</f>
        <v>0</v>
      </c>
      <c r="C38" s="45">
        <f t="shared" si="0"/>
        <v>0</v>
      </c>
      <c r="D38" s="177">
        <f>'2Year'!D38+'4Year'!D38</f>
        <v>0</v>
      </c>
      <c r="E38" s="46">
        <f>IF(ISBLANK(D38),"  ",IF(F38&gt;0,D38/F38,IF(D38&gt;0,1,0)))</f>
        <v>0</v>
      </c>
      <c r="F38" s="191">
        <f t="shared" si="2"/>
        <v>0</v>
      </c>
      <c r="G38" s="47">
        <f>IF(ISBLANK(F38),"  ",IF(F79&gt;0,F38/F79,IF(F38&gt;0,1,0)))</f>
        <v>0</v>
      </c>
      <c r="H38" s="165">
        <f>'2Year'!H38+'4Year'!H38</f>
        <v>0</v>
      </c>
      <c r="I38" s="45">
        <f>IF(ISBLANK(H38),"  ",IF(L38&gt;0,H38/L38,IF(H38&gt;0,1,0)))</f>
        <v>0</v>
      </c>
      <c r="J38" s="177">
        <f>'2Year'!J38+'4Year'!J38</f>
        <v>0</v>
      </c>
      <c r="K38" s="46">
        <f>IF(ISBLANK(J38),"  ",IF(L38&gt;0,J38/L38,IF(J38&gt;0,1,0)))</f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167"/>
      <c r="C39" s="56" t="s">
        <v>4</v>
      </c>
      <c r="D39" s="179"/>
      <c r="E39" s="57" t="s">
        <v>4</v>
      </c>
      <c r="F39" s="191"/>
      <c r="G39" s="58" t="s">
        <v>4</v>
      </c>
      <c r="H39" s="167"/>
      <c r="I39" s="56" t="s">
        <v>4</v>
      </c>
      <c r="J39" s="179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5">
        <f>'2Year'!B40+'4Year'!B40</f>
        <v>0</v>
      </c>
      <c r="C40" s="45">
        <f t="shared" si="0"/>
        <v>0</v>
      </c>
      <c r="D40" s="177">
        <f>'2Year'!D40+'4Year'!D40</f>
        <v>0</v>
      </c>
      <c r="E40" s="46">
        <f>IF(ISBLANK(D40),"  ",IF(F40&gt;0,D40/F40,IF(D40&gt;0,1,0)))</f>
        <v>0</v>
      </c>
      <c r="F40" s="192">
        <f t="shared" si="2"/>
        <v>0</v>
      </c>
      <c r="G40" s="47">
        <f>IF(ISBLANK(F40),"  ",IF(F79&gt;0,F40/F79,IF(F40&gt;0,1,0)))</f>
        <v>0</v>
      </c>
      <c r="H40" s="165">
        <f>'2Year'!H40+'4Year'!H40</f>
        <v>0</v>
      </c>
      <c r="I40" s="45">
        <f>IF(ISBLANK(H40),"  ",IF(L40&gt;0,H40/L40,IF(H40&gt;0,1,0)))</f>
        <v>0</v>
      </c>
      <c r="J40" s="177">
        <f>'2Year'!J40+'4Year'!J40</f>
        <v>0</v>
      </c>
      <c r="K40" s="46">
        <f>IF(ISBLANK(J40),"  ",IF(L40&gt;0,J40/L40,IF(J40&gt;0,1,0)))</f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36</v>
      </c>
      <c r="B41" s="168"/>
      <c r="C41" s="45" t="str">
        <f t="shared" si="0"/>
        <v xml:space="preserve">  </v>
      </c>
      <c r="D41" s="180"/>
      <c r="E41" s="42" t="str">
        <f>IF(ISBLANK(D41),"  ",IF(F41&gt;0,D41/F41,IF(D41&gt;0,1,0)))</f>
        <v xml:space="preserve">  </v>
      </c>
      <c r="F41" s="191">
        <f t="shared" si="2"/>
        <v>0</v>
      </c>
      <c r="G41" s="47">
        <f>IF(ISBLANK(F41),"  ",IF(F79&gt;0,F41/F79,IF(F41&gt;0,1,0)))</f>
        <v>0</v>
      </c>
      <c r="H41" s="168"/>
      <c r="I41" s="45" t="str">
        <f>IF(ISBLANK(H41),"  ",IF(L41&gt;0,H41/L41,IF(H41&gt;0,1,0)))</f>
        <v xml:space="preserve">  </v>
      </c>
      <c r="J41" s="180"/>
      <c r="K41" s="46" t="str">
        <f>IF(ISBLANK(J41),"  ",IF(L41&gt;0,J41/L41,IF(J41&gt;0,1,0)))</f>
        <v xml:space="preserve">  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f>SUM(B13:B15,B38,B40,B41)</f>
        <v>553440943.5</v>
      </c>
      <c r="C42" s="69">
        <f t="shared" si="0"/>
        <v>0.99928739684855417</v>
      </c>
      <c r="D42" s="213">
        <f>SUM(D13:D15,D38,D40,D41)</f>
        <v>394665</v>
      </c>
      <c r="E42" s="60">
        <f>IF(ISBLANK(D42),"  ",IF(F42&gt;0,D42/F42,IF(D42&gt;0,1,0)))</f>
        <v>7.1260315144579581E-4</v>
      </c>
      <c r="F42" s="169">
        <f>SUM(F13:F15,F38,F40:F41)</f>
        <v>553835608.5</v>
      </c>
      <c r="G42" s="61">
        <f>IF(ISBLANK(F42),"  ",IF(F79&gt;0,F42/F79,IF(F42&gt;0,1,0)))</f>
        <v>0.14670905457853384</v>
      </c>
      <c r="H42" s="169">
        <f>SUM(H13:H15,H38,H40:H41)</f>
        <v>461598556</v>
      </c>
      <c r="I42" s="69">
        <f>IF(ISBLANK(H42),"  ",IF(L42&gt;0,H42/L42,IF(H42&gt;0,1,0)))</f>
        <v>0.99935050673767423</v>
      </c>
      <c r="J42" s="213">
        <f>SUM(J13:J15,J38,J40:J41)</f>
        <v>300000</v>
      </c>
      <c r="K42" s="62">
        <f>IF(ISBLANK(J42),"  ",IF(L42&gt;0,J42/L42,IF(J42&gt;0,1,0)))</f>
        <v>6.4949326232576485E-4</v>
      </c>
      <c r="L42" s="169">
        <f>SUM(L13:L15,L38,L40:L41)</f>
        <v>461898556</v>
      </c>
      <c r="M42" s="61">
        <f>IF(ISBLANK(L42),"  ",IF(L79&gt;0,L42/L79,IF(L42&gt;0,1,0)))</f>
        <v>0.1245813085544215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165">
        <f>'2Year'!B44+'4Year'!B44</f>
        <v>0</v>
      </c>
      <c r="C44" s="41">
        <f t="shared" si="0"/>
        <v>0</v>
      </c>
      <c r="D44" s="177">
        <f>'2Year'!D44+'4Year'!D44</f>
        <v>0</v>
      </c>
      <c r="E44" s="42">
        <f t="shared" ref="E44:E51" si="16">IF(ISBLANK(D44),"  ",IF(F44&gt;0,D44/F44,IF(D44&gt;0,1,0)))</f>
        <v>0</v>
      </c>
      <c r="F44" s="189">
        <f>D44+B44</f>
        <v>0</v>
      </c>
      <c r="G44" s="43">
        <f>IF(ISBLANK(F44),"  ",IF(D79&gt;0,F44/D79,IF(F44&gt;0,1,0)))</f>
        <v>0</v>
      </c>
      <c r="H44" s="165">
        <f>'2Year'!H44+'4Year'!H44</f>
        <v>0</v>
      </c>
      <c r="I44" s="41">
        <f t="shared" ref="I44:I51" si="17">IF(ISBLANK(H44),"  ",IF(L44&gt;0,H44/L44,IF(H44&gt;0,1,0)))</f>
        <v>0</v>
      </c>
      <c r="J44" s="177">
        <f>'2Year'!J44+'4Year'!J44</f>
        <v>0</v>
      </c>
      <c r="K44" s="42">
        <f t="shared" ref="K44:K51" si="18">IF(ISBLANK(J44),"  ",IF(L44&gt;0,J44/L44,IF(J44&gt;0,1,0)))</f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165">
        <f>'2Year'!B45+'4Year'!B45</f>
        <v>0</v>
      </c>
      <c r="C45" s="45">
        <f t="shared" si="0"/>
        <v>0</v>
      </c>
      <c r="D45" s="177">
        <f>'2Year'!D45+'4Year'!D45</f>
        <v>0</v>
      </c>
      <c r="E45" s="46">
        <f t="shared" si="16"/>
        <v>0</v>
      </c>
      <c r="F45" s="191">
        <f>D45+B45</f>
        <v>0</v>
      </c>
      <c r="G45" s="47">
        <f>IF(ISBLANK(F45),"  ",IF(D79&gt;0,F45/D79,IF(F45&gt;0,1,0)))</f>
        <v>0</v>
      </c>
      <c r="H45" s="165">
        <f>'2Year'!H45+'4Year'!H45</f>
        <v>0</v>
      </c>
      <c r="I45" s="45">
        <f t="shared" si="17"/>
        <v>0</v>
      </c>
      <c r="J45" s="177">
        <f>'2Year'!J45+'4Year'!J45</f>
        <v>0</v>
      </c>
      <c r="K45" s="46">
        <f t="shared" si="18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165">
        <f>'2Year'!B46+'4Year'!B46</f>
        <v>0</v>
      </c>
      <c r="C46" s="45">
        <f t="shared" si="0"/>
        <v>0</v>
      </c>
      <c r="D46" s="177">
        <f>'2Year'!D46+'4Year'!D46</f>
        <v>0</v>
      </c>
      <c r="E46" s="46">
        <f t="shared" si="16"/>
        <v>0</v>
      </c>
      <c r="F46" s="192">
        <f>D46+B46</f>
        <v>0</v>
      </c>
      <c r="G46" s="47">
        <f>IF(ISBLANK(F46),"  ",IF(D79&gt;0,F46/D79,IF(F46&gt;0,1,0)))</f>
        <v>0</v>
      </c>
      <c r="H46" s="165">
        <f>'2Year'!H46+'4Year'!H46</f>
        <v>0</v>
      </c>
      <c r="I46" s="45">
        <f t="shared" si="17"/>
        <v>0</v>
      </c>
      <c r="J46" s="177">
        <f>'2Year'!J46+'4Year'!J46</f>
        <v>0</v>
      </c>
      <c r="K46" s="46">
        <f t="shared" si="18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165">
        <f>'2Year'!B47+'4Year'!B47</f>
        <v>10575923.01</v>
      </c>
      <c r="C47" s="45">
        <f t="shared" si="0"/>
        <v>0.87384917095364922</v>
      </c>
      <c r="D47" s="177">
        <f>'2Year'!D47+'4Year'!D47</f>
        <v>1526764</v>
      </c>
      <c r="E47" s="46">
        <f t="shared" si="16"/>
        <v>0.12615082904635075</v>
      </c>
      <c r="F47" s="192">
        <f>D47+B47</f>
        <v>12102687.01</v>
      </c>
      <c r="G47" s="47">
        <f>IF(ISBLANK(F47),"  ",IF(D79&gt;0,F47/D79,IF(F47&gt;0,1,0)))</f>
        <v>6.936881969282483E-3</v>
      </c>
      <c r="H47" s="165">
        <f>'2Year'!H47+'4Year'!H47</f>
        <v>10642631</v>
      </c>
      <c r="I47" s="45">
        <f t="shared" si="17"/>
        <v>0.8764067936686698</v>
      </c>
      <c r="J47" s="177">
        <f>'2Year'!J47+'4Year'!J47</f>
        <v>1500852</v>
      </c>
      <c r="K47" s="46">
        <f t="shared" si="18"/>
        <v>0.12359320633133014</v>
      </c>
      <c r="L47" s="192">
        <f>J47+H47</f>
        <v>12143483</v>
      </c>
      <c r="M47" s="47">
        <f>IF(ISBLANK(L47),"  ",IF(J79&gt;0,L47/J79,IF(L47&gt;0,1,0)))</f>
        <v>6.8132302231136343E-3</v>
      </c>
      <c r="N47" s="24"/>
    </row>
    <row r="48" spans="1:14" ht="15" customHeight="1" x14ac:dyDescent="0.2">
      <c r="A48" s="67" t="s">
        <v>43</v>
      </c>
      <c r="B48" s="165">
        <f>'2Year'!B48+'4Year'!B48</f>
        <v>259923</v>
      </c>
      <c r="C48" s="45">
        <f t="shared" si="0"/>
        <v>0.8870910493300479</v>
      </c>
      <c r="D48" s="177">
        <f>'2Year'!D48+'4Year'!D48</f>
        <v>33083</v>
      </c>
      <c r="E48" s="46">
        <f t="shared" si="16"/>
        <v>0.11290895066995216</v>
      </c>
      <c r="F48" s="192">
        <f>D48+B48</f>
        <v>293006</v>
      </c>
      <c r="G48" s="47">
        <f>IF(ISBLANK(F48),"  ",IF(F79&gt;0,F48/F79,IF(F48&gt;0,1,0)))</f>
        <v>7.7616232300884797E-5</v>
      </c>
      <c r="H48" s="165">
        <f>'2Year'!H48+'4Year'!H48</f>
        <v>259923</v>
      </c>
      <c r="I48" s="45">
        <f t="shared" si="17"/>
        <v>1</v>
      </c>
      <c r="J48" s="177">
        <f>'2Year'!J48+'4Year'!J48</f>
        <v>0</v>
      </c>
      <c r="K48" s="46">
        <f t="shared" si="18"/>
        <v>0</v>
      </c>
      <c r="L48" s="192">
        <f>J48+H48</f>
        <v>259923</v>
      </c>
      <c r="M48" s="47">
        <f>IF(ISBLANK(L48),"  ",IF(L79&gt;0,L48/L79,IF(L48&gt;0,1,0)))</f>
        <v>7.0105323003847838E-5</v>
      </c>
      <c r="N48" s="24"/>
    </row>
    <row r="49" spans="1:14" s="64" customFormat="1" ht="15" customHeight="1" x14ac:dyDescent="0.25">
      <c r="A49" s="65" t="s">
        <v>44</v>
      </c>
      <c r="B49" s="171">
        <f>B48+B47+B46+B45+B44</f>
        <v>10835846.01</v>
      </c>
      <c r="C49" s="69">
        <f t="shared" si="0"/>
        <v>0.87416217885183012</v>
      </c>
      <c r="D49" s="182">
        <f>D48+D47+D46+D45+D44</f>
        <v>1559847</v>
      </c>
      <c r="E49" s="62">
        <f t="shared" si="16"/>
        <v>0.12583782114816991</v>
      </c>
      <c r="F49" s="193">
        <f>F48+F47+F46+F45+F44</f>
        <v>12395693.01</v>
      </c>
      <c r="G49" s="61">
        <f>IF(ISBLANK(F49),"  ",IF(F79&gt;0,F49/F79,IF(F49&gt;0,1,0)))</f>
        <v>3.2835743575033065E-3</v>
      </c>
      <c r="H49" s="171">
        <f>H48+H47+H46+H45+H44</f>
        <v>10902554</v>
      </c>
      <c r="I49" s="69">
        <f t="shared" si="17"/>
        <v>0.87899678523786129</v>
      </c>
      <c r="J49" s="182">
        <f>J48+J47+J46+J45+J44</f>
        <v>1500852</v>
      </c>
      <c r="K49" s="62">
        <f t="shared" si="18"/>
        <v>0.12100321476213872</v>
      </c>
      <c r="L49" s="193">
        <f>L48+L47+L46+L45+L44</f>
        <v>12403406</v>
      </c>
      <c r="M49" s="61">
        <f>IF(ISBLANK(L49),"  ",IF(L79&gt;0,L49/L79,IF(L49&gt;0,1,0)))</f>
        <v>3.3453937665303352E-3</v>
      </c>
      <c r="N49" s="63"/>
    </row>
    <row r="50" spans="1:14" s="64" customFormat="1" ht="15" customHeight="1" x14ac:dyDescent="0.25">
      <c r="A50" s="158" t="s">
        <v>183</v>
      </c>
      <c r="B50" s="172">
        <f>'2Year'!B50+'4Year'!B50</f>
        <v>77275611</v>
      </c>
      <c r="C50" s="69">
        <f t="shared" ref="C50" si="19">IF(ISBLANK(B50),"  ",IF(F50&gt;0,B50/F50,IF(B50&gt;0,1,0)))</f>
        <v>1</v>
      </c>
      <c r="D50" s="183">
        <f>'2Year'!D50+'4Year'!D50</f>
        <v>0</v>
      </c>
      <c r="E50" s="62">
        <f t="shared" ref="E50" si="20">IF(ISBLANK(D50),"  ",IF(F50&gt;0,D50/F50,IF(D50&gt;0,1,0)))</f>
        <v>0</v>
      </c>
      <c r="F50" s="194">
        <f>D50+B50</f>
        <v>77275611</v>
      </c>
      <c r="G50" s="61">
        <f>IF(ISBLANK(F50),"  ",IF(F78&gt;0,F50/F78,IF(F50&gt;0,1,0)))</f>
        <v>1</v>
      </c>
      <c r="H50" s="172">
        <f>'2Year'!H50+'4Year'!H50</f>
        <v>0</v>
      </c>
      <c r="I50" s="69">
        <f t="shared" ref="I50" si="21">IF(ISBLANK(H50),"  ",IF(L50&gt;0,H50/L50,IF(H50&gt;0,1,0)))</f>
        <v>0</v>
      </c>
      <c r="J50" s="183">
        <f>'2Year'!J50+'4Year'!J50</f>
        <v>77372741.150000006</v>
      </c>
      <c r="K50" s="62">
        <f t="shared" ref="K50" si="22">IF(ISBLANK(J50),"  ",IF(L50&gt;0,J50/L50,IF(J50&gt;0,1,0)))</f>
        <v>1</v>
      </c>
      <c r="L50" s="194">
        <f>J50+H50</f>
        <v>77372741.150000006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45</v>
      </c>
      <c r="B51" s="172">
        <f>'2Year'!B51+'4Year'!B51</f>
        <v>691758</v>
      </c>
      <c r="C51" s="69">
        <f t="shared" si="0"/>
        <v>1</v>
      </c>
      <c r="D51" s="183">
        <f>'2Year'!D51+'4Year'!D51</f>
        <v>0</v>
      </c>
      <c r="E51" s="62">
        <f t="shared" si="16"/>
        <v>0</v>
      </c>
      <c r="F51" s="194">
        <f>D51+B51</f>
        <v>691758</v>
      </c>
      <c r="G51" s="61">
        <f>IF(ISBLANK(F51),"  ",IF(F79&gt;0,F51/F79,IF(F51&gt;0,1,0)))</f>
        <v>1.832441984942133E-4</v>
      </c>
      <c r="H51" s="172">
        <f>'2Year'!H51+'4Year'!H51</f>
        <v>0</v>
      </c>
      <c r="I51" s="69">
        <f t="shared" si="17"/>
        <v>0</v>
      </c>
      <c r="J51" s="183">
        <f>'2Year'!J51+'4Year'!J51</f>
        <v>0</v>
      </c>
      <c r="K51" s="62">
        <f t="shared" si="18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65">
        <f>'2Year'!B53+'4Year'!B53</f>
        <v>1003005347.9400001</v>
      </c>
      <c r="C53" s="41">
        <f t="shared" si="0"/>
        <v>0.97847555762923877</v>
      </c>
      <c r="D53" s="177">
        <f>'2Year'!D53+'4Year'!D53</f>
        <v>22064047.120000001</v>
      </c>
      <c r="E53" s="42">
        <f t="shared" ref="E53:E70" si="23">IF(ISBLANK(D53),"  ",IF(F53&gt;0,D53/F53,IF(D53&gt;0,1,0)))</f>
        <v>2.1524442370761183E-2</v>
      </c>
      <c r="F53" s="195">
        <f t="shared" ref="F53:F58" si="24">D53+B53</f>
        <v>1025069395.0600001</v>
      </c>
      <c r="G53" s="43">
        <f>IF(ISBLANK(F53),"  ",IF(F79&gt;0,F53/F79,IF(F53&gt;0,1,0)))</f>
        <v>0.2715371845337789</v>
      </c>
      <c r="H53" s="165">
        <f>'2Year'!H53+'4Year'!H53</f>
        <v>1026095678.63</v>
      </c>
      <c r="I53" s="41">
        <f t="shared" ref="I53:I70" si="25">IF(ISBLANK(H53),"  ",IF(L53&gt;0,H53/L53,IF(H53&gt;0,1,0)))</f>
        <v>0.97484163876543195</v>
      </c>
      <c r="J53" s="177">
        <f>'2Year'!J53+'4Year'!J53</f>
        <v>26481107</v>
      </c>
      <c r="K53" s="42">
        <f t="shared" ref="K53:K70" si="26">IF(ISBLANK(J53),"  ",IF(L53&gt;0,J53/L53,IF(J53&gt;0,1,0)))</f>
        <v>2.5158361234568015E-2</v>
      </c>
      <c r="L53" s="195">
        <f t="shared" ref="L53:L69" si="27">J53+H53</f>
        <v>1052576785.63</v>
      </c>
      <c r="M53" s="43">
        <f>IF(ISBLANK(L53),"  ",IF(L79&gt;0,L53/L79,IF(L53&gt;0,1,0)))</f>
        <v>0.28389652144266975</v>
      </c>
      <c r="N53" s="24"/>
    </row>
    <row r="54" spans="1:14" ht="15" customHeight="1" x14ac:dyDescent="0.2">
      <c r="A54" s="30" t="s">
        <v>48</v>
      </c>
      <c r="B54" s="165">
        <f>'2Year'!B54+'4Year'!B54</f>
        <v>123211347.88000001</v>
      </c>
      <c r="C54" s="45">
        <f t="shared" si="0"/>
        <v>0.99932649002580054</v>
      </c>
      <c r="D54" s="177">
        <f>'2Year'!D54+'4Year'!D54</f>
        <v>83040</v>
      </c>
      <c r="E54" s="46">
        <f t="shared" si="23"/>
        <v>6.7350997419948419E-4</v>
      </c>
      <c r="F54" s="196">
        <f t="shared" si="24"/>
        <v>123294387.88000001</v>
      </c>
      <c r="G54" s="47">
        <f>IF(ISBLANK(F54),"  ",IF(F79&gt;0,F54/F79,IF(F54&gt;0,1,0)))</f>
        <v>3.2660238531256956E-2</v>
      </c>
      <c r="H54" s="165">
        <f>'2Year'!H54+'4Year'!H54</f>
        <v>137427721.30000001</v>
      </c>
      <c r="I54" s="45">
        <f t="shared" si="25"/>
        <v>0.99966349996150139</v>
      </c>
      <c r="J54" s="177">
        <f>'2Year'!J54+'4Year'!J54</f>
        <v>46260</v>
      </c>
      <c r="K54" s="46">
        <f t="shared" si="26"/>
        <v>3.3650003849855769E-4</v>
      </c>
      <c r="L54" s="196">
        <f t="shared" si="27"/>
        <v>137473981.30000001</v>
      </c>
      <c r="M54" s="47">
        <f>IF(ISBLANK(L54),"  ",IF(L79&gt;0,L54/L79,IF(L54&gt;0,1,0)))</f>
        <v>3.7078895917873514E-2</v>
      </c>
      <c r="N54" s="24"/>
    </row>
    <row r="55" spans="1:14" ht="15" customHeight="1" x14ac:dyDescent="0.2">
      <c r="A55" s="74" t="s">
        <v>49</v>
      </c>
      <c r="B55" s="165">
        <f>'2Year'!B55+'4Year'!B55</f>
        <v>37014843.710000008</v>
      </c>
      <c r="C55" s="45">
        <f t="shared" si="0"/>
        <v>0.81280321037855052</v>
      </c>
      <c r="D55" s="177">
        <f>'2Year'!D55+'4Year'!D55</f>
        <v>8524892.4000000004</v>
      </c>
      <c r="E55" s="46">
        <f t="shared" si="23"/>
        <v>0.18719678962144953</v>
      </c>
      <c r="F55" s="197">
        <f t="shared" si="24"/>
        <v>45539736.110000007</v>
      </c>
      <c r="G55" s="47">
        <f>IF(ISBLANK(F55),"  ",IF(F79&gt;0,F55/F79,IF(F55&gt;0,1,0)))</f>
        <v>1.2063311798511812E-2</v>
      </c>
      <c r="H55" s="165">
        <f>'2Year'!H55+'4Year'!H55</f>
        <v>38273749</v>
      </c>
      <c r="I55" s="45">
        <f t="shared" si="25"/>
        <v>0.82549527895519814</v>
      </c>
      <c r="J55" s="177">
        <f>'2Year'!J55+'4Year'!J55</f>
        <v>8090839.5999999996</v>
      </c>
      <c r="K55" s="46">
        <f t="shared" si="26"/>
        <v>0.17450472104480183</v>
      </c>
      <c r="L55" s="197">
        <f t="shared" si="27"/>
        <v>46364588.600000001</v>
      </c>
      <c r="M55" s="47">
        <f>IF(ISBLANK(L55),"  ",IF(L79&gt;0,L55/L79,IF(L55&gt;0,1,0)))</f>
        <v>1.2505259094976287E-2</v>
      </c>
      <c r="N55" s="24"/>
    </row>
    <row r="56" spans="1:14" ht="15" customHeight="1" x14ac:dyDescent="0.2">
      <c r="A56" s="74" t="s">
        <v>50</v>
      </c>
      <c r="B56" s="165">
        <f>'2Year'!B56+'4Year'!B56</f>
        <v>18965985.280000001</v>
      </c>
      <c r="C56" s="45">
        <f t="shared" si="0"/>
        <v>0.95795347553960508</v>
      </c>
      <c r="D56" s="177">
        <f>'2Year'!D56+'4Year'!D56</f>
        <v>832455.63</v>
      </c>
      <c r="E56" s="46">
        <f t="shared" si="23"/>
        <v>4.2046524460394995E-2</v>
      </c>
      <c r="F56" s="197">
        <f t="shared" si="24"/>
        <v>19798440.91</v>
      </c>
      <c r="G56" s="47">
        <f>IF(ISBLANK(F56),"  ",IF(F79&gt;0,F56/F79,IF(F56&gt;0,1,0)))</f>
        <v>5.2445355687798234E-3</v>
      </c>
      <c r="H56" s="165">
        <f>'2Year'!H56+'4Year'!H56</f>
        <v>19410500.5</v>
      </c>
      <c r="I56" s="45">
        <f t="shared" si="25"/>
        <v>0.96064476952927225</v>
      </c>
      <c r="J56" s="177">
        <f>'2Year'!J56+'4Year'!J56</f>
        <v>795200</v>
      </c>
      <c r="K56" s="46">
        <f t="shared" si="26"/>
        <v>3.9355230470727802E-2</v>
      </c>
      <c r="L56" s="197">
        <f t="shared" si="27"/>
        <v>20205700.5</v>
      </c>
      <c r="M56" s="47">
        <f>IF(ISBLANK(L56),"  ",IF(L79&gt;0,L56/L79,IF(L56&gt;0,1,0)))</f>
        <v>5.4497953627478512E-3</v>
      </c>
      <c r="N56" s="24"/>
    </row>
    <row r="57" spans="1:14" ht="15" customHeight="1" x14ac:dyDescent="0.2">
      <c r="A57" s="74" t="s">
        <v>51</v>
      </c>
      <c r="B57" s="165">
        <f>'2Year'!B57+'4Year'!B57</f>
        <v>0</v>
      </c>
      <c r="C57" s="45">
        <f>IF(ISBLANK(B57),"  ",IF(F57&gt;0,B57/F57,IF(B57&gt;0,1,0)))</f>
        <v>0</v>
      </c>
      <c r="D57" s="177">
        <f>'2Year'!D57+'4Year'!D57</f>
        <v>18796239.040000003</v>
      </c>
      <c r="E57" s="46">
        <f>IF(ISBLANK(D57),"  ",IF(F57&gt;0,D57/F57,IF(D57&gt;0,1,0)))</f>
        <v>1</v>
      </c>
      <c r="F57" s="197">
        <f t="shared" si="24"/>
        <v>18796239.040000003</v>
      </c>
      <c r="G57" s="47">
        <f>IF(ISBLANK(F57),"  ",IF(F79&gt;0,F57/F79,IF(F57&gt;0,1,0)))</f>
        <v>4.9790559091336013E-3</v>
      </c>
      <c r="H57" s="165">
        <f>'2Year'!H57+'4Year'!H57</f>
        <v>0</v>
      </c>
      <c r="I57" s="45">
        <f>IF(ISBLANK(H57),"  ",IF(L57&gt;0,H57/L57,IF(H57&gt;0,1,0)))</f>
        <v>0</v>
      </c>
      <c r="J57" s="177">
        <f>'2Year'!J57+'4Year'!J57</f>
        <v>19596312</v>
      </c>
      <c r="K57" s="46">
        <f>IF(ISBLANK(J57),"  ",IF(L57&gt;0,J57/L57,IF(J57&gt;0,1,0)))</f>
        <v>1</v>
      </c>
      <c r="L57" s="197">
        <f t="shared" si="27"/>
        <v>19596312</v>
      </c>
      <c r="M57" s="47">
        <f>IF(ISBLANK(L57),"  ",IF(L79&gt;0,L57/L79,IF(L57&gt;0,1,0)))</f>
        <v>5.2854336955335977E-3</v>
      </c>
      <c r="N57" s="24"/>
    </row>
    <row r="58" spans="1:14" ht="15" customHeight="1" x14ac:dyDescent="0.2">
      <c r="A58" s="30" t="s">
        <v>52</v>
      </c>
      <c r="B58" s="165">
        <f>'2Year'!B58+'4Year'!B58</f>
        <v>160070383.97000003</v>
      </c>
      <c r="C58" s="45">
        <f t="shared" si="0"/>
        <v>0.47744145245436492</v>
      </c>
      <c r="D58" s="177">
        <f>'2Year'!D58+'4Year'!D58</f>
        <v>175196659.03</v>
      </c>
      <c r="E58" s="46">
        <f t="shared" si="23"/>
        <v>0.52255854754563513</v>
      </c>
      <c r="F58" s="196">
        <f t="shared" si="24"/>
        <v>335267043</v>
      </c>
      <c r="G58" s="47">
        <f>IF(ISBLANK(F58),"  ",IF(F79&gt;0,F58/F79,IF(F58&gt;0,1,0)))</f>
        <v>8.8811030123337853E-2</v>
      </c>
      <c r="H58" s="165">
        <f>'2Year'!H58+'4Year'!H58</f>
        <v>165979944.80000001</v>
      </c>
      <c r="I58" s="45">
        <f t="shared" si="25"/>
        <v>0.49354522426465008</v>
      </c>
      <c r="J58" s="177">
        <f>'2Year'!J58+'4Year'!J58</f>
        <v>170321444.90000001</v>
      </c>
      <c r="K58" s="46">
        <f t="shared" si="26"/>
        <v>0.5064547757353498</v>
      </c>
      <c r="L58" s="196">
        <f t="shared" si="27"/>
        <v>336301389.70000005</v>
      </c>
      <c r="M58" s="47">
        <f>IF(ISBLANK(L58),"  ",IF(L79&gt;0,L58/L79,IF(L58&gt;0,1,0)))</f>
        <v>9.0705776524437662E-2</v>
      </c>
      <c r="N58" s="24"/>
    </row>
    <row r="59" spans="1:14" s="64" customFormat="1" ht="15" customHeight="1" x14ac:dyDescent="0.25">
      <c r="A59" s="70" t="s">
        <v>53</v>
      </c>
      <c r="B59" s="171">
        <f>B58+B56+B55+B54+B53</f>
        <v>1342267908.7800002</v>
      </c>
      <c r="C59" s="69">
        <f t="shared" si="0"/>
        <v>0.85616639074589218</v>
      </c>
      <c r="D59" s="182">
        <f>D58+D56+D55+D54+D53+D57</f>
        <v>225497333.22</v>
      </c>
      <c r="E59" s="62">
        <f t="shared" si="23"/>
        <v>0.14383360925410796</v>
      </c>
      <c r="F59" s="198">
        <f>F58+F56+F55+F54+F53+F57</f>
        <v>1567765242</v>
      </c>
      <c r="G59" s="61">
        <f>IF(ISBLANK(F59),"  ",IF(F79&gt;0,F59/F79,IF(F59&gt;0,1,0)))</f>
        <v>0.41529535646479893</v>
      </c>
      <c r="H59" s="171">
        <f>H58+H56+H55+H54+H53</f>
        <v>1387187594.23</v>
      </c>
      <c r="I59" s="69">
        <f t="shared" si="25"/>
        <v>0.86026136910357143</v>
      </c>
      <c r="J59" s="182">
        <f>J58+J56+J55+J54+J53+J57</f>
        <v>225331163.5</v>
      </c>
      <c r="K59" s="62">
        <f t="shared" si="26"/>
        <v>0.13973863089642857</v>
      </c>
      <c r="L59" s="196">
        <f t="shared" si="27"/>
        <v>1612518757.73</v>
      </c>
      <c r="M59" s="61">
        <f>IF(ISBLANK(L59),"  ",IF(L79&gt;0,L59/L79,IF(L59&gt;0,1,0)))</f>
        <v>0.43492168203823867</v>
      </c>
      <c r="N59" s="63"/>
    </row>
    <row r="60" spans="1:14" ht="15" customHeight="1" x14ac:dyDescent="0.2">
      <c r="A60" s="40" t="s">
        <v>54</v>
      </c>
      <c r="B60" s="165">
        <f>'2Year'!B60+'4Year'!B60</f>
        <v>0</v>
      </c>
      <c r="C60" s="45">
        <f t="shared" si="0"/>
        <v>0</v>
      </c>
      <c r="D60" s="177">
        <f>'2Year'!D60+'4Year'!D60</f>
        <v>0</v>
      </c>
      <c r="E60" s="46">
        <f t="shared" si="23"/>
        <v>0</v>
      </c>
      <c r="F60" s="199">
        <f t="shared" ref="F60:F69" si="28">D60+B60</f>
        <v>0</v>
      </c>
      <c r="G60" s="47">
        <f>IF(ISBLANK(F60),"  ",IF(F79&gt;0,F60/F79,IF(F60&gt;0,1,0)))</f>
        <v>0</v>
      </c>
      <c r="H60" s="165">
        <f>'2Year'!H60+'4Year'!H60</f>
        <v>0</v>
      </c>
      <c r="I60" s="45">
        <f t="shared" si="25"/>
        <v>0</v>
      </c>
      <c r="J60" s="177">
        <f>'2Year'!J60+'4Year'!J60</f>
        <v>0</v>
      </c>
      <c r="K60" s="46">
        <f t="shared" si="26"/>
        <v>0</v>
      </c>
      <c r="L60" s="199">
        <f t="shared" si="2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165">
        <f>'2Year'!B61+'4Year'!B61</f>
        <v>0</v>
      </c>
      <c r="C61" s="45">
        <f t="shared" si="0"/>
        <v>0</v>
      </c>
      <c r="D61" s="177">
        <f>'2Year'!D61+'4Year'!D61</f>
        <v>0</v>
      </c>
      <c r="E61" s="46">
        <f t="shared" si="23"/>
        <v>0</v>
      </c>
      <c r="F61" s="191">
        <f t="shared" si="28"/>
        <v>0</v>
      </c>
      <c r="G61" s="47">
        <f>IF(ISBLANK(F61),"  ",IF(F79&gt;0,F61/F79,IF(F61&gt;0,1,0)))</f>
        <v>0</v>
      </c>
      <c r="H61" s="165">
        <f>'2Year'!H61+'4Year'!H61</f>
        <v>0</v>
      </c>
      <c r="I61" s="45">
        <f t="shared" si="25"/>
        <v>0</v>
      </c>
      <c r="J61" s="177">
        <f>'2Year'!J61+'4Year'!J61</f>
        <v>0</v>
      </c>
      <c r="K61" s="46">
        <f t="shared" si="26"/>
        <v>0</v>
      </c>
      <c r="L61" s="191">
        <f t="shared" si="2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165">
        <f>'2Year'!B62+'4Year'!B62</f>
        <v>3699900.5100000002</v>
      </c>
      <c r="C62" s="45">
        <f t="shared" si="0"/>
        <v>0.14628649575495439</v>
      </c>
      <c r="D62" s="177">
        <f>'2Year'!D62+'4Year'!D62</f>
        <v>21592253.02</v>
      </c>
      <c r="E62" s="46">
        <f t="shared" si="23"/>
        <v>0.85371350424504555</v>
      </c>
      <c r="F62" s="191">
        <f t="shared" si="28"/>
        <v>25292153.530000001</v>
      </c>
      <c r="G62" s="47">
        <f>IF(ISBLANK(F62),"  ",IF(F79&gt;0,F62/F79,IF(F62&gt;0,1,0)))</f>
        <v>6.6998002217501466E-3</v>
      </c>
      <c r="H62" s="165">
        <f>'2Year'!H62+'4Year'!H62</f>
        <v>2196702</v>
      </c>
      <c r="I62" s="45">
        <f t="shared" si="25"/>
        <v>9.2266904680649992E-2</v>
      </c>
      <c r="J62" s="177">
        <f>'2Year'!J62+'4Year'!J62</f>
        <v>21611423</v>
      </c>
      <c r="K62" s="46">
        <f t="shared" si="26"/>
        <v>0.90773309531934998</v>
      </c>
      <c r="L62" s="191">
        <f t="shared" si="27"/>
        <v>23808125</v>
      </c>
      <c r="M62" s="47">
        <f>IF(ISBLANK(L62),"  ",IF(L79&gt;0,L62/L79,IF(L62&gt;0,1,0)))</f>
        <v>6.4214259347613895E-3</v>
      </c>
      <c r="N62" s="24"/>
    </row>
    <row r="63" spans="1:14" ht="15" customHeight="1" x14ac:dyDescent="0.2">
      <c r="A63" s="67" t="s">
        <v>57</v>
      </c>
      <c r="B63" s="165">
        <f>'2Year'!B63+'4Year'!B63</f>
        <v>1113284</v>
      </c>
      <c r="C63" s="45">
        <f t="shared" si="0"/>
        <v>9.9883867566866805E-3</v>
      </c>
      <c r="D63" s="177">
        <f>'2Year'!D63+'4Year'!D63</f>
        <v>110344554.69999999</v>
      </c>
      <c r="E63" s="46">
        <f t="shared" si="23"/>
        <v>0.99001161324331333</v>
      </c>
      <c r="F63" s="192">
        <f t="shared" si="28"/>
        <v>111457838.69999999</v>
      </c>
      <c r="G63" s="47">
        <f>IF(ISBLANK(F63),"  ",IF(F79&gt;0,F63/F79,IF(F63&gt;0,1,0)))</f>
        <v>2.952477935705667E-2</v>
      </c>
      <c r="H63" s="165">
        <f>'2Year'!H63+'4Year'!H63</f>
        <v>1095000</v>
      </c>
      <c r="I63" s="45">
        <f t="shared" si="25"/>
        <v>9.7687643359259564E-3</v>
      </c>
      <c r="J63" s="177">
        <f>'2Year'!J63+'4Year'!J63</f>
        <v>110996966.01999998</v>
      </c>
      <c r="K63" s="46">
        <f t="shared" si="26"/>
        <v>0.99023123566407401</v>
      </c>
      <c r="L63" s="192">
        <f t="shared" si="27"/>
        <v>112091966.01999998</v>
      </c>
      <c r="M63" s="47">
        <f>IF(ISBLANK(L63),"  ",IF(L79&gt;0,L63/L79,IF(L63&gt;0,1,0)))</f>
        <v>3.0232967009339053E-2</v>
      </c>
      <c r="N63" s="24"/>
    </row>
    <row r="64" spans="1:14" ht="15" customHeight="1" x14ac:dyDescent="0.2">
      <c r="A64" s="76" t="s">
        <v>58</v>
      </c>
      <c r="B64" s="165">
        <f>'2Year'!B64+'4Year'!B64</f>
        <v>151741</v>
      </c>
      <c r="C64" s="45">
        <f t="shared" si="0"/>
        <v>1</v>
      </c>
      <c r="D64" s="177">
        <f>'2Year'!D64+'4Year'!D64</f>
        <v>0</v>
      </c>
      <c r="E64" s="46">
        <f t="shared" si="23"/>
        <v>0</v>
      </c>
      <c r="F64" s="191">
        <f t="shared" si="28"/>
        <v>151741</v>
      </c>
      <c r="G64" s="47">
        <f>IF(ISBLANK(F64),"  ",IF(F79&gt;0,F64/F79,IF(F64&gt;0,1,0)))</f>
        <v>4.0195643452927791E-5</v>
      </c>
      <c r="H64" s="165">
        <f>'2Year'!H64+'4Year'!H64</f>
        <v>161000</v>
      </c>
      <c r="I64" s="45">
        <f t="shared" si="25"/>
        <v>1</v>
      </c>
      <c r="J64" s="177">
        <f>'2Year'!J64+'4Year'!J64</f>
        <v>0</v>
      </c>
      <c r="K64" s="46">
        <f t="shared" si="26"/>
        <v>0</v>
      </c>
      <c r="L64" s="191">
        <f t="shared" si="27"/>
        <v>161000</v>
      </c>
      <c r="M64" s="47">
        <f>IF(ISBLANK(L64),"  ",IF(L79&gt;0,L64/L79,IF(L64&gt;0,1,0)))</f>
        <v>4.3424233344565509E-5</v>
      </c>
      <c r="N64" s="24"/>
    </row>
    <row r="65" spans="1:14" ht="15" customHeight="1" x14ac:dyDescent="0.2">
      <c r="A65" s="76" t="s">
        <v>59</v>
      </c>
      <c r="B65" s="165">
        <f>'2Year'!B65+'4Year'!B65</f>
        <v>0</v>
      </c>
      <c r="C65" s="45">
        <f t="shared" si="0"/>
        <v>0</v>
      </c>
      <c r="D65" s="177">
        <f>'2Year'!D65+'4Year'!D65</f>
        <v>213459053.08000001</v>
      </c>
      <c r="E65" s="46">
        <f t="shared" si="23"/>
        <v>1</v>
      </c>
      <c r="F65" s="191">
        <f t="shared" si="28"/>
        <v>213459053.08000001</v>
      </c>
      <c r="G65" s="47">
        <f>IF(ISBLANK(F65),"  ",IF(F79&gt;0,F65/F79,IF(F65&gt;0,1,0)))</f>
        <v>5.654453304909858E-2</v>
      </c>
      <c r="H65" s="165">
        <f>'2Year'!H65+'4Year'!H65</f>
        <v>0</v>
      </c>
      <c r="I65" s="45">
        <f t="shared" si="25"/>
        <v>0</v>
      </c>
      <c r="J65" s="177">
        <f>'2Year'!J65+'4Year'!J65</f>
        <v>223031191</v>
      </c>
      <c r="K65" s="46">
        <f t="shared" si="26"/>
        <v>1</v>
      </c>
      <c r="L65" s="191">
        <f t="shared" si="27"/>
        <v>223031191</v>
      </c>
      <c r="M65" s="47">
        <f>IF(ISBLANK(L65),"  ",IF(L79&gt;0,L65/L79,IF(L65&gt;0,1,0)))</f>
        <v>6.0155021621741363E-2</v>
      </c>
      <c r="N65" s="24"/>
    </row>
    <row r="66" spans="1:14" ht="15" customHeight="1" x14ac:dyDescent="0.2">
      <c r="A66" s="77" t="s">
        <v>60</v>
      </c>
      <c r="B66" s="165">
        <f>'2Year'!B66+'4Year'!B66</f>
        <v>0</v>
      </c>
      <c r="C66" s="45">
        <f t="shared" si="0"/>
        <v>0</v>
      </c>
      <c r="D66" s="177">
        <f>'2Year'!D66+'4Year'!D66</f>
        <v>306415621.70000005</v>
      </c>
      <c r="E66" s="46">
        <f t="shared" si="23"/>
        <v>1</v>
      </c>
      <c r="F66" s="191">
        <f t="shared" si="28"/>
        <v>306415621.70000005</v>
      </c>
      <c r="G66" s="47">
        <f>IF(ISBLANK(F66),"  ",IF(F79&gt;0,F66/F79,IF(F66&gt;0,1,0)))</f>
        <v>8.1168392710344636E-2</v>
      </c>
      <c r="H66" s="165">
        <f>'2Year'!H66+'4Year'!H66</f>
        <v>0</v>
      </c>
      <c r="I66" s="45">
        <f t="shared" si="25"/>
        <v>0</v>
      </c>
      <c r="J66" s="177">
        <f>'2Year'!J66+'4Year'!J66</f>
        <v>312686651.61000001</v>
      </c>
      <c r="K66" s="46">
        <f t="shared" si="26"/>
        <v>1</v>
      </c>
      <c r="L66" s="191">
        <f t="shared" si="27"/>
        <v>312686651.61000001</v>
      </c>
      <c r="M66" s="47">
        <f>IF(ISBLANK(L66),"  ",IF(L79&gt;0,L66/L79,IF(L66&gt;0,1,0)))</f>
        <v>8.4336510082257773E-2</v>
      </c>
      <c r="N66" s="24"/>
    </row>
    <row r="67" spans="1:14" ht="15" customHeight="1" x14ac:dyDescent="0.2">
      <c r="A67" s="77" t="s">
        <v>61</v>
      </c>
      <c r="B67" s="165">
        <f>'2Year'!B67+'4Year'!B67</f>
        <v>0</v>
      </c>
      <c r="C67" s="45">
        <f t="shared" si="0"/>
        <v>0</v>
      </c>
      <c r="D67" s="177">
        <f>'2Year'!D67+'4Year'!D67</f>
        <v>10055219.490000002</v>
      </c>
      <c r="E67" s="46">
        <f t="shared" si="23"/>
        <v>1</v>
      </c>
      <c r="F67" s="191">
        <f t="shared" si="28"/>
        <v>10055219.490000002</v>
      </c>
      <c r="G67" s="47">
        <f>IF(ISBLANK(F67),"  ",IF(F79&gt;0,F67/F79,IF(F67&gt;0,1,0)))</f>
        <v>2.6635913659523165E-3</v>
      </c>
      <c r="H67" s="165">
        <f>'2Year'!H67+'4Year'!H67</f>
        <v>0</v>
      </c>
      <c r="I67" s="45">
        <f t="shared" si="25"/>
        <v>0</v>
      </c>
      <c r="J67" s="177">
        <f>'2Year'!J67+'4Year'!J67</f>
        <v>8219548.3799999999</v>
      </c>
      <c r="K67" s="46">
        <f t="shared" si="26"/>
        <v>1</v>
      </c>
      <c r="L67" s="191">
        <f t="shared" si="27"/>
        <v>8219548.3799999999</v>
      </c>
      <c r="M67" s="47">
        <f>IF(ISBLANK(L67),"  ",IF(L79&gt;0,L67/L79,IF(L67&gt;0,1,0)))</f>
        <v>2.2169415331681082E-3</v>
      </c>
      <c r="N67" s="24"/>
    </row>
    <row r="68" spans="1:14" ht="15" customHeight="1" x14ac:dyDescent="0.2">
      <c r="A68" s="68" t="s">
        <v>62</v>
      </c>
      <c r="B68" s="165">
        <f>'2Year'!B68+'4Year'!B68</f>
        <v>0</v>
      </c>
      <c r="C68" s="45">
        <f t="shared" si="0"/>
        <v>0</v>
      </c>
      <c r="D68" s="177">
        <f>'2Year'!D68+'4Year'!D68</f>
        <v>101988237.2</v>
      </c>
      <c r="E68" s="46">
        <f t="shared" si="23"/>
        <v>1</v>
      </c>
      <c r="F68" s="191">
        <f t="shared" si="28"/>
        <v>101988237.2</v>
      </c>
      <c r="G68" s="47">
        <f>IF(ISBLANK(F68),"  ",IF(F79&gt;0,F68/F79,IF(F68&gt;0,1,0)))</f>
        <v>2.7016316083878625E-2</v>
      </c>
      <c r="H68" s="165">
        <f>'2Year'!H68+'4Year'!H68</f>
        <v>0</v>
      </c>
      <c r="I68" s="45">
        <f t="shared" si="25"/>
        <v>0</v>
      </c>
      <c r="J68" s="177">
        <f>'2Year'!J68+'4Year'!J68</f>
        <v>97453822.840000004</v>
      </c>
      <c r="K68" s="46">
        <f t="shared" si="26"/>
        <v>1</v>
      </c>
      <c r="L68" s="191">
        <f t="shared" si="27"/>
        <v>97453822.840000004</v>
      </c>
      <c r="M68" s="47">
        <f>IF(ISBLANK(L68),"  ",IF(L79&gt;0,L68/L79,IF(L68&gt;0,1,0)))</f>
        <v>2.6284829461640423E-2</v>
      </c>
      <c r="N68" s="24"/>
    </row>
    <row r="69" spans="1:14" ht="15" customHeight="1" x14ac:dyDescent="0.2">
      <c r="A69" s="67" t="s">
        <v>63</v>
      </c>
      <c r="B69" s="165">
        <f>'2Year'!B69+'4Year'!B69</f>
        <v>40896971.480000004</v>
      </c>
      <c r="C69" s="45">
        <f t="shared" si="0"/>
        <v>0.36542591705942379</v>
      </c>
      <c r="D69" s="177">
        <f>'2Year'!D69+'4Year'!D69</f>
        <v>71018931.5</v>
      </c>
      <c r="E69" s="46">
        <f t="shared" si="23"/>
        <v>0.63457408294057616</v>
      </c>
      <c r="F69" s="191">
        <f t="shared" si="28"/>
        <v>111915902.98</v>
      </c>
      <c r="G69" s="47">
        <f>IF(ISBLANK(F69),"  ",IF(F79&gt;0,F69/F79,IF(F69&gt;0,1,0)))</f>
        <v>2.9646118932236763E-2</v>
      </c>
      <c r="H69" s="165">
        <f>'2Year'!H69+'4Year'!H69</f>
        <v>62127221</v>
      </c>
      <c r="I69" s="45">
        <f t="shared" si="25"/>
        <v>0.49580498537493417</v>
      </c>
      <c r="J69" s="177">
        <f>'2Year'!J69+'4Year'!J69</f>
        <v>63178540</v>
      </c>
      <c r="K69" s="46">
        <f t="shared" si="26"/>
        <v>0.50419501462506577</v>
      </c>
      <c r="L69" s="191">
        <f t="shared" si="27"/>
        <v>125305761</v>
      </c>
      <c r="M69" s="47">
        <f>IF(ISBLANK(L69),"  ",IF(L79&gt;0,L69/L79,IF(L69&gt;0,1,0)))</f>
        <v>3.3796935435294141E-2</v>
      </c>
      <c r="N69" s="24"/>
    </row>
    <row r="70" spans="1:14" s="64" customFormat="1" ht="15" customHeight="1" x14ac:dyDescent="0.25">
      <c r="A70" s="78" t="s">
        <v>64</v>
      </c>
      <c r="B70" s="174">
        <f>B69+B68+B67+B66+B65+B64+B63+B62+B61+B60+B59</f>
        <v>1388129805.7700002</v>
      </c>
      <c r="C70" s="69">
        <f t="shared" si="0"/>
        <v>0.56693046083383802</v>
      </c>
      <c r="D70" s="185">
        <f>D69+D68+D67+D66+D65+D64+D63+D62+D61+D60+D59</f>
        <v>1060371203.9100001</v>
      </c>
      <c r="E70" s="62">
        <f t="shared" si="23"/>
        <v>0.43306953916616198</v>
      </c>
      <c r="F70" s="174">
        <f>F69+F68+F67+F66+F65+F64+F63+F62+F61+F60+F59</f>
        <v>2448501009.6800003</v>
      </c>
      <c r="G70" s="61">
        <f>IF(ISBLANK(F70),"  ",IF(F79&gt;0,F70/F79,IF(F70&gt;0,1,0)))</f>
        <v>0.64859908382856968</v>
      </c>
      <c r="H70" s="174">
        <f>H69+H68+H67+H66+H65+H64+H63+H62+H61+H60+H59</f>
        <v>1452767517.23</v>
      </c>
      <c r="I70" s="69">
        <f t="shared" si="25"/>
        <v>0.57757758653469893</v>
      </c>
      <c r="J70" s="185">
        <f>J69+J68+J67+J66+J65+J64+J63+J62+J61+J60+J59</f>
        <v>1062509306.35</v>
      </c>
      <c r="K70" s="62">
        <f t="shared" si="26"/>
        <v>0.42242241346530113</v>
      </c>
      <c r="L70" s="174">
        <f>L69+L68+L67+L66+L65+L64+L63+L62+L61+L60+L59</f>
        <v>2515276823.5799999</v>
      </c>
      <c r="M70" s="61">
        <f>IF(ISBLANK(L70),"  ",IF(L79&gt;0,L70/L79,IF(L70&gt;0,1,0)))</f>
        <v>0.67840973734978549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165">
        <f>'2Year'!B72+'4Year'!B72</f>
        <v>0</v>
      </c>
      <c r="C72" s="41">
        <f t="shared" si="0"/>
        <v>0</v>
      </c>
      <c r="D72" s="177">
        <f>'2Year'!D72+'4Year'!D72</f>
        <v>8362121.4100000001</v>
      </c>
      <c r="E72" s="42">
        <f>IF(ISBLANK(D72),"  ",IF(F72&gt;0,D72/F72,IF(D72&gt;0,1,0)))</f>
        <v>1</v>
      </c>
      <c r="F72" s="190">
        <f>D72+B72</f>
        <v>8362121.4100000001</v>
      </c>
      <c r="G72" s="43">
        <f>IF(ISBLANK(F72),"  ",IF(F79&gt;0,F72/F79,IF(F72&gt;0,1,0)))</f>
        <v>2.2150957928737374E-3</v>
      </c>
      <c r="H72" s="165">
        <f>'2Year'!H72+'4Year'!H72</f>
        <v>0</v>
      </c>
      <c r="I72" s="41">
        <f>IF(ISBLANK(H72),"  ",IF(L72&gt;0,H72/L72,IF(H72&gt;0,1,0)))</f>
        <v>0</v>
      </c>
      <c r="J72" s="177">
        <f>'2Year'!J72+'4Year'!J72</f>
        <v>2124835.13</v>
      </c>
      <c r="K72" s="42">
        <f>IF(ISBLANK(J72),"  ",IF(L72&gt;0,J72/L72,IF(J72&gt;0,1,0)))</f>
        <v>1</v>
      </c>
      <c r="L72" s="190">
        <f>J72+H72</f>
        <v>2124835.13</v>
      </c>
      <c r="M72" s="43">
        <f>IF(ISBLANK(L72),"  ",IF(L79&gt;0,L72/L79,IF(L72&gt;0,1,0)))</f>
        <v>5.7310146896801363E-4</v>
      </c>
    </row>
    <row r="73" spans="1:14" ht="15" customHeight="1" x14ac:dyDescent="0.2">
      <c r="A73" s="30" t="s">
        <v>67</v>
      </c>
      <c r="B73" s="165">
        <f>'2Year'!B73+'4Year'!B73</f>
        <v>0</v>
      </c>
      <c r="C73" s="45">
        <f t="shared" si="0"/>
        <v>0</v>
      </c>
      <c r="D73" s="177">
        <f>'2Year'!D73+'4Year'!D73</f>
        <v>0</v>
      </c>
      <c r="E73" s="46">
        <f>IF(ISBLANK(D73),"  ",IF(F73&gt;0,D73/F73,IF(D73&gt;0,1,0)))</f>
        <v>0</v>
      </c>
      <c r="F73" s="191">
        <f>D73+B73</f>
        <v>0</v>
      </c>
      <c r="G73" s="47">
        <f>IF(ISBLANK(F73),"  ",IF(F79&gt;0,F73/F79,IF(F73&gt;0,1,0)))</f>
        <v>0</v>
      </c>
      <c r="H73" s="165">
        <f>'2Year'!H73+'4Year'!H73</f>
        <v>0</v>
      </c>
      <c r="I73" s="45">
        <f>IF(ISBLANK(H73),"  ",IF(L73&gt;0,H73/L73,IF(H73&gt;0,1,0)))</f>
        <v>0</v>
      </c>
      <c r="J73" s="177">
        <f>'2Year'!J73+'4Year'!J73</f>
        <v>0</v>
      </c>
      <c r="K73" s="46">
        <f>IF(ISBLANK(J73),"  ",IF(L73&gt;0,J73/L73,IF(J73&gt;0,1,0)))</f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165">
        <f>'2Year'!B75+'4Year'!B75</f>
        <v>0</v>
      </c>
      <c r="C75" s="41">
        <f t="shared" si="0"/>
        <v>0</v>
      </c>
      <c r="D75" s="177">
        <f>'2Year'!D75+'4Year'!D75</f>
        <v>367005884.56</v>
      </c>
      <c r="E75" s="42">
        <f>IF(ISBLANK(D75),"  ",IF(F75&gt;0,D75/F75,IF(D75&gt;0,1,0)))</f>
        <v>1</v>
      </c>
      <c r="F75" s="190">
        <f>D75+B75</f>
        <v>367005884.56</v>
      </c>
      <c r="G75" s="43">
        <f>IF(ISBLANK(F75),"  ",IF(F79&gt;0,F75/F79,IF(F75&gt;0,1,0)))</f>
        <v>9.7218534746048441E-2</v>
      </c>
      <c r="H75" s="165">
        <f>'2Year'!H75+'4Year'!H75</f>
        <v>0</v>
      </c>
      <c r="I75" s="41">
        <f>IF(ISBLANK(H75),"  ",IF(L75&gt;0,H75/L75,IF(H75&gt;0,1,0)))</f>
        <v>0</v>
      </c>
      <c r="J75" s="177">
        <f>'2Year'!J75+'4Year'!J75</f>
        <v>364518746.27999997</v>
      </c>
      <c r="K75" s="42">
        <f>IF(ISBLANK(J75),"  ",IF(L75&gt;0,J75/L75,IF(J75&gt;0,1,0)))</f>
        <v>1</v>
      </c>
      <c r="L75" s="190">
        <f>J75+H75</f>
        <v>364518746.27999997</v>
      </c>
      <c r="M75" s="43">
        <f>IF(ISBLANK(L75),"  ",IF(L79&gt;0,L75/L79,IF(L75&gt;0,1,0)))</f>
        <v>9.8316441595845905E-2</v>
      </c>
    </row>
    <row r="76" spans="1:14" ht="15" customHeight="1" x14ac:dyDescent="0.2">
      <c r="A76" s="30" t="s">
        <v>70</v>
      </c>
      <c r="B76" s="165">
        <f>'2Year'!B76+'4Year'!B76</f>
        <v>0</v>
      </c>
      <c r="C76" s="45">
        <f t="shared" si="0"/>
        <v>0</v>
      </c>
      <c r="D76" s="177">
        <f>'2Year'!D76+'4Year'!D76</f>
        <v>306993165.33999997</v>
      </c>
      <c r="E76" s="46">
        <f>IF(ISBLANK(D76),"  ",IF(F76&gt;0,D76/F76,IF(D76&gt;0,1,0)))</f>
        <v>1</v>
      </c>
      <c r="F76" s="191">
        <f>D76+B76</f>
        <v>306993165.33999997</v>
      </c>
      <c r="G76" s="47">
        <f>IF(ISBLANK(F76),"  ",IF(F79&gt;0,F76/F79,IF(F76&gt;0,1,0)))</f>
        <v>8.1321381936934306E-2</v>
      </c>
      <c r="H76" s="165">
        <f>'2Year'!H76+'4Year'!H76</f>
        <v>0</v>
      </c>
      <c r="I76" s="45">
        <f>IF(ISBLANK(H76),"  ",IF(L76&gt;0,H76/L76,IF(H76&gt;0,1,0)))</f>
        <v>0</v>
      </c>
      <c r="J76" s="177">
        <f>'2Year'!J76+'4Year'!J76</f>
        <v>274012087.19</v>
      </c>
      <c r="K76" s="46">
        <f>IF(ISBLANK(J76),"  ",IF(L76&gt;0,J76/L76,IF(J76&gt;0,1,0)))</f>
        <v>1</v>
      </c>
      <c r="L76" s="191">
        <f>J76+H76</f>
        <v>274012087.19</v>
      </c>
      <c r="M76" s="47">
        <f>IF(ISBLANK(L76),"  ",IF(L79&gt;0,L76/L79,IF(L76&gt;0,1,0)))</f>
        <v>7.3905371511614845E-2</v>
      </c>
    </row>
    <row r="77" spans="1:14" s="64" customFormat="1" ht="15" customHeight="1" x14ac:dyDescent="0.25">
      <c r="A77" s="65" t="s">
        <v>71</v>
      </c>
      <c r="B77" s="175">
        <f>B76+B75+B73+B72</f>
        <v>0</v>
      </c>
      <c r="C77" s="69">
        <f t="shared" si="0"/>
        <v>0</v>
      </c>
      <c r="D77" s="186">
        <f>D76+D75+D73+D72</f>
        <v>682361171.30999994</v>
      </c>
      <c r="E77" s="62">
        <f>IF(ISBLANK(D77),"  ",IF(F77&gt;0,D77/F77,IF(D77&gt;0,1,0)))</f>
        <v>1</v>
      </c>
      <c r="F77" s="200">
        <f>F76+F75+F74+F73+F72</f>
        <v>682361171.30999994</v>
      </c>
      <c r="G77" s="61">
        <f>IF(ISBLANK(F77),"  ",IF(F79&gt;0,F77/F79,IF(F77&gt;0,1,0)))</f>
        <v>0.18075501247585649</v>
      </c>
      <c r="H77" s="175">
        <f>H76+H75+H73+H72</f>
        <v>0</v>
      </c>
      <c r="I77" s="69">
        <f>IF(ISBLANK(H77),"  ",IF(L77&gt;0,H77/L77,IF(H77&gt;0,1,0)))</f>
        <v>0</v>
      </c>
      <c r="J77" s="186">
        <f>J76+J75+J73+J72</f>
        <v>640655668.60000002</v>
      </c>
      <c r="K77" s="62">
        <f>IF(ISBLANK(J77),"  ",IF(L77&gt;0,J77/L77,IF(J77&gt;0,1,0)))</f>
        <v>1</v>
      </c>
      <c r="L77" s="200">
        <f>L76+L75+L74+L73+L72</f>
        <v>640655668.60000002</v>
      </c>
      <c r="M77" s="61">
        <f>IF(ISBLANK(L77),"  ",IF(L79&gt;0,L77/L79,IF(L77&gt;0,1,0)))</f>
        <v>0.17279491457642879</v>
      </c>
    </row>
    <row r="78" spans="1:14" s="64" customFormat="1" ht="15" customHeight="1" x14ac:dyDescent="0.25">
      <c r="A78" s="65" t="s">
        <v>72</v>
      </c>
      <c r="B78" s="172">
        <f>'2Year'!B78+'4Year'!B78</f>
        <v>0</v>
      </c>
      <c r="C78" s="69">
        <f>IF(ISBLANK(B78),"  ",IF(F78&gt;0,B78/F78,IF(B78&gt;0,1,0)))</f>
        <v>0</v>
      </c>
      <c r="D78" s="183">
        <f>'2Year'!D78+'4Year'!D78</f>
        <v>0</v>
      </c>
      <c r="E78" s="62">
        <f>IF(ISBLANK(D78),"  ",IF(F78&gt;0,D78/F78,IF(D78&gt;0,1,0)))</f>
        <v>0</v>
      </c>
      <c r="F78" s="201">
        <f>D78+B78</f>
        <v>0</v>
      </c>
      <c r="G78" s="61">
        <f>IF(ISBLANK(F78),"  ",IF(F79&gt;0,F78/F79,IF(F78&gt;0,1,0)))</f>
        <v>0</v>
      </c>
      <c r="H78" s="172">
        <f>'2Year'!H78+'4Year'!H78</f>
        <v>0</v>
      </c>
      <c r="I78" s="69">
        <f>IF(ISBLANK(H78),"  ",IF(L78&gt;0,H78/L78,IF(H78&gt;0,1,0)))</f>
        <v>0</v>
      </c>
      <c r="J78" s="183">
        <f>'2Year'!J78+'4Year'!J78</f>
        <v>0</v>
      </c>
      <c r="K78" s="62">
        <f>IF(ISBLANK(J78),"  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2030373964.2800002</v>
      </c>
      <c r="C79" s="82">
        <f t="shared" si="0"/>
        <v>0.5378387380095454</v>
      </c>
      <c r="D79" s="176">
        <f>D77+D70+D49+D42+D51+D50+D78</f>
        <v>1744686887.22</v>
      </c>
      <c r="E79" s="83">
        <f>IF(ISBLANK(D79),"  ",IF(F79&gt;0,D79/F79,IF(D79&gt;0,1,0)))</f>
        <v>0.46216126199045454</v>
      </c>
      <c r="F79" s="176">
        <f>F77+F70+F49+F42+F51+F50+F78</f>
        <v>3775060851.5000005</v>
      </c>
      <c r="G79" s="84">
        <f>IF(ISBLANK(F79),"  ",IF(F79&gt;0,F79/F79,IF(F79&gt;0,1,0)))</f>
        <v>1</v>
      </c>
      <c r="H79" s="176">
        <f>H77+H70+H49+H42+H51+H50+H78</f>
        <v>1925268627.23</v>
      </c>
      <c r="I79" s="82">
        <f>IF(ISBLANK(H79),"  ",IF(L79&gt;0,H79/L79,IF(H79&gt;0,1,0)))</f>
        <v>0.5192752429801667</v>
      </c>
      <c r="J79" s="176">
        <f>J77+J70+J49+J42+J51+J50+J78</f>
        <v>1782338568.1000001</v>
      </c>
      <c r="K79" s="83">
        <f>IF(ISBLANK(J79),"  ",IF(L79&gt;0,J79/L79,IF(J79&gt;0,1,0)))</f>
        <v>0.48072475701983336</v>
      </c>
      <c r="L79" s="176">
        <f>L77+L70+L49+L42+L51+L50+L78</f>
        <v>3707607195.3299999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0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98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6315483</v>
      </c>
      <c r="C13" s="41">
        <v>1</v>
      </c>
      <c r="D13" s="177">
        <v>0</v>
      </c>
      <c r="E13" s="42">
        <v>0</v>
      </c>
      <c r="F13" s="187">
        <f>D13+B13</f>
        <v>6315483</v>
      </c>
      <c r="G13" s="43">
        <f>IF(ISBLANK(F13),"  ",IF(F79&gt;0,F13/F79,IF(F13&gt;0,1,0)))</f>
        <v>0.17299891516198568</v>
      </c>
      <c r="H13" s="165">
        <v>5286527</v>
      </c>
      <c r="I13" s="41">
        <v>1</v>
      </c>
      <c r="J13" s="177">
        <v>0</v>
      </c>
      <c r="K13" s="42">
        <v>0</v>
      </c>
      <c r="L13" s="187">
        <f t="shared" ref="L13:L34" si="0">J13+H13</f>
        <v>5286527</v>
      </c>
      <c r="M13" s="44">
        <f>IF(ISBLANK(L13),"  ",IF(L79&gt;0,L13/L79,IF(L13&gt;0,1,0)))</f>
        <v>0.15431209092472067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184214</v>
      </c>
      <c r="C15" s="48">
        <v>1</v>
      </c>
      <c r="D15" s="181">
        <v>0</v>
      </c>
      <c r="E15" s="49">
        <v>0</v>
      </c>
      <c r="F15" s="189">
        <f>D15+B15</f>
        <v>184214</v>
      </c>
      <c r="G15" s="50">
        <f>IF(ISBLANK(F15),"  ",IF(F79&gt;0,F15/F79,IF(F15&gt;0,1,0)))</f>
        <v>5.0461417056541884E-3</v>
      </c>
      <c r="H15" s="170">
        <v>191729</v>
      </c>
      <c r="I15" s="48">
        <v>1</v>
      </c>
      <c r="J15" s="181">
        <v>0</v>
      </c>
      <c r="K15" s="49">
        <v>0</v>
      </c>
      <c r="L15" s="189">
        <f t="shared" si="0"/>
        <v>191729</v>
      </c>
      <c r="M15" s="50">
        <f>IF(ISBLANK(L15),"  ",IF(L79&gt;0,L15/L79,IF(L15&gt;0,1,0)))</f>
        <v>5.5965103140314552E-3</v>
      </c>
      <c r="N15" s="24"/>
    </row>
    <row r="16" spans="1:17" ht="15" customHeight="1" x14ac:dyDescent="0.2">
      <c r="A16" s="51" t="s">
        <v>15</v>
      </c>
      <c r="B16" s="205">
        <v>0</v>
      </c>
      <c r="C16" s="41">
        <v>0</v>
      </c>
      <c r="D16" s="184">
        <v>0</v>
      </c>
      <c r="E16" s="42">
        <v>0</v>
      </c>
      <c r="F16" s="190">
        <f t="shared" ref="F16:F41" si="1">D16+B16</f>
        <v>0</v>
      </c>
      <c r="G16" s="43">
        <f>IF(ISBLANK(F16),"  ",IF(F79&gt;0,F16/F79,IF(F16&gt;0,1,0)))</f>
        <v>0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184214</v>
      </c>
      <c r="C17" s="45">
        <v>1</v>
      </c>
      <c r="D17" s="181">
        <v>0</v>
      </c>
      <c r="E17" s="42">
        <v>0</v>
      </c>
      <c r="F17" s="191">
        <f t="shared" si="1"/>
        <v>184214</v>
      </c>
      <c r="G17" s="47">
        <f>IF(ISBLANK(F17),"  ",IF(F79&gt;0,F17/F79,IF(F17&gt;0,1,0)))</f>
        <v>5.0461417056541884E-3</v>
      </c>
      <c r="H17" s="206">
        <v>191729</v>
      </c>
      <c r="I17" s="45">
        <v>1</v>
      </c>
      <c r="J17" s="181">
        <v>0</v>
      </c>
      <c r="K17" s="46">
        <v>0</v>
      </c>
      <c r="L17" s="191">
        <f t="shared" si="0"/>
        <v>191729</v>
      </c>
      <c r="M17" s="47">
        <f>IF(ISBLANK(L17),"  ",IF(L79&gt;0,L17/L79,IF(L17&gt;0,1,0)))</f>
        <v>5.5965103140314552E-3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5">
        <v>0</v>
      </c>
      <c r="D35" s="181">
        <v>0</v>
      </c>
      <c r="E35" s="42">
        <v>0</v>
      </c>
      <c r="F35" s="191">
        <f t="shared" ref="F35" si="2">D35+B35</f>
        <v>0</v>
      </c>
      <c r="G35" s="47">
        <f>IF(ISBLANK(F35),"  ",IF(F80&gt;0,F35/F80,IF(F35&gt;0,1,0)))</f>
        <v>0</v>
      </c>
      <c r="H35" s="206">
        <v>0</v>
      </c>
      <c r="I35" s="45">
        <v>0</v>
      </c>
      <c r="J35" s="181">
        <v>0</v>
      </c>
      <c r="K35" s="46">
        <v>0</v>
      </c>
      <c r="L35" s="191">
        <f t="shared" ref="L35" si="3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5">
        <v>0</v>
      </c>
      <c r="D36" s="181">
        <v>0</v>
      </c>
      <c r="E36" s="42">
        <v>0</v>
      </c>
      <c r="F36" s="191">
        <f t="shared" ref="F36" si="4">D36+B36</f>
        <v>0</v>
      </c>
      <c r="G36" s="47">
        <f>IF(ISBLANK(F36),"  ",IF(F81&gt;0,F36/F81,IF(F36&gt;0,1,0)))</f>
        <v>0</v>
      </c>
      <c r="H36" s="206">
        <v>0</v>
      </c>
      <c r="I36" s="45">
        <v>0</v>
      </c>
      <c r="J36" s="181">
        <v>0</v>
      </c>
      <c r="K36" s="46">
        <v>0</v>
      </c>
      <c r="L36" s="191">
        <f t="shared" ref="L36" si="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6499697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6499697</v>
      </c>
      <c r="G42" s="61">
        <f>IF(ISBLANK(F42),"  ",IF(F79&gt;0,F42/F79,IF(F42&gt;0,1,0)))</f>
        <v>0.17804505686763988</v>
      </c>
      <c r="H42" s="169">
        <v>5478256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5478256</v>
      </c>
      <c r="M42" s="61">
        <f>IF(ISBLANK(L42),"  ",IF(L79&gt;0,L42/L79,IF(L42&gt;0,1,0)))</f>
        <v>0.15990860123875211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5">
        <v>0</v>
      </c>
      <c r="D48" s="181">
        <v>0</v>
      </c>
      <c r="E48" s="46"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5">
        <v>0</v>
      </c>
      <c r="J48" s="181">
        <v>0</v>
      </c>
      <c r="K48" s="46"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9">
        <v>0</v>
      </c>
      <c r="D49" s="185">
        <v>0</v>
      </c>
      <c r="E49" s="62"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69">
        <v>0</v>
      </c>
      <c r="J49" s="185">
        <v>0</v>
      </c>
      <c r="K49" s="62"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960000</v>
      </c>
      <c r="C50" s="69">
        <v>1</v>
      </c>
      <c r="D50" s="186">
        <v>0</v>
      </c>
      <c r="E50" s="62">
        <v>0</v>
      </c>
      <c r="F50" s="194">
        <f>D50+B50</f>
        <v>960000</v>
      </c>
      <c r="G50" s="61">
        <f>IF(ISBLANK(F50),"  ",IF(F78&gt;0,F50/F78,IF(F50&gt;0,1,0)))</f>
        <v>1</v>
      </c>
      <c r="H50" s="209">
        <v>0</v>
      </c>
      <c r="I50" s="69">
        <v>0</v>
      </c>
      <c r="J50" s="186">
        <v>960000</v>
      </c>
      <c r="K50" s="62">
        <v>1</v>
      </c>
      <c r="L50" s="194">
        <f>J50+H50</f>
        <v>960000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7956920</v>
      </c>
      <c r="C53" s="41">
        <v>0.94214840413351197</v>
      </c>
      <c r="D53" s="184">
        <v>488586</v>
      </c>
      <c r="E53" s="42">
        <v>5.5810730634343796E-2</v>
      </c>
      <c r="F53" s="195">
        <f t="shared" ref="F53:F58" si="6">D53+B53</f>
        <v>8445506</v>
      </c>
      <c r="G53" s="43">
        <f>IF(ISBLANK(F53),"  ",IF(F79&gt;0,F53/F79,IF(F53&gt;0,1,0)))</f>
        <v>0.23134626060968591</v>
      </c>
      <c r="H53" s="173">
        <v>8754338</v>
      </c>
      <c r="I53" s="41">
        <v>0.94713945500363306</v>
      </c>
      <c r="J53" s="184">
        <v>488586</v>
      </c>
      <c r="K53" s="42">
        <v>5.286054499636695E-2</v>
      </c>
      <c r="L53" s="195">
        <f t="shared" ref="L53:L69" si="7">J53+H53</f>
        <v>9242924</v>
      </c>
      <c r="M53" s="43">
        <f>IF(ISBLANK(L53),"  ",IF(L79&gt;0,L53/L79,IF(L53&gt;0,1,0)))</f>
        <v>0.26979809782457986</v>
      </c>
      <c r="N53" s="24"/>
    </row>
    <row r="54" spans="1:14" ht="15" customHeight="1" x14ac:dyDescent="0.2">
      <c r="A54" s="30" t="s">
        <v>48</v>
      </c>
      <c r="B54" s="170">
        <v>175191</v>
      </c>
      <c r="C54" s="45">
        <v>1</v>
      </c>
      <c r="D54" s="181">
        <v>0</v>
      </c>
      <c r="E54" s="46">
        <v>0</v>
      </c>
      <c r="F54" s="196">
        <f t="shared" si="6"/>
        <v>175191</v>
      </c>
      <c r="G54" s="47">
        <f>IF(ISBLANK(F54),"  ",IF(F79&gt;0,F54/F79,IF(F54&gt;0,1,0)))</f>
        <v>4.7989762534620759E-3</v>
      </c>
      <c r="H54" s="170">
        <v>175191</v>
      </c>
      <c r="I54" s="45">
        <v>1</v>
      </c>
      <c r="J54" s="181">
        <v>0</v>
      </c>
      <c r="K54" s="46">
        <v>0</v>
      </c>
      <c r="L54" s="196">
        <f t="shared" si="7"/>
        <v>175191</v>
      </c>
      <c r="M54" s="47">
        <f>IF(ISBLANK(L54),"  ",IF(L79&gt;0,L54/L79,IF(L54&gt;0,1,0)))</f>
        <v>5.1137712001078847E-3</v>
      </c>
      <c r="N54" s="24"/>
    </row>
    <row r="55" spans="1:14" ht="15" customHeight="1" x14ac:dyDescent="0.2">
      <c r="A55" s="74" t="s">
        <v>49</v>
      </c>
      <c r="B55" s="210">
        <v>0</v>
      </c>
      <c r="C55" s="45">
        <v>0</v>
      </c>
      <c r="D55" s="215">
        <v>467236</v>
      </c>
      <c r="E55" s="46">
        <v>1</v>
      </c>
      <c r="F55" s="197">
        <f t="shared" si="6"/>
        <v>467236</v>
      </c>
      <c r="G55" s="47">
        <f>IF(ISBLANK(F55),"  ",IF(F79&gt;0,F55/F79,IF(F55&gt;0,1,0)))</f>
        <v>1.2798913578680449E-2</v>
      </c>
      <c r="H55" s="210">
        <v>0</v>
      </c>
      <c r="I55" s="45">
        <v>0</v>
      </c>
      <c r="J55" s="215">
        <v>467236</v>
      </c>
      <c r="K55" s="46">
        <v>1</v>
      </c>
      <c r="L55" s="197">
        <f t="shared" si="7"/>
        <v>467236</v>
      </c>
      <c r="M55" s="47">
        <f>IF(ISBLANK(L55),"  ",IF(L79&gt;0,L55/L79,IF(L55&gt;0,1,0)))</f>
        <v>1.3638474581762806E-2</v>
      </c>
      <c r="N55" s="24"/>
    </row>
    <row r="56" spans="1:14" ht="15" customHeight="1" x14ac:dyDescent="0.2">
      <c r="A56" s="74" t="s">
        <v>50</v>
      </c>
      <c r="B56" s="210">
        <v>199362</v>
      </c>
      <c r="C56" s="45">
        <v>1</v>
      </c>
      <c r="D56" s="215">
        <v>0</v>
      </c>
      <c r="E56" s="46">
        <v>0</v>
      </c>
      <c r="F56" s="197">
        <f t="shared" si="6"/>
        <v>199362</v>
      </c>
      <c r="G56" s="47">
        <f>IF(ISBLANK(F56),"  ",IF(F79&gt;0,F56/F79,IF(F56&gt;0,1,0)))</f>
        <v>5.4610882056881143E-3</v>
      </c>
      <c r="H56" s="210">
        <v>199362</v>
      </c>
      <c r="I56" s="45">
        <v>1</v>
      </c>
      <c r="J56" s="215">
        <v>0</v>
      </c>
      <c r="K56" s="46">
        <v>0</v>
      </c>
      <c r="L56" s="197">
        <f t="shared" si="7"/>
        <v>199362</v>
      </c>
      <c r="M56" s="47">
        <f>IF(ISBLANK(L56),"  ",IF(L79&gt;0,L56/L79,IF(L56&gt;0,1,0)))</f>
        <v>5.8193152273570458E-3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0</v>
      </c>
      <c r="E57" s="46">
        <v>0</v>
      </c>
      <c r="F57" s="197">
        <f t="shared" si="6"/>
        <v>0</v>
      </c>
      <c r="G57" s="47">
        <f>IF(ISBLANK(F57),"  ",IF(F79&gt;0,F57/F79,IF(F57&gt;0,1,0)))</f>
        <v>0</v>
      </c>
      <c r="H57" s="210">
        <v>0</v>
      </c>
      <c r="I57" s="45">
        <v>0</v>
      </c>
      <c r="J57" s="215">
        <v>0</v>
      </c>
      <c r="K57" s="46">
        <v>0</v>
      </c>
      <c r="L57" s="197">
        <f t="shared" si="7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88" t="s">
        <v>52</v>
      </c>
      <c r="B58" s="170">
        <v>661109</v>
      </c>
      <c r="C58" s="45">
        <v>0.25575845217757309</v>
      </c>
      <c r="D58" s="181">
        <v>1923787</v>
      </c>
      <c r="E58" s="46">
        <v>2.9099392082092361</v>
      </c>
      <c r="F58" s="196">
        <f t="shared" si="6"/>
        <v>2584896</v>
      </c>
      <c r="G58" s="47">
        <f>IF(ISBLANK(F58),"  ",IF(F79&gt;0,F58/F79,IF(F58&gt;0,1,0)))</f>
        <v>7.0807601541569523E-2</v>
      </c>
      <c r="H58" s="170">
        <v>661109</v>
      </c>
      <c r="I58" s="45">
        <v>0.25575845217757309</v>
      </c>
      <c r="J58" s="181">
        <v>1923787</v>
      </c>
      <c r="K58" s="46">
        <v>0.74424154782242691</v>
      </c>
      <c r="L58" s="196">
        <f t="shared" si="7"/>
        <v>2584896</v>
      </c>
      <c r="M58" s="47">
        <f>IF(ISBLANK(L58),"  ",IF(L79&gt;0,L58/L79,IF(L58&gt;0,1,0)))</f>
        <v>7.5452316158216307E-2</v>
      </c>
      <c r="N58" s="24"/>
    </row>
    <row r="59" spans="1:14" s="64" customFormat="1" ht="15" customHeight="1" x14ac:dyDescent="0.25">
      <c r="A59" s="70" t="s">
        <v>53</v>
      </c>
      <c r="B59" s="211">
        <v>8992582</v>
      </c>
      <c r="C59" s="69">
        <v>0.75744923578133139</v>
      </c>
      <c r="D59" s="185">
        <v>2879609</v>
      </c>
      <c r="E59" s="62">
        <v>0.29413779366700715</v>
      </c>
      <c r="F59" s="198">
        <f>F58+F56+F55+F54+F53+F57</f>
        <v>11872191</v>
      </c>
      <c r="G59" s="61">
        <f>IF(ISBLANK(F59),"  ",IF(F79&gt;0,F59/F79,IF(F59&gt;0,1,0)))</f>
        <v>0.32521284018908608</v>
      </c>
      <c r="H59" s="211">
        <v>9790000</v>
      </c>
      <c r="I59" s="69">
        <v>0.77271524322494878</v>
      </c>
      <c r="J59" s="185">
        <v>2879609</v>
      </c>
      <c r="K59" s="62">
        <v>0.22728475677505122</v>
      </c>
      <c r="L59" s="196">
        <f t="shared" si="7"/>
        <v>12669609</v>
      </c>
      <c r="M59" s="61">
        <f>IF(ISBLANK(L59),"  ",IF(L79&gt;0,L59/L79,IF(L59&gt;0,1,0)))</f>
        <v>0.36982197499202391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16</v>
      </c>
      <c r="C62" s="45">
        <v>2.6283367556468175E-4</v>
      </c>
      <c r="D62" s="181">
        <v>60859</v>
      </c>
      <c r="E62" s="46">
        <v>1</v>
      </c>
      <c r="F62" s="191">
        <f t="shared" si="8"/>
        <v>60875</v>
      </c>
      <c r="G62" s="47">
        <f>IF(ISBLANK(F62),"  ",IF(F79&gt;0,F62/F79,IF(F62&gt;0,1,0)))</f>
        <v>1.6675381693665992E-3</v>
      </c>
      <c r="H62" s="206">
        <v>0</v>
      </c>
      <c r="I62" s="45">
        <v>0</v>
      </c>
      <c r="J62" s="181">
        <v>60859</v>
      </c>
      <c r="K62" s="46">
        <v>1</v>
      </c>
      <c r="L62" s="191">
        <f t="shared" si="7"/>
        <v>60859</v>
      </c>
      <c r="M62" s="47">
        <f>IF(ISBLANK(L62),"  ",IF(L79&gt;0,L62/L79,IF(L62&gt;0,1,0)))</f>
        <v>1.7764554198980871E-3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2896886</v>
      </c>
      <c r="E63" s="46">
        <v>1</v>
      </c>
      <c r="F63" s="192">
        <f t="shared" si="8"/>
        <v>2896886</v>
      </c>
      <c r="G63" s="47">
        <f>IF(ISBLANK(F63),"  ",IF(F79&gt;0,F63/F79,IF(F63&gt;0,1,0)))</f>
        <v>7.9353888744209122E-2</v>
      </c>
      <c r="H63" s="168">
        <v>0</v>
      </c>
      <c r="I63" s="45">
        <v>0</v>
      </c>
      <c r="J63" s="180">
        <v>2896886</v>
      </c>
      <c r="K63" s="46">
        <v>1</v>
      </c>
      <c r="L63" s="192">
        <f t="shared" si="7"/>
        <v>2896886</v>
      </c>
      <c r="M63" s="47">
        <f>IF(ISBLANK(L63),"  ",IF(L79&gt;0,L63/L79,IF(L63&gt;0,1,0)))</f>
        <v>8.4559207931889938E-2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0</v>
      </c>
      <c r="E65" s="46">
        <v>0</v>
      </c>
      <c r="F65" s="191">
        <f t="shared" si="8"/>
        <v>0</v>
      </c>
      <c r="G65" s="47">
        <f>IF(ISBLANK(F65),"  ",IF(F79&gt;0,F65/F79,IF(F65&gt;0,1,0)))</f>
        <v>0</v>
      </c>
      <c r="H65" s="206">
        <v>0</v>
      </c>
      <c r="I65" s="45">
        <v>0</v>
      </c>
      <c r="J65" s="181">
        <v>0</v>
      </c>
      <c r="K65" s="46">
        <v>0</v>
      </c>
      <c r="L65" s="191">
        <f t="shared" si="7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201943</v>
      </c>
      <c r="E66" s="46">
        <v>1</v>
      </c>
      <c r="F66" s="191">
        <f t="shared" si="8"/>
        <v>201943</v>
      </c>
      <c r="G66" s="47">
        <f>IF(ISBLANK(F66),"  ",IF(F79&gt;0,F66/F79,IF(F66&gt;0,1,0)))</f>
        <v>5.5317890847868447E-3</v>
      </c>
      <c r="H66" s="206">
        <v>0</v>
      </c>
      <c r="I66" s="45">
        <v>0</v>
      </c>
      <c r="J66" s="181">
        <v>201943</v>
      </c>
      <c r="K66" s="46">
        <v>1</v>
      </c>
      <c r="L66" s="191">
        <f t="shared" si="7"/>
        <v>201943</v>
      </c>
      <c r="M66" s="47">
        <f>IF(ISBLANK(L66),"  ",IF(L79&gt;0,L66/L79,IF(L66&gt;0,1,0)))</f>
        <v>5.8946538204781443E-3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65918</v>
      </c>
      <c r="E67" s="46">
        <v>1</v>
      </c>
      <c r="F67" s="191">
        <f t="shared" si="8"/>
        <v>65918</v>
      </c>
      <c r="G67" s="47">
        <f>IF(ISBLANK(F67),"  ",IF(F79&gt;0,F67/F79,IF(F67&gt;0,1,0)))</f>
        <v>1.8056801814917041E-3</v>
      </c>
      <c r="H67" s="206">
        <v>0</v>
      </c>
      <c r="I67" s="45">
        <v>0</v>
      </c>
      <c r="J67" s="181">
        <v>60000</v>
      </c>
      <c r="K67" s="46">
        <v>1</v>
      </c>
      <c r="L67" s="191">
        <f t="shared" si="7"/>
        <v>60000</v>
      </c>
      <c r="M67" s="47">
        <f>IF(ISBLANK(L67),"  ",IF(L79&gt;0,L67/L79,IF(L67&gt;0,1,0)))</f>
        <v>1.7513814751127232E-3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18222</v>
      </c>
      <c r="E68" s="46">
        <v>1</v>
      </c>
      <c r="F68" s="191">
        <f t="shared" si="8"/>
        <v>18222</v>
      </c>
      <c r="G68" s="47">
        <f>IF(ISBLANK(F68),"  ",IF(F79&gt;0,F68/F79,IF(F68&gt;0,1,0)))</f>
        <v>4.9915204143241348E-4</v>
      </c>
      <c r="H68" s="206">
        <v>0</v>
      </c>
      <c r="I68" s="45">
        <v>0</v>
      </c>
      <c r="J68" s="181">
        <v>18222</v>
      </c>
      <c r="K68" s="46">
        <v>1</v>
      </c>
      <c r="L68" s="191">
        <f t="shared" si="7"/>
        <v>18222</v>
      </c>
      <c r="M68" s="47">
        <f>IF(ISBLANK(L68),"  ",IF(L79&gt;0,L68/L79,IF(L68&gt;0,1,0)))</f>
        <v>5.3189455399173409E-4</v>
      </c>
      <c r="N68" s="24"/>
    </row>
    <row r="69" spans="1:14" ht="15" customHeight="1" x14ac:dyDescent="0.2">
      <c r="A69" s="89" t="s">
        <v>63</v>
      </c>
      <c r="B69" s="206">
        <v>0</v>
      </c>
      <c r="C69" s="45">
        <v>0</v>
      </c>
      <c r="D69" s="181">
        <v>123522</v>
      </c>
      <c r="E69" s="46">
        <v>1</v>
      </c>
      <c r="F69" s="191">
        <f t="shared" si="8"/>
        <v>123522</v>
      </c>
      <c r="G69" s="47">
        <f>IF(ISBLANK(F69),"  ",IF(F79&gt;0,F69/F79,IF(F69&gt;0,1,0)))</f>
        <v>3.3836164231047404E-3</v>
      </c>
      <c r="H69" s="206">
        <v>0</v>
      </c>
      <c r="I69" s="45">
        <v>0</v>
      </c>
      <c r="J69" s="181">
        <v>123522</v>
      </c>
      <c r="K69" s="46">
        <v>1</v>
      </c>
      <c r="L69" s="191">
        <f t="shared" si="7"/>
        <v>123522</v>
      </c>
      <c r="M69" s="47">
        <f>IF(ISBLANK(L69),"  ",IF(L79&gt;0,L69/L79,IF(L69&gt;0,1,0)))</f>
        <v>3.6055690428145634E-3</v>
      </c>
      <c r="N69" s="24"/>
    </row>
    <row r="70" spans="1:14" s="64" customFormat="1" ht="15" customHeight="1" x14ac:dyDescent="0.25">
      <c r="A70" s="78" t="s">
        <v>64</v>
      </c>
      <c r="B70" s="174">
        <v>8992598</v>
      </c>
      <c r="C70" s="69">
        <v>0.5900826382289196</v>
      </c>
      <c r="D70" s="185">
        <v>6246959</v>
      </c>
      <c r="E70" s="62">
        <v>0.63809591419816136</v>
      </c>
      <c r="F70" s="174">
        <f>F69+F68+F67+F66+F65+F64+F63+F62+F61+F60+F59</f>
        <v>15239557</v>
      </c>
      <c r="G70" s="61">
        <f>IF(ISBLANK(F70),"  ",IF(F79&gt;0,F70/F79,IF(F70&gt;0,1,0)))</f>
        <v>0.41745450483347751</v>
      </c>
      <c r="H70" s="174">
        <v>9790000</v>
      </c>
      <c r="I70" s="69">
        <v>0.61069022279962981</v>
      </c>
      <c r="J70" s="185">
        <v>6241041</v>
      </c>
      <c r="K70" s="62">
        <v>0.38930977720037019</v>
      </c>
      <c r="L70" s="174">
        <f>L69+L68+L67+L66+L65+L64+L63+L62+L61+L60+L59</f>
        <v>16031041</v>
      </c>
      <c r="M70" s="61">
        <f>IF(ISBLANK(L70),"  ",IF(L79&gt;0,L70/L79,IF(L70&gt;0,1,0)))</f>
        <v>0.46794113723620911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v>0</v>
      </c>
      <c r="D72" s="184">
        <v>18144</v>
      </c>
      <c r="E72" s="42">
        <v>1</v>
      </c>
      <c r="F72" s="190">
        <f>D72+B72</f>
        <v>18144</v>
      </c>
      <c r="G72" s="43">
        <f>IF(ISBLANK(F72),"  ",IF(F79&gt;0,F72/F79,IF(F72&gt;0,1,0)))</f>
        <v>4.9701540114969328E-4</v>
      </c>
      <c r="H72" s="205">
        <v>0</v>
      </c>
      <c r="I72" s="41">
        <v>0</v>
      </c>
      <c r="J72" s="184">
        <v>18144</v>
      </c>
      <c r="K72" s="42">
        <v>1</v>
      </c>
      <c r="L72" s="190">
        <f>J72+H72</f>
        <v>18144</v>
      </c>
      <c r="M72" s="43">
        <f>IF(ISBLANK(L72),"  ",IF(L79&gt;0,L72/L79,IF(L72&gt;0,1,0)))</f>
        <v>5.2961775807408757E-4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7852228</v>
      </c>
      <c r="E75" s="42">
        <v>1</v>
      </c>
      <c r="F75" s="190">
        <f>D75+B75</f>
        <v>7852228</v>
      </c>
      <c r="G75" s="43">
        <f>IF(ISBLANK(F75),"  ",IF(F79&gt;0,F75/F79,IF(F75&gt;0,1,0)))</f>
        <v>0.21509470069107439</v>
      </c>
      <c r="H75" s="205">
        <v>0</v>
      </c>
      <c r="I75" s="41">
        <v>0</v>
      </c>
      <c r="J75" s="184">
        <v>7852228</v>
      </c>
      <c r="K75" s="42">
        <v>1</v>
      </c>
      <c r="L75" s="190">
        <f>J75+H75</f>
        <v>7852228</v>
      </c>
      <c r="M75" s="43">
        <f>IF(ISBLANK(L75),"  ",IF(L79&gt;0,L75/L79,IF(L75&gt;0,1,0)))</f>
        <v>0.22920411095935714</v>
      </c>
    </row>
    <row r="76" spans="1:14" ht="15" customHeight="1" x14ac:dyDescent="0.2">
      <c r="A76" s="88" t="s">
        <v>70</v>
      </c>
      <c r="B76" s="206">
        <v>0</v>
      </c>
      <c r="C76" s="45">
        <v>0</v>
      </c>
      <c r="D76" s="181">
        <v>5936285</v>
      </c>
      <c r="E76" s="46">
        <v>1</v>
      </c>
      <c r="F76" s="191">
        <f>D76+B76</f>
        <v>5936285</v>
      </c>
      <c r="G76" s="47">
        <f>IF(ISBLANK(F76),"  ",IF(F79&gt;0,F76/F79,IF(F76&gt;0,1,0)))</f>
        <v>0.16261161103471708</v>
      </c>
      <c r="H76" s="206">
        <v>0</v>
      </c>
      <c r="I76" s="45">
        <v>0</v>
      </c>
      <c r="J76" s="181">
        <v>3919001</v>
      </c>
      <c r="K76" s="46">
        <v>1</v>
      </c>
      <c r="L76" s="191">
        <f>J76+H76</f>
        <v>3919001</v>
      </c>
      <c r="M76" s="47">
        <f>IF(ISBLANK(L76),"  ",IF(L79&gt;0,L76/L79,IF(L76&gt;0,1,0)))</f>
        <v>0.11439442920580396</v>
      </c>
    </row>
    <row r="77" spans="1:14" s="64" customFormat="1" ht="15" customHeight="1" x14ac:dyDescent="0.25">
      <c r="A77" s="65" t="s">
        <v>71</v>
      </c>
      <c r="B77" s="175">
        <v>0</v>
      </c>
      <c r="C77" s="69">
        <v>0</v>
      </c>
      <c r="D77" s="186">
        <v>13806657</v>
      </c>
      <c r="E77" s="62">
        <v>1</v>
      </c>
      <c r="F77" s="200">
        <f>F76+F75+F74+F73+F72</f>
        <v>13806657</v>
      </c>
      <c r="G77" s="61">
        <f>IF(ISBLANK(F77),"  ",IF(F79&gt;0,F77/F79,IF(F77&gt;0,1,0)))</f>
        <v>0.37820332712694116</v>
      </c>
      <c r="H77" s="175">
        <v>0</v>
      </c>
      <c r="I77" s="69">
        <v>0</v>
      </c>
      <c r="J77" s="186">
        <v>11789373</v>
      </c>
      <c r="K77" s="62">
        <v>1</v>
      </c>
      <c r="L77" s="200">
        <f>L76+L75+L74+L73+L72</f>
        <v>11789373</v>
      </c>
      <c r="M77" s="61">
        <f>IF(ISBLANK(L77),"  ",IF(L79&gt;0,L77/L79,IF(L77&gt;0,1,0)))</f>
        <v>0.3441281579232352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v>16452295</v>
      </c>
      <c r="C79" s="82">
        <v>0.45067482359226702</v>
      </c>
      <c r="D79" s="176">
        <v>20053616</v>
      </c>
      <c r="E79" s="83">
        <v>0.54932517640773293</v>
      </c>
      <c r="F79" s="176">
        <f>F77+F70+F49+F42+F51+F50+F78</f>
        <v>36505911</v>
      </c>
      <c r="G79" s="84">
        <f>IF(ISBLANK(F79),"  ",IF(F79&gt;0,F79/F79,IF(F79&gt;0,1,0)))</f>
        <v>1</v>
      </c>
      <c r="H79" s="176">
        <f>H77+H70+H49+H42+H51+H50+H78</f>
        <v>15268256</v>
      </c>
      <c r="I79" s="82">
        <v>0.4456756785946448</v>
      </c>
      <c r="J79" s="176">
        <f>J77+J70+J49+J42+J51+J50+J78</f>
        <v>18990414</v>
      </c>
      <c r="K79" s="83">
        <v>0.55432432140535515</v>
      </c>
      <c r="L79" s="176">
        <f>L77+L70+L49+L42+L51+L50+L78</f>
        <v>34258670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2F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O14" sqref="O14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tr">
        <f>[5]Revenue!B2</f>
        <v>Nunez Community College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4092004</v>
      </c>
      <c r="C13" s="41">
        <v>1</v>
      </c>
      <c r="D13" s="177">
        <v>0</v>
      </c>
      <c r="E13" s="42">
        <v>0</v>
      </c>
      <c r="F13" s="187">
        <f>D13+B13</f>
        <v>4092004</v>
      </c>
      <c r="G13" s="43">
        <f>IF(ISBLANK(F13),"  ",IF(F79&gt;0,F13/F79,IF(F13&gt;0,1,0)))</f>
        <v>0.20971644802346637</v>
      </c>
      <c r="H13" s="165">
        <v>3353551</v>
      </c>
      <c r="I13" s="41">
        <v>1</v>
      </c>
      <c r="J13" s="177">
        <v>0</v>
      </c>
      <c r="K13" s="42">
        <v>0</v>
      </c>
      <c r="L13" s="187">
        <f t="shared" ref="L13:L34" si="0">J13+H13</f>
        <v>3353551</v>
      </c>
      <c r="M13" s="44">
        <f>IF(ISBLANK(L13),"  ",IF(L79&gt;0,L13/L79,IF(L13&gt;0,1,0)))</f>
        <v>0.17311903119720934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120138.85</v>
      </c>
      <c r="C15" s="48">
        <v>1</v>
      </c>
      <c r="D15" s="181">
        <v>0</v>
      </c>
      <c r="E15" s="49">
        <v>0</v>
      </c>
      <c r="F15" s="189">
        <f>D15+B15</f>
        <v>120138.85</v>
      </c>
      <c r="G15" s="50">
        <f>IF(ISBLANK(F15),"  ",IF(F79&gt;0,F15/F79,IF(F15&gt;0,1,0)))</f>
        <v>6.1571525569437428E-3</v>
      </c>
      <c r="H15" s="170">
        <v>125040</v>
      </c>
      <c r="I15" s="48">
        <v>1</v>
      </c>
      <c r="J15" s="181">
        <v>0</v>
      </c>
      <c r="K15" s="49">
        <v>0</v>
      </c>
      <c r="L15" s="189">
        <f t="shared" si="0"/>
        <v>125040</v>
      </c>
      <c r="M15" s="50">
        <f>IF(ISBLANK(L15),"  ",IF(L79&gt;0,L15/L79,IF(L15&gt;0,1,0)))</f>
        <v>6.4548902524217038E-3</v>
      </c>
      <c r="N15" s="24"/>
    </row>
    <row r="16" spans="1:17" ht="15" customHeight="1" x14ac:dyDescent="0.2">
      <c r="A16" s="51" t="s">
        <v>15</v>
      </c>
      <c r="B16" s="205">
        <v>0</v>
      </c>
      <c r="C16" s="41">
        <v>0</v>
      </c>
      <c r="D16" s="184">
        <v>0</v>
      </c>
      <c r="E16" s="42">
        <v>0</v>
      </c>
      <c r="F16" s="190">
        <f t="shared" ref="F16:F41" si="1">D16+B16</f>
        <v>0</v>
      </c>
      <c r="G16" s="43">
        <f>IF(ISBLANK(F16),"  ",IF(F79&gt;0,F16/F79,IF(F16&gt;0,1,0)))</f>
        <v>0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120138.85</v>
      </c>
      <c r="C17" s="45">
        <v>1</v>
      </c>
      <c r="D17" s="181">
        <v>0</v>
      </c>
      <c r="E17" s="42">
        <v>0</v>
      </c>
      <c r="F17" s="191">
        <f t="shared" si="1"/>
        <v>120138.85</v>
      </c>
      <c r="G17" s="47">
        <f>IF(ISBLANK(F17),"  ",IF(F79&gt;0,F17/F79,IF(F17&gt;0,1,0)))</f>
        <v>6.1571525569437428E-3</v>
      </c>
      <c r="H17" s="206">
        <v>125040</v>
      </c>
      <c r="I17" s="45">
        <v>1</v>
      </c>
      <c r="J17" s="181">
        <v>0</v>
      </c>
      <c r="K17" s="46">
        <v>0</v>
      </c>
      <c r="L17" s="191">
        <f t="shared" si="0"/>
        <v>125040</v>
      </c>
      <c r="M17" s="47">
        <f>IF(ISBLANK(L17),"  ",IF(L79&gt;0,L17/L79,IF(L17&gt;0,1,0)))</f>
        <v>6.4548902524217038E-3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5">
        <v>0</v>
      </c>
      <c r="D35" s="181">
        <v>0</v>
      </c>
      <c r="E35" s="42">
        <v>0</v>
      </c>
      <c r="F35" s="191">
        <f t="shared" ref="F35" si="2">D35+B35</f>
        <v>0</v>
      </c>
      <c r="G35" s="47">
        <f>IF(ISBLANK(F35),"  ",IF(F80&gt;0,F35/F80,IF(F35&gt;0,1,0)))</f>
        <v>0</v>
      </c>
      <c r="H35" s="206">
        <v>0</v>
      </c>
      <c r="I35" s="45">
        <v>0</v>
      </c>
      <c r="J35" s="181">
        <v>0</v>
      </c>
      <c r="K35" s="46">
        <v>0</v>
      </c>
      <c r="L35" s="191">
        <f t="shared" ref="L35" si="3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5">
        <v>0</v>
      </c>
      <c r="D36" s="181">
        <v>0</v>
      </c>
      <c r="E36" s="42">
        <v>0</v>
      </c>
      <c r="F36" s="191">
        <f t="shared" ref="F36" si="4">D36+B36</f>
        <v>0</v>
      </c>
      <c r="G36" s="47">
        <f>IF(ISBLANK(F36),"  ",IF(F81&gt;0,F36/F81,IF(F36&gt;0,1,0)))</f>
        <v>0</v>
      </c>
      <c r="H36" s="206">
        <v>0</v>
      </c>
      <c r="I36" s="45">
        <v>0</v>
      </c>
      <c r="J36" s="181">
        <v>0</v>
      </c>
      <c r="K36" s="46">
        <v>0</v>
      </c>
      <c r="L36" s="191">
        <f t="shared" ref="L36" si="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4212142.8499999996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4212142.8499999996</v>
      </c>
      <c r="G42" s="61">
        <f>IF(ISBLANK(F42),"  ",IF(F79&gt;0,F42/F79,IF(F42&gt;0,1,0)))</f>
        <v>0.21587360058041011</v>
      </c>
      <c r="H42" s="169">
        <v>3478591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3478591</v>
      </c>
      <c r="M42" s="61">
        <f>IF(ISBLANK(L42),"  ",IF(L79&gt;0,L42/L79,IF(L42&gt;0,1,0)))</f>
        <v>0.17957392144963105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5">
        <v>0</v>
      </c>
      <c r="D48" s="181">
        <v>0</v>
      </c>
      <c r="E48" s="46"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5">
        <v>0</v>
      </c>
      <c r="J48" s="181">
        <v>0</v>
      </c>
      <c r="K48" s="46"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9">
        <v>0</v>
      </c>
      <c r="D49" s="185">
        <v>0</v>
      </c>
      <c r="E49" s="62"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69">
        <v>0</v>
      </c>
      <c r="J49" s="185">
        <v>0</v>
      </c>
      <c r="K49" s="62"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645000</v>
      </c>
      <c r="C50" s="69">
        <v>1</v>
      </c>
      <c r="D50" s="186">
        <v>0</v>
      </c>
      <c r="E50" s="62">
        <v>0</v>
      </c>
      <c r="F50" s="194">
        <f>D50+B50</f>
        <v>645000</v>
      </c>
      <c r="G50" s="61">
        <f>IF(ISBLANK(F50),"  ",IF(F78&gt;0,F50/F78,IF(F50&gt;0,1,0)))</f>
        <v>1</v>
      </c>
      <c r="H50" s="209">
        <v>0</v>
      </c>
      <c r="I50" s="69">
        <v>0</v>
      </c>
      <c r="J50" s="186">
        <v>645000</v>
      </c>
      <c r="K50" s="62">
        <v>1</v>
      </c>
      <c r="L50" s="194">
        <f>J50+H50</f>
        <v>645000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5403592.9099999992</v>
      </c>
      <c r="C53" s="41">
        <v>0.98219433080236507</v>
      </c>
      <c r="D53" s="184">
        <v>97958.81</v>
      </c>
      <c r="E53" s="42">
        <v>1.8482794339622639E-2</v>
      </c>
      <c r="F53" s="195">
        <f t="shared" ref="F53:F58" si="6">D53+B53</f>
        <v>5501551.7199999988</v>
      </c>
      <c r="G53" s="43">
        <f>IF(ISBLANK(F53),"  ",IF(F79&gt;0,F53/F79,IF(F53&gt;0,1,0)))</f>
        <v>0.28195619685019657</v>
      </c>
      <c r="H53" s="173">
        <v>5375000</v>
      </c>
      <c r="I53" s="41">
        <v>0.98353156450137236</v>
      </c>
      <c r="J53" s="184">
        <v>90000</v>
      </c>
      <c r="K53" s="42">
        <v>1.6468435498627629E-2</v>
      </c>
      <c r="L53" s="195">
        <f t="shared" ref="L53:L69" si="7">J53+H53</f>
        <v>5465000</v>
      </c>
      <c r="M53" s="43">
        <f>IF(ISBLANK(L53),"  ",IF(L79&gt;0,L53/L79,IF(L53&gt;0,1,0)))</f>
        <v>0.28211752422812392</v>
      </c>
      <c r="N53" s="24"/>
    </row>
    <row r="54" spans="1:14" ht="15" customHeight="1" x14ac:dyDescent="0.2">
      <c r="A54" s="30" t="s">
        <v>48</v>
      </c>
      <c r="B54" s="170">
        <v>0</v>
      </c>
      <c r="C54" s="45">
        <v>0</v>
      </c>
      <c r="D54" s="181">
        <v>0</v>
      </c>
      <c r="E54" s="46">
        <v>0</v>
      </c>
      <c r="F54" s="196">
        <f t="shared" si="6"/>
        <v>0</v>
      </c>
      <c r="G54" s="47">
        <f>IF(ISBLANK(F54),"  ",IF(F79&gt;0,F54/F79,IF(F54&gt;0,1,0)))</f>
        <v>0</v>
      </c>
      <c r="H54" s="170">
        <v>0</v>
      </c>
      <c r="I54" s="45">
        <v>0</v>
      </c>
      <c r="J54" s="181">
        <v>0</v>
      </c>
      <c r="K54" s="46">
        <v>0</v>
      </c>
      <c r="L54" s="196">
        <f t="shared" si="7"/>
        <v>0</v>
      </c>
      <c r="M54" s="47">
        <f>IF(ISBLANK(L54),"  ",IF(L79&gt;0,L54/L79,IF(L54&gt;0,1,0)))</f>
        <v>0</v>
      </c>
      <c r="N54" s="24"/>
    </row>
    <row r="55" spans="1:14" ht="15" customHeight="1" x14ac:dyDescent="0.2">
      <c r="A55" s="74" t="s">
        <v>49</v>
      </c>
      <c r="B55" s="210">
        <v>0</v>
      </c>
      <c r="C55" s="45">
        <v>0</v>
      </c>
      <c r="D55" s="215">
        <v>298582</v>
      </c>
      <c r="E55" s="46">
        <v>1</v>
      </c>
      <c r="F55" s="197">
        <f t="shared" si="6"/>
        <v>298582</v>
      </c>
      <c r="G55" s="47">
        <f>IF(ISBLANK(F55),"  ",IF(F79&gt;0,F55/F79,IF(F55&gt;0,1,0)))</f>
        <v>1.5302418199919315E-2</v>
      </c>
      <c r="H55" s="210">
        <v>0</v>
      </c>
      <c r="I55" s="45">
        <v>0</v>
      </c>
      <c r="J55" s="215">
        <v>275000</v>
      </c>
      <c r="K55" s="46">
        <v>1</v>
      </c>
      <c r="L55" s="197">
        <f t="shared" si="7"/>
        <v>275000</v>
      </c>
      <c r="M55" s="47">
        <f>IF(ISBLANK(L55),"  ",IF(L79&gt;0,L55/L79,IF(L55&gt;0,1,0)))</f>
        <v>1.4196215766282537E-2</v>
      </c>
      <c r="N55" s="24"/>
    </row>
    <row r="56" spans="1:14" ht="15" customHeight="1" x14ac:dyDescent="0.2">
      <c r="A56" s="74" t="s">
        <v>50</v>
      </c>
      <c r="B56" s="210">
        <v>127951.57</v>
      </c>
      <c r="C56" s="45">
        <v>1</v>
      </c>
      <c r="D56" s="215">
        <v>0</v>
      </c>
      <c r="E56" s="46">
        <v>0</v>
      </c>
      <c r="F56" s="197">
        <f t="shared" si="6"/>
        <v>127951.57</v>
      </c>
      <c r="G56" s="47">
        <f>IF(ISBLANK(F56),"  ",IF(F79&gt;0,F56/F79,IF(F56&gt;0,1,0)))</f>
        <v>6.557556830204936E-3</v>
      </c>
      <c r="H56" s="210">
        <v>120000</v>
      </c>
      <c r="I56" s="45">
        <v>1</v>
      </c>
      <c r="J56" s="215">
        <v>0</v>
      </c>
      <c r="K56" s="46">
        <v>0</v>
      </c>
      <c r="L56" s="197">
        <f t="shared" si="7"/>
        <v>120000</v>
      </c>
      <c r="M56" s="47">
        <f>IF(ISBLANK(L56),"  ",IF(L79&gt;0,L56/L79,IF(L56&gt;0,1,0)))</f>
        <v>6.1947123343778351E-3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0</v>
      </c>
      <c r="E57" s="46">
        <v>0</v>
      </c>
      <c r="F57" s="197">
        <f t="shared" si="6"/>
        <v>0</v>
      </c>
      <c r="G57" s="47">
        <f>IF(ISBLANK(F57),"  ",IF(F79&gt;0,F57/F79,IF(F57&gt;0,1,0)))</f>
        <v>0</v>
      </c>
      <c r="H57" s="210">
        <v>0</v>
      </c>
      <c r="I57" s="45">
        <v>0</v>
      </c>
      <c r="J57" s="215">
        <v>0</v>
      </c>
      <c r="K57" s="46">
        <v>0</v>
      </c>
      <c r="L57" s="197">
        <f t="shared" si="7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772960.79</v>
      </c>
      <c r="C58" s="45">
        <v>0.4966800906250039</v>
      </c>
      <c r="D58" s="181">
        <v>783294.04</v>
      </c>
      <c r="E58" s="46">
        <v>1.0374755496688741</v>
      </c>
      <c r="F58" s="196">
        <f t="shared" si="6"/>
        <v>1556254.83</v>
      </c>
      <c r="G58" s="47">
        <f>IF(ISBLANK(F58),"  ",IF(F79&gt;0,F58/F79,IF(F58&gt;0,1,0)))</f>
        <v>7.9758532779284547E-2</v>
      </c>
      <c r="H58" s="170">
        <v>640050</v>
      </c>
      <c r="I58" s="45">
        <v>0.46957191592384723</v>
      </c>
      <c r="J58" s="181">
        <v>723000</v>
      </c>
      <c r="K58" s="46">
        <v>0.53042808407615272</v>
      </c>
      <c r="L58" s="196">
        <f t="shared" si="7"/>
        <v>1363050</v>
      </c>
      <c r="M58" s="47">
        <f>IF(ISBLANK(L58),"  ",IF(L79&gt;0,L58/L79,IF(L58&gt;0,1,0)))</f>
        <v>7.036418872811423E-2</v>
      </c>
      <c r="N58" s="24"/>
    </row>
    <row r="59" spans="1:14" s="64" customFormat="1" ht="15" customHeight="1" x14ac:dyDescent="0.25">
      <c r="A59" s="70" t="s">
        <v>53</v>
      </c>
      <c r="B59" s="211">
        <v>6304505.2699999996</v>
      </c>
      <c r="C59" s="69">
        <v>0.84235953589987311</v>
      </c>
      <c r="D59" s="185">
        <v>1179834.8500000001</v>
      </c>
      <c r="E59" s="62">
        <v>0.19106637246963565</v>
      </c>
      <c r="F59" s="198">
        <f>F58+F56+F55+F54+F53+F57</f>
        <v>7484340.1199999992</v>
      </c>
      <c r="G59" s="61">
        <f>IF(ISBLANK(F59),"  ",IF(F79&gt;0,F59/F79,IF(F59&gt;0,1,0)))</f>
        <v>0.38357470465960541</v>
      </c>
      <c r="H59" s="211">
        <v>6135050</v>
      </c>
      <c r="I59" s="69">
        <v>0.84937111054194558</v>
      </c>
      <c r="J59" s="185">
        <v>1088000</v>
      </c>
      <c r="K59" s="62">
        <v>0.15062888945805442</v>
      </c>
      <c r="L59" s="196">
        <f t="shared" si="7"/>
        <v>7223050</v>
      </c>
      <c r="M59" s="61">
        <f>IF(ISBLANK(L59),"  ",IF(L79&gt;0,L59/L79,IF(L59&gt;0,1,0)))</f>
        <v>0.37287264105689849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5">
        <v>0</v>
      </c>
      <c r="D62" s="181">
        <v>0</v>
      </c>
      <c r="E62" s="46">
        <v>0</v>
      </c>
      <c r="F62" s="191">
        <f t="shared" si="8"/>
        <v>0</v>
      </c>
      <c r="G62" s="47">
        <f>IF(ISBLANK(F62),"  ",IF(F79&gt;0,F62/F79,IF(F62&gt;0,1,0)))</f>
        <v>0</v>
      </c>
      <c r="H62" s="206">
        <v>0</v>
      </c>
      <c r="I62" s="45">
        <v>0</v>
      </c>
      <c r="J62" s="181">
        <v>0</v>
      </c>
      <c r="K62" s="46">
        <v>0</v>
      </c>
      <c r="L62" s="191">
        <f t="shared" si="7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143713.42000000001</v>
      </c>
      <c r="E63" s="46">
        <v>1</v>
      </c>
      <c r="F63" s="192">
        <f t="shared" si="8"/>
        <v>143713.42000000001</v>
      </c>
      <c r="G63" s="47">
        <f>IF(ISBLANK(F63),"  ",IF(F79&gt;0,F63/F79,IF(F63&gt;0,1,0)))</f>
        <v>7.3653564306644364E-3</v>
      </c>
      <c r="H63" s="168">
        <v>0</v>
      </c>
      <c r="I63" s="45">
        <v>0</v>
      </c>
      <c r="J63" s="180">
        <v>258216.75</v>
      </c>
      <c r="K63" s="46">
        <v>1</v>
      </c>
      <c r="L63" s="192">
        <f t="shared" si="7"/>
        <v>258216.75</v>
      </c>
      <c r="M63" s="47">
        <f>IF(ISBLANK(L63),"  ",IF(L79&gt;0,L63/L79,IF(L63&gt;0,1,0)))</f>
        <v>1.3329820718066314E-2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0</v>
      </c>
      <c r="E65" s="46">
        <v>0</v>
      </c>
      <c r="F65" s="191">
        <f t="shared" si="8"/>
        <v>0</v>
      </c>
      <c r="G65" s="47">
        <f>IF(ISBLANK(F65),"  ",IF(F79&gt;0,F65/F79,IF(F65&gt;0,1,0)))</f>
        <v>0</v>
      </c>
      <c r="H65" s="206">
        <v>0</v>
      </c>
      <c r="I65" s="45">
        <v>0</v>
      </c>
      <c r="J65" s="181">
        <v>0</v>
      </c>
      <c r="K65" s="46">
        <v>0</v>
      </c>
      <c r="L65" s="191">
        <f t="shared" si="7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26483.730000000003</v>
      </c>
      <c r="E66" s="46">
        <v>1</v>
      </c>
      <c r="F66" s="191">
        <f t="shared" si="8"/>
        <v>26483.730000000003</v>
      </c>
      <c r="G66" s="47">
        <f>IF(ISBLANK(F66),"  ",IF(F79&gt;0,F66/F79,IF(F66&gt;0,1,0)))</f>
        <v>1.3572992074329638E-3</v>
      </c>
      <c r="H66" s="206">
        <v>0</v>
      </c>
      <c r="I66" s="45">
        <v>0</v>
      </c>
      <c r="J66" s="181">
        <v>25000</v>
      </c>
      <c r="K66" s="46">
        <v>1</v>
      </c>
      <c r="L66" s="191">
        <f t="shared" si="7"/>
        <v>25000</v>
      </c>
      <c r="M66" s="47">
        <f>IF(ISBLANK(L66),"  ",IF(L79&gt;0,L66/L79,IF(L66&gt;0,1,0)))</f>
        <v>1.2905650696620489E-3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0</v>
      </c>
      <c r="E67" s="46">
        <v>0</v>
      </c>
      <c r="F67" s="191">
        <f t="shared" si="8"/>
        <v>0</v>
      </c>
      <c r="G67" s="47">
        <f>IF(ISBLANK(F67),"  ",IF(F79&gt;0,F67/F79,IF(F67&gt;0,1,0)))</f>
        <v>0</v>
      </c>
      <c r="H67" s="206">
        <v>0</v>
      </c>
      <c r="I67" s="45">
        <v>0</v>
      </c>
      <c r="J67" s="181">
        <v>9000</v>
      </c>
      <c r="K67" s="46">
        <v>1</v>
      </c>
      <c r="L67" s="191">
        <f t="shared" si="7"/>
        <v>9000</v>
      </c>
      <c r="M67" s="47">
        <f>IF(ISBLANK(L67),"  ",IF(L79&gt;0,L67/L79,IF(L67&gt;0,1,0)))</f>
        <v>4.6460342507833761E-4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89840.87000000001</v>
      </c>
      <c r="E68" s="46">
        <v>1</v>
      </c>
      <c r="F68" s="191">
        <f t="shared" si="8"/>
        <v>89840.87000000001</v>
      </c>
      <c r="G68" s="47">
        <f>IF(ISBLANK(F68),"  ",IF(F79&gt;0,F68/F79,IF(F68&gt;0,1,0)))</f>
        <v>4.6043718783603345E-3</v>
      </c>
      <c r="H68" s="206">
        <v>0</v>
      </c>
      <c r="I68" s="45">
        <v>0</v>
      </c>
      <c r="J68" s="181">
        <v>109941.41</v>
      </c>
      <c r="K68" s="46">
        <v>1</v>
      </c>
      <c r="L68" s="191">
        <f t="shared" si="7"/>
        <v>109941.41</v>
      </c>
      <c r="M68" s="47">
        <f>IF(ISBLANK(L68),"  ",IF(L79&gt;0,L68/L79,IF(L68&gt;0,1,0)))</f>
        <v>5.6754617382157556E-3</v>
      </c>
      <c r="N68" s="24"/>
    </row>
    <row r="69" spans="1:14" ht="15" customHeight="1" x14ac:dyDescent="0.2">
      <c r="A69" s="67" t="s">
        <v>63</v>
      </c>
      <c r="B69" s="206">
        <v>63903.99</v>
      </c>
      <c r="C69" s="45">
        <v>0.81985676880366498</v>
      </c>
      <c r="D69" s="181">
        <v>14041.32</v>
      </c>
      <c r="E69" s="46">
        <v>0.56165279999999995</v>
      </c>
      <c r="F69" s="191">
        <f t="shared" si="8"/>
        <v>77945.31</v>
      </c>
      <c r="G69" s="47">
        <f>IF(ISBLANK(F69),"  ",IF(F79&gt;0,F69/F79,IF(F69&gt;0,1,0)))</f>
        <v>3.9947208148594119E-3</v>
      </c>
      <c r="H69" s="206">
        <v>64950</v>
      </c>
      <c r="I69" s="45">
        <v>0.86657771847898601</v>
      </c>
      <c r="J69" s="181">
        <v>10000</v>
      </c>
      <c r="K69" s="46">
        <v>0.13342228152101401</v>
      </c>
      <c r="L69" s="191">
        <f t="shared" si="7"/>
        <v>74950</v>
      </c>
      <c r="M69" s="47">
        <f>IF(ISBLANK(L69),"  ",IF(L79&gt;0,L69/L79,IF(L69&gt;0,1,0)))</f>
        <v>3.8691140788468226E-3</v>
      </c>
      <c r="N69" s="24"/>
    </row>
    <row r="70" spans="1:14" s="64" customFormat="1" ht="15" customHeight="1" x14ac:dyDescent="0.25">
      <c r="A70" s="78" t="s">
        <v>64</v>
      </c>
      <c r="B70" s="174">
        <v>6368409.2599999998</v>
      </c>
      <c r="C70" s="69">
        <v>0.81413269352854489</v>
      </c>
      <c r="D70" s="185">
        <v>1453914.1900000002</v>
      </c>
      <c r="E70" s="62">
        <v>0.23450228870967746</v>
      </c>
      <c r="F70" s="174">
        <f>F69+F68+F67+F66+F65+F64+F63+F62+F61+F60+F59</f>
        <v>7822323.4499999993</v>
      </c>
      <c r="G70" s="61">
        <f>IF(ISBLANK(F70),"  ",IF(F79&gt;0,F70/F79,IF(F70&gt;0,1,0)))</f>
        <v>0.40089645299092252</v>
      </c>
      <c r="H70" s="174">
        <v>6200000</v>
      </c>
      <c r="I70" s="69">
        <v>0.80517826662407155</v>
      </c>
      <c r="J70" s="185">
        <v>1500158.1600000001</v>
      </c>
      <c r="K70" s="62">
        <v>0.19482173337592848</v>
      </c>
      <c r="L70" s="174">
        <f>L69+L68+L67+L66+L65+L64+L63+L62+L61+L60+L59</f>
        <v>7700158.1600000001</v>
      </c>
      <c r="M70" s="61">
        <f>IF(ISBLANK(L70),"  ",IF(L79&gt;0,L70/L79,IF(L70&gt;0,1,0)))</f>
        <v>0.39750220608676778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v>0</v>
      </c>
      <c r="D72" s="184">
        <v>0</v>
      </c>
      <c r="E72" s="42"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v>0</v>
      </c>
      <c r="J72" s="184">
        <v>0</v>
      </c>
      <c r="K72" s="42"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6358853.4000000004</v>
      </c>
      <c r="E75" s="42">
        <v>1</v>
      </c>
      <c r="F75" s="190">
        <f>D75+B75</f>
        <v>6358853.4000000004</v>
      </c>
      <c r="G75" s="43">
        <f>IF(ISBLANK(F75),"  ",IF(F79&gt;0,F75/F79,IF(F75&gt;0,1,0)))</f>
        <v>0.32589316837176663</v>
      </c>
      <c r="H75" s="205">
        <v>0</v>
      </c>
      <c r="I75" s="41">
        <v>0</v>
      </c>
      <c r="J75" s="184">
        <v>6000000</v>
      </c>
      <c r="K75" s="42">
        <v>1</v>
      </c>
      <c r="L75" s="190">
        <f>J75+H75</f>
        <v>6000000</v>
      </c>
      <c r="M75" s="43">
        <f>IF(ISBLANK(L75),"  ",IF(L79&gt;0,L75/L79,IF(L75&gt;0,1,0)))</f>
        <v>0.30973561671889172</v>
      </c>
    </row>
    <row r="76" spans="1:14" ht="15" customHeight="1" x14ac:dyDescent="0.2">
      <c r="A76" s="30" t="s">
        <v>70</v>
      </c>
      <c r="B76" s="206">
        <v>0</v>
      </c>
      <c r="C76" s="45">
        <v>0</v>
      </c>
      <c r="D76" s="181">
        <v>473759.77</v>
      </c>
      <c r="E76" s="46">
        <v>1</v>
      </c>
      <c r="F76" s="191">
        <f>D76+B76</f>
        <v>473759.77</v>
      </c>
      <c r="G76" s="47">
        <f>IF(ISBLANK(F76),"  ",IF(F79&gt;0,F76/F79,IF(F76&gt;0,1,0)))</f>
        <v>2.4280332125974066E-2</v>
      </c>
      <c r="H76" s="206">
        <v>0</v>
      </c>
      <c r="I76" s="45">
        <v>0</v>
      </c>
      <c r="J76" s="181">
        <v>1547610.4</v>
      </c>
      <c r="K76" s="46">
        <v>1</v>
      </c>
      <c r="L76" s="191">
        <f>J76+H76</f>
        <v>1547610.4</v>
      </c>
      <c r="M76" s="47">
        <f>IF(ISBLANK(L76),"  ",IF(L79&gt;0,L76/L79,IF(L76&gt;0,1,0)))</f>
        <v>7.989167694742845E-2</v>
      </c>
    </row>
    <row r="77" spans="1:14" s="64" customFormat="1" ht="15" customHeight="1" x14ac:dyDescent="0.25">
      <c r="A77" s="65" t="s">
        <v>71</v>
      </c>
      <c r="B77" s="175">
        <v>0</v>
      </c>
      <c r="C77" s="69">
        <v>0</v>
      </c>
      <c r="D77" s="186">
        <v>6832613.1699999999</v>
      </c>
      <c r="E77" s="62">
        <v>1</v>
      </c>
      <c r="F77" s="200">
        <f>F76+F75+F74+F73+F72</f>
        <v>6832613.1699999999</v>
      </c>
      <c r="G77" s="61">
        <f>IF(ISBLANK(F77),"  ",IF(F79&gt;0,F77/F79,IF(F77&gt;0,1,0)))</f>
        <v>0.35017350049774065</v>
      </c>
      <c r="H77" s="175">
        <v>0</v>
      </c>
      <c r="I77" s="69">
        <v>0</v>
      </c>
      <c r="J77" s="186">
        <v>7547610.4000000004</v>
      </c>
      <c r="K77" s="62">
        <v>1</v>
      </c>
      <c r="L77" s="200">
        <f>L76+L75+L74+L73+L72</f>
        <v>7547610.4000000004</v>
      </c>
      <c r="M77" s="61">
        <f>IF(ISBLANK(L77),"  ",IF(L79&gt;0,L77/L79,IF(L77&gt;0,1,0)))</f>
        <v>0.38962729366632021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11225552.109999999</v>
      </c>
      <c r="C79" s="82">
        <v>0.57531295561087625</v>
      </c>
      <c r="D79" s="176">
        <f>D77+D70+D49+D42+D51+D50+D78</f>
        <v>8286527.3600000003</v>
      </c>
      <c r="E79" s="83">
        <v>0.4246870443891238</v>
      </c>
      <c r="F79" s="176">
        <f>F77+F70+F49+F42+F51+F50+F78</f>
        <v>19512079.469999999</v>
      </c>
      <c r="G79" s="84">
        <f>IF(ISBLANK(F79),"  ",IF(F79&gt;0,F79/F79,IF(F79&gt;0,1,0)))</f>
        <v>1</v>
      </c>
      <c r="H79" s="176">
        <v>9678591</v>
      </c>
      <c r="I79" s="82">
        <v>0.49963405872581917</v>
      </c>
      <c r="J79" s="176">
        <v>9692768.5600000005</v>
      </c>
      <c r="K79" s="83">
        <v>0.50036594127418077</v>
      </c>
      <c r="L79" s="176">
        <f>L77+L70+L49+L42+L51+L50+L78</f>
        <v>19371359.560000002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30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O24" sqref="O24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99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5899268</v>
      </c>
      <c r="C13" s="41">
        <v>1</v>
      </c>
      <c r="D13" s="177">
        <v>0</v>
      </c>
      <c r="E13" s="42">
        <v>0</v>
      </c>
      <c r="F13" s="187">
        <f>D13+B13</f>
        <v>5899268</v>
      </c>
      <c r="G13" s="43">
        <f>IF(ISBLANK(F13),"  ",IF(F79&gt;0,F13/F79,IF(F13&gt;0,1,0)))</f>
        <v>0.22492253412088356</v>
      </c>
      <c r="H13" s="165">
        <v>4863587</v>
      </c>
      <c r="I13" s="41">
        <v>1</v>
      </c>
      <c r="J13" s="177">
        <v>0</v>
      </c>
      <c r="K13" s="42">
        <v>0</v>
      </c>
      <c r="L13" s="187">
        <f t="shared" ref="L13:L34" si="0">J13+H13</f>
        <v>4863587</v>
      </c>
      <c r="M13" s="44">
        <f>IF(ISBLANK(L13),"  ",IF(L79&gt;0,L13/L79,IF(L13&gt;0,1,0)))</f>
        <v>0.20499924509698714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198228</v>
      </c>
      <c r="C15" s="48">
        <v>1</v>
      </c>
      <c r="D15" s="181">
        <v>0</v>
      </c>
      <c r="E15" s="49">
        <v>0</v>
      </c>
      <c r="F15" s="189">
        <f>D15+B15</f>
        <v>198228</v>
      </c>
      <c r="G15" s="50">
        <f>IF(ISBLANK(F15),"  ",IF(F79&gt;0,F15/F79,IF(F15&gt;0,1,0)))</f>
        <v>7.5578773660926251E-3</v>
      </c>
      <c r="H15" s="170">
        <v>206315</v>
      </c>
      <c r="I15" s="48">
        <v>1</v>
      </c>
      <c r="J15" s="181">
        <v>0</v>
      </c>
      <c r="K15" s="49">
        <v>0</v>
      </c>
      <c r="L15" s="189">
        <f t="shared" si="0"/>
        <v>206315</v>
      </c>
      <c r="M15" s="50">
        <f>IF(ISBLANK(L15),"  ",IF(L79&gt;0,L15/L79,IF(L15&gt;0,1,0)))</f>
        <v>8.6961370799339861E-3</v>
      </c>
      <c r="N15" s="24"/>
    </row>
    <row r="16" spans="1:17" ht="15" customHeight="1" x14ac:dyDescent="0.2">
      <c r="A16" s="51" t="s">
        <v>15</v>
      </c>
      <c r="B16" s="205">
        <v>0</v>
      </c>
      <c r="C16" s="41">
        <v>0</v>
      </c>
      <c r="D16" s="184">
        <v>0</v>
      </c>
      <c r="E16" s="42">
        <v>0</v>
      </c>
      <c r="F16" s="190">
        <f t="shared" ref="F16:F41" si="1">D16+B16</f>
        <v>0</v>
      </c>
      <c r="G16" s="43">
        <f>IF(ISBLANK(F16),"  ",IF(F79&gt;0,F16/F79,IF(F16&gt;0,1,0)))</f>
        <v>0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198228</v>
      </c>
      <c r="C17" s="45">
        <v>1</v>
      </c>
      <c r="D17" s="181">
        <v>0</v>
      </c>
      <c r="E17" s="42">
        <v>0</v>
      </c>
      <c r="F17" s="191">
        <f t="shared" si="1"/>
        <v>198228</v>
      </c>
      <c r="G17" s="47">
        <f>IF(ISBLANK(F17),"  ",IF(F79&gt;0,F17/F79,IF(F17&gt;0,1,0)))</f>
        <v>7.5578773660926251E-3</v>
      </c>
      <c r="H17" s="206">
        <v>206315</v>
      </c>
      <c r="I17" s="45">
        <v>1</v>
      </c>
      <c r="J17" s="181">
        <v>0</v>
      </c>
      <c r="K17" s="46">
        <v>0</v>
      </c>
      <c r="L17" s="191">
        <f t="shared" si="0"/>
        <v>206315</v>
      </c>
      <c r="M17" s="47">
        <f>IF(ISBLANK(L17),"  ",IF(L79&gt;0,L17/L79,IF(L17&gt;0,1,0)))</f>
        <v>8.6961370799339861E-3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5">
        <v>0</v>
      </c>
      <c r="D35" s="181">
        <v>0</v>
      </c>
      <c r="E35" s="42">
        <v>0</v>
      </c>
      <c r="F35" s="191">
        <f t="shared" ref="F35" si="2">D35+B35</f>
        <v>0</v>
      </c>
      <c r="G35" s="47">
        <f>IF(ISBLANK(F35),"  ",IF(F80&gt;0,F35/F80,IF(F35&gt;0,1,0)))</f>
        <v>0</v>
      </c>
      <c r="H35" s="206">
        <v>0</v>
      </c>
      <c r="I35" s="45">
        <v>0</v>
      </c>
      <c r="J35" s="181">
        <v>0</v>
      </c>
      <c r="K35" s="46">
        <v>0</v>
      </c>
      <c r="L35" s="191">
        <f t="shared" ref="L35" si="3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5">
        <v>0</v>
      </c>
      <c r="D36" s="181">
        <v>0</v>
      </c>
      <c r="E36" s="42">
        <v>0</v>
      </c>
      <c r="F36" s="191">
        <f t="shared" ref="F36" si="4">D36+B36</f>
        <v>0</v>
      </c>
      <c r="G36" s="47">
        <f>IF(ISBLANK(F36),"  ",IF(F81&gt;0,F36/F81,IF(F36&gt;0,1,0)))</f>
        <v>0</v>
      </c>
      <c r="H36" s="206">
        <v>0</v>
      </c>
      <c r="I36" s="45">
        <v>0</v>
      </c>
      <c r="J36" s="181">
        <v>0</v>
      </c>
      <c r="K36" s="46">
        <v>0</v>
      </c>
      <c r="L36" s="191">
        <f t="shared" ref="L36" si="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6097496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6097496</v>
      </c>
      <c r="G42" s="61">
        <f>IF(ISBLANK(F42),"  ",IF(F79&gt;0,F42/F79,IF(F42&gt;0,1,0)))</f>
        <v>0.23248041148697618</v>
      </c>
      <c r="H42" s="169">
        <v>5069902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5069902</v>
      </c>
      <c r="M42" s="61">
        <f>IF(ISBLANK(L42),"  ",IF(L79&gt;0,L42/L79,IF(L42&gt;0,1,0)))</f>
        <v>0.21369538217692111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5">
        <v>0</v>
      </c>
      <c r="D48" s="181">
        <v>0</v>
      </c>
      <c r="E48" s="46"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5">
        <v>0</v>
      </c>
      <c r="J48" s="181">
        <v>0</v>
      </c>
      <c r="K48" s="46"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9">
        <v>0</v>
      </c>
      <c r="D49" s="185">
        <v>0</v>
      </c>
      <c r="E49" s="62"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69">
        <v>0</v>
      </c>
      <c r="J49" s="185">
        <v>0</v>
      </c>
      <c r="K49" s="62"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900000</v>
      </c>
      <c r="C50" s="69">
        <v>1</v>
      </c>
      <c r="D50" s="186">
        <v>0</v>
      </c>
      <c r="E50" s="62">
        <v>0</v>
      </c>
      <c r="F50" s="194">
        <f>D50+B50</f>
        <v>900000</v>
      </c>
      <c r="G50" s="61">
        <f>IF(ISBLANK(F50),"  ",IF(F78&gt;0,F50/F78,IF(F50&gt;0,1,0)))</f>
        <v>1</v>
      </c>
      <c r="H50" s="209">
        <v>0</v>
      </c>
      <c r="I50" s="69">
        <v>0</v>
      </c>
      <c r="J50" s="186">
        <v>900000</v>
      </c>
      <c r="K50" s="62">
        <v>1</v>
      </c>
      <c r="L50" s="194">
        <f>J50+H50</f>
        <v>900000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9580927</v>
      </c>
      <c r="C53" s="41">
        <v>1</v>
      </c>
      <c r="D53" s="184">
        <v>0</v>
      </c>
      <c r="E53" s="42">
        <v>0</v>
      </c>
      <c r="F53" s="195">
        <f t="shared" ref="F53:F58" si="6">D53+B53</f>
        <v>9580927</v>
      </c>
      <c r="G53" s="43">
        <f>IF(ISBLANK(F53),"  ",IF(F79&gt;0,F53/F79,IF(F53&gt;0,1,0)))</f>
        <v>0.36529386019878984</v>
      </c>
      <c r="H53" s="173">
        <v>8143000</v>
      </c>
      <c r="I53" s="41">
        <v>1</v>
      </c>
      <c r="J53" s="184">
        <v>0</v>
      </c>
      <c r="K53" s="42">
        <v>0</v>
      </c>
      <c r="L53" s="195">
        <f t="shared" ref="L53:L69" si="7">J53+H53</f>
        <v>8143000</v>
      </c>
      <c r="M53" s="43">
        <f>IF(ISBLANK(L53),"  ",IF(L79&gt;0,L53/L79,IF(L53&gt;0,1,0)))</f>
        <v>0.34322586453676396</v>
      </c>
      <c r="N53" s="24"/>
    </row>
    <row r="54" spans="1:14" ht="15" customHeight="1" x14ac:dyDescent="0.2">
      <c r="A54" s="30" t="s">
        <v>48</v>
      </c>
      <c r="B54" s="170">
        <v>0</v>
      </c>
      <c r="C54" s="45">
        <v>0</v>
      </c>
      <c r="D54" s="181">
        <v>0</v>
      </c>
      <c r="E54" s="46">
        <v>0</v>
      </c>
      <c r="F54" s="196">
        <f t="shared" si="6"/>
        <v>0</v>
      </c>
      <c r="G54" s="47">
        <f>IF(ISBLANK(F54),"  ",IF(F79&gt;0,F54/F79,IF(F54&gt;0,1,0)))</f>
        <v>0</v>
      </c>
      <c r="H54" s="170">
        <v>0</v>
      </c>
      <c r="I54" s="45">
        <v>0</v>
      </c>
      <c r="J54" s="181">
        <v>0</v>
      </c>
      <c r="K54" s="46">
        <v>0</v>
      </c>
      <c r="L54" s="196">
        <f t="shared" si="7"/>
        <v>0</v>
      </c>
      <c r="M54" s="47">
        <f>IF(ISBLANK(L54),"  ",IF(L79&gt;0,L54/L79,IF(L54&gt;0,1,0)))</f>
        <v>0</v>
      </c>
      <c r="N54" s="24"/>
    </row>
    <row r="55" spans="1:14" ht="15" customHeight="1" x14ac:dyDescent="0.2">
      <c r="A55" s="74" t="s">
        <v>49</v>
      </c>
      <c r="B55" s="210">
        <v>0</v>
      </c>
      <c r="C55" s="45">
        <v>0</v>
      </c>
      <c r="D55" s="215">
        <v>422380</v>
      </c>
      <c r="E55" s="46">
        <v>1</v>
      </c>
      <c r="F55" s="197">
        <f t="shared" si="6"/>
        <v>422380</v>
      </c>
      <c r="G55" s="47">
        <f>IF(ISBLANK(F55),"  ",IF(F79&gt;0,F55/F79,IF(F55&gt;0,1,0)))</f>
        <v>1.6104164103407204E-2</v>
      </c>
      <c r="H55" s="210">
        <v>0</v>
      </c>
      <c r="I55" s="45">
        <v>0</v>
      </c>
      <c r="J55" s="215">
        <v>359000</v>
      </c>
      <c r="K55" s="46">
        <v>1</v>
      </c>
      <c r="L55" s="197">
        <f t="shared" si="7"/>
        <v>359000</v>
      </c>
      <c r="M55" s="47">
        <f>IF(ISBLANK(L55),"  ",IF(L79&gt;0,L55/L79,IF(L55&gt;0,1,0)))</f>
        <v>1.5131780101768176E-2</v>
      </c>
      <c r="N55" s="24"/>
    </row>
    <row r="56" spans="1:14" ht="15" customHeight="1" x14ac:dyDescent="0.2">
      <c r="A56" s="74" t="s">
        <v>50</v>
      </c>
      <c r="B56" s="210">
        <v>181020</v>
      </c>
      <c r="C56" s="45">
        <v>1</v>
      </c>
      <c r="D56" s="215">
        <v>0</v>
      </c>
      <c r="E56" s="46">
        <v>0</v>
      </c>
      <c r="F56" s="197">
        <f t="shared" si="6"/>
        <v>181020</v>
      </c>
      <c r="G56" s="47">
        <f>IF(ISBLANK(F56),"  ",IF(F79&gt;0,F56/F79,IF(F56&gt;0,1,0)))</f>
        <v>6.901784615745944E-3</v>
      </c>
      <c r="H56" s="210">
        <v>150000</v>
      </c>
      <c r="I56" s="45">
        <v>1</v>
      </c>
      <c r="J56" s="215">
        <v>0</v>
      </c>
      <c r="K56" s="46">
        <v>0</v>
      </c>
      <c r="L56" s="197">
        <f t="shared" si="7"/>
        <v>150000</v>
      </c>
      <c r="M56" s="47">
        <f>IF(ISBLANK(L56),"  ",IF(L79&gt;0,L56/L79,IF(L56&gt;0,1,0)))</f>
        <v>6.3224707946106587E-3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0</v>
      </c>
      <c r="E57" s="46">
        <v>0</v>
      </c>
      <c r="F57" s="197">
        <f t="shared" si="6"/>
        <v>0</v>
      </c>
      <c r="G57" s="47">
        <f>IF(ISBLANK(F57),"  ",IF(F79&gt;0,F57/F79,IF(F57&gt;0,1,0)))</f>
        <v>0</v>
      </c>
      <c r="H57" s="210">
        <v>0</v>
      </c>
      <c r="I57" s="45">
        <v>0</v>
      </c>
      <c r="J57" s="215">
        <v>0</v>
      </c>
      <c r="K57" s="46">
        <v>0</v>
      </c>
      <c r="L57" s="197">
        <f t="shared" si="7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1259819</v>
      </c>
      <c r="C58" s="45">
        <v>0.69878178180565642</v>
      </c>
      <c r="D58" s="181">
        <v>543060</v>
      </c>
      <c r="E58" s="46">
        <v>0.50753271028037383</v>
      </c>
      <c r="F58" s="196">
        <f t="shared" si="6"/>
        <v>1802879</v>
      </c>
      <c r="G58" s="47">
        <f>IF(ISBLANK(F58),"  ",IF(F79&gt;0,F58/F79,IF(F58&gt;0,1,0)))</f>
        <v>6.8738716971889463E-2</v>
      </c>
      <c r="H58" s="170">
        <v>1070000</v>
      </c>
      <c r="I58" s="45">
        <v>0.69888961463096011</v>
      </c>
      <c r="J58" s="181">
        <v>461000</v>
      </c>
      <c r="K58" s="46">
        <v>0.30111038536903983</v>
      </c>
      <c r="L58" s="196">
        <f t="shared" si="7"/>
        <v>1531000</v>
      </c>
      <c r="M58" s="47">
        <f>IF(ISBLANK(L58),"  ",IF(L79&gt;0,L58/L79,IF(L58&gt;0,1,0)))</f>
        <v>6.4531351910326121E-2</v>
      </c>
      <c r="N58" s="24"/>
    </row>
    <row r="59" spans="1:14" s="64" customFormat="1" ht="15" customHeight="1" x14ac:dyDescent="0.25">
      <c r="A59" s="70" t="s">
        <v>53</v>
      </c>
      <c r="B59" s="211">
        <v>11021766</v>
      </c>
      <c r="C59" s="69">
        <v>0.91946079845461903</v>
      </c>
      <c r="D59" s="185">
        <v>965440</v>
      </c>
      <c r="E59" s="62">
        <v>0.10311225034711097</v>
      </c>
      <c r="F59" s="198">
        <f>F58+F56+F55+F54+F53+F57</f>
        <v>11987206</v>
      </c>
      <c r="G59" s="61">
        <f>IF(ISBLANK(F59),"  ",IF(F79&gt;0,F59/F79,IF(F59&gt;0,1,0)))</f>
        <v>0.45703852588983246</v>
      </c>
      <c r="H59" s="211">
        <v>9363000</v>
      </c>
      <c r="I59" s="69">
        <v>0.91947363252479619</v>
      </c>
      <c r="J59" s="185">
        <v>820000</v>
      </c>
      <c r="K59" s="62">
        <v>8.0526367475203767E-2</v>
      </c>
      <c r="L59" s="196">
        <f t="shared" si="7"/>
        <v>10183000</v>
      </c>
      <c r="M59" s="61">
        <f>IF(ISBLANK(L59),"  ",IF(L79&gt;0,L59/L79,IF(L59&gt;0,1,0)))</f>
        <v>0.42921146734346888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5">
        <v>0</v>
      </c>
      <c r="D62" s="181">
        <v>0</v>
      </c>
      <c r="E62" s="46">
        <v>0</v>
      </c>
      <c r="F62" s="191">
        <f t="shared" si="8"/>
        <v>0</v>
      </c>
      <c r="G62" s="47">
        <f>IF(ISBLANK(F62),"  ",IF(F79&gt;0,F62/F79,IF(F62&gt;0,1,0)))</f>
        <v>0</v>
      </c>
      <c r="H62" s="206">
        <v>0</v>
      </c>
      <c r="I62" s="45">
        <v>0</v>
      </c>
      <c r="J62" s="181">
        <v>0</v>
      </c>
      <c r="K62" s="46">
        <v>0</v>
      </c>
      <c r="L62" s="191">
        <f t="shared" si="7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224674</v>
      </c>
      <c r="E63" s="46">
        <v>1</v>
      </c>
      <c r="F63" s="192">
        <f t="shared" si="8"/>
        <v>224674</v>
      </c>
      <c r="G63" s="47">
        <f>IF(ISBLANK(F63),"  ",IF(F79&gt;0,F63/F79,IF(F63&gt;0,1,0)))</f>
        <v>8.5661891324610769E-3</v>
      </c>
      <c r="H63" s="168">
        <v>0</v>
      </c>
      <c r="I63" s="45">
        <v>0</v>
      </c>
      <c r="J63" s="180">
        <v>300000</v>
      </c>
      <c r="K63" s="46">
        <v>1</v>
      </c>
      <c r="L63" s="192">
        <f t="shared" si="7"/>
        <v>300000</v>
      </c>
      <c r="M63" s="47">
        <f>IF(ISBLANK(L63),"  ",IF(L79&gt;0,L63/L79,IF(L63&gt;0,1,0)))</f>
        <v>1.2644941589221317E-2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0</v>
      </c>
      <c r="E65" s="46">
        <v>0</v>
      </c>
      <c r="F65" s="191">
        <f t="shared" si="8"/>
        <v>0</v>
      </c>
      <c r="G65" s="47">
        <f>IF(ISBLANK(F65),"  ",IF(F79&gt;0,F65/F79,IF(F65&gt;0,1,0)))</f>
        <v>0</v>
      </c>
      <c r="H65" s="206">
        <v>0</v>
      </c>
      <c r="I65" s="45">
        <v>0</v>
      </c>
      <c r="J65" s="181">
        <v>0</v>
      </c>
      <c r="K65" s="46">
        <v>0</v>
      </c>
      <c r="L65" s="191">
        <f t="shared" si="7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60556</v>
      </c>
      <c r="E66" s="46">
        <v>1</v>
      </c>
      <c r="F66" s="191">
        <f t="shared" si="8"/>
        <v>60556</v>
      </c>
      <c r="G66" s="47">
        <f>IF(ISBLANK(F66),"  ",IF(F79&gt;0,F66/F79,IF(F66&gt;0,1,0)))</f>
        <v>2.3088303457690388E-3</v>
      </c>
      <c r="H66" s="206">
        <v>0</v>
      </c>
      <c r="I66" s="45">
        <v>0</v>
      </c>
      <c r="J66" s="181">
        <v>40000</v>
      </c>
      <c r="K66" s="46">
        <v>1</v>
      </c>
      <c r="L66" s="191">
        <f t="shared" si="7"/>
        <v>40000</v>
      </c>
      <c r="M66" s="47">
        <f>IF(ISBLANK(L66),"  ",IF(L79&gt;0,L66/L79,IF(L66&gt;0,1,0)))</f>
        <v>1.6859922118961756E-3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0</v>
      </c>
      <c r="E67" s="46">
        <v>0</v>
      </c>
      <c r="F67" s="191">
        <f t="shared" si="8"/>
        <v>0</v>
      </c>
      <c r="G67" s="47">
        <f>IF(ISBLANK(F67),"  ",IF(F79&gt;0,F67/F79,IF(F67&gt;0,1,0)))</f>
        <v>0</v>
      </c>
      <c r="H67" s="206">
        <v>0</v>
      </c>
      <c r="I67" s="45">
        <v>0</v>
      </c>
      <c r="J67" s="181">
        <v>0</v>
      </c>
      <c r="K67" s="46">
        <v>0</v>
      </c>
      <c r="L67" s="191">
        <f t="shared" si="7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284423</v>
      </c>
      <c r="E68" s="46">
        <v>1</v>
      </c>
      <c r="F68" s="191">
        <f t="shared" si="8"/>
        <v>284423</v>
      </c>
      <c r="G68" s="47">
        <f>IF(ISBLANK(F68),"  ",IF(F79&gt;0,F68/F79,IF(F68&gt;0,1,0)))</f>
        <v>1.0844250832859953E-2</v>
      </c>
      <c r="H68" s="206">
        <v>0</v>
      </c>
      <c r="I68" s="45">
        <v>0</v>
      </c>
      <c r="J68" s="181">
        <v>300000</v>
      </c>
      <c r="K68" s="46">
        <v>1</v>
      </c>
      <c r="L68" s="191">
        <f t="shared" si="7"/>
        <v>300000</v>
      </c>
      <c r="M68" s="47">
        <f>IF(ISBLANK(L68),"  ",IF(L79&gt;0,L68/L79,IF(L68&gt;0,1,0)))</f>
        <v>1.2644941589221317E-2</v>
      </c>
      <c r="N68" s="24"/>
    </row>
    <row r="69" spans="1:14" ht="15" customHeight="1" x14ac:dyDescent="0.2">
      <c r="A69" s="67" t="s">
        <v>63</v>
      </c>
      <c r="B69" s="206">
        <v>273267</v>
      </c>
      <c r="C69" s="45">
        <v>1</v>
      </c>
      <c r="D69" s="181">
        <v>0</v>
      </c>
      <c r="E69" s="46">
        <v>0</v>
      </c>
      <c r="F69" s="191">
        <f t="shared" si="8"/>
        <v>273267</v>
      </c>
      <c r="G69" s="47">
        <f>IF(ISBLANK(F69),"  ",IF(F79&gt;0,F69/F79,IF(F69&gt;0,1,0)))</f>
        <v>1.0418903859192613E-2</v>
      </c>
      <c r="H69" s="206">
        <v>232000</v>
      </c>
      <c r="I69" s="45">
        <v>1</v>
      </c>
      <c r="J69" s="181">
        <v>0</v>
      </c>
      <c r="K69" s="46">
        <v>0</v>
      </c>
      <c r="L69" s="191">
        <f t="shared" si="7"/>
        <v>232000</v>
      </c>
      <c r="M69" s="47">
        <f>IF(ISBLANK(L69),"  ",IF(L79&gt;0,L69/L79,IF(L69&gt;0,1,0)))</f>
        <v>9.7787548289978189E-3</v>
      </c>
      <c r="N69" s="24"/>
    </row>
    <row r="70" spans="1:14" s="64" customFormat="1" ht="15" customHeight="1" x14ac:dyDescent="0.25">
      <c r="A70" s="78" t="s">
        <v>64</v>
      </c>
      <c r="B70" s="174">
        <v>11295033</v>
      </c>
      <c r="C70" s="69">
        <v>0.88035246107481724</v>
      </c>
      <c r="D70" s="185">
        <v>1535093</v>
      </c>
      <c r="E70" s="62">
        <v>0.15998884835852006</v>
      </c>
      <c r="F70" s="174">
        <f>F69+F68+F67+F66+F65+F64+F63+F62+F61+F60+F59</f>
        <v>12830126</v>
      </c>
      <c r="G70" s="61">
        <f>IF(ISBLANK(F70),"  ",IF(F79&gt;0,F70/F79,IF(F70&gt;0,1,0)))</f>
        <v>0.48917670006011515</v>
      </c>
      <c r="H70" s="174">
        <v>9595000</v>
      </c>
      <c r="I70" s="69">
        <v>0.86793306196291276</v>
      </c>
      <c r="J70" s="185">
        <v>1460000</v>
      </c>
      <c r="K70" s="62">
        <v>0.1320669380370873</v>
      </c>
      <c r="L70" s="174">
        <f>L69+L68+L67+L66+L65+L64+L63+L62+L61+L60+L59</f>
        <v>11055000</v>
      </c>
      <c r="M70" s="61">
        <f>IF(ISBLANK(L70),"  ",IF(L79&gt;0,L70/L79,IF(L70&gt;0,1,0)))</f>
        <v>0.46596609756280555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v>0</v>
      </c>
      <c r="D72" s="184">
        <v>0</v>
      </c>
      <c r="E72" s="42"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v>0</v>
      </c>
      <c r="J72" s="184">
        <v>0</v>
      </c>
      <c r="K72" s="42"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5142990</v>
      </c>
      <c r="E75" s="42">
        <v>1</v>
      </c>
      <c r="F75" s="190">
        <f>D75+B75</f>
        <v>5142990</v>
      </c>
      <c r="G75" s="43">
        <f>IF(ISBLANK(F75),"  ",IF(F79&gt;0,F75/F79,IF(F75&gt;0,1,0)))</f>
        <v>0.19608777627298216</v>
      </c>
      <c r="H75" s="205">
        <v>0</v>
      </c>
      <c r="I75" s="41">
        <v>0</v>
      </c>
      <c r="J75" s="184">
        <v>5500000</v>
      </c>
      <c r="K75" s="42">
        <v>1</v>
      </c>
      <c r="L75" s="190">
        <f>J75+H75</f>
        <v>5500000</v>
      </c>
      <c r="M75" s="43">
        <f>IF(ISBLANK(L75),"  ",IF(L79&gt;0,L75/L79,IF(L75&gt;0,1,0)))</f>
        <v>0.23182392913572414</v>
      </c>
    </row>
    <row r="76" spans="1:14" ht="15" customHeight="1" x14ac:dyDescent="0.2">
      <c r="A76" s="30" t="s">
        <v>70</v>
      </c>
      <c r="B76" s="206">
        <v>0</v>
      </c>
      <c r="C76" s="45">
        <v>0</v>
      </c>
      <c r="D76" s="181">
        <v>1257387</v>
      </c>
      <c r="E76" s="46">
        <v>1</v>
      </c>
      <c r="F76" s="191">
        <f>D76+B76</f>
        <v>1257387</v>
      </c>
      <c r="G76" s="47">
        <f>IF(ISBLANK(F76),"  ",IF(F79&gt;0,F76/F79,IF(F76&gt;0,1,0)))</f>
        <v>4.7940637789409705E-2</v>
      </c>
      <c r="H76" s="206">
        <v>0</v>
      </c>
      <c r="I76" s="45">
        <v>0</v>
      </c>
      <c r="J76" s="181">
        <v>1200000</v>
      </c>
      <c r="K76" s="46">
        <v>1</v>
      </c>
      <c r="L76" s="191">
        <f>J76+H76</f>
        <v>1200000</v>
      </c>
      <c r="M76" s="47">
        <f>IF(ISBLANK(L76),"  ",IF(L79&gt;0,L76/L79,IF(L76&gt;0,1,0)))</f>
        <v>5.057976635688527E-2</v>
      </c>
    </row>
    <row r="77" spans="1:14" s="64" customFormat="1" ht="15" customHeight="1" x14ac:dyDescent="0.25">
      <c r="A77" s="65" t="s">
        <v>71</v>
      </c>
      <c r="B77" s="175">
        <v>0</v>
      </c>
      <c r="C77" s="69">
        <v>0</v>
      </c>
      <c r="D77" s="186">
        <v>6400377</v>
      </c>
      <c r="E77" s="62">
        <v>1</v>
      </c>
      <c r="F77" s="200">
        <f>F76+F75+F74+F73+F72</f>
        <v>6400377</v>
      </c>
      <c r="G77" s="61">
        <f>IF(ISBLANK(F77),"  ",IF(F79&gt;0,F77/F79,IF(F77&gt;0,1,0)))</f>
        <v>0.24402841406239187</v>
      </c>
      <c r="H77" s="175">
        <v>0</v>
      </c>
      <c r="I77" s="69">
        <v>0</v>
      </c>
      <c r="J77" s="186">
        <v>6700000</v>
      </c>
      <c r="K77" s="62">
        <v>1</v>
      </c>
      <c r="L77" s="200">
        <f>L76+L75+L74+L73+L72</f>
        <v>6700000</v>
      </c>
      <c r="M77" s="61">
        <f>IF(ISBLANK(L77),"  ",IF(L79&gt;0,L77/L79,IF(L77&gt;0,1,0)))</f>
        <v>0.28240369549260941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v>18292529</v>
      </c>
      <c r="C79" s="82">
        <v>0.69744279767587303</v>
      </c>
      <c r="D79" s="176">
        <v>7935470</v>
      </c>
      <c r="E79" s="83">
        <v>0.30255720232412697</v>
      </c>
      <c r="F79" s="176">
        <f>F77+F70+F49+F42+F51+F50+F78</f>
        <v>26227999</v>
      </c>
      <c r="G79" s="84">
        <f>IF(ISBLANK(F79),"  ",IF(F79&gt;0,F79/F79,IF(F79&gt;0,1,0)))</f>
        <v>1</v>
      </c>
      <c r="H79" s="176">
        <v>14664902</v>
      </c>
      <c r="I79" s="82">
        <v>0.61812276400551625</v>
      </c>
      <c r="J79" s="176">
        <v>9060000</v>
      </c>
      <c r="K79" s="83">
        <v>0.38187723599448375</v>
      </c>
      <c r="L79" s="176">
        <f>L77+L70+L49+L42+L51+L50+L78</f>
        <v>23724902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31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O30" sqref="O30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100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13958457</v>
      </c>
      <c r="C13" s="41">
        <v>1</v>
      </c>
      <c r="D13" s="177">
        <v>0</v>
      </c>
      <c r="E13" s="42">
        <v>0</v>
      </c>
      <c r="F13" s="187">
        <f>D13+B13</f>
        <v>13958457</v>
      </c>
      <c r="G13" s="43">
        <f>IF(ISBLANK(F13),"  ",IF(F79&gt;0,F13/F79,IF(F13&gt;0,1,0)))</f>
        <v>0.19945857871224767</v>
      </c>
      <c r="H13" s="165">
        <v>11559709</v>
      </c>
      <c r="I13" s="41">
        <v>1</v>
      </c>
      <c r="J13" s="177">
        <v>0</v>
      </c>
      <c r="K13" s="42">
        <v>0</v>
      </c>
      <c r="L13" s="187">
        <f t="shared" ref="L13:L34" si="0">J13+H13</f>
        <v>11559709</v>
      </c>
      <c r="M13" s="44">
        <f>IF(ISBLANK(L13),"  ",IF(L79&gt;0,L13/L79,IF(L13&gt;0,1,0)))</f>
        <v>0.17818573713356764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613744</v>
      </c>
      <c r="C15" s="48">
        <v>1</v>
      </c>
      <c r="D15" s="181">
        <v>0</v>
      </c>
      <c r="E15" s="49">
        <v>0</v>
      </c>
      <c r="F15" s="189">
        <f>D15+B15</f>
        <v>613744</v>
      </c>
      <c r="G15" s="50">
        <f>IF(ISBLANK(F15),"  ",IF(F79&gt;0,F15/F79,IF(F15&gt;0,1,0)))</f>
        <v>8.7700600383817297E-3</v>
      </c>
      <c r="H15" s="170">
        <v>638782</v>
      </c>
      <c r="I15" s="48">
        <v>1</v>
      </c>
      <c r="J15" s="181">
        <v>0</v>
      </c>
      <c r="K15" s="49">
        <v>0</v>
      </c>
      <c r="L15" s="189">
        <f t="shared" si="0"/>
        <v>638782</v>
      </c>
      <c r="M15" s="50">
        <f>IF(ISBLANK(L15),"  ",IF(L79&gt;0,L15/L79,IF(L15&gt;0,1,0)))</f>
        <v>9.8464279280433969E-3</v>
      </c>
      <c r="N15" s="24"/>
    </row>
    <row r="16" spans="1:17" ht="15" customHeight="1" x14ac:dyDescent="0.2">
      <c r="A16" s="51" t="s">
        <v>15</v>
      </c>
      <c r="B16" s="205">
        <v>0</v>
      </c>
      <c r="C16" s="41">
        <v>0</v>
      </c>
      <c r="D16" s="184">
        <v>0</v>
      </c>
      <c r="E16" s="42">
        <v>0</v>
      </c>
      <c r="F16" s="190">
        <f t="shared" ref="F16:F41" si="1">D16+B16</f>
        <v>0</v>
      </c>
      <c r="G16" s="43">
        <f>IF(ISBLANK(F16),"  ",IF(F79&gt;0,F16/F79,IF(F16&gt;0,1,0)))</f>
        <v>0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613744</v>
      </c>
      <c r="C17" s="45">
        <v>1</v>
      </c>
      <c r="D17" s="181">
        <v>0</v>
      </c>
      <c r="E17" s="42">
        <v>0</v>
      </c>
      <c r="F17" s="191">
        <f t="shared" si="1"/>
        <v>613744</v>
      </c>
      <c r="G17" s="47">
        <f>IF(ISBLANK(F17),"  ",IF(F79&gt;0,F17/F79,IF(F17&gt;0,1,0)))</f>
        <v>8.7700600383817297E-3</v>
      </c>
      <c r="H17" s="206">
        <v>638782</v>
      </c>
      <c r="I17" s="45">
        <v>1</v>
      </c>
      <c r="J17" s="181">
        <v>0</v>
      </c>
      <c r="K17" s="46">
        <v>0</v>
      </c>
      <c r="L17" s="191">
        <f t="shared" si="0"/>
        <v>638782</v>
      </c>
      <c r="M17" s="47">
        <f>IF(ISBLANK(L17),"  ",IF(L79&gt;0,L17/L79,IF(L17&gt;0,1,0)))</f>
        <v>9.8464279280433969E-3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5">
        <v>0</v>
      </c>
      <c r="D35" s="181">
        <v>0</v>
      </c>
      <c r="E35" s="42">
        <v>0</v>
      </c>
      <c r="F35" s="191">
        <f t="shared" ref="F35" si="2">D35+B35</f>
        <v>0</v>
      </c>
      <c r="G35" s="47">
        <f>IF(ISBLANK(F35),"  ",IF(F80&gt;0,F35/F80,IF(F35&gt;0,1,0)))</f>
        <v>0</v>
      </c>
      <c r="H35" s="206">
        <v>0</v>
      </c>
      <c r="I35" s="45">
        <v>0</v>
      </c>
      <c r="J35" s="181">
        <v>0</v>
      </c>
      <c r="K35" s="46">
        <v>0</v>
      </c>
      <c r="L35" s="191">
        <f t="shared" ref="L35" si="3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5">
        <v>0</v>
      </c>
      <c r="D36" s="181">
        <v>0</v>
      </c>
      <c r="E36" s="42">
        <v>0</v>
      </c>
      <c r="F36" s="191">
        <f t="shared" ref="F36" si="4">D36+B36</f>
        <v>0</v>
      </c>
      <c r="G36" s="47">
        <f>IF(ISBLANK(F36),"  ",IF(F81&gt;0,F36/F81,IF(F36&gt;0,1,0)))</f>
        <v>0</v>
      </c>
      <c r="H36" s="206">
        <v>0</v>
      </c>
      <c r="I36" s="45">
        <v>0</v>
      </c>
      <c r="J36" s="181">
        <v>0</v>
      </c>
      <c r="K36" s="46">
        <v>0</v>
      </c>
      <c r="L36" s="191">
        <f t="shared" ref="L36" si="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14572201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14572201</v>
      </c>
      <c r="G42" s="61">
        <f>IF(ISBLANK(F42),"  ",IF(F79&gt;0,F42/F79,IF(F42&gt;0,1,0)))</f>
        <v>0.20822863875062939</v>
      </c>
      <c r="H42" s="169">
        <v>12198491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12198491</v>
      </c>
      <c r="M42" s="61">
        <f>IF(ISBLANK(L42),"  ",IF(L79&gt;0,L42/L79,IF(L42&gt;0,1,0)))</f>
        <v>0.18803216506161105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5">
        <v>0</v>
      </c>
      <c r="D48" s="181">
        <v>0</v>
      </c>
      <c r="E48" s="46"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5">
        <v>0</v>
      </c>
      <c r="J48" s="181">
        <v>0</v>
      </c>
      <c r="K48" s="46"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9">
        <v>0</v>
      </c>
      <c r="D49" s="185">
        <v>0</v>
      </c>
      <c r="E49" s="62"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69">
        <v>0</v>
      </c>
      <c r="J49" s="185">
        <v>0</v>
      </c>
      <c r="K49" s="62"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2076000</v>
      </c>
      <c r="C50" s="69">
        <v>0</v>
      </c>
      <c r="D50" s="186">
        <v>0</v>
      </c>
      <c r="E50" s="62">
        <v>1</v>
      </c>
      <c r="F50" s="194">
        <f>D50+B50</f>
        <v>2076000</v>
      </c>
      <c r="G50" s="61">
        <f>IF(ISBLANK(F50),"  ",IF(F78&gt;0,F50/F78,IF(F50&gt;0,1,0)))</f>
        <v>1</v>
      </c>
      <c r="H50" s="209">
        <v>0</v>
      </c>
      <c r="I50" s="69">
        <v>0</v>
      </c>
      <c r="J50" s="186">
        <v>2076000</v>
      </c>
      <c r="K50" s="62">
        <v>1</v>
      </c>
      <c r="L50" s="194">
        <f>J50+H50</f>
        <v>2076000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15692834</v>
      </c>
      <c r="C53" s="41">
        <v>1</v>
      </c>
      <c r="D53" s="184">
        <v>0</v>
      </c>
      <c r="E53" s="42">
        <v>0</v>
      </c>
      <c r="F53" s="195">
        <f t="shared" ref="F53:F58" si="6">D53+B53</f>
        <v>15692834</v>
      </c>
      <c r="G53" s="43">
        <f>IF(ISBLANK(F53),"  ",IF(F79&gt;0,F53/F79,IF(F53&gt;0,1,0)))</f>
        <v>0.22424186037233459</v>
      </c>
      <c r="H53" s="173">
        <v>16150000</v>
      </c>
      <c r="I53" s="41">
        <v>1</v>
      </c>
      <c r="J53" s="184">
        <v>0</v>
      </c>
      <c r="K53" s="42">
        <v>0</v>
      </c>
      <c r="L53" s="195">
        <f t="shared" ref="L53:L69" si="7">J53+H53</f>
        <v>16150000</v>
      </c>
      <c r="M53" s="43">
        <f>IF(ISBLANK(L53),"  ",IF(L79&gt;0,L53/L79,IF(L53&gt;0,1,0)))</f>
        <v>0.24894222291470464</v>
      </c>
      <c r="N53" s="24"/>
    </row>
    <row r="54" spans="1:14" ht="15" customHeight="1" x14ac:dyDescent="0.2">
      <c r="A54" s="30" t="s">
        <v>48</v>
      </c>
      <c r="B54" s="170">
        <v>521499</v>
      </c>
      <c r="C54" s="45">
        <v>1</v>
      </c>
      <c r="D54" s="181">
        <v>0</v>
      </c>
      <c r="E54" s="46">
        <v>0</v>
      </c>
      <c r="F54" s="196">
        <f t="shared" si="6"/>
        <v>521499</v>
      </c>
      <c r="G54" s="47">
        <f>IF(ISBLANK(F54),"  ",IF(F79&gt;0,F54/F79,IF(F54&gt;0,1,0)))</f>
        <v>7.4519303487382916E-3</v>
      </c>
      <c r="H54" s="170">
        <v>0</v>
      </c>
      <c r="I54" s="45">
        <v>0</v>
      </c>
      <c r="J54" s="181">
        <v>0</v>
      </c>
      <c r="K54" s="46">
        <v>0</v>
      </c>
      <c r="L54" s="196">
        <f t="shared" si="7"/>
        <v>0</v>
      </c>
      <c r="M54" s="47">
        <f>IF(ISBLANK(L54),"  ",IF(L79&gt;0,L54/L79,IF(L54&gt;0,1,0)))</f>
        <v>0</v>
      </c>
      <c r="N54" s="24"/>
    </row>
    <row r="55" spans="1:14" ht="15" customHeight="1" x14ac:dyDescent="0.2">
      <c r="A55" s="74" t="s">
        <v>49</v>
      </c>
      <c r="B55" s="210">
        <v>0</v>
      </c>
      <c r="C55" s="45">
        <v>0</v>
      </c>
      <c r="D55" s="215">
        <v>927560</v>
      </c>
      <c r="E55" s="46">
        <v>1</v>
      </c>
      <c r="F55" s="197">
        <f t="shared" si="6"/>
        <v>927560</v>
      </c>
      <c r="G55" s="47">
        <f>IF(ISBLANK(F55),"  ",IF(F79&gt;0,F55/F79,IF(F55&gt;0,1,0)))</f>
        <v>1.3254315951278314E-2</v>
      </c>
      <c r="H55" s="210">
        <v>0</v>
      </c>
      <c r="I55" s="45">
        <v>0</v>
      </c>
      <c r="J55" s="215">
        <v>940000</v>
      </c>
      <c r="K55" s="46">
        <v>1</v>
      </c>
      <c r="L55" s="197">
        <f t="shared" si="7"/>
        <v>940000</v>
      </c>
      <c r="M55" s="47">
        <f>IF(ISBLANK(L55),"  ",IF(L79&gt;0,L55/L79,IF(L55&gt;0,1,0)))</f>
        <v>1.4489516380174759E-2</v>
      </c>
      <c r="N55" s="24"/>
    </row>
    <row r="56" spans="1:14" ht="15" customHeight="1" x14ac:dyDescent="0.2">
      <c r="A56" s="74" t="s">
        <v>50</v>
      </c>
      <c r="B56" s="210">
        <v>397526</v>
      </c>
      <c r="C56" s="45">
        <v>1</v>
      </c>
      <c r="D56" s="215">
        <v>0</v>
      </c>
      <c r="E56" s="46">
        <v>0</v>
      </c>
      <c r="F56" s="197">
        <f t="shared" si="6"/>
        <v>397526</v>
      </c>
      <c r="G56" s="47">
        <f>IF(ISBLANK(F56),"  ",IF(F79&gt;0,F56/F79,IF(F56&gt;0,1,0)))</f>
        <v>5.6804252046744825E-3</v>
      </c>
      <c r="H56" s="210">
        <v>500000</v>
      </c>
      <c r="I56" s="45">
        <v>1</v>
      </c>
      <c r="J56" s="215">
        <v>0</v>
      </c>
      <c r="K56" s="46">
        <v>0</v>
      </c>
      <c r="L56" s="197">
        <f t="shared" si="7"/>
        <v>500000</v>
      </c>
      <c r="M56" s="47">
        <f>IF(ISBLANK(L56),"  ",IF(L79&gt;0,L56/L79,IF(L56&gt;0,1,0)))</f>
        <v>7.7071895639227441E-3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0</v>
      </c>
      <c r="E57" s="46">
        <v>0</v>
      </c>
      <c r="F57" s="197">
        <f t="shared" si="6"/>
        <v>0</v>
      </c>
      <c r="G57" s="47">
        <f>IF(ISBLANK(F57),"  ",IF(F79&gt;0,F57/F79,IF(F57&gt;0,1,0)))</f>
        <v>0</v>
      </c>
      <c r="H57" s="210">
        <v>0</v>
      </c>
      <c r="I57" s="45">
        <v>0</v>
      </c>
      <c r="J57" s="215">
        <v>0</v>
      </c>
      <c r="K57" s="46">
        <v>0</v>
      </c>
      <c r="L57" s="197">
        <f t="shared" si="7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1636183</v>
      </c>
      <c r="C58" s="45">
        <v>0.4539397060153601</v>
      </c>
      <c r="D58" s="181">
        <v>1968223</v>
      </c>
      <c r="E58" s="46">
        <v>1.230139375</v>
      </c>
      <c r="F58" s="196">
        <f t="shared" si="6"/>
        <v>3604406</v>
      </c>
      <c r="G58" s="47">
        <f>IF(ISBLANK(F58),"  ",IF(F79&gt;0,F58/F79,IF(F58&gt;0,1,0)))</f>
        <v>5.1504954871580556E-2</v>
      </c>
      <c r="H58" s="170">
        <v>1600000</v>
      </c>
      <c r="I58" s="45">
        <v>0.44444444444444442</v>
      </c>
      <c r="J58" s="181">
        <v>2000000</v>
      </c>
      <c r="K58" s="46">
        <v>0.55555555555555558</v>
      </c>
      <c r="L58" s="196">
        <f t="shared" si="7"/>
        <v>3600000</v>
      </c>
      <c r="M58" s="47">
        <f>IF(ISBLANK(L58),"  ",IF(L79&gt;0,L58/L79,IF(L58&gt;0,1,0)))</f>
        <v>5.5491764860243757E-2</v>
      </c>
      <c r="N58" s="24"/>
    </row>
    <row r="59" spans="1:14" s="64" customFormat="1" ht="15" customHeight="1" x14ac:dyDescent="0.25">
      <c r="A59" s="70" t="s">
        <v>53</v>
      </c>
      <c r="B59" s="211">
        <v>18248042</v>
      </c>
      <c r="C59" s="69">
        <v>0.86304355999919602</v>
      </c>
      <c r="D59" s="185">
        <v>2895783</v>
      </c>
      <c r="E59" s="62">
        <v>0.15867304109589042</v>
      </c>
      <c r="F59" s="198">
        <f>F58+F56+F55+F54+F53+F57</f>
        <v>21143825</v>
      </c>
      <c r="G59" s="61">
        <f>IF(ISBLANK(F59),"  ",IF(F79&gt;0,F59/F79,IF(F59&gt;0,1,0)))</f>
        <v>0.30213348674860624</v>
      </c>
      <c r="H59" s="211">
        <v>18250000</v>
      </c>
      <c r="I59" s="69">
        <v>0.8612553091080698</v>
      </c>
      <c r="J59" s="185">
        <v>2940000</v>
      </c>
      <c r="K59" s="62">
        <v>0.13874469089193014</v>
      </c>
      <c r="L59" s="196">
        <f t="shared" si="7"/>
        <v>21190000</v>
      </c>
      <c r="M59" s="61">
        <f>IF(ISBLANK(L59),"  ",IF(L79&gt;0,L59/L79,IF(L59&gt;0,1,0)))</f>
        <v>0.32663069371904591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5">
        <v>0</v>
      </c>
      <c r="D62" s="181">
        <v>0</v>
      </c>
      <c r="E62" s="46">
        <v>0</v>
      </c>
      <c r="F62" s="191">
        <f t="shared" si="8"/>
        <v>0</v>
      </c>
      <c r="G62" s="47">
        <f>IF(ISBLANK(F62),"  ",IF(F79&gt;0,F62/F79,IF(F62&gt;0,1,0)))</f>
        <v>0</v>
      </c>
      <c r="H62" s="206">
        <v>0</v>
      </c>
      <c r="I62" s="45">
        <v>0</v>
      </c>
      <c r="J62" s="181">
        <v>0</v>
      </c>
      <c r="K62" s="46">
        <v>0</v>
      </c>
      <c r="L62" s="191">
        <f t="shared" si="7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2620867</v>
      </c>
      <c r="E63" s="46">
        <v>1</v>
      </c>
      <c r="F63" s="192">
        <f t="shared" si="8"/>
        <v>2620867</v>
      </c>
      <c r="G63" s="47">
        <f>IF(ISBLANK(F63),"  ",IF(F79&gt;0,F63/F79,IF(F63&gt;0,1,0)))</f>
        <v>3.7450730178402412E-2</v>
      </c>
      <c r="H63" s="168">
        <v>0</v>
      </c>
      <c r="I63" s="45">
        <v>0</v>
      </c>
      <c r="J63" s="180">
        <v>3000000</v>
      </c>
      <c r="K63" s="46">
        <v>1</v>
      </c>
      <c r="L63" s="192">
        <f t="shared" si="7"/>
        <v>3000000</v>
      </c>
      <c r="M63" s="47">
        <f>IF(ISBLANK(L63),"  ",IF(L79&gt;0,L63/L79,IF(L63&gt;0,1,0)))</f>
        <v>4.6243137383536463E-2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0</v>
      </c>
      <c r="E65" s="46">
        <v>0</v>
      </c>
      <c r="F65" s="191">
        <f t="shared" si="8"/>
        <v>0</v>
      </c>
      <c r="G65" s="47">
        <f>IF(ISBLANK(F65),"  ",IF(F79&gt;0,F65/F79,IF(F65&gt;0,1,0)))</f>
        <v>0</v>
      </c>
      <c r="H65" s="206">
        <v>0</v>
      </c>
      <c r="I65" s="45">
        <v>0</v>
      </c>
      <c r="J65" s="181">
        <v>0</v>
      </c>
      <c r="K65" s="46">
        <v>0</v>
      </c>
      <c r="L65" s="191">
        <f t="shared" si="7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0</v>
      </c>
      <c r="E66" s="46">
        <v>0</v>
      </c>
      <c r="F66" s="191">
        <f t="shared" si="8"/>
        <v>0</v>
      </c>
      <c r="G66" s="47">
        <f>IF(ISBLANK(F66),"  ",IF(F79&gt;0,F66/F79,IF(F66&gt;0,1,0)))</f>
        <v>0</v>
      </c>
      <c r="H66" s="206">
        <v>0</v>
      </c>
      <c r="I66" s="45">
        <v>0</v>
      </c>
      <c r="J66" s="181">
        <v>0</v>
      </c>
      <c r="K66" s="46">
        <v>0</v>
      </c>
      <c r="L66" s="191">
        <f t="shared" si="7"/>
        <v>0</v>
      </c>
      <c r="M66" s="47">
        <f>IF(ISBLANK(L66),"  ",IF(L79&gt;0,L66/L79,IF(L66&gt;0,1,0)))</f>
        <v>0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7838</v>
      </c>
      <c r="E67" s="46">
        <v>1</v>
      </c>
      <c r="F67" s="191">
        <f t="shared" si="8"/>
        <v>7838</v>
      </c>
      <c r="G67" s="47">
        <f>IF(ISBLANK(F67),"  ",IF(F79&gt;0,F67/F79,IF(F67&gt;0,1,0)))</f>
        <v>1.1200065594260148E-4</v>
      </c>
      <c r="H67" s="206">
        <v>0</v>
      </c>
      <c r="I67" s="45">
        <v>0</v>
      </c>
      <c r="J67" s="181">
        <v>10000</v>
      </c>
      <c r="K67" s="46">
        <v>1</v>
      </c>
      <c r="L67" s="191">
        <f t="shared" si="7"/>
        <v>10000</v>
      </c>
      <c r="M67" s="47">
        <f>IF(ISBLANK(L67),"  ",IF(L79&gt;0,L67/L79,IF(L67&gt;0,1,0)))</f>
        <v>1.5414379127845487E-4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319136</v>
      </c>
      <c r="E68" s="46">
        <v>1</v>
      </c>
      <c r="F68" s="191">
        <f t="shared" si="8"/>
        <v>319136</v>
      </c>
      <c r="G68" s="47">
        <f>IF(ISBLANK(F68),"  ",IF(F79&gt;0,F68/F79,IF(F68&gt;0,1,0)))</f>
        <v>4.5602757508162884E-3</v>
      </c>
      <c r="H68" s="206">
        <v>0</v>
      </c>
      <c r="I68" s="45">
        <v>0</v>
      </c>
      <c r="J68" s="181">
        <v>400000</v>
      </c>
      <c r="K68" s="46">
        <v>1</v>
      </c>
      <c r="L68" s="191">
        <f t="shared" si="7"/>
        <v>400000</v>
      </c>
      <c r="M68" s="47">
        <f>IF(ISBLANK(L68),"  ",IF(L79&gt;0,L68/L79,IF(L68&gt;0,1,0)))</f>
        <v>6.1657516511381951E-3</v>
      </c>
      <c r="N68" s="24"/>
    </row>
    <row r="69" spans="1:14" ht="15" customHeight="1" x14ac:dyDescent="0.2">
      <c r="A69" s="67" t="s">
        <v>63</v>
      </c>
      <c r="B69" s="206">
        <v>1958</v>
      </c>
      <c r="C69" s="45">
        <v>1</v>
      </c>
      <c r="D69" s="181">
        <v>0</v>
      </c>
      <c r="E69" s="46">
        <v>0</v>
      </c>
      <c r="F69" s="191">
        <f t="shared" si="8"/>
        <v>1958</v>
      </c>
      <c r="G69" s="47">
        <f>IF(ISBLANK(F69),"  ",IF(F79&gt;0,F69/F79,IF(F69&gt;0,1,0)))</f>
        <v>2.7978729820823386E-5</v>
      </c>
      <c r="H69" s="206">
        <v>0</v>
      </c>
      <c r="I69" s="45">
        <v>0</v>
      </c>
      <c r="J69" s="181">
        <v>0</v>
      </c>
      <c r="K69" s="46">
        <v>0</v>
      </c>
      <c r="L69" s="191">
        <f t="shared" si="7"/>
        <v>0</v>
      </c>
      <c r="M69" s="47">
        <f>IF(ISBLANK(L69),"  ",IF(L79&gt;0,L69/L79,IF(L69&gt;0,1,0)))</f>
        <v>0</v>
      </c>
      <c r="N69" s="24"/>
    </row>
    <row r="70" spans="1:14" s="64" customFormat="1" ht="15" customHeight="1" x14ac:dyDescent="0.25">
      <c r="A70" s="78" t="s">
        <v>64</v>
      </c>
      <c r="B70" s="174">
        <v>18250000</v>
      </c>
      <c r="C70" s="69">
        <v>0.75746180815306152</v>
      </c>
      <c r="D70" s="185">
        <v>5843624</v>
      </c>
      <c r="E70" s="62">
        <v>0.32019857534246576</v>
      </c>
      <c r="F70" s="174">
        <f>F69+F68+F67+F66+F65+F64+F63+F62+F61+F60+F59</f>
        <v>24093624</v>
      </c>
      <c r="G70" s="61">
        <f>IF(ISBLANK(F70),"  ",IF(F79&gt;0,F70/F79,IF(F70&gt;0,1,0)))</f>
        <v>0.34428447206358836</v>
      </c>
      <c r="H70" s="174">
        <v>18250000</v>
      </c>
      <c r="I70" s="69">
        <v>0.74186991869918695</v>
      </c>
      <c r="J70" s="185">
        <v>6350000</v>
      </c>
      <c r="K70" s="62">
        <v>0.258130081300813</v>
      </c>
      <c r="L70" s="174">
        <f>L69+L68+L67+L66+L65+L64+L63+L62+L61+L60+L59</f>
        <v>24600000</v>
      </c>
      <c r="M70" s="61">
        <f>IF(ISBLANK(L70),"  ",IF(L79&gt;0,L70/L79,IF(L70&gt;0,1,0)))</f>
        <v>0.379193726544999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v>0</v>
      </c>
      <c r="D72" s="184">
        <v>0</v>
      </c>
      <c r="E72" s="42"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v>0</v>
      </c>
      <c r="J72" s="184">
        <v>0</v>
      </c>
      <c r="K72" s="42"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15265595</v>
      </c>
      <c r="E75" s="42">
        <v>1</v>
      </c>
      <c r="F75" s="190">
        <f>D75+B75</f>
        <v>15265595</v>
      </c>
      <c r="G75" s="43">
        <f>IF(ISBLANK(F75),"  ",IF(F79&gt;0,F75/F79,IF(F75&gt;0,1,0)))</f>
        <v>0.21813685294132398</v>
      </c>
      <c r="H75" s="205">
        <v>0</v>
      </c>
      <c r="I75" s="41">
        <v>0</v>
      </c>
      <c r="J75" s="184">
        <v>15500000</v>
      </c>
      <c r="K75" s="42">
        <v>1</v>
      </c>
      <c r="L75" s="190">
        <f>J75+H75</f>
        <v>15500000</v>
      </c>
      <c r="M75" s="43">
        <f>IF(ISBLANK(L75),"  ",IF(L79&gt;0,L75/L79,IF(L75&gt;0,1,0)))</f>
        <v>0.23892287648160507</v>
      </c>
    </row>
    <row r="76" spans="1:14" ht="15" customHeight="1" x14ac:dyDescent="0.2">
      <c r="A76" s="30" t="s">
        <v>70</v>
      </c>
      <c r="B76" s="206">
        <v>0</v>
      </c>
      <c r="C76" s="45">
        <v>0</v>
      </c>
      <c r="D76" s="181">
        <v>13974313</v>
      </c>
      <c r="E76" s="46">
        <v>1</v>
      </c>
      <c r="F76" s="191">
        <f>D76+B76</f>
        <v>13974313</v>
      </c>
      <c r="G76" s="47">
        <f>IF(ISBLANK(F76),"  ",IF(F79&gt;0,F76/F79,IF(F76&gt;0,1,0)))</f>
        <v>0.19968515212391211</v>
      </c>
      <c r="H76" s="206">
        <v>0</v>
      </c>
      <c r="I76" s="45">
        <v>0</v>
      </c>
      <c r="J76" s="181">
        <v>10500000</v>
      </c>
      <c r="K76" s="46">
        <v>1</v>
      </c>
      <c r="L76" s="191">
        <f>J76+H76</f>
        <v>10500000</v>
      </c>
      <c r="M76" s="47">
        <f>IF(ISBLANK(L76),"  ",IF(L79&gt;0,L76/L79,IF(L76&gt;0,1,0)))</f>
        <v>0.16185098084237762</v>
      </c>
    </row>
    <row r="77" spans="1:14" s="64" customFormat="1" ht="15" customHeight="1" x14ac:dyDescent="0.25">
      <c r="A77" s="65" t="s">
        <v>71</v>
      </c>
      <c r="B77" s="175">
        <v>0</v>
      </c>
      <c r="C77" s="69">
        <v>0</v>
      </c>
      <c r="D77" s="186">
        <v>29239908</v>
      </c>
      <c r="E77" s="62">
        <v>1</v>
      </c>
      <c r="F77" s="200">
        <f>F76+F75+F74+F73+F72</f>
        <v>29239908</v>
      </c>
      <c r="G77" s="61">
        <f>IF(ISBLANK(F77),"  ",IF(F79&gt;0,F77/F79,IF(F77&gt;0,1,0)))</f>
        <v>0.41782200506523609</v>
      </c>
      <c r="H77" s="175">
        <v>0</v>
      </c>
      <c r="I77" s="69">
        <v>0</v>
      </c>
      <c r="J77" s="186">
        <v>26000000</v>
      </c>
      <c r="K77" s="62">
        <v>1</v>
      </c>
      <c r="L77" s="200">
        <f>L76+L75+L74+L73+L72</f>
        <v>26000000</v>
      </c>
      <c r="M77" s="61">
        <f>IF(ISBLANK(L77),"  ",IF(L79&gt;0,L77/L79,IF(L77&gt;0,1,0)))</f>
        <v>0.40077385732398269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34898201</v>
      </c>
      <c r="C79" s="82">
        <v>0.46901097747893727</v>
      </c>
      <c r="D79" s="176">
        <f>D77+D70+D49+D42+D51+D50+D78</f>
        <v>35083532</v>
      </c>
      <c r="E79" s="83">
        <v>0.53098902252106273</v>
      </c>
      <c r="F79" s="176">
        <f>F77+F70+F49+F42+F51+F50+F78</f>
        <v>69981733</v>
      </c>
      <c r="G79" s="84">
        <f>IF(ISBLANK(F79),"  ",IF(F79&gt;0,F79/F79,IF(F79&gt;0,1,0)))</f>
        <v>1</v>
      </c>
      <c r="H79" s="176">
        <f>H77+H70+H49+H42+H51+H50+H78</f>
        <v>30448491</v>
      </c>
      <c r="I79" s="82">
        <v>0.46934458414479119</v>
      </c>
      <c r="J79" s="176">
        <f>J77+J70+J49+J42+J51+J50+J78</f>
        <v>34426000</v>
      </c>
      <c r="K79" s="83">
        <v>0.53065541585520881</v>
      </c>
      <c r="L79" s="176">
        <f>L77+L70+L49+L42+L51+L50+L78</f>
        <v>64874491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3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189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9152491</v>
      </c>
      <c r="C13" s="41">
        <v>1</v>
      </c>
      <c r="D13" s="177">
        <v>0</v>
      </c>
      <c r="E13" s="42">
        <v>0</v>
      </c>
      <c r="F13" s="187">
        <f>D13+B13</f>
        <v>9152491</v>
      </c>
      <c r="G13" s="43">
        <f>IF(ISBLANK(F13),"  ",IF(F79&gt;0,F13/F79,IF(F13&gt;0,1,0)))</f>
        <v>0.26132716239909448</v>
      </c>
      <c r="H13" s="165">
        <v>8026145</v>
      </c>
      <c r="I13" s="41">
        <v>1</v>
      </c>
      <c r="J13" s="177">
        <v>0</v>
      </c>
      <c r="K13" s="42">
        <v>0</v>
      </c>
      <c r="L13" s="187">
        <f t="shared" ref="L13:L34" si="0">J13+H13</f>
        <v>8026145</v>
      </c>
      <c r="M13" s="44">
        <f>IF(ISBLANK(L13),"  ",IF(L79&gt;0,L13/L79,IF(L13&gt;0,1,0)))</f>
        <v>0.24086476992938402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894627.67</v>
      </c>
      <c r="C15" s="48">
        <v>1</v>
      </c>
      <c r="D15" s="181">
        <v>0</v>
      </c>
      <c r="E15" s="49">
        <v>0</v>
      </c>
      <c r="F15" s="189">
        <f>D15+B15</f>
        <v>894627.67</v>
      </c>
      <c r="G15" s="50">
        <f>IF(ISBLANK(F15),"  ",IF(F79&gt;0,F15/F79,IF(F15&gt;0,1,0)))</f>
        <v>2.5543921365758625E-2</v>
      </c>
      <c r="H15" s="170">
        <v>858059</v>
      </c>
      <c r="I15" s="48">
        <v>1</v>
      </c>
      <c r="J15" s="181">
        <v>0</v>
      </c>
      <c r="K15" s="49">
        <v>0</v>
      </c>
      <c r="L15" s="189">
        <f t="shared" si="0"/>
        <v>858059</v>
      </c>
      <c r="M15" s="50">
        <f>IF(ISBLANK(L15),"  ",IF(L79&gt;0,L15/L79,IF(L15&gt;0,1,0)))</f>
        <v>2.5750367532711822E-2</v>
      </c>
      <c r="N15" s="24"/>
    </row>
    <row r="16" spans="1:17" ht="15" customHeight="1" x14ac:dyDescent="0.2">
      <c r="A16" s="51" t="s">
        <v>15</v>
      </c>
      <c r="B16" s="205">
        <v>0</v>
      </c>
      <c r="C16" s="41">
        <v>0</v>
      </c>
      <c r="D16" s="184">
        <v>0</v>
      </c>
      <c r="E16" s="42">
        <v>0</v>
      </c>
      <c r="F16" s="190">
        <f t="shared" ref="F16:F41" si="1">D16+B16</f>
        <v>0</v>
      </c>
      <c r="G16" s="43">
        <f>IF(ISBLANK(F16),"  ",IF(F79&gt;0,F16/F79,IF(F16&gt;0,1,0)))</f>
        <v>0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225438.72</v>
      </c>
      <c r="C17" s="45">
        <v>1</v>
      </c>
      <c r="D17" s="181">
        <v>0</v>
      </c>
      <c r="E17" s="42">
        <v>0</v>
      </c>
      <c r="F17" s="191">
        <f t="shared" si="1"/>
        <v>225438.72</v>
      </c>
      <c r="G17" s="47">
        <f>IF(ISBLANK(F17),"  ",IF(F79&gt;0,F17/F79,IF(F17&gt;0,1,0)))</f>
        <v>6.4368553864170962E-3</v>
      </c>
      <c r="H17" s="206">
        <v>234636</v>
      </c>
      <c r="I17" s="45">
        <v>1</v>
      </c>
      <c r="J17" s="181">
        <v>0</v>
      </c>
      <c r="K17" s="46">
        <v>0</v>
      </c>
      <c r="L17" s="191">
        <f t="shared" si="0"/>
        <v>234636</v>
      </c>
      <c r="M17" s="47">
        <f>IF(ISBLANK(L17),"  ",IF(L79&gt;0,L17/L79,IF(L17&gt;0,1,0)))</f>
        <v>7.0414309929799366E-3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138564.95000000001</v>
      </c>
      <c r="C19" s="45">
        <v>1</v>
      </c>
      <c r="D19" s="181">
        <v>0</v>
      </c>
      <c r="E19" s="42">
        <v>0</v>
      </c>
      <c r="F19" s="191">
        <f t="shared" si="1"/>
        <v>138564.95000000001</v>
      </c>
      <c r="G19" s="47">
        <f>IF(ISBLANK(F19),"  ",IF(F79&gt;0,F19/F79,IF(F19&gt;0,1,0)))</f>
        <v>3.9563857742632479E-3</v>
      </c>
      <c r="H19" s="206">
        <v>78713</v>
      </c>
      <c r="I19" s="45">
        <v>1</v>
      </c>
      <c r="J19" s="181">
        <v>0</v>
      </c>
      <c r="K19" s="46">
        <v>0</v>
      </c>
      <c r="L19" s="191">
        <f t="shared" si="0"/>
        <v>78713</v>
      </c>
      <c r="M19" s="47">
        <f>IF(ISBLANK(L19),"  ",IF(L79&gt;0,L19/L79,IF(L19&gt;0,1,0)))</f>
        <v>2.3621786842190871E-3</v>
      </c>
      <c r="N19" s="24"/>
    </row>
    <row r="20" spans="1:14" ht="15" customHeight="1" x14ac:dyDescent="0.2">
      <c r="A20" s="52" t="s">
        <v>19</v>
      </c>
      <c r="B20" s="206">
        <v>530624</v>
      </c>
      <c r="C20" s="45">
        <v>1</v>
      </c>
      <c r="D20" s="181">
        <v>0</v>
      </c>
      <c r="E20" s="42">
        <v>0</v>
      </c>
      <c r="F20" s="191">
        <f>D20+B20</f>
        <v>530624</v>
      </c>
      <c r="G20" s="47">
        <f>IF(ISBLANK(F20),"  ",IF(F79&gt;0,F20/F79,IF(F20&gt;0,1,0)))</f>
        <v>1.515068020507828E-2</v>
      </c>
      <c r="H20" s="206">
        <v>544710</v>
      </c>
      <c r="I20" s="45">
        <v>1</v>
      </c>
      <c r="J20" s="181">
        <v>0</v>
      </c>
      <c r="K20" s="46">
        <v>0</v>
      </c>
      <c r="L20" s="191">
        <f t="shared" si="0"/>
        <v>544710</v>
      </c>
      <c r="M20" s="47">
        <f>IF(ISBLANK(L20),"  ",IF(L79&gt;0,L20/L79,IF(L20&gt;0,1,0)))</f>
        <v>1.6346757855512799E-2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5">
        <v>0</v>
      </c>
      <c r="D35" s="181">
        <v>0</v>
      </c>
      <c r="E35" s="42">
        <v>0</v>
      </c>
      <c r="F35" s="191">
        <f t="shared" ref="F35" si="2">D35+B35</f>
        <v>0</v>
      </c>
      <c r="G35" s="47">
        <f>IF(ISBLANK(F35),"  ",IF(F80&gt;0,F35/F80,IF(F35&gt;0,1,0)))</f>
        <v>0</v>
      </c>
      <c r="H35" s="206">
        <v>0</v>
      </c>
      <c r="I35" s="45">
        <v>0</v>
      </c>
      <c r="J35" s="181">
        <v>0</v>
      </c>
      <c r="K35" s="46">
        <v>0</v>
      </c>
      <c r="L35" s="191">
        <f t="shared" ref="L35" si="3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5">
        <v>0</v>
      </c>
      <c r="D36" s="181">
        <v>0</v>
      </c>
      <c r="E36" s="42">
        <v>0</v>
      </c>
      <c r="F36" s="191">
        <f t="shared" ref="F36" si="4">D36+B36</f>
        <v>0</v>
      </c>
      <c r="G36" s="47">
        <f>IF(ISBLANK(F36),"  ",IF(F81&gt;0,F36/F81,IF(F36&gt;0,1,0)))</f>
        <v>0</v>
      </c>
      <c r="H36" s="206">
        <v>0</v>
      </c>
      <c r="I36" s="45">
        <v>0</v>
      </c>
      <c r="J36" s="181">
        <v>0</v>
      </c>
      <c r="K36" s="46">
        <v>0</v>
      </c>
      <c r="L36" s="191">
        <f t="shared" ref="L36" si="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10047118.67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10047118.67</v>
      </c>
      <c r="G42" s="61">
        <f>IF(ISBLANK(F42),"  ",IF(F79&gt;0,F42/F79,IF(F42&gt;0,1,0)))</f>
        <v>0.2868710837648531</v>
      </c>
      <c r="H42" s="169">
        <v>8884204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8884204</v>
      </c>
      <c r="M42" s="61">
        <f>IF(ISBLANK(L42),"  ",IF(L79&gt;0,L42/L79,IF(L42&gt;0,1,0)))</f>
        <v>0.26661513746209586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5">
        <v>0</v>
      </c>
      <c r="D48" s="181">
        <v>0</v>
      </c>
      <c r="E48" s="46"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5">
        <v>0</v>
      </c>
      <c r="J48" s="181">
        <v>0</v>
      </c>
      <c r="K48" s="46"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9">
        <v>0</v>
      </c>
      <c r="D49" s="185">
        <v>0</v>
      </c>
      <c r="E49" s="62"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69">
        <v>0</v>
      </c>
      <c r="J49" s="185">
        <v>0</v>
      </c>
      <c r="K49" s="62"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900000</v>
      </c>
      <c r="C50" s="69">
        <v>1</v>
      </c>
      <c r="D50" s="186">
        <v>0</v>
      </c>
      <c r="E50" s="62">
        <v>0</v>
      </c>
      <c r="F50" s="194">
        <f>D50+B50</f>
        <v>900000</v>
      </c>
      <c r="G50" s="61">
        <f>IF(ISBLANK(F50),"  ",IF(F78&gt;0,F50/F78,IF(F50&gt;0,1,0)))</f>
        <v>1</v>
      </c>
      <c r="H50" s="209">
        <v>0</v>
      </c>
      <c r="I50" s="69">
        <v>0</v>
      </c>
      <c r="J50" s="186">
        <v>900000</v>
      </c>
      <c r="K50" s="62">
        <v>1</v>
      </c>
      <c r="L50" s="194">
        <f>J50+H50</f>
        <v>900000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8997502.6500000004</v>
      </c>
      <c r="C53" s="41">
        <v>1</v>
      </c>
      <c r="D53" s="184">
        <v>0</v>
      </c>
      <c r="E53" s="42">
        <v>0</v>
      </c>
      <c r="F53" s="195">
        <f t="shared" ref="F53:F58" si="6">D53+B53</f>
        <v>8997502.6500000004</v>
      </c>
      <c r="G53" s="43">
        <f>IF(ISBLANK(F53),"  ",IF(F79&gt;0,F53/F79,IF(F53&gt;0,1,0)))</f>
        <v>0.25690184630641355</v>
      </c>
      <c r="H53" s="173">
        <v>8857000</v>
      </c>
      <c r="I53" s="41">
        <v>1</v>
      </c>
      <c r="J53" s="184">
        <v>0</v>
      </c>
      <c r="K53" s="42">
        <v>0</v>
      </c>
      <c r="L53" s="195">
        <f t="shared" ref="L53:L69" si="7">J53+H53</f>
        <v>8857000</v>
      </c>
      <c r="M53" s="43">
        <f>IF(ISBLANK(L53),"  ",IF(L79&gt;0,L53/L79,IF(L53&gt;0,1,0)))</f>
        <v>0.26579874488494221</v>
      </c>
      <c r="N53" s="24"/>
    </row>
    <row r="54" spans="1:14" ht="15" customHeight="1" x14ac:dyDescent="0.2">
      <c r="A54" s="30" t="s">
        <v>48</v>
      </c>
      <c r="B54" s="170">
        <v>93386.28</v>
      </c>
      <c r="C54" s="45">
        <v>1</v>
      </c>
      <c r="D54" s="181">
        <v>0</v>
      </c>
      <c r="E54" s="46">
        <v>0</v>
      </c>
      <c r="F54" s="196">
        <f t="shared" si="6"/>
        <v>93386.28</v>
      </c>
      <c r="G54" s="47">
        <f>IF(ISBLANK(F54),"  ",IF(F79&gt;0,F54/F79,IF(F54&gt;0,1,0)))</f>
        <v>2.6664185257770055E-3</v>
      </c>
      <c r="H54" s="170">
        <v>92000</v>
      </c>
      <c r="I54" s="45">
        <v>1</v>
      </c>
      <c r="J54" s="181">
        <v>0</v>
      </c>
      <c r="K54" s="46">
        <v>0</v>
      </c>
      <c r="L54" s="196">
        <f t="shared" si="7"/>
        <v>92000</v>
      </c>
      <c r="M54" s="47">
        <f>IF(ISBLANK(L54),"  ",IF(L79&gt;0,L54/L79,IF(L54&gt;0,1,0)))</f>
        <v>2.7609218165761183E-3</v>
      </c>
      <c r="N54" s="24"/>
    </row>
    <row r="55" spans="1:14" ht="15" customHeight="1" x14ac:dyDescent="0.2">
      <c r="A55" s="74" t="s">
        <v>49</v>
      </c>
      <c r="B55" s="210">
        <v>0</v>
      </c>
      <c r="C55" s="45">
        <v>0</v>
      </c>
      <c r="D55" s="215">
        <v>485045.61</v>
      </c>
      <c r="E55" s="46">
        <v>1</v>
      </c>
      <c r="F55" s="197">
        <f t="shared" si="6"/>
        <v>485045.61</v>
      </c>
      <c r="G55" s="47">
        <f>IF(ISBLANK(F55),"  ",IF(F79&gt;0,F55/F79,IF(F55&gt;0,1,0)))</f>
        <v>1.3849299922331292E-2</v>
      </c>
      <c r="H55" s="210">
        <v>0</v>
      </c>
      <c r="I55" s="45">
        <v>0</v>
      </c>
      <c r="J55" s="215">
        <v>478000</v>
      </c>
      <c r="K55" s="46">
        <v>1</v>
      </c>
      <c r="L55" s="197">
        <f t="shared" si="7"/>
        <v>478000</v>
      </c>
      <c r="M55" s="47">
        <f>IF(ISBLANK(L55),"  ",IF(L79&gt;0,L55/L79,IF(L55&gt;0,1,0)))</f>
        <v>1.4344789438297659E-2</v>
      </c>
      <c r="N55" s="24"/>
    </row>
    <row r="56" spans="1:14" ht="15" customHeight="1" x14ac:dyDescent="0.2">
      <c r="A56" s="74" t="s">
        <v>50</v>
      </c>
      <c r="B56" s="210">
        <v>218190.01</v>
      </c>
      <c r="C56" s="45">
        <v>1</v>
      </c>
      <c r="D56" s="215">
        <v>0</v>
      </c>
      <c r="E56" s="46">
        <v>0</v>
      </c>
      <c r="F56" s="197">
        <f t="shared" si="6"/>
        <v>218190.01</v>
      </c>
      <c r="G56" s="47">
        <f>IF(ISBLANK(F56),"  ",IF(F79&gt;0,F56/F79,IF(F56&gt;0,1,0)))</f>
        <v>6.2298860689543488E-3</v>
      </c>
      <c r="H56" s="210">
        <v>200000</v>
      </c>
      <c r="I56" s="45">
        <v>1</v>
      </c>
      <c r="J56" s="215">
        <v>0</v>
      </c>
      <c r="K56" s="46">
        <v>0</v>
      </c>
      <c r="L56" s="197">
        <f t="shared" si="7"/>
        <v>200000</v>
      </c>
      <c r="M56" s="47">
        <f>IF(ISBLANK(L56),"  ",IF(L79&gt;0,L56/L79,IF(L56&gt;0,1,0)))</f>
        <v>6.0020039490785186E-3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0</v>
      </c>
      <c r="E57" s="46">
        <v>0</v>
      </c>
      <c r="F57" s="197">
        <f t="shared" si="6"/>
        <v>0</v>
      </c>
      <c r="G57" s="47">
        <f>IF(ISBLANK(F57),"  ",IF(F79&gt;0,F57/F79,IF(F57&gt;0,1,0)))</f>
        <v>0</v>
      </c>
      <c r="H57" s="210">
        <v>0</v>
      </c>
      <c r="I57" s="45">
        <v>0</v>
      </c>
      <c r="J57" s="215">
        <v>0</v>
      </c>
      <c r="K57" s="46">
        <v>0</v>
      </c>
      <c r="L57" s="197">
        <f t="shared" si="7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1227146.52</v>
      </c>
      <c r="C58" s="45">
        <v>0.37825260247405734</v>
      </c>
      <c r="D58" s="181">
        <v>2017104.8400000003</v>
      </c>
      <c r="E58" s="46">
        <v>1.7166849702127662</v>
      </c>
      <c r="F58" s="196">
        <f t="shared" si="6"/>
        <v>3244251.3600000003</v>
      </c>
      <c r="G58" s="47">
        <f>IF(ISBLANK(F58),"  ",IF(F79&gt;0,F58/F79,IF(F58&gt;0,1,0)))</f>
        <v>9.2631722010784082E-2</v>
      </c>
      <c r="H58" s="170">
        <v>1175000</v>
      </c>
      <c r="I58" s="45">
        <v>0.37242472266244059</v>
      </c>
      <c r="J58" s="181">
        <v>1980000</v>
      </c>
      <c r="K58" s="46">
        <v>0.62757527733755947</v>
      </c>
      <c r="L58" s="196">
        <f t="shared" si="7"/>
        <v>3155000</v>
      </c>
      <c r="M58" s="47">
        <f>IF(ISBLANK(L58),"  ",IF(L79&gt;0,L58/L79,IF(L58&gt;0,1,0)))</f>
        <v>9.4681612296713624E-2</v>
      </c>
      <c r="N58" s="24"/>
    </row>
    <row r="59" spans="1:14" s="64" customFormat="1" ht="15" customHeight="1" x14ac:dyDescent="0.25">
      <c r="A59" s="70" t="s">
        <v>53</v>
      </c>
      <c r="B59" s="211">
        <v>10536225.460000001</v>
      </c>
      <c r="C59" s="69">
        <v>0.80809339542964598</v>
      </c>
      <c r="D59" s="185">
        <v>2502150.4500000002</v>
      </c>
      <c r="E59" s="62">
        <v>0.24236250000000001</v>
      </c>
      <c r="F59" s="198">
        <f>F58+F56+F55+F54+F53+F57</f>
        <v>13038375.91</v>
      </c>
      <c r="G59" s="61">
        <f>IF(ISBLANK(F59),"  ",IF(F79&gt;0,F59/F79,IF(F59&gt;0,1,0)))</f>
        <v>0.37227917283426026</v>
      </c>
      <c r="H59" s="211">
        <v>10324000</v>
      </c>
      <c r="I59" s="69">
        <v>0.80769832577061496</v>
      </c>
      <c r="J59" s="185">
        <v>2458000</v>
      </c>
      <c r="K59" s="62">
        <v>0.19230167422938507</v>
      </c>
      <c r="L59" s="196">
        <f t="shared" si="7"/>
        <v>12782000</v>
      </c>
      <c r="M59" s="61">
        <f>IF(ISBLANK(L59),"  ",IF(L79&gt;0,L59/L79,IF(L59&gt;0,1,0)))</f>
        <v>0.3835880723856081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6812.5</v>
      </c>
      <c r="C62" s="45">
        <v>1</v>
      </c>
      <c r="D62" s="181">
        <v>0</v>
      </c>
      <c r="E62" s="46">
        <v>0</v>
      </c>
      <c r="F62" s="191">
        <f t="shared" si="8"/>
        <v>6812.5</v>
      </c>
      <c r="G62" s="47">
        <f>IF(ISBLANK(F62),"  ",IF(F79&gt;0,F62/F79,IF(F62&gt;0,1,0)))</f>
        <v>1.945143998332073E-4</v>
      </c>
      <c r="H62" s="206">
        <v>6000</v>
      </c>
      <c r="I62" s="45">
        <v>1</v>
      </c>
      <c r="J62" s="181">
        <v>0</v>
      </c>
      <c r="K62" s="46">
        <v>0</v>
      </c>
      <c r="L62" s="191">
        <f t="shared" si="7"/>
        <v>6000</v>
      </c>
      <c r="M62" s="47">
        <f>IF(ISBLANK(L62),"  ",IF(L79&gt;0,L62/L79,IF(L62&gt;0,1,0)))</f>
        <v>1.8006011847235555E-4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883315.01</v>
      </c>
      <c r="E63" s="46">
        <v>1</v>
      </c>
      <c r="F63" s="192">
        <f t="shared" si="8"/>
        <v>883315.01</v>
      </c>
      <c r="G63" s="47">
        <f>IF(ISBLANK(F63),"  ",IF(F79&gt;0,F63/F79,IF(F63&gt;0,1,0)))</f>
        <v>2.5220915821477213E-2</v>
      </c>
      <c r="H63" s="168">
        <v>0</v>
      </c>
      <c r="I63" s="45">
        <v>0</v>
      </c>
      <c r="J63" s="180">
        <v>800000</v>
      </c>
      <c r="K63" s="46">
        <v>1</v>
      </c>
      <c r="L63" s="192">
        <f t="shared" si="7"/>
        <v>800000</v>
      </c>
      <c r="M63" s="47">
        <f>IF(ISBLANK(L63),"  ",IF(L79&gt;0,L63/L79,IF(L63&gt;0,1,0)))</f>
        <v>2.4008015796314074E-2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0</v>
      </c>
      <c r="E65" s="46">
        <v>0</v>
      </c>
      <c r="F65" s="191">
        <f t="shared" si="8"/>
        <v>0</v>
      </c>
      <c r="G65" s="47">
        <f>IF(ISBLANK(F65),"  ",IF(F79&gt;0,F65/F79,IF(F65&gt;0,1,0)))</f>
        <v>0</v>
      </c>
      <c r="H65" s="206">
        <v>0</v>
      </c>
      <c r="I65" s="45">
        <v>0</v>
      </c>
      <c r="J65" s="181">
        <v>0</v>
      </c>
      <c r="K65" s="46">
        <v>0</v>
      </c>
      <c r="L65" s="191">
        <f t="shared" si="7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0</v>
      </c>
      <c r="E66" s="46">
        <v>0</v>
      </c>
      <c r="F66" s="191">
        <f t="shared" si="8"/>
        <v>0</v>
      </c>
      <c r="G66" s="47">
        <f>IF(ISBLANK(F66),"  ",IF(F79&gt;0,F66/F79,IF(F66&gt;0,1,0)))</f>
        <v>0</v>
      </c>
      <c r="H66" s="206">
        <v>0</v>
      </c>
      <c r="I66" s="45">
        <v>0</v>
      </c>
      <c r="J66" s="181">
        <v>0</v>
      </c>
      <c r="K66" s="46">
        <v>0</v>
      </c>
      <c r="L66" s="191">
        <f t="shared" si="7"/>
        <v>0</v>
      </c>
      <c r="M66" s="47">
        <f>IF(ISBLANK(L66),"  ",IF(L79&gt;0,L66/L79,IF(L66&gt;0,1,0)))</f>
        <v>0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28646.080000000002</v>
      </c>
      <c r="E67" s="46">
        <v>1</v>
      </c>
      <c r="F67" s="191">
        <f t="shared" si="8"/>
        <v>28646.080000000002</v>
      </c>
      <c r="G67" s="47">
        <f>IF(ISBLANK(F67),"  ",IF(F79&gt;0,F67/F79,IF(F67&gt;0,1,0)))</f>
        <v>8.1791927468242835E-4</v>
      </c>
      <c r="H67" s="206">
        <v>0</v>
      </c>
      <c r="I67" s="45">
        <v>0</v>
      </c>
      <c r="J67" s="181">
        <v>30000</v>
      </c>
      <c r="K67" s="46">
        <v>1</v>
      </c>
      <c r="L67" s="191">
        <f t="shared" si="7"/>
        <v>30000</v>
      </c>
      <c r="M67" s="47">
        <f>IF(ISBLANK(L67),"  ",IF(L79&gt;0,L67/L79,IF(L67&gt;0,1,0)))</f>
        <v>9.0030059236177772E-4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1406773.69</v>
      </c>
      <c r="E68" s="46">
        <v>1</v>
      </c>
      <c r="F68" s="191">
        <f t="shared" si="8"/>
        <v>1406773.69</v>
      </c>
      <c r="G68" s="47">
        <f>IF(ISBLANK(F68),"  ",IF(F79&gt;0,F68/F79,IF(F68&gt;0,1,0)))</f>
        <v>4.0167007708109562E-2</v>
      </c>
      <c r="H68" s="206">
        <v>0</v>
      </c>
      <c r="I68" s="45">
        <v>0</v>
      </c>
      <c r="J68" s="181">
        <v>1300000</v>
      </c>
      <c r="K68" s="46">
        <v>1</v>
      </c>
      <c r="L68" s="191">
        <f t="shared" si="7"/>
        <v>1300000</v>
      </c>
      <c r="M68" s="47">
        <f>IF(ISBLANK(L68),"  ",IF(L79&gt;0,L68/L79,IF(L68&gt;0,1,0)))</f>
        <v>3.9013025669010368E-2</v>
      </c>
      <c r="N68" s="24"/>
    </row>
    <row r="69" spans="1:14" ht="15" customHeight="1" x14ac:dyDescent="0.2">
      <c r="A69" s="67" t="s">
        <v>63</v>
      </c>
      <c r="B69" s="206">
        <v>186742.83</v>
      </c>
      <c r="C69" s="45">
        <v>0.22143064725649464</v>
      </c>
      <c r="D69" s="181">
        <v>656603.98</v>
      </c>
      <c r="E69" s="46">
        <v>3.8623763529411765</v>
      </c>
      <c r="F69" s="191">
        <f t="shared" si="8"/>
        <v>843346.80999999994</v>
      </c>
      <c r="G69" s="47">
        <f>IF(ISBLANK(F69),"  ",IF(F79&gt;0,F69/F79,IF(F69&gt;0,1,0)))</f>
        <v>2.4079720895177965E-2</v>
      </c>
      <c r="H69" s="206">
        <v>170000</v>
      </c>
      <c r="I69" s="45">
        <v>0.2073170731707317</v>
      </c>
      <c r="J69" s="181">
        <v>650000</v>
      </c>
      <c r="K69" s="46">
        <v>0.79268292682926833</v>
      </c>
      <c r="L69" s="191">
        <f t="shared" si="7"/>
        <v>820000</v>
      </c>
      <c r="M69" s="47">
        <f>IF(ISBLANK(L69),"  ",IF(L79&gt;0,L69/L79,IF(L69&gt;0,1,0)))</f>
        <v>2.4608216191221926E-2</v>
      </c>
      <c r="N69" s="24"/>
    </row>
    <row r="70" spans="1:14" s="64" customFormat="1" ht="15" customHeight="1" x14ac:dyDescent="0.25">
      <c r="A70" s="78" t="s">
        <v>64</v>
      </c>
      <c r="B70" s="174">
        <v>10729780.790000001</v>
      </c>
      <c r="C70" s="69">
        <v>0.66203504908599664</v>
      </c>
      <c r="D70" s="185">
        <v>5477489.21</v>
      </c>
      <c r="E70" s="62">
        <v>0.52166563904761909</v>
      </c>
      <c r="F70" s="174">
        <f>F69+F68+F67+F66+F65+F64+F63+F62+F61+F60+F59</f>
        <v>16207270</v>
      </c>
      <c r="G70" s="61">
        <f>IF(ISBLANK(F70),"  ",IF(F79&gt;0,F70/F79,IF(F70&gt;0,1,0)))</f>
        <v>0.46275925093354064</v>
      </c>
      <c r="H70" s="174">
        <v>10500000</v>
      </c>
      <c r="I70" s="69">
        <v>0.6671749904689287</v>
      </c>
      <c r="J70" s="185">
        <v>5238000</v>
      </c>
      <c r="K70" s="62">
        <v>0.3328250095310713</v>
      </c>
      <c r="L70" s="174">
        <f>L69+L68+L67+L66+L65+L64+L63+L62+L61+L60+L59</f>
        <v>15738000</v>
      </c>
      <c r="M70" s="61">
        <f>IF(ISBLANK(L70),"  ",IF(L79&gt;0,L70/L79,IF(L70&gt;0,1,0)))</f>
        <v>0.47229769075298861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v>0</v>
      </c>
      <c r="D72" s="184">
        <v>0</v>
      </c>
      <c r="E72" s="42"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v>0</v>
      </c>
      <c r="J72" s="184">
        <v>0</v>
      </c>
      <c r="K72" s="42"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7009759.3300000001</v>
      </c>
      <c r="E75" s="42">
        <v>1</v>
      </c>
      <c r="F75" s="190">
        <f>D75+B75</f>
        <v>7009759.3300000001</v>
      </c>
      <c r="G75" s="43">
        <f>IF(ISBLANK(F75),"  ",IF(F79&gt;0,F75/F79,IF(F75&gt;0,1,0)))</f>
        <v>0.20014666114497986</v>
      </c>
      <c r="H75" s="205">
        <v>0</v>
      </c>
      <c r="I75" s="41">
        <v>0</v>
      </c>
      <c r="J75" s="184">
        <v>7000000</v>
      </c>
      <c r="K75" s="42">
        <v>1</v>
      </c>
      <c r="L75" s="190">
        <f>J75+H75</f>
        <v>7000000</v>
      </c>
      <c r="M75" s="43">
        <f>IF(ISBLANK(L75),"  ",IF(L79&gt;0,L75/L79,IF(L75&gt;0,1,0)))</f>
        <v>0.21007013821774814</v>
      </c>
    </row>
    <row r="76" spans="1:14" ht="15" customHeight="1" x14ac:dyDescent="0.2">
      <c r="A76" s="30" t="s">
        <v>70</v>
      </c>
      <c r="B76" s="206">
        <v>0</v>
      </c>
      <c r="C76" s="45">
        <v>0</v>
      </c>
      <c r="D76" s="181">
        <v>858966</v>
      </c>
      <c r="E76" s="46">
        <v>1</v>
      </c>
      <c r="F76" s="191">
        <f>D76+B76</f>
        <v>858966</v>
      </c>
      <c r="G76" s="47">
        <f>IF(ISBLANK(F76),"  ",IF(F79&gt;0,F76/F79,IF(F76&gt;0,1,0)))</f>
        <v>2.4525688949303594E-2</v>
      </c>
      <c r="H76" s="206">
        <v>0</v>
      </c>
      <c r="I76" s="45">
        <v>0</v>
      </c>
      <c r="J76" s="181">
        <v>800000</v>
      </c>
      <c r="K76" s="46">
        <v>1</v>
      </c>
      <c r="L76" s="191">
        <f>J76+H76</f>
        <v>800000</v>
      </c>
      <c r="M76" s="47">
        <f>IF(ISBLANK(L76),"  ",IF(L79&gt;0,L76/L79,IF(L76&gt;0,1,0)))</f>
        <v>2.4008015796314074E-2</v>
      </c>
    </row>
    <row r="77" spans="1:14" s="64" customFormat="1" ht="15" customHeight="1" x14ac:dyDescent="0.25">
      <c r="A77" s="65" t="s">
        <v>71</v>
      </c>
      <c r="B77" s="175">
        <v>0</v>
      </c>
      <c r="C77" s="69">
        <v>0</v>
      </c>
      <c r="D77" s="186">
        <v>7868725.3300000001</v>
      </c>
      <c r="E77" s="62">
        <v>1</v>
      </c>
      <c r="F77" s="200">
        <f>F76+F75+F74+F73+F72</f>
        <v>7868725.3300000001</v>
      </c>
      <c r="G77" s="61">
        <f>IF(ISBLANK(F77),"  ",IF(F79&gt;0,F77/F79,IF(F77&gt;0,1,0)))</f>
        <v>0.22467235009428346</v>
      </c>
      <c r="H77" s="175">
        <v>0</v>
      </c>
      <c r="I77" s="69">
        <v>0</v>
      </c>
      <c r="J77" s="186">
        <v>7800000</v>
      </c>
      <c r="K77" s="62">
        <v>1</v>
      </c>
      <c r="L77" s="200">
        <f>L76+L75+L74+L73+L72</f>
        <v>7800000</v>
      </c>
      <c r="M77" s="61">
        <f>IF(ISBLANK(L77),"  ",IF(L79&gt;0,L77/L79,IF(L77&gt;0,1,0)))</f>
        <v>0.23407815401406221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v>21676899.460000001</v>
      </c>
      <c r="C79" s="82">
        <v>0.61893124237896158</v>
      </c>
      <c r="D79" s="176">
        <v>13346214.539999999</v>
      </c>
      <c r="E79" s="83">
        <v>0.38106875762103848</v>
      </c>
      <c r="F79" s="176">
        <f>F77+F70+F49+F42+F51+F50+F78</f>
        <v>35023114</v>
      </c>
      <c r="G79" s="84">
        <f>IF(ISBLANK(F79),"  ",IF(F79&gt;0,F79/F79,IF(F79&gt;0,1,0)))</f>
        <v>1</v>
      </c>
      <c r="H79" s="176">
        <f>H77+H70+H49+H42+H51+H50+H78</f>
        <v>19384204</v>
      </c>
      <c r="I79" s="82">
        <v>0.58172034478871804</v>
      </c>
      <c r="J79" s="176">
        <f>J77+J70+J49+J42+J51+J50+J78</f>
        <v>13938000</v>
      </c>
      <c r="K79" s="83">
        <v>0.41827965521128196</v>
      </c>
      <c r="L79" s="176">
        <f>L77+L70+L49+L42+L51+L50+L78</f>
        <v>33322204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3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Q9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O2" sqref="O2"/>
    </sheetView>
  </sheetViews>
  <sheetFormatPr defaultColWidth="11.5703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19" width="11.5703125" style="5" customWidth="1"/>
    <col min="20" max="16384" width="11.5703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35" t="s">
        <v>180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4270293</v>
      </c>
      <c r="C13" s="41">
        <v>1</v>
      </c>
      <c r="D13" s="177">
        <v>0</v>
      </c>
      <c r="E13" s="42">
        <v>0</v>
      </c>
      <c r="F13" s="187">
        <f>D13+B13</f>
        <v>4270293</v>
      </c>
      <c r="G13" s="43">
        <f>IF(ISBLANK(F13),"  ",IF(F79&gt;0,F13/F79,IF(F13&gt;0,1,0)))</f>
        <v>0.30371618358828523</v>
      </c>
      <c r="H13" s="165">
        <v>3326410</v>
      </c>
      <c r="I13" s="41">
        <v>1</v>
      </c>
      <c r="J13" s="177">
        <v>0</v>
      </c>
      <c r="K13" s="42">
        <v>0</v>
      </c>
      <c r="L13" s="187">
        <f t="shared" ref="L13:L34" si="0">J13+H13</f>
        <v>3326410</v>
      </c>
      <c r="M13" s="44">
        <f>IF(ISBLANK(L13),"  ",IF(L79&gt;0,L13/L79,IF(L13&gt;0,1,0)))</f>
        <v>0.27822984322267214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179248.62</v>
      </c>
      <c r="C15" s="48">
        <v>1</v>
      </c>
      <c r="D15" s="181">
        <v>0</v>
      </c>
      <c r="E15" s="49">
        <v>0</v>
      </c>
      <c r="F15" s="189">
        <f>D15+B15</f>
        <v>179248.62</v>
      </c>
      <c r="G15" s="50">
        <f>IF(ISBLANK(F15),"  ",IF(F79&gt;0,F15/F79,IF(F15&gt;0,1,0)))</f>
        <v>1.2748705248063019E-2</v>
      </c>
      <c r="H15" s="170">
        <v>186561</v>
      </c>
      <c r="I15" s="48">
        <v>1</v>
      </c>
      <c r="J15" s="181">
        <v>0</v>
      </c>
      <c r="K15" s="49">
        <v>0</v>
      </c>
      <c r="L15" s="189">
        <f t="shared" si="0"/>
        <v>186561</v>
      </c>
      <c r="M15" s="50">
        <f>IF(ISBLANK(L15),"  ",IF(L79&gt;0,L15/L79,IF(L15&gt;0,1,0)))</f>
        <v>1.5604461801601407E-2</v>
      </c>
      <c r="N15" s="24"/>
    </row>
    <row r="16" spans="1:17" ht="15" customHeight="1" x14ac:dyDescent="0.2">
      <c r="A16" s="51" t="s">
        <v>15</v>
      </c>
      <c r="B16" s="205">
        <v>0</v>
      </c>
      <c r="C16" s="41">
        <v>0</v>
      </c>
      <c r="D16" s="184">
        <v>0</v>
      </c>
      <c r="E16" s="42">
        <v>0</v>
      </c>
      <c r="F16" s="190">
        <f t="shared" ref="F16:F41" si="1">D16+B16</f>
        <v>0</v>
      </c>
      <c r="G16" s="43">
        <f>IF(ISBLANK(F16),"  ",IF(F79&gt;0,F16/F79,IF(F16&gt;0,1,0)))</f>
        <v>0</v>
      </c>
      <c r="H16" s="205">
        <v>0</v>
      </c>
      <c r="I16" s="41">
        <v>0</v>
      </c>
      <c r="J16" s="184">
        <v>0</v>
      </c>
      <c r="K16" s="42">
        <v>0</v>
      </c>
      <c r="L16" s="190">
        <f t="shared" si="0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206">
        <v>179248.62</v>
      </c>
      <c r="C17" s="45">
        <v>1</v>
      </c>
      <c r="D17" s="181">
        <v>0</v>
      </c>
      <c r="E17" s="42">
        <v>0</v>
      </c>
      <c r="F17" s="191">
        <f t="shared" si="1"/>
        <v>179248.62</v>
      </c>
      <c r="G17" s="47">
        <f>IF(ISBLANK(F17),"  ",IF(F79&gt;0,F17/F79,IF(F17&gt;0,1,0)))</f>
        <v>1.2748705248063019E-2</v>
      </c>
      <c r="H17" s="206">
        <v>186561</v>
      </c>
      <c r="I17" s="45">
        <v>1</v>
      </c>
      <c r="J17" s="181">
        <v>0</v>
      </c>
      <c r="K17" s="46">
        <v>0</v>
      </c>
      <c r="L17" s="191">
        <f t="shared" si="0"/>
        <v>186561</v>
      </c>
      <c r="M17" s="47">
        <f>IF(ISBLANK(L17),"  ",IF(L79&gt;0,L17/L79,IF(L17&gt;0,1,0)))</f>
        <v>1.5604461801601407E-2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0</v>
      </c>
      <c r="C27" s="45">
        <v>0</v>
      </c>
      <c r="D27" s="181">
        <v>0</v>
      </c>
      <c r="E27" s="42">
        <v>0</v>
      </c>
      <c r="F27" s="191">
        <f t="shared" si="1"/>
        <v>0</v>
      </c>
      <c r="G27" s="47">
        <f>IF(ISBLANK(F27),"  ",IF(F79&gt;0,F27/F79,IF(F27&gt;0,1,0)))</f>
        <v>0</v>
      </c>
      <c r="H27" s="206">
        <v>0</v>
      </c>
      <c r="I27" s="45">
        <v>0</v>
      </c>
      <c r="J27" s="181">
        <v>0</v>
      </c>
      <c r="K27" s="46">
        <v>0</v>
      </c>
      <c r="L27" s="191">
        <f t="shared" si="0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206">
        <v>0</v>
      </c>
      <c r="C28" s="45">
        <v>0</v>
      </c>
      <c r="D28" s="181">
        <v>0</v>
      </c>
      <c r="E28" s="42">
        <v>0</v>
      </c>
      <c r="F28" s="191">
        <f t="shared" si="1"/>
        <v>0</v>
      </c>
      <c r="G28" s="47">
        <f>IF(ISBLANK(F28),"  ",IF(F79&gt;0,F28/F79,IF(F28&gt;0,1,0)))</f>
        <v>0</v>
      </c>
      <c r="H28" s="206">
        <v>0</v>
      </c>
      <c r="I28" s="45">
        <v>0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0</v>
      </c>
      <c r="C33" s="45">
        <v>0</v>
      </c>
      <c r="D33" s="181">
        <v>0</v>
      </c>
      <c r="E33" s="42">
        <v>0</v>
      </c>
      <c r="F33" s="191">
        <f t="shared" si="1"/>
        <v>0</v>
      </c>
      <c r="G33" s="47">
        <f>IF(ISBLANK(F33),"  ",IF(F79&gt;0,F33/F79,IF(F33&gt;0,1,0)))</f>
        <v>0</v>
      </c>
      <c r="H33" s="206">
        <v>0</v>
      </c>
      <c r="I33" s="45">
        <v>0</v>
      </c>
      <c r="J33" s="181">
        <v>0</v>
      </c>
      <c r="K33" s="46">
        <v>0</v>
      </c>
      <c r="L33" s="191">
        <f t="shared" si="0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5">
        <v>0</v>
      </c>
      <c r="D35" s="181">
        <v>0</v>
      </c>
      <c r="E35" s="42">
        <v>0</v>
      </c>
      <c r="F35" s="191">
        <f t="shared" ref="F35" si="2">D35+B35</f>
        <v>0</v>
      </c>
      <c r="G35" s="47">
        <f>IF(ISBLANK(F35),"  ",IF(F80&gt;0,F35/F80,IF(F35&gt;0,1,0)))</f>
        <v>0</v>
      </c>
      <c r="H35" s="206">
        <v>0</v>
      </c>
      <c r="I35" s="45">
        <v>0</v>
      </c>
      <c r="J35" s="181">
        <v>0</v>
      </c>
      <c r="K35" s="46">
        <v>0</v>
      </c>
      <c r="L35" s="191">
        <f t="shared" ref="L35" si="3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5">
        <v>0</v>
      </c>
      <c r="D36" s="181">
        <v>0</v>
      </c>
      <c r="E36" s="42">
        <v>0</v>
      </c>
      <c r="F36" s="191">
        <f t="shared" ref="F36" si="4">D36+B36</f>
        <v>0</v>
      </c>
      <c r="G36" s="47">
        <f>IF(ISBLANK(F36),"  ",IF(F81&gt;0,F36/F81,IF(F36&gt;0,1,0)))</f>
        <v>0</v>
      </c>
      <c r="H36" s="206">
        <v>0</v>
      </c>
      <c r="I36" s="45">
        <v>0</v>
      </c>
      <c r="J36" s="181">
        <v>0</v>
      </c>
      <c r="K36" s="46">
        <v>0</v>
      </c>
      <c r="L36" s="191">
        <f t="shared" ref="L36" si="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4449541.62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4449541.62</v>
      </c>
      <c r="G42" s="61">
        <f>IF(ISBLANK(F42),"  ",IF(F79&gt;0,F42/F79,IF(F42&gt;0,1,0)))</f>
        <v>0.31646488883634827</v>
      </c>
      <c r="H42" s="169">
        <v>3512971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3512971</v>
      </c>
      <c r="M42" s="61">
        <f>IF(ISBLANK(L42),"  ",IF(L79&gt;0,L42/L79,IF(L42&gt;0,1,0)))</f>
        <v>0.29383430502427355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0</v>
      </c>
      <c r="C48" s="45">
        <v>0</v>
      </c>
      <c r="D48" s="181">
        <v>0</v>
      </c>
      <c r="E48" s="46">
        <v>0</v>
      </c>
      <c r="F48" s="192">
        <f>D48+B48</f>
        <v>0</v>
      </c>
      <c r="G48" s="47">
        <f>IF(ISBLANK(F48),"  ",IF(F79&gt;0,F48/F79,IF(F48&gt;0,1,0)))</f>
        <v>0</v>
      </c>
      <c r="H48" s="206">
        <v>0</v>
      </c>
      <c r="I48" s="45">
        <v>0</v>
      </c>
      <c r="J48" s="181">
        <v>0</v>
      </c>
      <c r="K48" s="46"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4">
        <v>0</v>
      </c>
      <c r="C49" s="69">
        <v>0</v>
      </c>
      <c r="D49" s="185">
        <v>0</v>
      </c>
      <c r="E49" s="62">
        <v>0</v>
      </c>
      <c r="F49" s="193">
        <f>F48+F47+F46+F45+F44</f>
        <v>0</v>
      </c>
      <c r="G49" s="61">
        <f>IF(ISBLANK(F49),"  ",IF(F79&gt;0,F49/F79,IF(F49&gt;0,1,0)))</f>
        <v>0</v>
      </c>
      <c r="H49" s="174">
        <v>0</v>
      </c>
      <c r="I49" s="69">
        <v>0</v>
      </c>
      <c r="J49" s="185">
        <v>0</v>
      </c>
      <c r="K49" s="62"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209">
        <v>931000</v>
      </c>
      <c r="C50" s="69">
        <v>1</v>
      </c>
      <c r="D50" s="186">
        <v>0</v>
      </c>
      <c r="E50" s="62">
        <v>0</v>
      </c>
      <c r="F50" s="194">
        <f>D50+B50</f>
        <v>931000</v>
      </c>
      <c r="G50" s="61">
        <f>IF(ISBLANK(F50),"  ",IF(F78&gt;0,F50/F78,IF(F50&gt;0,1,0)))</f>
        <v>1</v>
      </c>
      <c r="H50" s="209">
        <v>0</v>
      </c>
      <c r="I50" s="69">
        <v>0</v>
      </c>
      <c r="J50" s="186">
        <v>931000</v>
      </c>
      <c r="K50" s="62">
        <v>1</v>
      </c>
      <c r="L50" s="194">
        <f>J50+H50</f>
        <v>931000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2344993.08</v>
      </c>
      <c r="C53" s="41">
        <v>1</v>
      </c>
      <c r="D53" s="184">
        <v>0</v>
      </c>
      <c r="E53" s="42">
        <v>0</v>
      </c>
      <c r="F53" s="195">
        <f t="shared" ref="F53:F58" si="6">D53+B53</f>
        <v>2344993.08</v>
      </c>
      <c r="G53" s="43">
        <f>IF(ISBLANK(F53),"  ",IF(F79&gt;0,F53/F79,IF(F53&gt;0,1,0)))</f>
        <v>0.16678301671537257</v>
      </c>
      <c r="H53" s="173">
        <v>2451000</v>
      </c>
      <c r="I53" s="41">
        <v>1</v>
      </c>
      <c r="J53" s="184">
        <v>0</v>
      </c>
      <c r="K53" s="42">
        <v>0</v>
      </c>
      <c r="L53" s="195">
        <f t="shared" ref="L53:L69" si="7">J53+H53</f>
        <v>2451000</v>
      </c>
      <c r="M53" s="43">
        <f>IF(ISBLANK(L53),"  ",IF(L79&gt;0,L53/L79,IF(L53&gt;0,1,0)))</f>
        <v>0.20500820576500473</v>
      </c>
      <c r="N53" s="24"/>
    </row>
    <row r="54" spans="1:14" ht="15" customHeight="1" x14ac:dyDescent="0.2">
      <c r="A54" s="30" t="s">
        <v>48</v>
      </c>
      <c r="B54" s="170">
        <v>0</v>
      </c>
      <c r="C54" s="45">
        <v>0</v>
      </c>
      <c r="D54" s="181">
        <v>0</v>
      </c>
      <c r="E54" s="46">
        <v>0</v>
      </c>
      <c r="F54" s="196">
        <f t="shared" si="6"/>
        <v>0</v>
      </c>
      <c r="G54" s="47">
        <f>IF(ISBLANK(F54),"  ",IF(F79&gt;0,F54/F79,IF(F54&gt;0,1,0)))</f>
        <v>0</v>
      </c>
      <c r="H54" s="170">
        <v>0</v>
      </c>
      <c r="I54" s="45">
        <v>0</v>
      </c>
      <c r="J54" s="181">
        <v>0</v>
      </c>
      <c r="K54" s="46">
        <v>0</v>
      </c>
      <c r="L54" s="196">
        <f t="shared" si="7"/>
        <v>0</v>
      </c>
      <c r="M54" s="47">
        <f>IF(ISBLANK(L54),"  ",IF(L79&gt;0,L54/L79,IF(L54&gt;0,1,0)))</f>
        <v>0</v>
      </c>
      <c r="N54" s="24"/>
    </row>
    <row r="55" spans="1:14" ht="15" customHeight="1" x14ac:dyDescent="0.2">
      <c r="A55" s="74" t="s">
        <v>49</v>
      </c>
      <c r="B55" s="210">
        <v>0</v>
      </c>
      <c r="C55" s="45">
        <v>0</v>
      </c>
      <c r="D55" s="215">
        <v>157948</v>
      </c>
      <c r="E55" s="46">
        <v>1</v>
      </c>
      <c r="F55" s="197">
        <f t="shared" si="6"/>
        <v>157948</v>
      </c>
      <c r="G55" s="47">
        <f>IF(ISBLANK(F55),"  ",IF(F79&gt;0,F55/F79,IF(F55&gt;0,1,0)))</f>
        <v>1.1233740580658628E-2</v>
      </c>
      <c r="H55" s="210">
        <v>0</v>
      </c>
      <c r="I55" s="45">
        <v>0</v>
      </c>
      <c r="J55" s="215">
        <v>139000</v>
      </c>
      <c r="K55" s="46">
        <v>1</v>
      </c>
      <c r="L55" s="197">
        <f t="shared" si="7"/>
        <v>139000</v>
      </c>
      <c r="M55" s="47">
        <f>IF(ISBLANK(L55),"  ",IF(L79&gt;0,L55/L79,IF(L55&gt;0,1,0)))</f>
        <v>1.162633235468611E-2</v>
      </c>
      <c r="N55" s="24"/>
    </row>
    <row r="56" spans="1:14" ht="15" customHeight="1" x14ac:dyDescent="0.2">
      <c r="A56" s="74" t="s">
        <v>50</v>
      </c>
      <c r="B56" s="210">
        <v>67692</v>
      </c>
      <c r="C56" s="45">
        <v>1</v>
      </c>
      <c r="D56" s="215">
        <v>0</v>
      </c>
      <c r="E56" s="46">
        <v>0</v>
      </c>
      <c r="F56" s="197">
        <f t="shared" si="6"/>
        <v>67692</v>
      </c>
      <c r="G56" s="47">
        <f>IF(ISBLANK(F56),"  ",IF(F79&gt;0,F56/F79,IF(F56&gt;0,1,0)))</f>
        <v>4.8144602488536976E-3</v>
      </c>
      <c r="H56" s="210">
        <v>85500</v>
      </c>
      <c r="I56" s="45">
        <v>1</v>
      </c>
      <c r="J56" s="215">
        <v>0</v>
      </c>
      <c r="K56" s="46">
        <v>0</v>
      </c>
      <c r="L56" s="197">
        <f t="shared" si="7"/>
        <v>85500</v>
      </c>
      <c r="M56" s="47">
        <f>IF(ISBLANK(L56),"  ",IF(L79&gt;0,L56/L79,IF(L56&gt;0,1,0)))</f>
        <v>7.1514490383141182E-3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0</v>
      </c>
      <c r="E57" s="46">
        <v>0</v>
      </c>
      <c r="F57" s="197">
        <f t="shared" si="6"/>
        <v>0</v>
      </c>
      <c r="G57" s="47">
        <f>IF(ISBLANK(F57),"  ",IF(F79&gt;0,F57/F79,IF(F57&gt;0,1,0)))</f>
        <v>0</v>
      </c>
      <c r="H57" s="210">
        <v>0</v>
      </c>
      <c r="I57" s="45">
        <v>0</v>
      </c>
      <c r="J57" s="215">
        <v>0</v>
      </c>
      <c r="K57" s="46">
        <v>0</v>
      </c>
      <c r="L57" s="197">
        <f t="shared" si="7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226327.5</v>
      </c>
      <c r="C58" s="45">
        <v>0.38961625826198554</v>
      </c>
      <c r="D58" s="181">
        <v>354571</v>
      </c>
      <c r="E58" s="46">
        <v>1.3823430799220273</v>
      </c>
      <c r="F58" s="196">
        <f t="shared" si="6"/>
        <v>580898.5</v>
      </c>
      <c r="G58" s="47">
        <f>IF(ISBLANK(F58),"  ",IF(F79&gt;0,F58/F79,IF(F58&gt;0,1,0)))</f>
        <v>4.1315262318571466E-2</v>
      </c>
      <c r="H58" s="170">
        <v>256500</v>
      </c>
      <c r="I58" s="45">
        <v>0.54632587859424919</v>
      </c>
      <c r="J58" s="181">
        <v>213000</v>
      </c>
      <c r="K58" s="46">
        <v>0.45367412140575081</v>
      </c>
      <c r="L58" s="196">
        <f t="shared" si="7"/>
        <v>469500</v>
      </c>
      <c r="M58" s="47">
        <f>IF(ISBLANK(L58),"  ",IF(L79&gt;0,L58/L79,IF(L58&gt;0,1,0)))</f>
        <v>3.927023770161963E-2</v>
      </c>
      <c r="N58" s="24"/>
    </row>
    <row r="59" spans="1:14" s="64" customFormat="1" ht="15" customHeight="1" x14ac:dyDescent="0.25">
      <c r="A59" s="70" t="s">
        <v>53</v>
      </c>
      <c r="B59" s="211">
        <v>2639012.58</v>
      </c>
      <c r="C59" s="69">
        <v>0.83737462659346096</v>
      </c>
      <c r="D59" s="185">
        <v>512519</v>
      </c>
      <c r="E59" s="62">
        <v>0.18350125313283208</v>
      </c>
      <c r="F59" s="198">
        <f>F58+F56+F55+F54+F53+F57</f>
        <v>3151531.58</v>
      </c>
      <c r="G59" s="61">
        <f>IF(ISBLANK(F59),"  ",IF(F79&gt;0,F59/F79,IF(F59&gt;0,1,0)))</f>
        <v>0.22414647986345637</v>
      </c>
      <c r="H59" s="211">
        <v>2793000</v>
      </c>
      <c r="I59" s="69">
        <v>0.88807631160572342</v>
      </c>
      <c r="J59" s="185">
        <v>352000</v>
      </c>
      <c r="K59" s="62">
        <v>0.11192368839427663</v>
      </c>
      <c r="L59" s="196">
        <f t="shared" si="7"/>
        <v>3145000</v>
      </c>
      <c r="M59" s="61">
        <f>IF(ISBLANK(L59),"  ",IF(L79&gt;0,L59/L79,IF(L59&gt;0,1,0)))</f>
        <v>0.2630562248596246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28714.39</v>
      </c>
      <c r="C62" s="45">
        <v>1</v>
      </c>
      <c r="D62" s="181">
        <v>0</v>
      </c>
      <c r="E62" s="46">
        <v>0</v>
      </c>
      <c r="F62" s="191">
        <f t="shared" si="8"/>
        <v>28714.39</v>
      </c>
      <c r="G62" s="47">
        <f>IF(ISBLANK(F62),"  ",IF(F79&gt;0,F62/F79,IF(F62&gt;0,1,0)))</f>
        <v>2.0422544647090072E-3</v>
      </c>
      <c r="H62" s="206">
        <v>28500</v>
      </c>
      <c r="I62" s="45">
        <v>1</v>
      </c>
      <c r="J62" s="181">
        <v>0</v>
      </c>
      <c r="K62" s="46">
        <v>0</v>
      </c>
      <c r="L62" s="191">
        <f t="shared" si="7"/>
        <v>28500</v>
      </c>
      <c r="M62" s="47">
        <f>IF(ISBLANK(L62),"  ",IF(L79&gt;0,L62/L79,IF(L62&gt;0,1,0)))</f>
        <v>2.3838163461047061E-3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469694.46</v>
      </c>
      <c r="E63" s="46">
        <v>1</v>
      </c>
      <c r="F63" s="192">
        <f t="shared" si="8"/>
        <v>469694.46</v>
      </c>
      <c r="G63" s="47">
        <f>IF(ISBLANK(F63),"  ",IF(F79&gt;0,F63/F79,IF(F63&gt;0,1,0)))</f>
        <v>3.3406093877811315E-2</v>
      </c>
      <c r="H63" s="168">
        <v>0</v>
      </c>
      <c r="I63" s="45">
        <v>0</v>
      </c>
      <c r="J63" s="180">
        <v>328203</v>
      </c>
      <c r="K63" s="46">
        <v>1</v>
      </c>
      <c r="L63" s="192">
        <f t="shared" si="7"/>
        <v>328203</v>
      </c>
      <c r="M63" s="47">
        <f>IF(ISBLANK(L63),"  ",IF(L79&gt;0,L63/L79,IF(L63&gt;0,1,0)))</f>
        <v>2.7451778113705364E-2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0</v>
      </c>
      <c r="E65" s="46">
        <v>0</v>
      </c>
      <c r="F65" s="191">
        <f t="shared" si="8"/>
        <v>0</v>
      </c>
      <c r="G65" s="47">
        <f>IF(ISBLANK(F65),"  ",IF(F79&gt;0,F65/F79,IF(F65&gt;0,1,0)))</f>
        <v>0</v>
      </c>
      <c r="H65" s="206">
        <v>0</v>
      </c>
      <c r="I65" s="45">
        <v>0</v>
      </c>
      <c r="J65" s="181">
        <v>0</v>
      </c>
      <c r="K65" s="46">
        <v>0</v>
      </c>
      <c r="L65" s="191">
        <f t="shared" si="7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0</v>
      </c>
      <c r="E66" s="46">
        <v>0</v>
      </c>
      <c r="F66" s="191">
        <f t="shared" si="8"/>
        <v>0</v>
      </c>
      <c r="G66" s="47">
        <f>IF(ISBLANK(F66),"  ",IF(F79&gt;0,F66/F79,IF(F66&gt;0,1,0)))</f>
        <v>0</v>
      </c>
      <c r="H66" s="206">
        <v>0</v>
      </c>
      <c r="I66" s="45">
        <v>0</v>
      </c>
      <c r="J66" s="181">
        <v>0</v>
      </c>
      <c r="K66" s="46">
        <v>0</v>
      </c>
      <c r="L66" s="191">
        <f t="shared" si="7"/>
        <v>0</v>
      </c>
      <c r="M66" s="47">
        <f>IF(ISBLANK(L66),"  ",IF(L79&gt;0,L66/L79,IF(L66&gt;0,1,0)))</f>
        <v>0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0</v>
      </c>
      <c r="E67" s="46">
        <v>0</v>
      </c>
      <c r="F67" s="191">
        <f t="shared" si="8"/>
        <v>0</v>
      </c>
      <c r="G67" s="47">
        <f>IF(ISBLANK(F67),"  ",IF(F79&gt;0,F67/F79,IF(F67&gt;0,1,0)))</f>
        <v>0</v>
      </c>
      <c r="H67" s="206">
        <v>0</v>
      </c>
      <c r="I67" s="45">
        <v>0</v>
      </c>
      <c r="J67" s="181">
        <v>0</v>
      </c>
      <c r="K67" s="46">
        <v>0</v>
      </c>
      <c r="L67" s="191">
        <f t="shared" si="7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0</v>
      </c>
      <c r="E68" s="46">
        <v>0</v>
      </c>
      <c r="F68" s="191">
        <f t="shared" si="8"/>
        <v>0</v>
      </c>
      <c r="G68" s="47">
        <f>IF(ISBLANK(F68),"  ",IF(F79&gt;0,F68/F79,IF(F68&gt;0,1,0)))</f>
        <v>0</v>
      </c>
      <c r="H68" s="206">
        <v>0</v>
      </c>
      <c r="I68" s="45">
        <v>0</v>
      </c>
      <c r="J68" s="181">
        <v>0</v>
      </c>
      <c r="K68" s="46">
        <v>0</v>
      </c>
      <c r="L68" s="191">
        <f t="shared" si="7"/>
        <v>0</v>
      </c>
      <c r="M68" s="47">
        <f>IF(ISBLANK(L68),"  ",IF(L79&gt;0,L68/L79,IF(L68&gt;0,1,0)))</f>
        <v>0</v>
      </c>
      <c r="N68" s="24"/>
    </row>
    <row r="69" spans="1:14" ht="15" customHeight="1" x14ac:dyDescent="0.2">
      <c r="A69" s="67" t="s">
        <v>63</v>
      </c>
      <c r="B69" s="206">
        <v>20196.61</v>
      </c>
      <c r="C69" s="45">
        <v>1</v>
      </c>
      <c r="D69" s="181">
        <v>0</v>
      </c>
      <c r="E69" s="46">
        <v>0</v>
      </c>
      <c r="F69" s="191">
        <f t="shared" si="8"/>
        <v>20196.61</v>
      </c>
      <c r="G69" s="47">
        <f>IF(ISBLANK(F69),"  ",IF(F79&gt;0,F69/F79,IF(F69&gt;0,1,0)))</f>
        <v>1.4364441293890132E-3</v>
      </c>
      <c r="H69" s="206">
        <v>28500</v>
      </c>
      <c r="I69" s="45">
        <v>1</v>
      </c>
      <c r="J69" s="181">
        <v>0</v>
      </c>
      <c r="K69" s="46">
        <v>0</v>
      </c>
      <c r="L69" s="191">
        <f t="shared" si="7"/>
        <v>28500</v>
      </c>
      <c r="M69" s="47">
        <f>IF(ISBLANK(L69),"  ",IF(L79&gt;0,L69/L79,IF(L69&gt;0,1,0)))</f>
        <v>2.3838163461047061E-3</v>
      </c>
      <c r="N69" s="24"/>
    </row>
    <row r="70" spans="1:14" s="64" customFormat="1" ht="15" customHeight="1" x14ac:dyDescent="0.25">
      <c r="A70" s="78" t="s">
        <v>64</v>
      </c>
      <c r="B70" s="174">
        <v>2687923.58</v>
      </c>
      <c r="C70" s="69">
        <v>0.73237689783921534</v>
      </c>
      <c r="D70" s="185">
        <v>982213.46</v>
      </c>
      <c r="E70" s="62">
        <v>0.34463630175438598</v>
      </c>
      <c r="F70" s="174">
        <f>F69+F68+F67+F66+F65+F64+F63+F62+F61+F60+F59</f>
        <v>3670137.04</v>
      </c>
      <c r="G70" s="61">
        <f>IF(ISBLANK(F70),"  ",IF(F79&gt;0,F70/F79,IF(F70&gt;0,1,0)))</f>
        <v>0.26103127233536572</v>
      </c>
      <c r="H70" s="174">
        <v>2850000</v>
      </c>
      <c r="I70" s="69">
        <v>0.80731901253270699</v>
      </c>
      <c r="J70" s="185">
        <v>680203</v>
      </c>
      <c r="K70" s="62">
        <v>0.19268098746729295</v>
      </c>
      <c r="L70" s="174">
        <f>L69+L68+L67+L66+L65+L64+L63+L62+L61+L60+L59</f>
        <v>3530203</v>
      </c>
      <c r="M70" s="61">
        <f>IF(ISBLANK(L70),"  ",IF(L79&gt;0,L70/L79,IF(L70&gt;0,1,0)))</f>
        <v>0.29527563566553938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0</v>
      </c>
      <c r="C72" s="41">
        <v>0</v>
      </c>
      <c r="D72" s="184">
        <v>0</v>
      </c>
      <c r="E72" s="42">
        <v>0</v>
      </c>
      <c r="F72" s="190">
        <f>D72+B72</f>
        <v>0</v>
      </c>
      <c r="G72" s="43">
        <f>IF(ISBLANK(F72),"  ",IF(F79&gt;0,F72/F79,IF(F72&gt;0,1,0)))</f>
        <v>0</v>
      </c>
      <c r="H72" s="205">
        <v>0</v>
      </c>
      <c r="I72" s="41">
        <v>0</v>
      </c>
      <c r="J72" s="184">
        <v>0</v>
      </c>
      <c r="K72" s="42">
        <v>0</v>
      </c>
      <c r="L72" s="190">
        <f>J72+H72</f>
        <v>0</v>
      </c>
      <c r="M72" s="43">
        <f>IF(ISBLANK(L72),"  ",IF(L79&gt;0,L72/L79,IF(L72&gt;0,1,0)))</f>
        <v>0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3307844.88</v>
      </c>
      <c r="E75" s="42">
        <v>1</v>
      </c>
      <c r="F75" s="190">
        <f>D75+B75</f>
        <v>3307844.88</v>
      </c>
      <c r="G75" s="43">
        <f>IF(ISBLANK(F75),"  ",IF(F79&gt;0,F75/F79,IF(F75&gt;0,1,0)))</f>
        <v>0.2352639556245085</v>
      </c>
      <c r="H75" s="205">
        <v>0</v>
      </c>
      <c r="I75" s="41">
        <v>0</v>
      </c>
      <c r="J75" s="184">
        <v>3000000</v>
      </c>
      <c r="K75" s="42">
        <v>1</v>
      </c>
      <c r="L75" s="190">
        <f>J75+H75</f>
        <v>3000000</v>
      </c>
      <c r="M75" s="43">
        <f>IF(ISBLANK(L75),"  ",IF(L79&gt;0,L75/L79,IF(L75&gt;0,1,0)))</f>
        <v>0.25092803643207434</v>
      </c>
    </row>
    <row r="76" spans="1:14" ht="15" customHeight="1" x14ac:dyDescent="0.2">
      <c r="A76" s="30" t="s">
        <v>70</v>
      </c>
      <c r="B76" s="206">
        <v>0</v>
      </c>
      <c r="C76" s="45">
        <v>0</v>
      </c>
      <c r="D76" s="181">
        <v>1701619.55</v>
      </c>
      <c r="E76" s="46">
        <v>1</v>
      </c>
      <c r="F76" s="191">
        <f>D76+B76</f>
        <v>1701619.55</v>
      </c>
      <c r="G76" s="47">
        <f>IF(ISBLANK(F76),"  ",IF(F79&gt;0,F76/F79,IF(F76&gt;0,1,0)))</f>
        <v>0.12102434086963477</v>
      </c>
      <c r="H76" s="206">
        <v>0</v>
      </c>
      <c r="I76" s="45">
        <v>0</v>
      </c>
      <c r="J76" s="181">
        <v>981445</v>
      </c>
      <c r="K76" s="46">
        <v>1</v>
      </c>
      <c r="L76" s="191">
        <f>J76+H76</f>
        <v>981445</v>
      </c>
      <c r="M76" s="47">
        <f>IF(ISBLANK(L76),"  ",IF(L79&gt;0,L76/L79,IF(L76&gt;0,1,0)))</f>
        <v>8.209068890535906E-2</v>
      </c>
    </row>
    <row r="77" spans="1:14" s="64" customFormat="1" ht="15" customHeight="1" x14ac:dyDescent="0.25">
      <c r="A77" s="65" t="s">
        <v>71</v>
      </c>
      <c r="B77" s="175">
        <v>0</v>
      </c>
      <c r="C77" s="69">
        <v>0</v>
      </c>
      <c r="D77" s="186">
        <v>5009464.43</v>
      </c>
      <c r="E77" s="62">
        <v>1</v>
      </c>
      <c r="F77" s="200">
        <f>F76+F75+F74+F73+F72</f>
        <v>5009464.43</v>
      </c>
      <c r="G77" s="61">
        <f>IF(ISBLANK(F77),"  ",IF(F79&gt;0,F77/F79,IF(F77&gt;0,1,0)))</f>
        <v>0.35628829649414329</v>
      </c>
      <c r="H77" s="175">
        <v>0</v>
      </c>
      <c r="I77" s="69">
        <v>0</v>
      </c>
      <c r="J77" s="186">
        <v>3981445</v>
      </c>
      <c r="K77" s="62">
        <v>1</v>
      </c>
      <c r="L77" s="200">
        <f>L76+L75+L74+L73+L72</f>
        <v>3981445</v>
      </c>
      <c r="M77" s="61">
        <f>IF(ISBLANK(L77),"  ",IF(L79&gt;0,L77/L79,IF(L77&gt;0,1,0)))</f>
        <v>0.33301872533743337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8068465.2000000002</v>
      </c>
      <c r="C79" s="82">
        <v>0.57385370464248953</v>
      </c>
      <c r="D79" s="176">
        <f>D77+D70+D49+D42+D51+D50+D78</f>
        <v>5991677.8899999997</v>
      </c>
      <c r="E79" s="83">
        <v>0.42614629535751047</v>
      </c>
      <c r="F79" s="176">
        <f>F77+F70+F49+F42+F51+F50+F78</f>
        <v>14060143.09</v>
      </c>
      <c r="G79" s="84">
        <f>IF(ISBLANK(F79),"  ",IF(F79&gt;0,F79/F79,IF(F79&gt;0,1,0)))</f>
        <v>1</v>
      </c>
      <c r="H79" s="176">
        <f>H77+H70+H49+H42+H51+H50+H78</f>
        <v>6362971</v>
      </c>
      <c r="I79" s="82">
        <v>0.53221593963474412</v>
      </c>
      <c r="J79" s="176">
        <f>J77+J70+J49+J42+J51+J50+J78</f>
        <v>5592648</v>
      </c>
      <c r="K79" s="83">
        <v>0.46778406036525588</v>
      </c>
      <c r="L79" s="176">
        <f>L77+L70+L49+L42+L51+L50+L78</f>
        <v>11955619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B83" s="5"/>
      <c r="D83" s="5"/>
      <c r="F83" s="5"/>
      <c r="H83" s="5"/>
      <c r="J83" s="5"/>
      <c r="L83" s="5"/>
    </row>
    <row r="84" spans="1:13" x14ac:dyDescent="0.2">
      <c r="A84" s="5" t="s">
        <v>107</v>
      </c>
      <c r="B84" s="5"/>
      <c r="D84" s="5"/>
      <c r="F84" s="5"/>
      <c r="H84" s="5"/>
      <c r="J84" s="5"/>
      <c r="L84" s="5"/>
    </row>
    <row r="92" spans="1:13" x14ac:dyDescent="0.2">
      <c r="A92" s="5" t="s">
        <v>4</v>
      </c>
    </row>
  </sheetData>
  <hyperlinks>
    <hyperlink ref="O2" location="Home!A1" tooltip="Home" display="Home" xr:uid="{00000000-0004-0000-3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O75" sqref="O75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120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f>BOR!B13+ULSBoard!B13+SUBoard!B13+LCTCBoard!B13+Online!B13+AE!B13+RR!B13</f>
        <v>28347966</v>
      </c>
      <c r="C13" s="41">
        <f t="shared" ref="C13:C79" si="0">IF(ISBLANK(B13),"  ",IF(F13&gt;0,B13/F13,IF(B13&gt;0,1,0)))</f>
        <v>1</v>
      </c>
      <c r="D13" s="177">
        <f>BOR!D13+ULSBoard!D13+SUBoard!D13+LCTCBoard!D13+Online!D13+AE!D13+RR!B13</f>
        <v>0</v>
      </c>
      <c r="E13" s="42">
        <f>IF(ISBLANK(D13),"  ",IF(F13&gt;0,D13/F13,IF(D13&gt;0,1,0)))</f>
        <v>0</v>
      </c>
      <c r="F13" s="187">
        <f>D13+B13</f>
        <v>28347966</v>
      </c>
      <c r="G13" s="43">
        <f>IF(ISBLANK(F13),"  ",IF(F79&gt;0,F13/F79,IF(F13&gt;0,1,0)))</f>
        <v>0.21040914466494423</v>
      </c>
      <c r="H13" s="234">
        <f>BOR!H13+ULSBoard!H13+SUBoard!H13+LCTCBoard!H13+Online!H13+AE!H13+RR!H13</f>
        <v>26746840</v>
      </c>
      <c r="I13" s="41">
        <f>IF(ISBLANK(H13),"  ",IF(L13&gt;0,H13/L13,IF(H13&gt;0,1,0)))</f>
        <v>1</v>
      </c>
      <c r="J13" s="177">
        <f>BOR!J13+ULSBoard!J13+SUBoard!J13+LCTCBoard!J13+Online!J13+AE!J13+RR!J13</f>
        <v>0</v>
      </c>
      <c r="K13" s="42">
        <f>IF(ISBLANK(J13),"  ",IF(L13&gt;0,J13/L13,IF(J13&gt;0,1,0)))</f>
        <v>0</v>
      </c>
      <c r="L13" s="187">
        <f t="shared" ref="L13:L34" si="1">J13+H13</f>
        <v>26746840</v>
      </c>
      <c r="M13" s="44">
        <f>IF(ISBLANK(L13),"  ",IF(L79&gt;0,L13/L79,IF(L13&gt;0,1,0)))</f>
        <v>0.19004920781222523</v>
      </c>
      <c r="N13" s="24"/>
    </row>
    <row r="14" spans="1:17" ht="15" customHeight="1" x14ac:dyDescent="0.2">
      <c r="A14" s="10" t="s">
        <v>13</v>
      </c>
      <c r="B14" s="165">
        <f>BOR!B14+ULSBoard!B14+SUBoard!B14+LCTCBoard!B14+Online!B14+AE!B14+RR!B14</f>
        <v>0</v>
      </c>
      <c r="C14" s="45">
        <f t="shared" si="0"/>
        <v>0</v>
      </c>
      <c r="D14" s="177">
        <f>BOR!D14+ULSBoard!D14+SUBoard!D14+LCTCBoard!D14+Online!D14+AE!D14+RR!B14</f>
        <v>0</v>
      </c>
      <c r="E14" s="46">
        <f>IF(ISBLANK(D14),"  ",IF(F14&gt;0,D14/F14,IF(D14&gt;0,1,0)))</f>
        <v>0</v>
      </c>
      <c r="F14" s="188">
        <f>D14+B14</f>
        <v>0</v>
      </c>
      <c r="G14" s="47">
        <f>IF(ISBLANK(F14),"  ",IF(F79&gt;0,F14/F79,IF(F14&gt;0,1,0)))</f>
        <v>0</v>
      </c>
      <c r="H14" s="234">
        <f>BOR!H14+ULSBoard!H14+SUBoard!H14+LCTCBoard!H14+Online!H14+AE!H14+RR!H14</f>
        <v>0</v>
      </c>
      <c r="I14" s="45">
        <f>IF(ISBLANK(H14),"  ",IF(L14&gt;0,H14/L14,IF(H14&gt;0,1,0)))</f>
        <v>0</v>
      </c>
      <c r="J14" s="177">
        <f>BOR!J14+ULSBoard!J14+SUBoard!J14+LCTCBoard!J14+Online!J14+AE!J14+RR!J14</f>
        <v>0</v>
      </c>
      <c r="K14" s="46">
        <f>IF(ISBLANK(J14),"  ",IF(L14&gt;0,J14/L14,IF(J14&gt;0,1,0)))</f>
        <v>0</v>
      </c>
      <c r="L14" s="188">
        <f t="shared" si="1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66">
        <f>BOR!B15+ULSBoard!B15+SUBoard!B15+LCTCBoard!B15+Online!B15+AE!B15+RR!B15</f>
        <v>31422309</v>
      </c>
      <c r="C15" s="48">
        <f t="shared" si="0"/>
        <v>0.75858419674287114</v>
      </c>
      <c r="D15" s="178">
        <f>BOR!D15+ULSBoard!D15+SUBoard!D15+LCTCBoard!D15+Online!D15+AE!D15+RR!B15</f>
        <v>10000000</v>
      </c>
      <c r="E15" s="49">
        <f>IF(ISBLANK(D15),"  ",IF(F15&gt;0,D15/F15,IF(D15&gt;0,1,0)))</f>
        <v>0.24141580325712891</v>
      </c>
      <c r="F15" s="189">
        <f>D15+B15</f>
        <v>41422309</v>
      </c>
      <c r="G15" s="50">
        <f>IF(ISBLANK(F15),"  ",IF(F79&gt;0,F15/F79,IF(F15&gt;0,1,0)))</f>
        <v>0.30745178002319534</v>
      </c>
      <c r="H15" s="166">
        <f>BOR!H15+ULSBoard!H15+SUBoard!H15+LCTCBoard!H15+Online!H15+AE!H15+RR!H15</f>
        <v>34450000</v>
      </c>
      <c r="I15" s="48">
        <f>IF(ISBLANK(H15),"  ",IF(L15&gt;0,H15/L15,IF(H15&gt;0,1,0)))</f>
        <v>1</v>
      </c>
      <c r="J15" s="178">
        <f>BOR!J15+ULSBoard!J15+SUBoard!J15+LCTCBoard!J15+Online!J15+AE!J15+RR!J15</f>
        <v>0</v>
      </c>
      <c r="K15" s="49">
        <f>IF(ISBLANK(J15),"  ",IF(L15&gt;0,J15/L15,IF(J15&gt;0,1,0)))</f>
        <v>0</v>
      </c>
      <c r="L15" s="189">
        <f t="shared" si="1"/>
        <v>34450000</v>
      </c>
      <c r="M15" s="50">
        <f>IF(ISBLANK(L15),"  ",IF(L79&gt;0,L15/L79,IF(L15&gt;0,1,0)))</f>
        <v>0.24478387761437087</v>
      </c>
      <c r="N15" s="24"/>
    </row>
    <row r="16" spans="1:17" ht="15" customHeight="1" x14ac:dyDescent="0.2">
      <c r="A16" s="51" t="s">
        <v>15</v>
      </c>
      <c r="B16" s="165">
        <f>BOR!B16+ULSBoard!B16+SUBoard!B16+LCTCBoard!B16+Online!B16+AE!B16+RR!B16</f>
        <v>2020000</v>
      </c>
      <c r="C16" s="41">
        <f t="shared" si="0"/>
        <v>1</v>
      </c>
      <c r="D16" s="177">
        <f>BOR!D16+ULSBoard!D16+SUBoard!D16+LCTCBoard!D16+Online!D16+AE!D16+RR!B16</f>
        <v>0</v>
      </c>
      <c r="E16" s="42">
        <f>IF(ISBLANK(D16),"  ",IF(F16&gt;0,D16/F16,IF(D16&gt;0,1,0)))</f>
        <v>0</v>
      </c>
      <c r="F16" s="190">
        <f t="shared" ref="F16:F41" si="2">D16+B16</f>
        <v>2020000</v>
      </c>
      <c r="G16" s="43">
        <f>IF(ISBLANK(F16),"  ",IF(F79&gt;0,F16/F79,IF(F16&gt;0,1,0)))</f>
        <v>1.4993191124301029E-2</v>
      </c>
      <c r="H16" s="234">
        <f>BOR!H16+ULSBoard!H16+SUBoard!H16+LCTCBoard!H16+Online!H16+AE!H16+RR!H16</f>
        <v>20000</v>
      </c>
      <c r="I16" s="41">
        <f t="shared" ref="I16:I34" si="3">IF(ISBLANK(H16),"  ",IF(L16&gt;0,H16/L16,IF(H16&gt;0,1,0)))</f>
        <v>1</v>
      </c>
      <c r="J16" s="177">
        <f>BOR!J16+ULSBoard!J16+SUBoard!J16+LCTCBoard!J16+Online!J16+AE!J16+RR!J16</f>
        <v>0</v>
      </c>
      <c r="K16" s="42">
        <f t="shared" ref="K16:K34" si="4">IF(ISBLANK(J16),"  ",IF(L16&gt;0,J16/L16,IF(J16&gt;0,1,0)))</f>
        <v>0</v>
      </c>
      <c r="L16" s="190">
        <f t="shared" si="1"/>
        <v>20000</v>
      </c>
      <c r="M16" s="43">
        <f>IF(ISBLANK(L16),"  ",IF(L79&gt;0,L16/L79,IF(L16&gt;0,1,0)))</f>
        <v>1.4210965318686261E-4</v>
      </c>
      <c r="N16" s="24"/>
    </row>
    <row r="17" spans="1:14" ht="15" customHeight="1" x14ac:dyDescent="0.2">
      <c r="A17" s="52" t="s">
        <v>16</v>
      </c>
      <c r="B17" s="165">
        <f>BOR!B17+ULSBoard!B17+SUBoard!B17+LCTCBoard!B17+Online!B17+AE!B17+RR!B17</f>
        <v>0</v>
      </c>
      <c r="C17" s="45">
        <f t="shared" si="0"/>
        <v>0</v>
      </c>
      <c r="D17" s="177">
        <f>BOR!D17+ULSBoard!D17+SUBoard!D17+LCTCBoard!D17+Online!D17+AE!D17+RR!B17</f>
        <v>0</v>
      </c>
      <c r="E17" s="42">
        <f t="shared" ref="E17:E34" si="5">IF(ISBLANK(D17),"  ",IF(F17&gt;0,D17/F17,IF(D17&gt;0,1,0)))</f>
        <v>0</v>
      </c>
      <c r="F17" s="191">
        <f t="shared" si="2"/>
        <v>0</v>
      </c>
      <c r="G17" s="47">
        <f>IF(ISBLANK(F17),"  ",IF(F79&gt;0,F17/F79,IF(F17&gt;0,1,0)))</f>
        <v>0</v>
      </c>
      <c r="H17" s="234">
        <f>BOR!H17+ULSBoard!H17+SUBoard!H17+LCTCBoard!H17+Online!H17+AE!H17+RR!H17</f>
        <v>0</v>
      </c>
      <c r="I17" s="45">
        <f t="shared" si="3"/>
        <v>0</v>
      </c>
      <c r="J17" s="177">
        <f>BOR!J17+ULSBoard!J17+SUBoard!J17+LCTCBoard!J17+Online!J17+AE!J17+RR!J17</f>
        <v>0</v>
      </c>
      <c r="K17" s="46">
        <f t="shared" si="4"/>
        <v>0</v>
      </c>
      <c r="L17" s="191">
        <f t="shared" si="1"/>
        <v>0</v>
      </c>
      <c r="M17" s="47">
        <f>IF(ISBLANK(L17),"  ",IF(L79&gt;0,L17/L79,IF(L17&gt;0,1,0)))</f>
        <v>0</v>
      </c>
      <c r="N17" s="24"/>
    </row>
    <row r="18" spans="1:14" ht="15" customHeight="1" x14ac:dyDescent="0.2">
      <c r="A18" s="52" t="s">
        <v>17</v>
      </c>
      <c r="B18" s="165">
        <f>BOR!B18+ULSBoard!B18+SUBoard!B18+LCTCBoard!B18+Online!B18+AE!B18+RR!B18</f>
        <v>0</v>
      </c>
      <c r="C18" s="45">
        <f t="shared" si="0"/>
        <v>0</v>
      </c>
      <c r="D18" s="177">
        <f>BOR!D18+ULSBoard!D18+SUBoard!D18+LCTCBoard!D18+Online!D18+AE!D18+RR!B18</f>
        <v>0</v>
      </c>
      <c r="E18" s="42">
        <f t="shared" si="5"/>
        <v>0</v>
      </c>
      <c r="F18" s="191">
        <f t="shared" si="2"/>
        <v>0</v>
      </c>
      <c r="G18" s="47">
        <f>IF(ISBLANK(F18),"  ",IF(F79&gt;0,F18/F79,IF(F18&gt;0,1,0)))</f>
        <v>0</v>
      </c>
      <c r="H18" s="234">
        <f>BOR!H18+ULSBoard!H18+SUBoard!H18+LCTCBoard!H18+Online!H18+AE!H18+RR!H18</f>
        <v>0</v>
      </c>
      <c r="I18" s="45">
        <f t="shared" si="3"/>
        <v>0</v>
      </c>
      <c r="J18" s="177">
        <f>BOR!J18+ULSBoard!J18+SUBoard!J18+LCTCBoard!J18+Online!J18+AE!J18+RR!J18</f>
        <v>0</v>
      </c>
      <c r="K18" s="46">
        <f t="shared" si="4"/>
        <v>0</v>
      </c>
      <c r="L18" s="191">
        <f t="shared" si="1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165">
        <f>BOR!B19+ULSBoard!B19+SUBoard!B19+LCTCBoard!B19+Online!B19+AE!B19+RR!B19</f>
        <v>0</v>
      </c>
      <c r="C19" s="45">
        <f t="shared" si="0"/>
        <v>0</v>
      </c>
      <c r="D19" s="177">
        <f>BOR!D19+ULSBoard!D19+SUBoard!D19+LCTCBoard!D19+Online!D19+AE!D19+RR!B19</f>
        <v>0</v>
      </c>
      <c r="E19" s="42">
        <f t="shared" si="5"/>
        <v>0</v>
      </c>
      <c r="F19" s="191">
        <f t="shared" si="2"/>
        <v>0</v>
      </c>
      <c r="G19" s="47">
        <f>IF(ISBLANK(F19),"  ",IF(F79&gt;0,F19/F79,IF(F19&gt;0,1,0)))</f>
        <v>0</v>
      </c>
      <c r="H19" s="234">
        <f>BOR!H19+ULSBoard!H19+SUBoard!H19+LCTCBoard!H19+Online!H19+AE!H19+RR!H19</f>
        <v>0</v>
      </c>
      <c r="I19" s="45">
        <f t="shared" si="3"/>
        <v>0</v>
      </c>
      <c r="J19" s="177">
        <f>BOR!J19+ULSBoard!J19+SUBoard!J19+LCTCBoard!J19+Online!J19+AE!J19+RR!J19</f>
        <v>0</v>
      </c>
      <c r="K19" s="46">
        <f t="shared" si="4"/>
        <v>0</v>
      </c>
      <c r="L19" s="191">
        <f t="shared" si="1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165">
        <f>BOR!B20+ULSBoard!B20+SUBoard!B20+LCTCBoard!B20+Online!B20+AE!B20+RR!B20</f>
        <v>0</v>
      </c>
      <c r="C20" s="45">
        <f t="shared" si="0"/>
        <v>0</v>
      </c>
      <c r="D20" s="177">
        <f>BOR!D20+ULSBoard!D20+SUBoard!D20+LCTCBoard!D20+Online!D20+AE!D20+RR!B20</f>
        <v>0</v>
      </c>
      <c r="E20" s="42">
        <f t="shared" si="5"/>
        <v>0</v>
      </c>
      <c r="F20" s="191">
        <f>D20+B20</f>
        <v>0</v>
      </c>
      <c r="G20" s="47">
        <f>IF(ISBLANK(F20),"  ",IF(F79&gt;0,F20/F79,IF(F20&gt;0,1,0)))</f>
        <v>0</v>
      </c>
      <c r="H20" s="234">
        <f>BOR!H20+ULSBoard!H20+SUBoard!H20+LCTCBoard!H20+Online!H20+AE!H20+RR!H20</f>
        <v>0</v>
      </c>
      <c r="I20" s="45">
        <f t="shared" si="3"/>
        <v>0</v>
      </c>
      <c r="J20" s="177">
        <f>BOR!J20+ULSBoard!J20+SUBoard!J20+LCTCBoard!J20+Online!J20+AE!J20+RR!J20</f>
        <v>0</v>
      </c>
      <c r="K20" s="46">
        <f t="shared" si="4"/>
        <v>0</v>
      </c>
      <c r="L20" s="191">
        <f t="shared" si="1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165">
        <f>BOR!B21+ULSBoard!B21+SUBoard!B21+LCTCBoard!B21+Online!B21+AE!B21+RR!B21</f>
        <v>0</v>
      </c>
      <c r="C21" s="45">
        <f t="shared" si="0"/>
        <v>0</v>
      </c>
      <c r="D21" s="177">
        <f>BOR!D21+ULSBoard!D21+SUBoard!D21+LCTCBoard!D21+Online!D21+AE!D21+RR!B21</f>
        <v>0</v>
      </c>
      <c r="E21" s="42">
        <f t="shared" si="5"/>
        <v>0</v>
      </c>
      <c r="F21" s="191">
        <f t="shared" si="2"/>
        <v>0</v>
      </c>
      <c r="G21" s="47">
        <f>IF(ISBLANK(F21),"  ",IF(F79&gt;0,F21/F79,IF(F21&gt;0,1,0)))</f>
        <v>0</v>
      </c>
      <c r="H21" s="234">
        <f>BOR!H21+ULSBoard!H21+SUBoard!H21+LCTCBoard!H21+Online!H21+AE!H21+RR!H21</f>
        <v>0</v>
      </c>
      <c r="I21" s="45">
        <f t="shared" si="3"/>
        <v>0</v>
      </c>
      <c r="J21" s="177">
        <f>BOR!J21+ULSBoard!J21+SUBoard!J21+LCTCBoard!J21+Online!J21+AE!J21+RR!J21</f>
        <v>0</v>
      </c>
      <c r="K21" s="46">
        <f t="shared" si="4"/>
        <v>0</v>
      </c>
      <c r="L21" s="191">
        <f t="shared" si="1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165">
        <f>BOR!B22+ULSBoard!B22+SUBoard!B22+LCTCBoard!B22+Online!B22+AE!B22+RR!B22</f>
        <v>0</v>
      </c>
      <c r="C22" s="45">
        <f t="shared" si="0"/>
        <v>0</v>
      </c>
      <c r="D22" s="177">
        <f>BOR!D22+ULSBoard!D22+SUBoard!D22+LCTCBoard!D22+Online!D22+AE!D22+RR!B22</f>
        <v>0</v>
      </c>
      <c r="E22" s="42">
        <f t="shared" si="5"/>
        <v>0</v>
      </c>
      <c r="F22" s="191">
        <f t="shared" si="2"/>
        <v>0</v>
      </c>
      <c r="G22" s="47">
        <f>IF(ISBLANK(F22),"  ",IF(F79&gt;0,F22/F79,IF(F22&gt;0,1,0)))</f>
        <v>0</v>
      </c>
      <c r="H22" s="234">
        <f>BOR!H22+ULSBoard!H22+SUBoard!H22+LCTCBoard!H22+Online!H22+AE!H22+RR!H22</f>
        <v>0</v>
      </c>
      <c r="I22" s="45">
        <f t="shared" si="3"/>
        <v>0</v>
      </c>
      <c r="J22" s="177">
        <f>BOR!J22+ULSBoard!J22+SUBoard!J22+LCTCBoard!J22+Online!J22+AE!J22+RR!J22</f>
        <v>0</v>
      </c>
      <c r="K22" s="46">
        <f t="shared" si="4"/>
        <v>0</v>
      </c>
      <c r="L22" s="191">
        <f t="shared" si="1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165">
        <f>BOR!B23+ULSBoard!B23+SUBoard!B23+LCTCBoard!B23+Online!B23+AE!B23+RR!B23</f>
        <v>0</v>
      </c>
      <c r="C23" s="45">
        <f t="shared" si="0"/>
        <v>0</v>
      </c>
      <c r="D23" s="177">
        <f>BOR!D23+ULSBoard!D23+SUBoard!D23+LCTCBoard!D23+Online!D23+AE!D23+RR!B23</f>
        <v>0</v>
      </c>
      <c r="E23" s="42">
        <f t="shared" si="5"/>
        <v>0</v>
      </c>
      <c r="F23" s="191">
        <f t="shared" si="2"/>
        <v>0</v>
      </c>
      <c r="G23" s="47">
        <f>IF(ISBLANK(F23),"  ",IF(F79&gt;0,F23/F79,IF(F23&gt;0,1,0)))</f>
        <v>0</v>
      </c>
      <c r="H23" s="234">
        <f>BOR!H23+ULSBoard!H23+SUBoard!H23+LCTCBoard!H23+Online!H23+AE!H23+RR!H23</f>
        <v>0</v>
      </c>
      <c r="I23" s="45">
        <f t="shared" si="3"/>
        <v>0</v>
      </c>
      <c r="J23" s="177">
        <f>BOR!J23+ULSBoard!J23+SUBoard!J23+LCTCBoard!J23+Online!J23+AE!J23+RR!J23</f>
        <v>0</v>
      </c>
      <c r="K23" s="46">
        <f t="shared" si="4"/>
        <v>0</v>
      </c>
      <c r="L23" s="191">
        <f t="shared" si="1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165">
        <f>BOR!B24+ULSBoard!B24+SUBoard!B24+LCTCBoard!B24+Online!B24+AE!B24+RR!B24</f>
        <v>0</v>
      </c>
      <c r="C24" s="45">
        <f t="shared" si="0"/>
        <v>0</v>
      </c>
      <c r="D24" s="177">
        <f>BOR!D24+ULSBoard!D24+SUBoard!D24+LCTCBoard!D24+Online!D24+AE!D24+RR!B24</f>
        <v>0</v>
      </c>
      <c r="E24" s="42">
        <f t="shared" si="5"/>
        <v>0</v>
      </c>
      <c r="F24" s="191">
        <f t="shared" si="2"/>
        <v>0</v>
      </c>
      <c r="G24" s="47">
        <f>IF(ISBLANK(F24),"  ",IF(F79&gt;0,F24/F79,IF(F24&gt;0,1,0)))</f>
        <v>0</v>
      </c>
      <c r="H24" s="234">
        <f>BOR!H24+ULSBoard!H24+SUBoard!H24+LCTCBoard!H24+Online!H24+AE!H24+RR!H24</f>
        <v>0</v>
      </c>
      <c r="I24" s="45">
        <f t="shared" si="3"/>
        <v>0</v>
      </c>
      <c r="J24" s="177">
        <f>BOR!J24+ULSBoard!J24+SUBoard!J24+LCTCBoard!J24+Online!J24+AE!J24+RR!J24</f>
        <v>0</v>
      </c>
      <c r="K24" s="46">
        <f t="shared" si="4"/>
        <v>0</v>
      </c>
      <c r="L24" s="191">
        <f t="shared" si="1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165">
        <f>BOR!B25+ULSBoard!B25+SUBoard!B25+LCTCBoard!B25+Online!B25+AE!B25+RR!B25</f>
        <v>0</v>
      </c>
      <c r="C25" s="45">
        <f t="shared" si="0"/>
        <v>0</v>
      </c>
      <c r="D25" s="177">
        <f>BOR!D25+ULSBoard!D25+SUBoard!D25+LCTCBoard!D25+Online!D25+AE!D25+RR!B25</f>
        <v>0</v>
      </c>
      <c r="E25" s="42">
        <f t="shared" si="5"/>
        <v>0</v>
      </c>
      <c r="F25" s="191">
        <f t="shared" si="2"/>
        <v>0</v>
      </c>
      <c r="G25" s="47">
        <f>IF(ISBLANK(F25),"  ",IF(F79&gt;0,F25/F79,IF(F25&gt;0,1,0)))</f>
        <v>0</v>
      </c>
      <c r="H25" s="234">
        <f>BOR!H25+ULSBoard!H25+SUBoard!H25+LCTCBoard!H25+Online!H25+AE!H25+RR!H25</f>
        <v>0</v>
      </c>
      <c r="I25" s="45">
        <f t="shared" si="3"/>
        <v>0</v>
      </c>
      <c r="J25" s="177">
        <f>BOR!J25+ULSBoard!J25+SUBoard!J25+LCTCBoard!J25+Online!J25+AE!J25+RR!J25</f>
        <v>0</v>
      </c>
      <c r="K25" s="46">
        <f t="shared" si="4"/>
        <v>0</v>
      </c>
      <c r="L25" s="191">
        <f t="shared" si="1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165">
        <f>BOR!B26+ULSBoard!B26+SUBoard!B26+LCTCBoard!B26+Online!B26+AE!B26+RR!B26</f>
        <v>0</v>
      </c>
      <c r="C26" s="45">
        <f t="shared" si="0"/>
        <v>0</v>
      </c>
      <c r="D26" s="177">
        <f>BOR!D26+ULSBoard!D26+SUBoard!D26+LCTCBoard!D26+Online!D26+AE!D26+RR!B26</f>
        <v>0</v>
      </c>
      <c r="E26" s="42">
        <f t="shared" si="5"/>
        <v>0</v>
      </c>
      <c r="F26" s="191">
        <f t="shared" si="2"/>
        <v>0</v>
      </c>
      <c r="G26" s="47">
        <f>IF(ISBLANK(F26),"  ",IF(F79&gt;0,F26/F79,IF(F26&gt;0,1,0)))</f>
        <v>0</v>
      </c>
      <c r="H26" s="234">
        <f>BOR!H26+ULSBoard!H26+SUBoard!H26+LCTCBoard!H26+Online!H26+AE!H26+RR!H26</f>
        <v>0</v>
      </c>
      <c r="I26" s="45">
        <f t="shared" si="3"/>
        <v>0</v>
      </c>
      <c r="J26" s="177">
        <f>BOR!J26+ULSBoard!J26+SUBoard!J26+LCTCBoard!J26+Online!J26+AE!J26+RR!J26</f>
        <v>0</v>
      </c>
      <c r="K26" s="46">
        <f t="shared" si="4"/>
        <v>0</v>
      </c>
      <c r="L26" s="191">
        <f t="shared" si="1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165">
        <f>BOR!B27+ULSBoard!B27+SUBoard!B27+LCTCBoard!B27+Online!B27+AE!B27+RR!B27</f>
        <v>19190297</v>
      </c>
      <c r="C27" s="45">
        <f t="shared" si="0"/>
        <v>1</v>
      </c>
      <c r="D27" s="177">
        <f>BOR!D27+ULSBoard!D27+SUBoard!D27+LCTCBoard!D27+Online!D27+AE!D27+RR!B27</f>
        <v>0</v>
      </c>
      <c r="E27" s="42">
        <f t="shared" si="5"/>
        <v>0</v>
      </c>
      <c r="F27" s="191">
        <f t="shared" si="2"/>
        <v>19190297</v>
      </c>
      <c r="G27" s="47">
        <f>IF(ISBLANK(F27),"  ",IF(F79&gt;0,F27/F79,IF(F27&gt;0,1,0)))</f>
        <v>0.14243752012529737</v>
      </c>
      <c r="H27" s="234">
        <f>BOR!H27+ULSBoard!H27+SUBoard!H27+LCTCBoard!H27+Online!H27+AE!H27+RR!H27</f>
        <v>24230000</v>
      </c>
      <c r="I27" s="45">
        <f t="shared" si="3"/>
        <v>1</v>
      </c>
      <c r="J27" s="177">
        <f>BOR!J27+ULSBoard!J27+SUBoard!J27+LCTCBoard!J27+Online!J27+AE!J27+RR!J27</f>
        <v>0</v>
      </c>
      <c r="K27" s="46">
        <f t="shared" si="4"/>
        <v>0</v>
      </c>
      <c r="L27" s="191">
        <f t="shared" si="1"/>
        <v>24230000</v>
      </c>
      <c r="M27" s="47">
        <f>IF(ISBLANK(L27),"  ",IF(L79&gt;0,L27/L79,IF(L27&gt;0,1,0)))</f>
        <v>0.17216584483588407</v>
      </c>
      <c r="N27" s="24"/>
    </row>
    <row r="28" spans="1:14" ht="15" customHeight="1" x14ac:dyDescent="0.2">
      <c r="A28" s="53" t="s">
        <v>27</v>
      </c>
      <c r="B28" s="165">
        <f>BOR!B28+ULSBoard!B28+SUBoard!B28+LCTCBoard!B28+Online!B28+AE!B28+RR!B28</f>
        <v>12012</v>
      </c>
      <c r="C28" s="45">
        <f t="shared" si="0"/>
        <v>1</v>
      </c>
      <c r="D28" s="177">
        <f>BOR!D28+ULSBoard!D28+SUBoard!D28+LCTCBoard!D28+Online!D28+AE!D28+RR!B28</f>
        <v>0</v>
      </c>
      <c r="E28" s="42">
        <f t="shared" si="5"/>
        <v>0</v>
      </c>
      <c r="F28" s="191">
        <f t="shared" si="2"/>
        <v>12012</v>
      </c>
      <c r="G28" s="47">
        <f>IF(ISBLANK(F28),"  ",IF(F79&gt;0,F28/F79,IF(F28&gt;0,1,0)))</f>
        <v>8.915753058668513E-5</v>
      </c>
      <c r="H28" s="234">
        <f>BOR!H28+ULSBoard!H28+SUBoard!H28+LCTCBoard!H28+Online!H28+AE!H28+RR!H28</f>
        <v>0</v>
      </c>
      <c r="I28" s="45">
        <f t="shared" si="3"/>
        <v>0</v>
      </c>
      <c r="J28" s="177">
        <f>BOR!J28+ULSBoard!J28+SUBoard!J28+LCTCBoard!J28+Online!J28+AE!J28+RR!J28</f>
        <v>0</v>
      </c>
      <c r="K28" s="46">
        <f t="shared" si="4"/>
        <v>0</v>
      </c>
      <c r="L28" s="191">
        <f t="shared" si="1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165">
        <f>BOR!B29+ULSBoard!B29+SUBoard!B29+LCTCBoard!B29+Online!B29+AE!B29+RR!B29</f>
        <v>10000000</v>
      </c>
      <c r="C29" s="45">
        <f t="shared" si="0"/>
        <v>0.5</v>
      </c>
      <c r="D29" s="177">
        <f>BOR!D29+ULSBoard!D29+SUBoard!D29+LCTCBoard!D29+Online!D29+AE!D29+RR!B29</f>
        <v>10000000</v>
      </c>
      <c r="E29" s="42">
        <f t="shared" si="5"/>
        <v>0.5</v>
      </c>
      <c r="F29" s="191">
        <f t="shared" si="2"/>
        <v>20000000</v>
      </c>
      <c r="G29" s="47">
        <f>IF(ISBLANK(F29),"  ",IF(F79&gt;0,F29/F79,IF(F29&gt;0,1,0)))</f>
        <v>0.14844743687426762</v>
      </c>
      <c r="H29" s="234">
        <f>BOR!H29+ULSBoard!H29+SUBoard!H29+LCTCBoard!H29+Online!H29+AE!H29+RR!H29</f>
        <v>10000000</v>
      </c>
      <c r="I29" s="45">
        <f t="shared" si="3"/>
        <v>1</v>
      </c>
      <c r="J29" s="177">
        <f>BOR!J29+ULSBoard!J29+SUBoard!J29+LCTCBoard!J29+Online!J29+AE!J29+RR!J29</f>
        <v>0</v>
      </c>
      <c r="K29" s="46">
        <f t="shared" si="4"/>
        <v>0</v>
      </c>
      <c r="L29" s="191">
        <f t="shared" si="1"/>
        <v>10000000</v>
      </c>
      <c r="M29" s="47">
        <f>IF(ISBLANK(L29),"  ",IF(L79&gt;0,L29/L79,IF(L29&gt;0,1,0)))</f>
        <v>7.1054826593431306E-2</v>
      </c>
      <c r="N29" s="24"/>
    </row>
    <row r="30" spans="1:14" ht="15" customHeight="1" x14ac:dyDescent="0.2">
      <c r="A30" s="53" t="s">
        <v>29</v>
      </c>
      <c r="B30" s="165">
        <f>BOR!B30+ULSBoard!B30+SUBoard!B30+LCTCBoard!B30+Online!B30+AE!B30+RR!B30</f>
        <v>0</v>
      </c>
      <c r="C30" s="45">
        <f t="shared" si="0"/>
        <v>0</v>
      </c>
      <c r="D30" s="177">
        <f>BOR!D30+ULSBoard!D30+SUBoard!D30+LCTCBoard!D30+Online!D30+AE!D30+RR!B30</f>
        <v>0</v>
      </c>
      <c r="E30" s="42">
        <f>IF(ISBLANK(D30),"  ",IF(F30&gt;0,D30/F30,IF(D30&gt;0,1,0)))</f>
        <v>0</v>
      </c>
      <c r="F30" s="191">
        <f t="shared" si="2"/>
        <v>0</v>
      </c>
      <c r="G30" s="47">
        <f>IF(ISBLANK(F30),"  ",IF(F79&gt;0,F30/F79,IF(F30&gt;0,1,0)))</f>
        <v>0</v>
      </c>
      <c r="H30" s="234">
        <f>BOR!H30+ULSBoard!H30+SUBoard!H30+LCTCBoard!H30+Online!H30+AE!H30+RR!H30</f>
        <v>0</v>
      </c>
      <c r="I30" s="45">
        <f t="shared" si="3"/>
        <v>0</v>
      </c>
      <c r="J30" s="177">
        <f>BOR!J30+ULSBoard!J30+SUBoard!J30+LCTCBoard!J30+Online!J30+AE!J30+RR!J30</f>
        <v>0</v>
      </c>
      <c r="K30" s="46">
        <f>IF(ISBLANK(J30),"  ",IF(L30&gt;0,J30/L30,IF(J30&gt;0,1,0)))</f>
        <v>0</v>
      </c>
      <c r="L30" s="191">
        <f t="shared" si="1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165">
        <f>BOR!B31+ULSBoard!B31+SUBoard!B31+LCTCBoard!B31+Online!B31+AE!B31+RR!B31</f>
        <v>0</v>
      </c>
      <c r="C31" s="45">
        <f t="shared" si="0"/>
        <v>0</v>
      </c>
      <c r="D31" s="177">
        <f>BOR!D31+ULSBoard!D31+SUBoard!D31+LCTCBoard!D31+Online!D31+AE!D31+RR!B31</f>
        <v>0</v>
      </c>
      <c r="E31" s="42">
        <f>IF(ISBLANK(D31),"  ",IF(F31&gt;0,D31/F31,IF(D31&gt;0,1,0)))</f>
        <v>0</v>
      </c>
      <c r="F31" s="191">
        <f t="shared" si="2"/>
        <v>0</v>
      </c>
      <c r="G31" s="47">
        <f>IF(ISBLANK(F31),"  ",IF(F79&gt;0,F31/F79,IF(F31&gt;0,1,0)))</f>
        <v>0</v>
      </c>
      <c r="H31" s="234">
        <f>BOR!H31+ULSBoard!H31+SUBoard!H31+LCTCBoard!H31+Online!H31+AE!H31+RR!H31</f>
        <v>0</v>
      </c>
      <c r="I31" s="45">
        <f t="shared" si="3"/>
        <v>0</v>
      </c>
      <c r="J31" s="177">
        <f>BOR!J31+ULSBoard!J31+SUBoard!J31+LCTCBoard!J31+Online!J31+AE!J31+RR!J31</f>
        <v>0</v>
      </c>
      <c r="K31" s="46">
        <f>IF(ISBLANK(J31),"  ",IF(L31&gt;0,J31/L31,IF(J31&gt;0,1,0)))</f>
        <v>0</v>
      </c>
      <c r="L31" s="191">
        <f t="shared" si="1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165">
        <f>BOR!B32+ULSBoard!B32+SUBoard!B32+LCTCBoard!B32+Online!B32+AE!B32+RR!B32</f>
        <v>0</v>
      </c>
      <c r="C32" s="45">
        <f t="shared" si="0"/>
        <v>0</v>
      </c>
      <c r="D32" s="177">
        <f>BOR!D32+ULSBoard!D32+SUBoard!D32+LCTCBoard!D32+Online!D32+AE!D32+RR!B32</f>
        <v>0</v>
      </c>
      <c r="E32" s="42">
        <f>IF(ISBLANK(D32),"  ",IF(F32&gt;0,D32/F32,IF(D32&gt;0,1,0)))</f>
        <v>0</v>
      </c>
      <c r="F32" s="191">
        <f t="shared" si="2"/>
        <v>0</v>
      </c>
      <c r="G32" s="47">
        <f>IF(ISBLANK(F32),"  ",IF(F79&gt;0,F32/F79,IF(F32&gt;0,1,0)))</f>
        <v>0</v>
      </c>
      <c r="H32" s="234">
        <f>BOR!H32+ULSBoard!H32+SUBoard!H32+LCTCBoard!H32+Online!H32+AE!H32+RR!H32</f>
        <v>0</v>
      </c>
      <c r="I32" s="45">
        <f t="shared" si="3"/>
        <v>0</v>
      </c>
      <c r="J32" s="177">
        <f>BOR!J32+ULSBoard!J32+SUBoard!J32+LCTCBoard!J32+Online!J32+AE!J32+RR!J32</f>
        <v>0</v>
      </c>
      <c r="K32" s="46">
        <f>IF(ISBLANK(J32),"  ",IF(L32&gt;0,J32/L32,IF(J32&gt;0,1,0)))</f>
        <v>0</v>
      </c>
      <c r="L32" s="191">
        <f t="shared" si="1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165">
        <f>BOR!B33+ULSBoard!B33+SUBoard!B33+LCTCBoard!B33+Online!B33+AE!B33+RR!B33</f>
        <v>200000</v>
      </c>
      <c r="C33" s="45">
        <f>IF(ISBLANK(B33),"  ",IF(F33&gt;0,B33/F33,IF(B33&gt;0,1,0)))</f>
        <v>1</v>
      </c>
      <c r="D33" s="177">
        <f>BOR!D33+ULSBoard!D33+SUBoard!D33+LCTCBoard!D33+Online!D33+AE!D33+RR!B33</f>
        <v>0</v>
      </c>
      <c r="E33" s="42">
        <f>IF(ISBLANK(D33),"  ",IF(F33&gt;0,D33/F33,IF(D33&gt;0,1,0)))</f>
        <v>0</v>
      </c>
      <c r="F33" s="191">
        <f t="shared" si="2"/>
        <v>200000</v>
      </c>
      <c r="G33" s="47">
        <f>IF(ISBLANK(F33),"  ",IF(F79&gt;0,F33/F79,IF(F33&gt;0,1,0)))</f>
        <v>1.4844743687426761E-3</v>
      </c>
      <c r="H33" s="234">
        <f>BOR!H33+ULSBoard!H33+SUBoard!H33+LCTCBoard!H33+Online!H33+AE!H33+RR!H33</f>
        <v>200000</v>
      </c>
      <c r="I33" s="45">
        <f>IF(ISBLANK(H33),"  ",IF(L33&gt;0,H33/L33,IF(H33&gt;0,1,0)))</f>
        <v>1</v>
      </c>
      <c r="J33" s="177">
        <f>BOR!J33+ULSBoard!J33+SUBoard!J33+LCTCBoard!J33+Online!J33+AE!J33+RR!J33</f>
        <v>0</v>
      </c>
      <c r="K33" s="46">
        <f>IF(ISBLANK(J33),"  ",IF(L33&gt;0,J33/L33,IF(J33&gt;0,1,0)))</f>
        <v>0</v>
      </c>
      <c r="L33" s="191">
        <f t="shared" si="1"/>
        <v>200000</v>
      </c>
      <c r="M33" s="47">
        <f>IF(ISBLANK(L33),"  ",IF(L79&gt;0,L33/L79,IF(L33&gt;0,1,0)))</f>
        <v>1.4210965318686261E-3</v>
      </c>
      <c r="N33" s="24"/>
    </row>
    <row r="34" spans="1:14" ht="15" customHeight="1" x14ac:dyDescent="0.2">
      <c r="A34" s="53" t="s">
        <v>32</v>
      </c>
      <c r="B34" s="165">
        <f>BOR!B34+ULSBoard!B34+SUBoard!B34+LCTCBoard!B34+Online!B34+AE!B34+RR!B34</f>
        <v>0</v>
      </c>
      <c r="C34" s="45">
        <f t="shared" si="0"/>
        <v>0</v>
      </c>
      <c r="D34" s="177">
        <f>BOR!D34+ULSBoard!D34+SUBoard!D34+LCTCBoard!D34+Online!D34+AE!D34+RR!B34</f>
        <v>0</v>
      </c>
      <c r="E34" s="42">
        <f t="shared" si="5"/>
        <v>0</v>
      </c>
      <c r="F34" s="191">
        <f t="shared" si="2"/>
        <v>0</v>
      </c>
      <c r="G34" s="47">
        <f>IF(ISBLANK(F34),"  ",IF(F79&gt;0,F34/F79,IF(F34&gt;0,1,0)))</f>
        <v>0</v>
      </c>
      <c r="H34" s="234">
        <f>BOR!H34+ULSBoard!H34+SUBoard!H34+LCTCBoard!H34+Online!H34+AE!H34+RR!H34</f>
        <v>0</v>
      </c>
      <c r="I34" s="45">
        <f t="shared" si="3"/>
        <v>0</v>
      </c>
      <c r="J34" s="177">
        <f>BOR!J34+ULSBoard!J34+SUBoard!J34+LCTCBoard!J34+Online!J34+AE!J34+RR!J34</f>
        <v>0</v>
      </c>
      <c r="K34" s="46">
        <f t="shared" si="4"/>
        <v>0</v>
      </c>
      <c r="L34" s="191">
        <f t="shared" si="1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165">
        <f>BOR!B35+ULSBoard!B35+SUBoard!B35+LCTCBoard!B35+Online!B35+AE!B35+RR!B35</f>
        <v>0</v>
      </c>
      <c r="C35" s="45">
        <f t="shared" ref="C35:C36" si="6">IF(ISBLANK(B35),"  ",IF(F35&gt;0,B35/F35,IF(B35&gt;0,1,0)))</f>
        <v>0</v>
      </c>
      <c r="D35" s="177">
        <f>BOR!D35+ULSBoard!D35+SUBoard!D35+LCTCBoard!D35+Online!D35+AE!D35+RR!B35</f>
        <v>0</v>
      </c>
      <c r="E35" s="42">
        <f t="shared" ref="E35:E36" si="7">IF(ISBLANK(D35),"  ",IF(F35&gt;0,D35/F35,IF(D35&gt;0,1,0)))</f>
        <v>0</v>
      </c>
      <c r="F35" s="191">
        <f t="shared" ref="F35" si="8">D35+B35</f>
        <v>0</v>
      </c>
      <c r="G35" s="47">
        <f>IF(ISBLANK(F35),"  ",IF(F80&gt;0,F35/F80,IF(F35&gt;0,1,0)))</f>
        <v>0</v>
      </c>
      <c r="H35" s="234">
        <f>BOR!H35+ULSBoard!H35+SUBoard!H35+LCTCBoard!H35+Online!H35+AE!H35+RR!H35</f>
        <v>0</v>
      </c>
      <c r="I35" s="45">
        <f t="shared" ref="I35" si="9">IF(ISBLANK(H35),"  ",IF(L35&gt;0,H35/L35,IF(H35&gt;0,1,0)))</f>
        <v>0</v>
      </c>
      <c r="J35" s="177">
        <f>BOR!J35+ULSBoard!J35+SUBoard!J35+LCTCBoard!J35+Online!J35+AE!J35+RR!J35</f>
        <v>0</v>
      </c>
      <c r="K35" s="46">
        <f t="shared" ref="K35" si="10">IF(ISBLANK(J35),"  ",IF(L35&gt;0,J35/L35,IF(J35&gt;0,1,0)))</f>
        <v>0</v>
      </c>
      <c r="L35" s="191">
        <f t="shared" ref="L35" si="11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165">
        <f>BOR!B36+ULSBoard!B36+SUBoard!B36+LCTCBoard!B36+Online!B36+AE!B36+RR!B36</f>
        <v>0</v>
      </c>
      <c r="C36" s="45">
        <f t="shared" si="6"/>
        <v>0</v>
      </c>
      <c r="D36" s="177">
        <f>BOR!D36+ULSBoard!D36+SUBoard!D36+LCTCBoard!D36+Online!D36+AE!D36+RR!B36</f>
        <v>0</v>
      </c>
      <c r="E36" s="42">
        <f t="shared" si="7"/>
        <v>0</v>
      </c>
      <c r="F36" s="191">
        <f t="shared" ref="F36" si="12">D36+B36</f>
        <v>0</v>
      </c>
      <c r="G36" s="47">
        <f>IF(ISBLANK(F36),"  ",IF(F81&gt;0,F36/F81,IF(F36&gt;0,1,0)))</f>
        <v>0</v>
      </c>
      <c r="H36" s="234">
        <f>BOR!H36+ULSBoard!H36+SUBoard!H36+LCTCBoard!H36+Online!H36+AE!H36+RR!H36</f>
        <v>0</v>
      </c>
      <c r="I36" s="45">
        <f t="shared" ref="I36" si="13">IF(ISBLANK(H36),"  ",IF(L36&gt;0,H36/L36,IF(H36&gt;0,1,0)))</f>
        <v>0</v>
      </c>
      <c r="J36" s="177">
        <f>BOR!J36+ULSBoard!J36+SUBoard!J36+LCTCBoard!J36+Online!J36+AE!J36+RR!J36</f>
        <v>0</v>
      </c>
      <c r="K36" s="46">
        <f t="shared" ref="K36" si="14">IF(ISBLANK(J36),"  ",IF(L36&gt;0,J36/L36,IF(J36&gt;0,1,0)))</f>
        <v>0</v>
      </c>
      <c r="L36" s="191">
        <f t="shared" ref="L36" si="1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36"/>
      <c r="C37" s="56" t="s">
        <v>4</v>
      </c>
      <c r="D37" s="184">
        <f>BOR!D37+ULSBoard!D37+SUBoard!D37+LCTCBoard!D37+Online!D37+AE!D37+RR!B37</f>
        <v>0</v>
      </c>
      <c r="E37" s="57" t="s">
        <v>4</v>
      </c>
      <c r="F37" s="191"/>
      <c r="G37" s="58" t="s">
        <v>4</v>
      </c>
      <c r="H37" s="235"/>
      <c r="I37" s="56" t="s">
        <v>4</v>
      </c>
      <c r="J37" s="178">
        <f>BOR!J37+ULSBoard!J37+SUBoard!J37+LCTCBoard!J37+Online!J37+AE!J37+RR!J37</f>
        <v>0</v>
      </c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165">
        <f>BOR!B38+ULSBoard!B38+SUBoard!B38+LCTCBoard!B38+Online!B38+AE!B38+RR!B38</f>
        <v>0</v>
      </c>
      <c r="C38" s="41">
        <f t="shared" si="0"/>
        <v>0</v>
      </c>
      <c r="D38" s="177">
        <f>BOR!D38+ULSBoard!D38+SUBoard!D38+LCTCBoard!D38+Online!D38+AE!D38+RR!B38</f>
        <v>0</v>
      </c>
      <c r="E38" s="42">
        <f>IF(ISBLANK(D38),"  ",IF(F38&gt;0,D38/F38,IF(D38&gt;0,1,0)))</f>
        <v>0</v>
      </c>
      <c r="F38" s="190">
        <f t="shared" si="2"/>
        <v>0</v>
      </c>
      <c r="G38" s="43">
        <f>IF(ISBLANK(F38),"  ",IF(F79&gt;0,F38/F79,IF(F38&gt;0,1,0)))</f>
        <v>0</v>
      </c>
      <c r="H38" s="234">
        <f>BOR!H38+ULSBoard!H38+SUBoard!H38+LCTCBoard!H38+Online!H38+AE!H38+RR!H38</f>
        <v>0</v>
      </c>
      <c r="I38" s="41">
        <f>IF(ISBLANK(H38),"  ",IF(L38&gt;0,H38/L38,IF(H38&gt;0,1,0)))</f>
        <v>0</v>
      </c>
      <c r="J38" s="177">
        <f>BOR!J38+ULSBoard!J38+SUBoard!J38+LCTCBoard!J38+Online!J38+AE!J38+RR!J38</f>
        <v>0</v>
      </c>
      <c r="K38" s="42">
        <f>IF(ISBLANK(J38),"  ",IF(L38&gt;0,J38/L38,IF(J38&gt;0,1,0)))</f>
        <v>0</v>
      </c>
      <c r="L38" s="190">
        <f>J38+H38</f>
        <v>0</v>
      </c>
      <c r="M38" s="43">
        <f>IF(ISBLANK(L38),"  ",IF(L79&gt;0,L38/L79,IF(L38&gt;0,1,0)))</f>
        <v>0</v>
      </c>
      <c r="N38" s="24"/>
    </row>
    <row r="39" spans="1:14" ht="15" customHeight="1" x14ac:dyDescent="0.25">
      <c r="A39" s="156" t="s">
        <v>35</v>
      </c>
      <c r="B39" s="236"/>
      <c r="C39" s="56"/>
      <c r="D39" s="184"/>
      <c r="E39" s="57"/>
      <c r="F39" s="191"/>
      <c r="G39" s="58"/>
      <c r="H39" s="235"/>
      <c r="I39" s="56"/>
      <c r="J39" s="178">
        <f>BOR!J39+ULSBoard!J39+SUBoard!J39+LCTCBoard!J39+Online!J39+AE!J39+RR!J39</f>
        <v>0</v>
      </c>
      <c r="K39" s="57"/>
      <c r="L39" s="191"/>
      <c r="M39" s="58"/>
      <c r="N39" s="24"/>
    </row>
    <row r="40" spans="1:14" ht="15" customHeight="1" x14ac:dyDescent="0.2">
      <c r="A40" s="51" t="s">
        <v>34</v>
      </c>
      <c r="B40" s="165">
        <f>BOR!B40+ULSBoard!B40+SUBoard!B40+LCTCBoard!B40+Online!B40+AE!B40+RR!B40</f>
        <v>0</v>
      </c>
      <c r="C40" s="41">
        <f t="shared" si="0"/>
        <v>0</v>
      </c>
      <c r="D40" s="177">
        <f>BOR!D40+ULSBoard!D40+SUBoard!D40+LCTCBoard!D40+Online!D40+AE!D40+RR!B40</f>
        <v>0</v>
      </c>
      <c r="E40" s="42">
        <f>IF(ISBLANK(D40),"  ",IF(F40&gt;0,D40/F40,IF(D40&gt;0,1,0)))</f>
        <v>0</v>
      </c>
      <c r="F40" s="189">
        <f t="shared" si="2"/>
        <v>0</v>
      </c>
      <c r="G40" s="43">
        <f>IF(ISBLANK(F40),"  ",IF(F79&gt;0,F40/F79,IF(F40&gt;0,1,0)))</f>
        <v>0</v>
      </c>
      <c r="H40" s="234">
        <f>BOR!H40+ULSBoard!H40+SUBoard!H40+LCTCBoard!H40+Online!H40+AE!H40+RR!H40</f>
        <v>0</v>
      </c>
      <c r="I40" s="41">
        <f>IF(ISBLANK(H40),"  ",IF(L40&gt;0,H40/L40,IF(H40&gt;0,1,0)))</f>
        <v>0</v>
      </c>
      <c r="J40" s="177">
        <f>BOR!J40+ULSBoard!J40+SUBoard!J40+LCTCBoard!J40+Online!J40+AE!J40+RR!J40</f>
        <v>0</v>
      </c>
      <c r="K40" s="42">
        <f>IF(ISBLANK(J40),"  ",IF(L40&gt;0,J40/L40,IF(J40&gt;0,1,0)))</f>
        <v>0</v>
      </c>
      <c r="L40" s="189">
        <f>J40+H40</f>
        <v>0</v>
      </c>
      <c r="M40" s="43">
        <f>IF(ISBLANK(L40),"  ",IF(L79&gt;0,L40/L79,IF(L40&gt;0,1,0)))</f>
        <v>0</v>
      </c>
      <c r="N40" s="24"/>
    </row>
    <row r="41" spans="1:14" ht="15" customHeight="1" x14ac:dyDescent="0.2">
      <c r="A41" s="52" t="s">
        <v>36</v>
      </c>
      <c r="B41" s="165">
        <f>BOR!B41+ULSBoard!B41+SUBoard!B41+LCTCBoard!B41+Online!B41+AE!B41+RR!B41</f>
        <v>0</v>
      </c>
      <c r="C41" s="45">
        <f t="shared" si="0"/>
        <v>0</v>
      </c>
      <c r="D41" s="177">
        <f>BOR!D41+ULSBoard!D41+SUBoard!D41+LCTCBoard!D41+Online!D41+AE!D41+RR!B41</f>
        <v>0</v>
      </c>
      <c r="E41" s="42">
        <f>IF(ISBLANK(D41),"  ",IF(F41&gt;0,D41/F41,IF(D41&gt;0,1,0)))</f>
        <v>0</v>
      </c>
      <c r="F41" s="191">
        <f t="shared" si="2"/>
        <v>0</v>
      </c>
      <c r="G41" s="47">
        <f>IF(ISBLANK(F41),"  ",IF(F79&gt;0,F41/F79,IF(F41&gt;0,1,0)))</f>
        <v>0</v>
      </c>
      <c r="H41" s="234">
        <f>BOR!H41+ULSBoard!H41+SUBoard!H41+LCTCBoard!H41+Online!H41+AE!H41+RR!H41</f>
        <v>0</v>
      </c>
      <c r="I41" s="45">
        <f>IF(ISBLANK(H41),"  ",IF(L41&gt;0,H41/L41,IF(H41&gt;0,1,0)))</f>
        <v>0</v>
      </c>
      <c r="J41" s="177">
        <f>BOR!J41+ULSBoard!J41+SUBoard!J41+LCTCBoard!J41+Online!J41+AE!J41+RR!J41</f>
        <v>0</v>
      </c>
      <c r="K41" s="46">
        <f>IF(ISBLANK(J41),"  ",IF(L41&gt;0,J41/L41,IF(J41&gt;0,1,0)))</f>
        <v>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5">
        <f>BOR!B42+ULSBoard!B42+SUBoard!B42+LCTCBoard!B42+Online!B42+AE!B42+RR!B42</f>
        <v>59770275</v>
      </c>
      <c r="C42" s="69">
        <f t="shared" si="0"/>
        <v>0.85667248695809206</v>
      </c>
      <c r="D42" s="177">
        <f>BOR!D42+ULSBoard!D42+SUBoard!D42+LCTCBoard!D42+Online!D42+AE!D42+RR!B42</f>
        <v>10000000</v>
      </c>
      <c r="E42" s="60">
        <f>IF(ISBLANK(D42),"  ",IF(F42&gt;0,D42/F42,IF(D42&gt;0,1,0)))</f>
        <v>0.14332751304190788</v>
      </c>
      <c r="F42" s="169">
        <f>SUM(F13:F15,F38,F40:F41)</f>
        <v>69770275</v>
      </c>
      <c r="G42" s="61">
        <f>IF(ISBLANK(F42),"  ",IF(F79&gt;0,F42/F79,IF(F42&gt;0,1,0)))</f>
        <v>0.5178609246881396</v>
      </c>
      <c r="H42" s="234">
        <f>BOR!H42+ULSBoard!H42+SUBoard!H42+LCTCBoard!H42+Online!H42+AE!H42+RR!H42</f>
        <v>61196840</v>
      </c>
      <c r="I42" s="69">
        <f>IF(ISBLANK(H42),"  ",IF(L42&gt;0,H42/L42,IF(H42&gt;0,1,0)))</f>
        <v>1</v>
      </c>
      <c r="J42" s="177">
        <f>BOR!J42+ULSBoard!J42+SUBoard!J42+LCTCBoard!J42+Online!J42+AE!J42+RR!J42</f>
        <v>0</v>
      </c>
      <c r="K42" s="62">
        <f>IF(ISBLANK(J42),"  ",IF(L42&gt;0,J42/L42,IF(J42&gt;0,1,0)))</f>
        <v>0</v>
      </c>
      <c r="L42" s="169">
        <f>SUM(L13:L15,L38,L40:L41)</f>
        <v>61196840</v>
      </c>
      <c r="M42" s="61">
        <f>IF(ISBLANK(L42),"  ",IF(L79&gt;0,L42/L79,IF(L42&gt;0,1,0)))</f>
        <v>0.4348330854265961</v>
      </c>
      <c r="N42" s="63"/>
    </row>
    <row r="43" spans="1:14" ht="15" customHeight="1" x14ac:dyDescent="0.25">
      <c r="A43" s="65" t="s">
        <v>38</v>
      </c>
      <c r="B43" s="166">
        <f>BOR!B43+ULSBoard!B43+SUBoard!B43+LCTCBoard!B43+Online!B43+AE!B43+RR!B43</f>
        <v>0</v>
      </c>
      <c r="C43" s="56" t="s">
        <v>4</v>
      </c>
      <c r="D43" s="178">
        <f>BOR!D43+ULSBoard!D43+SUBoard!D43+LCTCBoard!D43+Online!D43+AE!D43+RR!B43</f>
        <v>0</v>
      </c>
      <c r="E43" s="57" t="s">
        <v>4</v>
      </c>
      <c r="F43" s="191"/>
      <c r="G43" s="58" t="s">
        <v>4</v>
      </c>
      <c r="H43" s="166">
        <f>BOR!H43+ULSBoard!H43+SUBoard!H43+LCTCBoard!H43+Online!H43+AE!H43+RR!H43</f>
        <v>0</v>
      </c>
      <c r="I43" s="56" t="s">
        <v>4</v>
      </c>
      <c r="J43" s="178">
        <f>BOR!J43+ULSBoard!J43+SUBoard!J43+LCTCBoard!J43+Online!J43+AE!J43+RR!J43</f>
        <v>0</v>
      </c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165">
        <f>BOR!B44+ULSBoard!B44+SUBoard!B44+LCTCBoard!B44+Online!B44+AE!B44+RR!B44</f>
        <v>0</v>
      </c>
      <c r="C44" s="41">
        <f t="shared" si="0"/>
        <v>0</v>
      </c>
      <c r="D44" s="177">
        <f>BOR!D44+ULSBoard!D44+SUBoard!D44+LCTCBoard!D44+Online!D44+AE!D44+RR!B44</f>
        <v>0</v>
      </c>
      <c r="E44" s="42">
        <f t="shared" ref="E44:E51" si="16">IF(ISBLANK(D44),"  ",IF(F44&gt;0,D44/F44,IF(D44&gt;0,1,0)))</f>
        <v>0</v>
      </c>
      <c r="F44" s="189">
        <f>D44+B44</f>
        <v>0</v>
      </c>
      <c r="G44" s="43">
        <f>IF(ISBLANK(F44),"  ",IF(D79&gt;0,F44/D79,IF(F44&gt;0,1,0)))</f>
        <v>0</v>
      </c>
      <c r="H44" s="234">
        <f>BOR!H44+ULSBoard!H44+SUBoard!H44+LCTCBoard!H44+Online!H44+AE!H44+RR!H44</f>
        <v>0</v>
      </c>
      <c r="I44" s="41">
        <f t="shared" ref="I44:I51" si="17">IF(ISBLANK(H44),"  ",IF(L44&gt;0,H44/L44,IF(H44&gt;0,1,0)))</f>
        <v>0</v>
      </c>
      <c r="J44" s="177">
        <f>BOR!J44+ULSBoard!J44+SUBoard!J44+LCTCBoard!J44+Online!J44+AE!J44+RR!J44</f>
        <v>0</v>
      </c>
      <c r="K44" s="42">
        <f t="shared" ref="K44:K51" si="18">IF(ISBLANK(J44),"  ",IF(L44&gt;0,J44/L44,IF(J44&gt;0,1,0)))</f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165">
        <f>BOR!B45+ULSBoard!B45+SUBoard!B45+LCTCBoard!B45+Online!B45+AE!B45+RR!B45</f>
        <v>0</v>
      </c>
      <c r="C45" s="45">
        <f t="shared" si="0"/>
        <v>0</v>
      </c>
      <c r="D45" s="177">
        <f>BOR!D45+ULSBoard!D45+SUBoard!D45+LCTCBoard!D45+Online!D45+AE!D45+RR!B45</f>
        <v>0</v>
      </c>
      <c r="E45" s="46">
        <f t="shared" si="16"/>
        <v>0</v>
      </c>
      <c r="F45" s="191">
        <f>D45+B45</f>
        <v>0</v>
      </c>
      <c r="G45" s="47">
        <f>IF(ISBLANK(F45),"  ",IF(D79&gt;0,F45/D79,IF(F45&gt;0,1,0)))</f>
        <v>0</v>
      </c>
      <c r="H45" s="234">
        <f>BOR!H45+ULSBoard!H45+SUBoard!H45+LCTCBoard!H45+Online!H45+AE!H45+RR!H45</f>
        <v>0</v>
      </c>
      <c r="I45" s="45">
        <f t="shared" si="17"/>
        <v>0</v>
      </c>
      <c r="J45" s="177">
        <f>BOR!J45+ULSBoard!J45+SUBoard!J45+LCTCBoard!J45+Online!J45+AE!J45+RR!J45</f>
        <v>0</v>
      </c>
      <c r="K45" s="46">
        <f t="shared" si="18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165">
        <f>BOR!B46+ULSBoard!B46+SUBoard!B46+LCTCBoard!B46+Online!B46+AE!B46+RR!B46</f>
        <v>0</v>
      </c>
      <c r="C46" s="45">
        <f t="shared" si="0"/>
        <v>0</v>
      </c>
      <c r="D46" s="177">
        <f>BOR!D46+ULSBoard!D46+SUBoard!D46+LCTCBoard!D46+Online!D46+AE!D46+RR!B46</f>
        <v>0</v>
      </c>
      <c r="E46" s="46">
        <f t="shared" si="16"/>
        <v>0</v>
      </c>
      <c r="F46" s="192">
        <f>D46+B46</f>
        <v>0</v>
      </c>
      <c r="G46" s="47">
        <f>IF(ISBLANK(F46),"  ",IF(D79&gt;0,F46/D79,IF(F46&gt;0,1,0)))</f>
        <v>0</v>
      </c>
      <c r="H46" s="234">
        <f>BOR!H46+ULSBoard!H46+SUBoard!H46+LCTCBoard!H46+Online!H46+AE!H46+RR!H46</f>
        <v>0</v>
      </c>
      <c r="I46" s="45">
        <f t="shared" si="17"/>
        <v>0</v>
      </c>
      <c r="J46" s="177">
        <f>BOR!J46+ULSBoard!J46+SUBoard!J46+LCTCBoard!J46+Online!J46+AE!J46+RR!J46</f>
        <v>0</v>
      </c>
      <c r="K46" s="46">
        <f t="shared" si="18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165">
        <f>BOR!B47+ULSBoard!B47+SUBoard!B47+LCTCBoard!B47+Online!B47+AE!B47+RR!B47</f>
        <v>0</v>
      </c>
      <c r="C47" s="45">
        <f t="shared" si="0"/>
        <v>0</v>
      </c>
      <c r="D47" s="177">
        <f>BOR!D47+ULSBoard!D47+SUBoard!D47+LCTCBoard!D47+Online!D47+AE!D47+RR!B47</f>
        <v>0</v>
      </c>
      <c r="E47" s="46">
        <f t="shared" si="16"/>
        <v>0</v>
      </c>
      <c r="F47" s="192">
        <f>D47+B47</f>
        <v>0</v>
      </c>
      <c r="G47" s="47">
        <f>IF(ISBLANK(F47),"  ",IF(D79&gt;0,F47/D79,IF(F47&gt;0,1,0)))</f>
        <v>0</v>
      </c>
      <c r="H47" s="234">
        <f>BOR!H47+ULSBoard!H47+SUBoard!H47+LCTCBoard!H47+Online!H47+AE!H47+RR!H47</f>
        <v>0</v>
      </c>
      <c r="I47" s="45">
        <f t="shared" si="17"/>
        <v>0</v>
      </c>
      <c r="J47" s="177">
        <f>BOR!J47+ULSBoard!J47+SUBoard!J47+LCTCBoard!J47+Online!J47+AE!J47+RR!J47</f>
        <v>0</v>
      </c>
      <c r="K47" s="46">
        <f t="shared" si="18"/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165">
        <f>BOR!B48+ULSBoard!B48+SUBoard!B48+LCTCBoard!B48+Online!B48+AE!B48+RR!B48</f>
        <v>5713708</v>
      </c>
      <c r="C48" s="45">
        <f t="shared" si="0"/>
        <v>1</v>
      </c>
      <c r="D48" s="177">
        <f>BOR!D48+ULSBoard!D48+SUBoard!D48+LCTCBoard!D48+Online!D48+AE!D48+RR!B48</f>
        <v>0</v>
      </c>
      <c r="E48" s="46">
        <f t="shared" si="16"/>
        <v>0</v>
      </c>
      <c r="F48" s="192">
        <f>D48+B48</f>
        <v>5713708</v>
      </c>
      <c r="G48" s="47">
        <f>IF(ISBLANK(F48),"  ",IF(F79&gt;0,F48/F79,IF(F48&gt;0,1,0)))</f>
        <v>4.2409265382399891E-2</v>
      </c>
      <c r="H48" s="234">
        <f>BOR!H48+ULSBoard!H48+SUBoard!H48+LCTCBoard!H48+Online!H48+AE!H48+RR!H48</f>
        <v>9818704</v>
      </c>
      <c r="I48" s="45">
        <f t="shared" si="17"/>
        <v>1</v>
      </c>
      <c r="J48" s="177">
        <f>BOR!J48+ULSBoard!J48+SUBoard!J48+LCTCBoard!J48+Online!J48+AE!J48+RR!J48</f>
        <v>0</v>
      </c>
      <c r="K48" s="46">
        <f t="shared" si="18"/>
        <v>0</v>
      </c>
      <c r="L48" s="192">
        <f>J48+H48</f>
        <v>9818704</v>
      </c>
      <c r="M48" s="47">
        <f>IF(ISBLANK(L48),"  ",IF(L79&gt;0,L48/L79,IF(L48&gt;0,1,0)))</f>
        <v>6.9766631009223035E-2</v>
      </c>
      <c r="N48" s="24"/>
    </row>
    <row r="49" spans="1:14" s="64" customFormat="1" ht="15" customHeight="1" x14ac:dyDescent="0.25">
      <c r="A49" s="65" t="s">
        <v>44</v>
      </c>
      <c r="B49" s="165">
        <f>BOR!B49+ULSBoard!B49+SUBoard!B49+LCTCBoard!B49+Online!B49+AE!B49+RR!B49</f>
        <v>5713708</v>
      </c>
      <c r="C49" s="69">
        <f t="shared" si="0"/>
        <v>1</v>
      </c>
      <c r="D49" s="177">
        <f>BOR!D49+ULSBoard!D49+SUBoard!D49+LCTCBoard!D49+Online!D49+AE!D49+RR!B49</f>
        <v>0</v>
      </c>
      <c r="E49" s="62">
        <f t="shared" si="16"/>
        <v>0</v>
      </c>
      <c r="F49" s="193">
        <f>F48+F47+F46+F45+F44</f>
        <v>5713708</v>
      </c>
      <c r="G49" s="61">
        <f>IF(ISBLANK(F49),"  ",IF(F79&gt;0,F49/F79,IF(F49&gt;0,1,0)))</f>
        <v>4.2409265382399891E-2</v>
      </c>
      <c r="H49" s="238">
        <f>BOR!H49+ULSBoard!H49+SUBoard!H49+LCTCBoard!H49+Online!H49+AE!H49+RR!H49</f>
        <v>9818704</v>
      </c>
      <c r="I49" s="69">
        <f t="shared" si="17"/>
        <v>1</v>
      </c>
      <c r="J49" s="177">
        <f>BOR!J49+ULSBoard!J49+SUBoard!J49+LCTCBoard!J49+Online!J49+AE!J49+RR!J49</f>
        <v>0</v>
      </c>
      <c r="K49" s="62">
        <f t="shared" si="18"/>
        <v>0</v>
      </c>
      <c r="L49" s="193">
        <f>L48+L47+L46+L45+L44</f>
        <v>9818704</v>
      </c>
      <c r="M49" s="61">
        <f>IF(ISBLANK(L49),"  ",IF(L79&gt;0,L49/L79,IF(L49&gt;0,1,0)))</f>
        <v>6.9766631009223035E-2</v>
      </c>
      <c r="N49" s="63"/>
    </row>
    <row r="50" spans="1:14" s="64" customFormat="1" ht="15" customHeight="1" x14ac:dyDescent="0.25">
      <c r="A50" s="158" t="s">
        <v>183</v>
      </c>
      <c r="B50" s="165">
        <f>BOR!B50+ULSBoard!B50+SUBoard!B50+LCTCBoard!B50+Online!B50+AE!B50+RR!B50</f>
        <v>0</v>
      </c>
      <c r="C50" s="69">
        <f t="shared" ref="C50" si="19">IF(ISBLANK(B50),"  ",IF(F50&gt;0,B50/F50,IF(B50&gt;0,1,0)))</f>
        <v>0</v>
      </c>
      <c r="D50" s="177">
        <f>BOR!D50+ULSBoard!D50+SUBoard!D50+LCTCBoard!D50+Online!D50+AE!D50+RR!B50</f>
        <v>0</v>
      </c>
      <c r="E50" s="62">
        <f t="shared" ref="E50" si="20">IF(ISBLANK(D50),"  ",IF(F50&gt;0,D50/F50,IF(D50&gt;0,1,0)))</f>
        <v>0</v>
      </c>
      <c r="F50" s="194">
        <f>D50+B50</f>
        <v>0</v>
      </c>
      <c r="G50" s="61">
        <f>IF(ISBLANK(F50),"  ",IF(F78&gt;0,F50/F78,IF(F50&gt;0,1,0)))</f>
        <v>0</v>
      </c>
      <c r="H50" s="234">
        <f>BOR!H50+ULSBoard!H50+SUBoard!H50+LCTCBoard!H50+Online!H50+AE!H50+RR!H50</f>
        <v>3250000</v>
      </c>
      <c r="I50" s="69">
        <f t="shared" ref="I50" si="21">IF(ISBLANK(H50),"  ",IF(L50&gt;0,H50/L50,IF(H50&gt;0,1,0)))</f>
        <v>1</v>
      </c>
      <c r="J50" s="177">
        <f>BOR!J50+ULSBoard!J50+SUBoard!J50+LCTCBoard!J50+Online!J50+AE!J50+RR!J50</f>
        <v>0</v>
      </c>
      <c r="K50" s="62">
        <f t="shared" ref="K50" si="22">IF(ISBLANK(J50),"  ",IF(L50&gt;0,J50/L50,IF(J50&gt;0,1,0)))</f>
        <v>0</v>
      </c>
      <c r="L50" s="194">
        <f>J50+H50</f>
        <v>3250000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45</v>
      </c>
      <c r="B51" s="165">
        <f>BOR!B51+ULSBoard!B51+SUBoard!B51+LCTCBoard!B51+Online!B51+AE!B51+RR!B51</f>
        <v>0</v>
      </c>
      <c r="C51" s="69">
        <f t="shared" si="0"/>
        <v>0</v>
      </c>
      <c r="D51" s="177">
        <f>BOR!D51+ULSBoard!D51+SUBoard!D51+LCTCBoard!D51+Online!D51+AE!D51+RR!B51</f>
        <v>0</v>
      </c>
      <c r="E51" s="62">
        <f t="shared" si="16"/>
        <v>0</v>
      </c>
      <c r="F51" s="194">
        <f>D51+B51</f>
        <v>0</v>
      </c>
      <c r="G51" s="61">
        <f>IF(ISBLANK(F51),"  ",IF(F79&gt;0,F51/F79,IF(F51&gt;0,1,0)))</f>
        <v>0</v>
      </c>
      <c r="H51" s="234">
        <f>BOR!H51+ULSBoard!H51+SUBoard!H51+LCTCBoard!H51+Online!H51+AE!H51+RR!H51</f>
        <v>0</v>
      </c>
      <c r="I51" s="69">
        <f t="shared" si="17"/>
        <v>0</v>
      </c>
      <c r="J51" s="177">
        <f>BOR!J51+ULSBoard!J51+SUBoard!J51+LCTCBoard!J51+Online!J51+AE!J51+RR!J51</f>
        <v>0</v>
      </c>
      <c r="K51" s="62">
        <f t="shared" si="18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66">
        <f>BOR!B52+ULSBoard!B52+SUBoard!B52+LCTCBoard!B52+Online!B52+AE!B52+RR!B52</f>
        <v>0</v>
      </c>
      <c r="C52" s="71" t="s">
        <v>4</v>
      </c>
      <c r="D52" s="178">
        <f>BOR!D52+ULSBoard!D52+SUBoard!D52+LCTCBoard!D52+Online!D52+AE!D52+RR!B52</f>
        <v>0</v>
      </c>
      <c r="E52" s="72" t="s">
        <v>4</v>
      </c>
      <c r="F52" s="189"/>
      <c r="G52" s="73" t="s">
        <v>4</v>
      </c>
      <c r="H52" s="166">
        <f>BOR!H52+ULSBoard!H52+SUBoard!H52+LCTCBoard!H52+Online!H52+AE!H52+RR!H52</f>
        <v>0</v>
      </c>
      <c r="I52" s="71" t="s">
        <v>4</v>
      </c>
      <c r="J52" s="178">
        <f>BOR!J52+ULSBoard!J52+SUBoard!J52+LCTCBoard!J52+Online!J52+AE!J52+RR!J52</f>
        <v>0</v>
      </c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65">
        <f>BOR!B53+ULSBoard!B53+SUBoard!B53+LCTCBoard!B53+Online!B53+AE!B53+RR!B53</f>
        <v>0</v>
      </c>
      <c r="C53" s="41">
        <f t="shared" si="0"/>
        <v>0</v>
      </c>
      <c r="D53" s="177">
        <f>BOR!D53+ULSBoard!D53+SUBoard!D53+LCTCBoard!D53+Online!D53+AE!D53+RR!B53</f>
        <v>0</v>
      </c>
      <c r="E53" s="42">
        <f t="shared" ref="E53:E70" si="23">IF(ISBLANK(D53),"  ",IF(F53&gt;0,D53/F53,IF(D53&gt;0,1,0)))</f>
        <v>0</v>
      </c>
      <c r="F53" s="195">
        <f t="shared" ref="F53:F58" si="24">D53+B53</f>
        <v>0</v>
      </c>
      <c r="G53" s="43">
        <f>IF(ISBLANK(F53),"  ",IF(F79&gt;0,F53/F79,IF(F53&gt;0,1,0)))</f>
        <v>0</v>
      </c>
      <c r="H53" s="234">
        <f>BOR!H53+ULSBoard!H53+SUBoard!H53+LCTCBoard!H53+Online!H53+AE!H53+RR!H53</f>
        <v>0</v>
      </c>
      <c r="I53" s="41">
        <f t="shared" ref="I53:I70" si="25">IF(ISBLANK(H53),"  ",IF(L53&gt;0,H53/L53,IF(H53&gt;0,1,0)))</f>
        <v>0</v>
      </c>
      <c r="J53" s="177">
        <f>BOR!J53+ULSBoard!J53+SUBoard!J53+LCTCBoard!J53+Online!J53+AE!J53+RR!J53</f>
        <v>0</v>
      </c>
      <c r="K53" s="42">
        <f t="shared" ref="K53:K70" si="26">IF(ISBLANK(J53),"  ",IF(L53&gt;0,J53/L53,IF(J53&gt;0,1,0)))</f>
        <v>0</v>
      </c>
      <c r="L53" s="195">
        <f t="shared" ref="L53:L69" si="27">J53+H53</f>
        <v>0</v>
      </c>
      <c r="M53" s="43">
        <f>IF(ISBLANK(L53),"  ",IF(L79&gt;0,L53/L79,IF(L53&gt;0,1,0)))</f>
        <v>0</v>
      </c>
      <c r="N53" s="24"/>
    </row>
    <row r="54" spans="1:14" ht="15" customHeight="1" x14ac:dyDescent="0.2">
      <c r="A54" s="30" t="s">
        <v>48</v>
      </c>
      <c r="B54" s="165">
        <f>BOR!B54+ULSBoard!B54+SUBoard!B54+LCTCBoard!B54+Online!B54+AE!B54+RR!B54</f>
        <v>0</v>
      </c>
      <c r="C54" s="45">
        <f t="shared" si="0"/>
        <v>0</v>
      </c>
      <c r="D54" s="177">
        <f>BOR!D54+ULSBoard!D54+SUBoard!D54+LCTCBoard!D54+Online!D54+AE!D54+RR!B54</f>
        <v>0</v>
      </c>
      <c r="E54" s="46">
        <f t="shared" si="23"/>
        <v>0</v>
      </c>
      <c r="F54" s="196">
        <f t="shared" si="24"/>
        <v>0</v>
      </c>
      <c r="G54" s="47">
        <f>IF(ISBLANK(F54),"  ",IF(F79&gt;0,F54/F79,IF(F54&gt;0,1,0)))</f>
        <v>0</v>
      </c>
      <c r="H54" s="234">
        <f>BOR!H54+ULSBoard!H54+SUBoard!H54+LCTCBoard!H54+Online!H54+AE!H54+RR!H54</f>
        <v>0</v>
      </c>
      <c r="I54" s="45">
        <f t="shared" si="25"/>
        <v>0</v>
      </c>
      <c r="J54" s="177">
        <f>BOR!J54+ULSBoard!J54+SUBoard!J54+LCTCBoard!J54+Online!J54+AE!J54+RR!J54</f>
        <v>0</v>
      </c>
      <c r="K54" s="46">
        <f t="shared" si="26"/>
        <v>0</v>
      </c>
      <c r="L54" s="196">
        <f t="shared" si="27"/>
        <v>0</v>
      </c>
      <c r="M54" s="47">
        <f>IF(ISBLANK(L54),"  ",IF(L79&gt;0,L54/L79,IF(L54&gt;0,1,0)))</f>
        <v>0</v>
      </c>
      <c r="N54" s="24"/>
    </row>
    <row r="55" spans="1:14" ht="15" customHeight="1" x14ac:dyDescent="0.2">
      <c r="A55" s="74" t="s">
        <v>49</v>
      </c>
      <c r="B55" s="165">
        <f>BOR!B55+ULSBoard!B55+SUBoard!B55+LCTCBoard!B55+Online!B55+AE!B55+RR!B55</f>
        <v>0</v>
      </c>
      <c r="C55" s="45">
        <f t="shared" si="0"/>
        <v>0</v>
      </c>
      <c r="D55" s="177">
        <f>BOR!D55+ULSBoard!D55+SUBoard!D55+LCTCBoard!D55+Online!D55+AE!D55+RR!B55</f>
        <v>0</v>
      </c>
      <c r="E55" s="46">
        <f t="shared" si="23"/>
        <v>0</v>
      </c>
      <c r="F55" s="233">
        <f t="shared" si="24"/>
        <v>0</v>
      </c>
      <c r="G55" s="47">
        <f>IF(ISBLANK(F55),"  ",IF(F79&gt;0,F55/F79,IF(F55&gt;0,1,0)))</f>
        <v>0</v>
      </c>
      <c r="H55" s="234">
        <f>BOR!H55+ULSBoard!H55+SUBoard!H55+LCTCBoard!H55+Online!H55+AE!H55+RR!H55</f>
        <v>0</v>
      </c>
      <c r="I55" s="45">
        <f t="shared" si="25"/>
        <v>0</v>
      </c>
      <c r="J55" s="177">
        <f>BOR!J55+ULSBoard!J55+SUBoard!J55+LCTCBoard!J55+Online!J55+AE!J55+RR!J55</f>
        <v>0</v>
      </c>
      <c r="K55" s="46">
        <f t="shared" si="26"/>
        <v>0</v>
      </c>
      <c r="L55" s="233">
        <f t="shared" si="27"/>
        <v>0</v>
      </c>
      <c r="M55" s="47">
        <f>IF(ISBLANK(L55),"  ",IF(L79&gt;0,L55/L79,IF(L55&gt;0,1,0)))</f>
        <v>0</v>
      </c>
      <c r="N55" s="24"/>
    </row>
    <row r="56" spans="1:14" ht="15" customHeight="1" x14ac:dyDescent="0.2">
      <c r="A56" s="74" t="s">
        <v>50</v>
      </c>
      <c r="B56" s="165">
        <f>BOR!B56+ULSBoard!B56+SUBoard!B56+LCTCBoard!B56+Online!B56+AE!B56+RR!B56</f>
        <v>0</v>
      </c>
      <c r="C56" s="45">
        <f t="shared" si="0"/>
        <v>0</v>
      </c>
      <c r="D56" s="177">
        <f>BOR!D56+ULSBoard!D56+SUBoard!D56+LCTCBoard!D56+Online!D56+AE!D56+RR!B56</f>
        <v>0</v>
      </c>
      <c r="E56" s="46">
        <f t="shared" si="23"/>
        <v>0</v>
      </c>
      <c r="F56" s="233">
        <f t="shared" si="24"/>
        <v>0</v>
      </c>
      <c r="G56" s="47">
        <f>IF(ISBLANK(F56),"  ",IF(F79&gt;0,F56/F79,IF(F56&gt;0,1,0)))</f>
        <v>0</v>
      </c>
      <c r="H56" s="234">
        <f>BOR!H56+ULSBoard!H56+SUBoard!H56+LCTCBoard!H56+Online!H56+AE!H56+RR!H56</f>
        <v>0</v>
      </c>
      <c r="I56" s="45">
        <f t="shared" si="25"/>
        <v>0</v>
      </c>
      <c r="J56" s="177">
        <f>BOR!J56+ULSBoard!J56+SUBoard!J56+LCTCBoard!J56+Online!J56+AE!J56+RR!J56</f>
        <v>0</v>
      </c>
      <c r="K56" s="46">
        <f t="shared" si="26"/>
        <v>0</v>
      </c>
      <c r="L56" s="233">
        <f t="shared" si="27"/>
        <v>0</v>
      </c>
      <c r="M56" s="47">
        <f>IF(ISBLANK(L56),"  ",IF(L79&gt;0,L56/L79,IF(L56&gt;0,1,0)))</f>
        <v>0</v>
      </c>
      <c r="N56" s="24"/>
    </row>
    <row r="57" spans="1:14" ht="15" customHeight="1" x14ac:dyDescent="0.2">
      <c r="A57" s="74" t="s">
        <v>51</v>
      </c>
      <c r="B57" s="165">
        <f>BOR!B57+ULSBoard!B57+SUBoard!B57+LCTCBoard!B57+Online!B57+AE!B57+RR!B57</f>
        <v>0</v>
      </c>
      <c r="C57" s="45">
        <f>IF(ISBLANK(B57),"  ",IF(F57&gt;0,B57/F57,IF(B57&gt;0,1,0)))</f>
        <v>0</v>
      </c>
      <c r="D57" s="177">
        <f>BOR!D57+ULSBoard!D57+SUBoard!D57+LCTCBoard!D57+Online!D57+AE!D57+RR!B57</f>
        <v>0</v>
      </c>
      <c r="E57" s="46">
        <f>IF(ISBLANK(D57),"  ",IF(F57&gt;0,D57/F57,IF(D57&gt;0,1,0)))</f>
        <v>0</v>
      </c>
      <c r="F57" s="197">
        <f t="shared" si="24"/>
        <v>0</v>
      </c>
      <c r="G57" s="47">
        <f>IF(ISBLANK(F57),"  ",IF(F79&gt;0,F57/F79,IF(F57&gt;0,1,0)))</f>
        <v>0</v>
      </c>
      <c r="H57" s="234">
        <f>BOR!H57+ULSBoard!H57+SUBoard!H57+LCTCBoard!H57+Online!H57+AE!H57+RR!H57</f>
        <v>0</v>
      </c>
      <c r="I57" s="45">
        <f>IF(ISBLANK(H57),"  ",IF(L57&gt;0,H57/L57,IF(H57&gt;0,1,0)))</f>
        <v>0</v>
      </c>
      <c r="J57" s="177">
        <f>BOR!J57+ULSBoard!J57+SUBoard!J57+LCTCBoard!J57+Online!J57+AE!J57+RR!J57</f>
        <v>0</v>
      </c>
      <c r="K57" s="46">
        <f>IF(ISBLANK(J57),"  ",IF(L57&gt;0,J57/L57,IF(J57&gt;0,1,0)))</f>
        <v>0</v>
      </c>
      <c r="L57" s="197">
        <f t="shared" si="27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65">
        <f>BOR!B58+ULSBoard!B58+SUBoard!B58+LCTCBoard!B58+Online!B58+AE!B58+RR!B58</f>
        <v>0</v>
      </c>
      <c r="C58" s="45">
        <f t="shared" si="0"/>
        <v>0</v>
      </c>
      <c r="D58" s="177">
        <f>BOR!D58+ULSBoard!D58+SUBoard!D58+LCTCBoard!D58+Online!D58+AE!D58+RR!B58</f>
        <v>0</v>
      </c>
      <c r="E58" s="46">
        <f t="shared" si="23"/>
        <v>0</v>
      </c>
      <c r="F58" s="196">
        <f t="shared" si="24"/>
        <v>0</v>
      </c>
      <c r="G58" s="47">
        <f>IF(ISBLANK(F58),"  ",IF(F79&gt;0,F58/F79,IF(F58&gt;0,1,0)))</f>
        <v>0</v>
      </c>
      <c r="H58" s="234">
        <f>BOR!H58+ULSBoard!H58+SUBoard!H58+LCTCBoard!H58+Online!H58+AE!H58+RR!H58</f>
        <v>0</v>
      </c>
      <c r="I58" s="45">
        <f t="shared" si="25"/>
        <v>0</v>
      </c>
      <c r="J58" s="177">
        <f>BOR!J58+ULSBoard!J58+SUBoard!J58+LCTCBoard!J58+Online!J58+AE!J58+RR!J58</f>
        <v>0</v>
      </c>
      <c r="K58" s="46">
        <f t="shared" si="26"/>
        <v>0</v>
      </c>
      <c r="L58" s="196">
        <f t="shared" si="27"/>
        <v>0</v>
      </c>
      <c r="M58" s="47">
        <f>IF(ISBLANK(L58),"  ",IF(L79&gt;0,L58/L79,IF(L58&gt;0,1,0)))</f>
        <v>0</v>
      </c>
      <c r="N58" s="24"/>
    </row>
    <row r="59" spans="1:14" s="64" customFormat="1" ht="15" customHeight="1" x14ac:dyDescent="0.25">
      <c r="A59" s="70" t="s">
        <v>53</v>
      </c>
      <c r="B59" s="165">
        <f>BOR!B59+ULSBoard!B59+SUBoard!B59+LCTCBoard!B59+Online!B59+AE!B59+RR!B59</f>
        <v>0</v>
      </c>
      <c r="C59" s="69">
        <f t="shared" si="0"/>
        <v>0</v>
      </c>
      <c r="D59" s="177">
        <f>BOR!D59+ULSBoard!D59+SUBoard!D59+LCTCBoard!D59+Online!D59+AE!D59+RR!B59</f>
        <v>0</v>
      </c>
      <c r="E59" s="62">
        <f t="shared" si="23"/>
        <v>0</v>
      </c>
      <c r="F59" s="198">
        <f>F58+F56+F55+F54+F53+F57</f>
        <v>0</v>
      </c>
      <c r="G59" s="61">
        <f>IF(ISBLANK(F59),"  ",IF(F79&gt;0,F59/F79,IF(F59&gt;0,1,0)))</f>
        <v>0</v>
      </c>
      <c r="H59" s="234">
        <f>BOR!H59+ULSBoard!H59+SUBoard!H59+LCTCBoard!H59+Online!H59+AE!H59+RR!H59</f>
        <v>0</v>
      </c>
      <c r="I59" s="69">
        <f t="shared" si="25"/>
        <v>0</v>
      </c>
      <c r="J59" s="177">
        <f>BOR!J59+ULSBoard!J59+SUBoard!J59+LCTCBoard!J59+Online!J59+AE!J59+RR!J59</f>
        <v>0</v>
      </c>
      <c r="K59" s="62">
        <f t="shared" si="26"/>
        <v>0</v>
      </c>
      <c r="L59" s="196">
        <f t="shared" si="27"/>
        <v>0</v>
      </c>
      <c r="M59" s="61">
        <f>IF(ISBLANK(L59),"  ",IF(L79&gt;0,L59/L79,IF(L59&gt;0,1,0)))</f>
        <v>0</v>
      </c>
      <c r="N59" s="63"/>
    </row>
    <row r="60" spans="1:14" ht="15" customHeight="1" x14ac:dyDescent="0.2">
      <c r="A60" s="40" t="s">
        <v>54</v>
      </c>
      <c r="B60" s="165">
        <f>BOR!B60+ULSBoard!B60+SUBoard!B60+LCTCBoard!B60+Online!B60+AE!B60+RR!B60</f>
        <v>0</v>
      </c>
      <c r="C60" s="45">
        <f t="shared" si="0"/>
        <v>0</v>
      </c>
      <c r="D60" s="177">
        <f>BOR!D60+ULSBoard!D60+SUBoard!D60+LCTCBoard!D60+Online!D60+AE!D60+RR!B60</f>
        <v>0</v>
      </c>
      <c r="E60" s="46">
        <f t="shared" si="23"/>
        <v>0</v>
      </c>
      <c r="F60" s="199">
        <f t="shared" ref="F60:F69" si="28">D60+B60</f>
        <v>0</v>
      </c>
      <c r="G60" s="47">
        <f>IF(ISBLANK(F60),"  ",IF(F79&gt;0,F60/F79,IF(F60&gt;0,1,0)))</f>
        <v>0</v>
      </c>
      <c r="H60" s="234">
        <f>BOR!H60+ULSBoard!H60+SUBoard!H60+LCTCBoard!H60+Online!H60+AE!H60+RR!H60</f>
        <v>0</v>
      </c>
      <c r="I60" s="45">
        <f t="shared" si="25"/>
        <v>0</v>
      </c>
      <c r="J60" s="177">
        <f>BOR!J60+ULSBoard!J60+SUBoard!J60+LCTCBoard!J60+Online!J60+AE!J60+RR!J60</f>
        <v>0</v>
      </c>
      <c r="K60" s="46">
        <f t="shared" si="26"/>
        <v>0</v>
      </c>
      <c r="L60" s="199">
        <f t="shared" si="2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165">
        <f>BOR!B61+ULSBoard!B61+SUBoard!B61+LCTCBoard!B61+Online!B61+AE!B61+RR!B61</f>
        <v>0</v>
      </c>
      <c r="C61" s="45">
        <f t="shared" si="0"/>
        <v>0</v>
      </c>
      <c r="D61" s="177">
        <f>BOR!D61+ULSBoard!D61+SUBoard!D61+LCTCBoard!D61+Online!D61+AE!D61+RR!B61</f>
        <v>0</v>
      </c>
      <c r="E61" s="46">
        <f t="shared" si="23"/>
        <v>0</v>
      </c>
      <c r="F61" s="191">
        <f t="shared" si="28"/>
        <v>0</v>
      </c>
      <c r="G61" s="47">
        <f>IF(ISBLANK(F61),"  ",IF(F79&gt;0,F61/F79,IF(F61&gt;0,1,0)))</f>
        <v>0</v>
      </c>
      <c r="H61" s="234">
        <f>BOR!H61+ULSBoard!H61+SUBoard!H61+LCTCBoard!H61+Online!H61+AE!H61+RR!H61</f>
        <v>0</v>
      </c>
      <c r="I61" s="45">
        <f t="shared" si="25"/>
        <v>0</v>
      </c>
      <c r="J61" s="177">
        <f>BOR!J61+ULSBoard!J61+SUBoard!J61+LCTCBoard!J61+Online!J61+AE!J61+RR!J61</f>
        <v>0</v>
      </c>
      <c r="K61" s="46">
        <f t="shared" si="26"/>
        <v>0</v>
      </c>
      <c r="L61" s="191">
        <f t="shared" si="2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165">
        <f>BOR!B62+ULSBoard!B62+SUBoard!B62+LCTCBoard!B62+Online!B62+AE!B62+RR!B62</f>
        <v>0</v>
      </c>
      <c r="C62" s="45">
        <f t="shared" si="0"/>
        <v>0</v>
      </c>
      <c r="D62" s="177">
        <f>BOR!D62+ULSBoard!D62+SUBoard!D62+LCTCBoard!D62+Online!D62+AE!D62+RR!B62</f>
        <v>0</v>
      </c>
      <c r="E62" s="46">
        <f t="shared" si="23"/>
        <v>0</v>
      </c>
      <c r="F62" s="191">
        <f t="shared" si="28"/>
        <v>0</v>
      </c>
      <c r="G62" s="47">
        <f>IF(ISBLANK(F62),"  ",IF(F79&gt;0,F62/F79,IF(F62&gt;0,1,0)))</f>
        <v>0</v>
      </c>
      <c r="H62" s="234">
        <f>BOR!H62+ULSBoard!H62+SUBoard!H62+LCTCBoard!H62+Online!H62+AE!H62+RR!H62</f>
        <v>0</v>
      </c>
      <c r="I62" s="45">
        <f t="shared" si="25"/>
        <v>0</v>
      </c>
      <c r="J62" s="177">
        <f>BOR!J62+ULSBoard!J62+SUBoard!J62+LCTCBoard!J62+Online!J62+AE!J62+RR!J62</f>
        <v>0</v>
      </c>
      <c r="K62" s="46">
        <f t="shared" si="26"/>
        <v>0</v>
      </c>
      <c r="L62" s="191">
        <f t="shared" si="27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5">
        <f>BOR!B63+ULSBoard!B63+SUBoard!B63+LCTCBoard!B63+Online!B63+AE!B63+RR!B63</f>
        <v>0</v>
      </c>
      <c r="C63" s="45">
        <f t="shared" si="0"/>
        <v>0</v>
      </c>
      <c r="D63" s="177">
        <f>BOR!D63+ULSBoard!D63+SUBoard!D63+LCTCBoard!D63+Online!D63+AE!D63+RR!B63</f>
        <v>18569958</v>
      </c>
      <c r="E63" s="46">
        <f t="shared" si="23"/>
        <v>1</v>
      </c>
      <c r="F63" s="192">
        <f t="shared" si="28"/>
        <v>18569958</v>
      </c>
      <c r="G63" s="47">
        <f>IF(ISBLANK(F63),"  ",IF(F79&gt;0,F63/F79,IF(F63&gt;0,1,0)))</f>
        <v>0.13783313339814005</v>
      </c>
      <c r="H63" s="234">
        <f>BOR!H63+ULSBoard!H63+SUBoard!H63+LCTCBoard!H63+Online!H63+AE!H63+RR!H63</f>
        <v>0</v>
      </c>
      <c r="I63" s="45">
        <f t="shared" si="25"/>
        <v>0</v>
      </c>
      <c r="J63" s="177">
        <f>BOR!J63+ULSBoard!J63+SUBoard!J63+LCTCBoard!J63+Online!J63+AE!J63+RR!J63</f>
        <v>18569958</v>
      </c>
      <c r="K63" s="46">
        <f t="shared" si="26"/>
        <v>1</v>
      </c>
      <c r="L63" s="192">
        <f t="shared" si="27"/>
        <v>18569958</v>
      </c>
      <c r="M63" s="47">
        <f>IF(ISBLANK(L63),"  ",IF(L79&gt;0,L63/L79,IF(L63&gt;0,1,0)))</f>
        <v>0.13194851455373025</v>
      </c>
      <c r="N63" s="24"/>
    </row>
    <row r="64" spans="1:14" ht="15" customHeight="1" x14ac:dyDescent="0.2">
      <c r="A64" s="76" t="s">
        <v>58</v>
      </c>
      <c r="B64" s="165">
        <f>BOR!B64+ULSBoard!B64+SUBoard!B64+LCTCBoard!B64+Online!B64+AE!B64+RR!B64</f>
        <v>0</v>
      </c>
      <c r="C64" s="45">
        <f t="shared" si="0"/>
        <v>0</v>
      </c>
      <c r="D64" s="177">
        <f>BOR!D64+ULSBoard!D64+SUBoard!D64+LCTCBoard!D64+Online!D64+AE!D64+RR!B64</f>
        <v>0</v>
      </c>
      <c r="E64" s="46">
        <f t="shared" si="23"/>
        <v>0</v>
      </c>
      <c r="F64" s="191">
        <f t="shared" si="28"/>
        <v>0</v>
      </c>
      <c r="G64" s="47">
        <f>IF(ISBLANK(F64),"  ",IF(F79&gt;0,F64/F79,IF(F64&gt;0,1,0)))</f>
        <v>0</v>
      </c>
      <c r="H64" s="234">
        <f>BOR!H64+ULSBoard!H64+SUBoard!H64+LCTCBoard!H64+Online!H64+AE!H64+RR!H64</f>
        <v>0</v>
      </c>
      <c r="I64" s="45">
        <f t="shared" si="25"/>
        <v>0</v>
      </c>
      <c r="J64" s="177">
        <f>BOR!J64+ULSBoard!J64+SUBoard!J64+LCTCBoard!J64+Online!J64+AE!J64+RR!J64</f>
        <v>0</v>
      </c>
      <c r="K64" s="46">
        <f t="shared" si="26"/>
        <v>0</v>
      </c>
      <c r="L64" s="191">
        <f t="shared" si="2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165">
        <f>BOR!B65+ULSBoard!B65+SUBoard!B65+LCTCBoard!B65+Online!B65+AE!B65+RR!B65</f>
        <v>0</v>
      </c>
      <c r="C65" s="45">
        <f t="shared" si="0"/>
        <v>0</v>
      </c>
      <c r="D65" s="177">
        <f>BOR!D65+ULSBoard!D65+SUBoard!D65+LCTCBoard!D65+Online!D65+AE!D65+RR!B65</f>
        <v>0</v>
      </c>
      <c r="E65" s="46">
        <f t="shared" si="23"/>
        <v>0</v>
      </c>
      <c r="F65" s="191">
        <f t="shared" si="28"/>
        <v>0</v>
      </c>
      <c r="G65" s="47">
        <f>IF(ISBLANK(F65),"  ",IF(F79&gt;0,F65/F79,IF(F65&gt;0,1,0)))</f>
        <v>0</v>
      </c>
      <c r="H65" s="234">
        <f>BOR!H65+ULSBoard!H65+SUBoard!H65+LCTCBoard!H65+Online!H65+AE!H65+RR!H65</f>
        <v>0</v>
      </c>
      <c r="I65" s="45">
        <f t="shared" si="25"/>
        <v>0</v>
      </c>
      <c r="J65" s="177">
        <f>BOR!J65+ULSBoard!J65+SUBoard!J65+LCTCBoard!J65+Online!J65+AE!J65+RR!J65</f>
        <v>0</v>
      </c>
      <c r="K65" s="46">
        <f t="shared" si="26"/>
        <v>0</v>
      </c>
      <c r="L65" s="191">
        <f t="shared" si="27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165">
        <f>BOR!B66+ULSBoard!B66+SUBoard!B66+LCTCBoard!B66+Online!B66+AE!B66+RR!B66</f>
        <v>0</v>
      </c>
      <c r="C66" s="45">
        <f t="shared" si="0"/>
        <v>0</v>
      </c>
      <c r="D66" s="177">
        <f>BOR!D66+ULSBoard!D66+SUBoard!D66+LCTCBoard!D66+Online!D66+AE!D66+RR!B66</f>
        <v>0</v>
      </c>
      <c r="E66" s="46">
        <f t="shared" si="23"/>
        <v>0</v>
      </c>
      <c r="F66" s="191">
        <f t="shared" si="28"/>
        <v>0</v>
      </c>
      <c r="G66" s="47">
        <f>IF(ISBLANK(F66),"  ",IF(F79&gt;0,F66/F79,IF(F66&gt;0,1,0)))</f>
        <v>0</v>
      </c>
      <c r="H66" s="234">
        <f>BOR!H66+ULSBoard!H66+SUBoard!H66+LCTCBoard!H66+Online!H66+AE!H66+RR!H66</f>
        <v>0</v>
      </c>
      <c r="I66" s="45">
        <f t="shared" si="25"/>
        <v>0</v>
      </c>
      <c r="J66" s="177">
        <f>BOR!J66+ULSBoard!J66+SUBoard!J66+LCTCBoard!J66+Online!J66+AE!J66+RR!J66</f>
        <v>0</v>
      </c>
      <c r="K66" s="46">
        <f t="shared" si="26"/>
        <v>0</v>
      </c>
      <c r="L66" s="191">
        <f t="shared" si="27"/>
        <v>0</v>
      </c>
      <c r="M66" s="47">
        <f>IF(ISBLANK(L66),"  ",IF(L79&gt;0,L66/L79,IF(L66&gt;0,1,0)))</f>
        <v>0</v>
      </c>
      <c r="N66" s="24"/>
    </row>
    <row r="67" spans="1:14" ht="15" customHeight="1" x14ac:dyDescent="0.2">
      <c r="A67" s="77" t="s">
        <v>61</v>
      </c>
      <c r="B67" s="165">
        <f>BOR!B67+ULSBoard!B67+SUBoard!B67+LCTCBoard!B67+Online!B67+AE!B67+RR!B67</f>
        <v>0</v>
      </c>
      <c r="C67" s="45">
        <f t="shared" si="0"/>
        <v>0</v>
      </c>
      <c r="D67" s="177">
        <f>BOR!D67+ULSBoard!D67+SUBoard!D67+LCTCBoard!D67+Online!D67+AE!D67+RR!B67</f>
        <v>0</v>
      </c>
      <c r="E67" s="46">
        <f t="shared" si="23"/>
        <v>0</v>
      </c>
      <c r="F67" s="191">
        <f t="shared" si="28"/>
        <v>0</v>
      </c>
      <c r="G67" s="47">
        <f>IF(ISBLANK(F67),"  ",IF(F79&gt;0,F67/F79,IF(F67&gt;0,1,0)))</f>
        <v>0</v>
      </c>
      <c r="H67" s="234">
        <f>BOR!H67+ULSBoard!H67+SUBoard!H67+LCTCBoard!H67+Online!H67+AE!H67+RR!H67</f>
        <v>0</v>
      </c>
      <c r="I67" s="45">
        <f t="shared" si="25"/>
        <v>0</v>
      </c>
      <c r="J67" s="177">
        <f>BOR!J67+ULSBoard!J67+SUBoard!J67+LCTCBoard!J67+Online!J67+AE!J67+RR!J67</f>
        <v>0</v>
      </c>
      <c r="K67" s="46">
        <f t="shared" si="26"/>
        <v>0</v>
      </c>
      <c r="L67" s="191">
        <f t="shared" si="27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165">
        <f>BOR!B68+ULSBoard!B68+SUBoard!B68+LCTCBoard!B68+Online!B68+AE!B68+RR!B68</f>
        <v>0</v>
      </c>
      <c r="C68" s="45">
        <f t="shared" si="0"/>
        <v>0</v>
      </c>
      <c r="D68" s="177">
        <f>BOR!D68+ULSBoard!D68+SUBoard!D68+LCTCBoard!D68+Online!D68+AE!D68+RR!B68</f>
        <v>0</v>
      </c>
      <c r="E68" s="46">
        <f t="shared" si="23"/>
        <v>0</v>
      </c>
      <c r="F68" s="191">
        <f t="shared" si="28"/>
        <v>0</v>
      </c>
      <c r="G68" s="47">
        <f>IF(ISBLANK(F68),"  ",IF(F79&gt;0,F68/F79,IF(F68&gt;0,1,0)))</f>
        <v>0</v>
      </c>
      <c r="H68" s="234">
        <f>BOR!H68+ULSBoard!H68+SUBoard!H68+LCTCBoard!H68+Online!H68+AE!H68+RR!H68</f>
        <v>0</v>
      </c>
      <c r="I68" s="45">
        <f t="shared" si="25"/>
        <v>0</v>
      </c>
      <c r="J68" s="177">
        <f>BOR!J68+ULSBoard!J68+SUBoard!J68+LCTCBoard!J68+Online!J68+AE!J68+RR!J68</f>
        <v>0</v>
      </c>
      <c r="K68" s="46">
        <f t="shared" si="26"/>
        <v>0</v>
      </c>
      <c r="L68" s="191">
        <f t="shared" si="27"/>
        <v>0</v>
      </c>
      <c r="M68" s="47">
        <f>IF(ISBLANK(L68),"  ",IF(L79&gt;0,L68/L79,IF(L68&gt;0,1,0)))</f>
        <v>0</v>
      </c>
      <c r="N68" s="24"/>
    </row>
    <row r="69" spans="1:14" ht="15" customHeight="1" x14ac:dyDescent="0.2">
      <c r="A69" s="67" t="s">
        <v>63</v>
      </c>
      <c r="B69" s="165">
        <f>BOR!B69+ULSBoard!B69+SUBoard!B69+LCTCBoard!B69+Online!B69+AE!B69+RR!B69</f>
        <v>4150557</v>
      </c>
      <c r="C69" s="45">
        <f t="shared" si="0"/>
        <v>1</v>
      </c>
      <c r="D69" s="177">
        <f>BOR!D69+ULSBoard!D69+SUBoard!D69+LCTCBoard!D69+Online!D69+AE!D69+RR!B69</f>
        <v>0</v>
      </c>
      <c r="E69" s="46">
        <f t="shared" si="23"/>
        <v>0</v>
      </c>
      <c r="F69" s="191">
        <f t="shared" si="28"/>
        <v>4150557</v>
      </c>
      <c r="G69" s="47">
        <f>IF(ISBLANK(F69),"  ",IF(F79&gt;0,F69/F79,IF(F69&gt;0,1,0)))</f>
        <v>3.0806977412527477E-2</v>
      </c>
      <c r="H69" s="234">
        <f>BOR!H69+ULSBoard!H69+SUBoard!H69+LCTCBoard!H69+Online!H69+AE!H69+RR!H69</f>
        <v>5744299</v>
      </c>
      <c r="I69" s="45">
        <f t="shared" si="25"/>
        <v>1</v>
      </c>
      <c r="J69" s="177">
        <f>BOR!J69+ULSBoard!J69+SUBoard!J69+LCTCBoard!J69+Online!J69+AE!J69+RR!J69</f>
        <v>0</v>
      </c>
      <c r="K69" s="46">
        <f t="shared" si="26"/>
        <v>0</v>
      </c>
      <c r="L69" s="191">
        <f t="shared" si="27"/>
        <v>5744299</v>
      </c>
      <c r="M69" s="47">
        <f>IF(ISBLANK(L69),"  ",IF(L79&gt;0,L69/L79,IF(L69&gt;0,1,0)))</f>
        <v>4.0816016934582089E-2</v>
      </c>
      <c r="N69" s="24"/>
    </row>
    <row r="70" spans="1:14" s="64" customFormat="1" ht="15" customHeight="1" x14ac:dyDescent="0.25">
      <c r="A70" s="78" t="s">
        <v>64</v>
      </c>
      <c r="B70" s="172">
        <f>BOR!B70+ULSBoard!B70+SUBoard!B70+LCTCBoard!B70+Online!B70+AE!B70+RR!B70</f>
        <v>4150557</v>
      </c>
      <c r="C70" s="69">
        <f t="shared" si="0"/>
        <v>0.18267882572204019</v>
      </c>
      <c r="D70" s="183">
        <f>BOR!D70+ULSBoard!D70+SUBoard!D70+LCTCBoard!D70+Online!D70+AE!D70+RR!B70</f>
        <v>18569958</v>
      </c>
      <c r="E70" s="62">
        <f t="shared" si="23"/>
        <v>0.81732117427795981</v>
      </c>
      <c r="F70" s="174">
        <f>F69+F68+F67+F66+F65+F64+F63+F62+F61+F60+F59</f>
        <v>22720515</v>
      </c>
      <c r="G70" s="61">
        <f>IF(ISBLANK(F70),"  ",IF(F79&gt;0,F70/F79,IF(F70&gt;0,1,0)))</f>
        <v>0.16864011081066752</v>
      </c>
      <c r="H70" s="238">
        <f>BOR!H70+ULSBoard!H70+SUBoard!H70+LCTCBoard!H70+Online!H70+AE!H70+RR!H70</f>
        <v>5744299</v>
      </c>
      <c r="I70" s="69">
        <f t="shared" si="25"/>
        <v>0.23625229428149913</v>
      </c>
      <c r="J70" s="183">
        <f>BOR!J70+ULSBoard!J70+SUBoard!J70+LCTCBoard!J70+Online!J70+AE!J70+RR!J70</f>
        <v>18569958</v>
      </c>
      <c r="K70" s="62">
        <f t="shared" si="26"/>
        <v>0.76374770571850092</v>
      </c>
      <c r="L70" s="174">
        <f>L69+L68+L67+L66+L65+L64+L63+L62+L61+L60+L59</f>
        <v>24314257</v>
      </c>
      <c r="M70" s="61">
        <f>IF(ISBLANK(L70),"  ",IF(L79&gt;0,L70/L79,IF(L70&gt;0,1,0)))</f>
        <v>0.17276453148831233</v>
      </c>
      <c r="N70" s="63"/>
    </row>
    <row r="71" spans="1:14" ht="15" customHeight="1" x14ac:dyDescent="0.25">
      <c r="A71" s="13" t="s">
        <v>65</v>
      </c>
      <c r="B71" s="166">
        <f>BOR!B71+ULSBoard!B71+SUBoard!B71+LCTCBoard!B71+Online!B71+AE!B71+RR!B71</f>
        <v>0</v>
      </c>
      <c r="C71" s="56" t="s">
        <v>4</v>
      </c>
      <c r="D71" s="178">
        <f>BOR!D71+ULSBoard!D71+SUBoard!D71+LCTCBoard!D71+Online!D71+AE!D71+RR!B71</f>
        <v>0</v>
      </c>
      <c r="E71" s="57" t="s">
        <v>4</v>
      </c>
      <c r="F71" s="191"/>
      <c r="G71" s="58" t="s">
        <v>4</v>
      </c>
      <c r="H71" s="166">
        <f>BOR!H71+ULSBoard!H71+SUBoard!H71+LCTCBoard!H71+Online!H71+AE!H71+RR!H71</f>
        <v>0</v>
      </c>
      <c r="I71" s="56" t="s">
        <v>4</v>
      </c>
      <c r="J71" s="178">
        <f>BOR!J71+ULSBoard!J71+SUBoard!J71+LCTCBoard!J71+Online!J71+AE!J71+RR!J71</f>
        <v>0</v>
      </c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165">
        <f>BOR!B72+ULSBoard!B72+SUBoard!B72+LCTCBoard!B72+Online!B72+AE!B72+RR!B72</f>
        <v>6539047</v>
      </c>
      <c r="C72" s="41">
        <f t="shared" si="0"/>
        <v>1</v>
      </c>
      <c r="D72" s="177">
        <f>BOR!D72+ULSBoard!D72+SUBoard!D72+LCTCBoard!D72+Online!D72+AE!D72+RR!B72</f>
        <v>0</v>
      </c>
      <c r="E72" s="42">
        <f>IF(ISBLANK(D72),"  ",IF(F72&gt;0,D72/F72,IF(D72&gt;0,1,0)))</f>
        <v>0</v>
      </c>
      <c r="F72" s="190">
        <f>D72+B72</f>
        <v>6539047</v>
      </c>
      <c r="G72" s="43">
        <f>IF(ISBLANK(F72),"  ",IF(F79&gt;0,F72/F79,IF(F72&gt;0,1,0)))</f>
        <v>4.8535238337518452E-2</v>
      </c>
      <c r="H72" s="234">
        <f>BOR!H72+ULSBoard!H72+SUBoard!H72+LCTCBoard!H72+Online!H72+AE!H72+RR!H72</f>
        <v>12172314</v>
      </c>
      <c r="I72" s="41">
        <f>IF(ISBLANK(H72),"  ",IF(L72&gt;0,H72/L72,IF(H72&gt;0,1,0)))</f>
        <v>1</v>
      </c>
      <c r="J72" s="177">
        <f>BOR!J72+ULSBoard!J72+SUBoard!J72+LCTCBoard!J72+Online!J72+AE!J72+RR!J72</f>
        <v>0</v>
      </c>
      <c r="K72" s="42">
        <f>IF(ISBLANK(J72),"  ",IF(L72&gt;0,J72/L72,IF(J72&gt;0,1,0)))</f>
        <v>0</v>
      </c>
      <c r="L72" s="190">
        <f>J72+H72</f>
        <v>12172314</v>
      </c>
      <c r="M72" s="43">
        <f>IF(ISBLANK(L72),"  ",IF(L79&gt;0,L72/L79,IF(L72&gt;0,1,0)))</f>
        <v>8.649016605107962E-2</v>
      </c>
    </row>
    <row r="73" spans="1:14" ht="15" customHeight="1" x14ac:dyDescent="0.2">
      <c r="A73" s="30" t="s">
        <v>67</v>
      </c>
      <c r="B73" s="165">
        <f>BOR!B73+ULSBoard!B73+SUBoard!B73+LCTCBoard!B73+Online!B73+AE!B73+RR!B73</f>
        <v>0</v>
      </c>
      <c r="C73" s="45">
        <f t="shared" si="0"/>
        <v>0</v>
      </c>
      <c r="D73" s="177">
        <f>BOR!D73+ULSBoard!D73+SUBoard!D73+LCTCBoard!D73+Online!D73+AE!D73+RR!B73</f>
        <v>0</v>
      </c>
      <c r="E73" s="46">
        <f>IF(ISBLANK(D73),"  ",IF(F73&gt;0,D73/F73,IF(D73&gt;0,1,0)))</f>
        <v>0</v>
      </c>
      <c r="F73" s="191">
        <f>D73+B73</f>
        <v>0</v>
      </c>
      <c r="G73" s="47">
        <f>IF(ISBLANK(F73),"  ",IF(F79&gt;0,F73/F79,IF(F73&gt;0,1,0)))</f>
        <v>0</v>
      </c>
      <c r="H73" s="234">
        <f>BOR!H73+ULSBoard!H73+SUBoard!H73+LCTCBoard!H73+Online!H73+AE!H73+RR!H73</f>
        <v>0</v>
      </c>
      <c r="I73" s="45">
        <f>IF(ISBLANK(H73),"  ",IF(L73&gt;0,H73/L73,IF(H73&gt;0,1,0)))</f>
        <v>0</v>
      </c>
      <c r="J73" s="177">
        <f>BOR!J73+ULSBoard!J73+SUBoard!J73+LCTCBoard!J73+Online!J73+AE!J73+RR!J73</f>
        <v>0</v>
      </c>
      <c r="K73" s="46">
        <f>IF(ISBLANK(J73),"  ",IF(L73&gt;0,J73/L73,IF(J73&gt;0,1,0)))</f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66">
        <f>BOR!B74+ULSBoard!B74+SUBoard!B74+LCTCBoard!B74+Online!B74+AE!B74+RR!B74</f>
        <v>0</v>
      </c>
      <c r="C74" s="56" t="s">
        <v>4</v>
      </c>
      <c r="D74" s="178">
        <f>BOR!D74+ULSBoard!D74+SUBoard!D74+LCTCBoard!D74+Online!D74+AE!D74+RR!B74</f>
        <v>0</v>
      </c>
      <c r="E74" s="57" t="s">
        <v>4</v>
      </c>
      <c r="F74" s="191"/>
      <c r="G74" s="58" t="s">
        <v>4</v>
      </c>
      <c r="H74" s="166">
        <f>BOR!H74+ULSBoard!H74+SUBoard!H74+LCTCBoard!H74+Online!H74+AE!H74+RR!H74</f>
        <v>0</v>
      </c>
      <c r="I74" s="56" t="s">
        <v>4</v>
      </c>
      <c r="J74" s="178">
        <f>BOR!J74+ULSBoard!J74+SUBoard!J74+LCTCBoard!J74+Online!J74+AE!J74+RR!J74</f>
        <v>0</v>
      </c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165">
        <f>BOR!B75+ULSBoard!B75+SUBoard!B75+LCTCBoard!B75+Online!B75+AE!B75+RR!B75</f>
        <v>0</v>
      </c>
      <c r="C75" s="41">
        <f t="shared" si="0"/>
        <v>0</v>
      </c>
      <c r="D75" s="177">
        <f>BOR!D75+ULSBoard!D75+SUBoard!D75+LCTCBoard!D75+Online!D75+AE!D75+RR!B75</f>
        <v>0</v>
      </c>
      <c r="E75" s="42">
        <f>IF(ISBLANK(D75),"  ",IF(F75&gt;0,D75/F75,IF(D75&gt;0,1,0)))</f>
        <v>0</v>
      </c>
      <c r="F75" s="190">
        <f>D75+B75</f>
        <v>0</v>
      </c>
      <c r="G75" s="43">
        <f>IF(ISBLANK(F75),"  ",IF(F79&gt;0,F75/F79,IF(F75&gt;0,1,0)))</f>
        <v>0</v>
      </c>
      <c r="H75" s="234">
        <f>BOR!H75+ULSBoard!H75+SUBoard!H75+LCTCBoard!H75+Online!H75+AE!H75+RR!H75</f>
        <v>0</v>
      </c>
      <c r="I75" s="41">
        <f>IF(ISBLANK(H75),"  ",IF(L75&gt;0,H75/L75,IF(H75&gt;0,1,0)))</f>
        <v>0</v>
      </c>
      <c r="J75" s="177">
        <f>BOR!J75+ULSBoard!J75+SUBoard!J75+LCTCBoard!J75+Online!J75+AE!J75+RR!J75</f>
        <v>0</v>
      </c>
      <c r="K75" s="42">
        <f>IF(ISBLANK(J75),"  ",IF(L75&gt;0,J75/L75,IF(J75&gt;0,1,0)))</f>
        <v>0</v>
      </c>
      <c r="L75" s="190">
        <f>J75+H75</f>
        <v>0</v>
      </c>
      <c r="M75" s="43">
        <f>IF(ISBLANK(L75),"  ",IF(L79&gt;0,L75/L79,IF(L75&gt;0,1,0)))</f>
        <v>0</v>
      </c>
    </row>
    <row r="76" spans="1:14" ht="15" customHeight="1" x14ac:dyDescent="0.2">
      <c r="A76" s="30" t="s">
        <v>70</v>
      </c>
      <c r="B76" s="165">
        <f>BOR!B76+ULSBoard!B76+SUBoard!B76+LCTCBoard!B76+Online!B76+AE!B76+RR!B76</f>
        <v>0</v>
      </c>
      <c r="C76" s="45">
        <f t="shared" si="0"/>
        <v>0</v>
      </c>
      <c r="D76" s="177">
        <f>BOR!D76+ULSBoard!D76+SUBoard!D76+LCTCBoard!D76+Online!D76+AE!D76+RR!B76</f>
        <v>29984278</v>
      </c>
      <c r="E76" s="46">
        <f>IF(ISBLANK(D76),"  ",IF(F76&gt;0,D76/F76,IF(D76&gt;0,1,0)))</f>
        <v>1</v>
      </c>
      <c r="F76" s="191">
        <f>D76+B76</f>
        <v>29984278</v>
      </c>
      <c r="G76" s="47">
        <f>IF(ISBLANK(F76),"  ",IF(F79&gt;0,F76/F79,IF(F76&gt;0,1,0)))</f>
        <v>0.22255446078127455</v>
      </c>
      <c r="H76" s="234">
        <f>BOR!H76+ULSBoard!H76+SUBoard!H76+LCTCBoard!H76+Online!H76+AE!H76+RR!H76</f>
        <v>0</v>
      </c>
      <c r="I76" s="45">
        <f>IF(ISBLANK(H76),"  ",IF(L76&gt;0,H76/L76,IF(H76&gt;0,1,0)))</f>
        <v>0</v>
      </c>
      <c r="J76" s="177">
        <f>BOR!J76+ULSBoard!J76+SUBoard!J76+LCTCBoard!J76+Online!J76+AE!J76+RR!J76</f>
        <v>29984278</v>
      </c>
      <c r="K76" s="46">
        <f>IF(ISBLANK(J76),"  ",IF(L76&gt;0,J76/L76,IF(J76&gt;0,1,0)))</f>
        <v>1</v>
      </c>
      <c r="L76" s="191">
        <f>J76+H76</f>
        <v>29984278</v>
      </c>
      <c r="M76" s="47">
        <f>IF(ISBLANK(L76),"  ",IF(L79&gt;0,L76/L79,IF(L76&gt;0,1,0)))</f>
        <v>0.21305276738192375</v>
      </c>
    </row>
    <row r="77" spans="1:14" s="64" customFormat="1" ht="15" customHeight="1" x14ac:dyDescent="0.25">
      <c r="A77" s="65" t="s">
        <v>71</v>
      </c>
      <c r="B77" s="186">
        <f>BOR!B77+ULSBoard!B77+SUBoard!B77+LCTCBoard!B77+Online!B77+AE!B77+RR!B77</f>
        <v>6539047</v>
      </c>
      <c r="C77" s="69">
        <f t="shared" si="0"/>
        <v>0.17903756024403583</v>
      </c>
      <c r="D77" s="186">
        <f>BOR!D77+ULSBoard!D77+SUBoard!D77+LCTCBoard!D77+Online!D77+AE!D77+RR!B77</f>
        <v>29984278</v>
      </c>
      <c r="E77" s="62">
        <f>IF(ISBLANK(D77),"  ",IF(F77&gt;0,D77/F77,IF(D77&gt;0,1,0)))</f>
        <v>0.82096243975596417</v>
      </c>
      <c r="F77" s="200">
        <f>F76+F75+F74+F73+F72</f>
        <v>36523325</v>
      </c>
      <c r="G77" s="61">
        <f>IF(ISBLANK(F77),"  ",IF(F79&gt;0,F77/F79,IF(F77&gt;0,1,0)))</f>
        <v>0.27108969911879299</v>
      </c>
      <c r="H77" s="186">
        <f>BOR!H77+ULSBoard!H77+SUBoard!H77+LCTCBoard!H77+Online!H77+AE!H77+RR!H77</f>
        <v>12172314</v>
      </c>
      <c r="I77" s="69">
        <f>IF(ISBLANK(H77),"  ",IF(L77&gt;0,H77/L77,IF(H77&gt;0,1,0)))</f>
        <v>0.28874046554806898</v>
      </c>
      <c r="J77" s="186">
        <f>BOR!J77+ULSBoard!J77+SUBoard!J77+LCTCBoard!J77+Online!J77+AE!J77+RR!J77</f>
        <v>29984278</v>
      </c>
      <c r="K77" s="62">
        <f>IF(ISBLANK(J77),"  ",IF(L77&gt;0,J77/L77,IF(J77&gt;0,1,0)))</f>
        <v>0.71125953445193102</v>
      </c>
      <c r="L77" s="200">
        <f>L76+L75+L74+L73+L72</f>
        <v>42156592</v>
      </c>
      <c r="M77" s="61">
        <f>IF(ISBLANK(L77),"  ",IF(L79&gt;0,L77/L79,IF(L77&gt;0,1,0)))</f>
        <v>0.29954293343300337</v>
      </c>
    </row>
    <row r="78" spans="1:14" s="64" customFormat="1" ht="15" customHeight="1" x14ac:dyDescent="0.25">
      <c r="A78" s="65" t="s">
        <v>72</v>
      </c>
      <c r="B78" s="183">
        <f>BOR!B78+ULSBoard!B78+SUBoard!B78+LCTCBoard!B78+Online!B78+AE!B78+RR!B78</f>
        <v>0</v>
      </c>
      <c r="C78" s="69">
        <f>IF(ISBLANK(B78),"  ",IF(F78&gt;0,B78/F78,IF(B78&gt;0,1,0)))</f>
        <v>0</v>
      </c>
      <c r="D78" s="183">
        <f>BOR!D78+ULSBoard!D78+SUBoard!D78+LCTCBoard!D78+Online!D78+AE!D78+RR!B78</f>
        <v>0</v>
      </c>
      <c r="E78" s="62">
        <f>IF(ISBLANK(D78),"  ",IF(F78&gt;0,D78/F78,IF(D78&gt;0,1,0)))</f>
        <v>0</v>
      </c>
      <c r="F78" s="201">
        <f>D78+B78</f>
        <v>0</v>
      </c>
      <c r="G78" s="61">
        <f>IF(ISBLANK(F78),"  ",IF(F79&gt;0,F78/F79,IF(F78&gt;0,1,0)))</f>
        <v>0</v>
      </c>
      <c r="H78" s="183">
        <f>BOR!H78+ULSBoard!H78+SUBoard!H78+LCTCBoard!H78+Online!H78+AE!H78+RR!H78</f>
        <v>0</v>
      </c>
      <c r="I78" s="69">
        <f>IF(ISBLANK(H78),"  ",IF(L78&gt;0,H78/L78,IF(H78&gt;0,1,0)))</f>
        <v>0</v>
      </c>
      <c r="J78" s="183">
        <f>BOR!J78+ULSBoard!J78+SUBoard!J78+LCTCBoard!J78+Online!J78+AE!J78+RR!J78</f>
        <v>0</v>
      </c>
      <c r="K78" s="62">
        <f>IF(ISBLANK(J78),"  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BOR!B79+ULSBoard!B79+SUBoard!B79+LCTCBoard!B79+Online!B79+AE!B79+RR!B79</f>
        <v>76173587</v>
      </c>
      <c r="C79" s="82">
        <f t="shared" si="0"/>
        <v>0.5653886873834516</v>
      </c>
      <c r="D79" s="176">
        <f>BOR!D79+ULSBoard!D79+SUBoard!D79+LCTCBoard!D79+Online!D79+AE!D79+RR!B79</f>
        <v>58554236</v>
      </c>
      <c r="E79" s="83">
        <f>IF(ISBLANK(D79),"  ",IF(F79&gt;0,D79/F79,IF(D79&gt;0,1,0)))</f>
        <v>0.4346113126165484</v>
      </c>
      <c r="F79" s="176">
        <f>F77+F70+F49+F42+F51+F50+F78</f>
        <v>134727823</v>
      </c>
      <c r="G79" s="84">
        <f>IF(ISBLANK(F79),"  ",IF(F79&gt;0,F79/F79,IF(F79&gt;0,1,0)))</f>
        <v>1</v>
      </c>
      <c r="H79" s="176">
        <f>BOR!H79+ULSBoard!H79+SUBoard!H79+LCTCBoard!H79+Online!H79+AE!H79+RR!H79</f>
        <v>92182157</v>
      </c>
      <c r="I79" s="82">
        <f>IF(ISBLANK(H79),"  ",IF(L79&gt;0,H79/L79,IF(H79&gt;0,1,0)))</f>
        <v>0.65499871806434606</v>
      </c>
      <c r="J79" s="176">
        <f>BOR!J79+ULSBoard!J79+SUBoard!J79+LCTCBoard!J79+Online!J79+AE!J79+RR!J79</f>
        <v>48554236</v>
      </c>
      <c r="K79" s="83">
        <f>IF(ISBLANK(J79),"  ",IF(L79&gt;0,J79/L79,IF(J79&gt;0,1,0)))</f>
        <v>0.34500128193565399</v>
      </c>
      <c r="L79" s="176">
        <f>L77+L70+L49+L42+L51+L50+L78</f>
        <v>140736393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05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121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 t="s">
        <v>4</v>
      </c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f>HSCS!B13+HSCNO!B13+PBRC!B13+LSUAg!B13+SULaw!B13+SUAg!B13</f>
        <v>234929116</v>
      </c>
      <c r="C13" s="41">
        <f t="shared" ref="C13:C79" si="0">IF(ISBLANK(B13),"  ",IF(F13&gt;0,B13/F13,IF(B13&gt;0,1,0)))</f>
        <v>1</v>
      </c>
      <c r="D13" s="177">
        <f>HSCS!D13+HSCNO!D13+PBRC!D13+LSUAg!D13+SULaw!D13+SUAg!D13</f>
        <v>0</v>
      </c>
      <c r="E13" s="42">
        <f>IF(ISBLANK(D13),"  ",IF(F13&gt;0,D13/F13,IF(D13&gt;0,1,0)))</f>
        <v>0</v>
      </c>
      <c r="F13" s="187">
        <f>D13+B13</f>
        <v>234929116</v>
      </c>
      <c r="G13" s="43">
        <f>IF(ISBLANK(F13),"  ",IF(F79&gt;0,F13/F79,IF(F13&gt;0,1,0)))</f>
        <v>0.15852313060631684</v>
      </c>
      <c r="H13" s="165">
        <f>HSCS!H13+HSCNO!H13+PBRC!H13+LSUAg!H13+SULaw!H13+SUAg!H13</f>
        <v>219644170</v>
      </c>
      <c r="I13" s="41">
        <f>IF(ISBLANK(H13),"  ",IF(L13&gt;0,H13/L13,IF(H13&gt;0,1,0)))</f>
        <v>1</v>
      </c>
      <c r="J13" s="177">
        <f>HSCS!J13+HSCNO!J13+PBRC!J13+LSUAg!J13+SULaw!J13+SUAg!J13</f>
        <v>0</v>
      </c>
      <c r="K13" s="42">
        <f>IF(ISBLANK(J13),"  ",IF(L13&gt;0,J13/L13,IF(J13&gt;0,1,0)))</f>
        <v>0</v>
      </c>
      <c r="L13" s="187">
        <f t="shared" ref="L13:L34" si="1">J13+H13</f>
        <v>219644170</v>
      </c>
      <c r="M13" s="44">
        <f>IF(ISBLANK(L13),"  ",IF(L79&gt;0,L13/L79,IF(L13&gt;0,1,0)))</f>
        <v>0.15121952802648789</v>
      </c>
      <c r="N13" s="24"/>
    </row>
    <row r="14" spans="1:17" ht="15" customHeight="1" x14ac:dyDescent="0.2">
      <c r="A14" s="10" t="s">
        <v>13</v>
      </c>
      <c r="B14" s="165">
        <f>HSCS!B14+HSCNO!B14+PBRC!B14+LSUAg!B14+SULaw!B14+SUAg!B14</f>
        <v>0</v>
      </c>
      <c r="C14" s="45">
        <f t="shared" si="0"/>
        <v>0</v>
      </c>
      <c r="D14" s="177">
        <f>HSCS!D14+HSCNO!D14+PBRC!D14+LSUAg!D14+SULaw!D14+SUAg!D14</f>
        <v>0</v>
      </c>
      <c r="E14" s="46">
        <f>IF(ISBLANK(D14),"  ",IF(F14&gt;0,D14/F14,IF(D14&gt;0,1,0)))</f>
        <v>0</v>
      </c>
      <c r="F14" s="188">
        <f>D14+B14</f>
        <v>0</v>
      </c>
      <c r="G14" s="47">
        <f>IF(ISBLANK(F14),"  ",IF(F79&gt;0,F14/F79,IF(F14&gt;0,1,0)))</f>
        <v>0</v>
      </c>
      <c r="H14" s="165">
        <f>HSCS!H14+HSCNO!H14+PBRC!H14+LSUAg!H14+SULaw!H14+SUAg!H14</f>
        <v>0</v>
      </c>
      <c r="I14" s="45">
        <f>IF(ISBLANK(H14),"  ",IF(L14&gt;0,H14/L14,IF(H14&gt;0,1,0)))</f>
        <v>0</v>
      </c>
      <c r="J14" s="177">
        <f>HSCS!J14+HSCNO!J14+PBRC!J14+LSUAg!J14+SULaw!J14+SUAg!J14</f>
        <v>0</v>
      </c>
      <c r="K14" s="46">
        <f>IF(ISBLANK(J14),"  ",IF(L14&gt;0,J14/L14,IF(J14&gt;0,1,0)))</f>
        <v>0</v>
      </c>
      <c r="L14" s="188">
        <f t="shared" si="1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65">
        <f>HSCS!B15+HSCNO!B15+PBRC!B15+LSUAg!B15+SULaw!B15+SUAg!B15</f>
        <v>15753371.650000002</v>
      </c>
      <c r="C15" s="48">
        <f t="shared" si="0"/>
        <v>1</v>
      </c>
      <c r="D15" s="177">
        <f>HSCS!D15+HSCNO!D15+PBRC!D15+LSUAg!D15+SULaw!D15+SUAg!D15</f>
        <v>0</v>
      </c>
      <c r="E15" s="49">
        <f>IF(ISBLANK(D15),"  ",IF(F15&gt;0,D15/F15,IF(D15&gt;0,1,0)))</f>
        <v>0</v>
      </c>
      <c r="F15" s="189">
        <f>D15+B15</f>
        <v>15753371.650000002</v>
      </c>
      <c r="G15" s="50">
        <f>IF(ISBLANK(F15),"  ",IF(F79&gt;0,F15/F79,IF(F15&gt;0,1,0)))</f>
        <v>1.0629903326085812E-2</v>
      </c>
      <c r="H15" s="165">
        <f>HSCS!H15+HSCNO!H15+PBRC!H15+LSUAg!H15+SULaw!H15+SUAg!H15</f>
        <v>16176872</v>
      </c>
      <c r="I15" s="48">
        <f>IF(ISBLANK(H15),"  ",IF(L15&gt;0,H15/L15,IF(H15&gt;0,1,0)))</f>
        <v>1</v>
      </c>
      <c r="J15" s="177">
        <f>HSCS!J15+HSCNO!J15+PBRC!J15+LSUAg!J15+SULaw!J15+SUAg!J15</f>
        <v>0</v>
      </c>
      <c r="K15" s="49">
        <f>IF(ISBLANK(J15),"  ",IF(L15&gt;0,J15/L15,IF(J15&gt;0,1,0)))</f>
        <v>0</v>
      </c>
      <c r="L15" s="189">
        <f t="shared" si="1"/>
        <v>16176872</v>
      </c>
      <c r="M15" s="50">
        <f>IF(ISBLANK(L15),"  ",IF(L79&gt;0,L15/L79,IF(L15&gt;0,1,0)))</f>
        <v>1.1137372545717499E-2</v>
      </c>
      <c r="N15" s="24"/>
    </row>
    <row r="16" spans="1:17" ht="15" customHeight="1" x14ac:dyDescent="0.2">
      <c r="A16" s="51" t="s">
        <v>15</v>
      </c>
      <c r="B16" s="165">
        <f>HSCS!B16+HSCNO!B16+PBRC!B16+LSUAg!B16+SULaw!B16+SUAg!B16</f>
        <v>0</v>
      </c>
      <c r="C16" s="41">
        <f t="shared" si="0"/>
        <v>0</v>
      </c>
      <c r="D16" s="177">
        <f>HSCS!D16+HSCNO!D16+PBRC!D16+LSUAg!D16+SULaw!D16+SUAg!D16</f>
        <v>0</v>
      </c>
      <c r="E16" s="42">
        <f>IF(ISBLANK(D16),"  ",IF(F16&gt;0,D16/F16,IF(D16&gt;0,1,0)))</f>
        <v>0</v>
      </c>
      <c r="F16" s="190">
        <f t="shared" ref="F16:F41" si="2">D16+B16</f>
        <v>0</v>
      </c>
      <c r="G16" s="43">
        <f>IF(ISBLANK(F16),"  ",IF(F79&gt;0,F16/F79,IF(F16&gt;0,1,0)))</f>
        <v>0</v>
      </c>
      <c r="H16" s="165">
        <f>HSCS!H16+HSCNO!H16+PBRC!H16+LSUAg!H16+SULaw!H16+SUAg!H16</f>
        <v>0</v>
      </c>
      <c r="I16" s="41">
        <f t="shared" ref="I16:I34" si="3">IF(ISBLANK(H16),"  ",IF(L16&gt;0,H16/L16,IF(H16&gt;0,1,0)))</f>
        <v>0</v>
      </c>
      <c r="J16" s="177">
        <f>HSCS!J16+HSCNO!J16+PBRC!J16+LSUAg!J16+SULaw!J16+SUAg!J16</f>
        <v>0</v>
      </c>
      <c r="K16" s="42">
        <f t="shared" ref="K16:K34" si="4">IF(ISBLANK(J16),"  ",IF(L16&gt;0,J16/L16,IF(J16&gt;0,1,0)))</f>
        <v>0</v>
      </c>
      <c r="L16" s="190">
        <f t="shared" si="1"/>
        <v>0</v>
      </c>
      <c r="M16" s="43">
        <f>IF(ISBLANK(L16),"  ",IF(L79&gt;0,L16/L79,IF(L16&gt;0,1,0)))</f>
        <v>0</v>
      </c>
      <c r="N16" s="24"/>
    </row>
    <row r="17" spans="1:14" ht="15" customHeight="1" x14ac:dyDescent="0.2">
      <c r="A17" s="52" t="s">
        <v>16</v>
      </c>
      <c r="B17" s="165">
        <f>HSCS!B17+HSCNO!B17+PBRC!B17+LSUAg!B17+SULaw!B17+SUAg!B17</f>
        <v>8450293.7100000009</v>
      </c>
      <c r="C17" s="45">
        <f t="shared" si="0"/>
        <v>1</v>
      </c>
      <c r="D17" s="177">
        <f>HSCS!D17+HSCNO!D17+PBRC!D17+LSUAg!D17+SULaw!D17+SUAg!D17</f>
        <v>0</v>
      </c>
      <c r="E17" s="42">
        <f t="shared" ref="E17:E34" si="5">IF(ISBLANK(D17),"  ",IF(F17&gt;0,D17/F17,IF(D17&gt;0,1,0)))</f>
        <v>0</v>
      </c>
      <c r="F17" s="191">
        <f t="shared" si="2"/>
        <v>8450293.7100000009</v>
      </c>
      <c r="G17" s="47">
        <f>IF(ISBLANK(F17),"  ",IF(F79&gt;0,F17/F79,IF(F17&gt;0,1,0)))</f>
        <v>5.7020050824695048E-3</v>
      </c>
      <c r="H17" s="165">
        <f>HSCS!H17+HSCNO!H17+PBRC!H17+LSUAg!H17+SULaw!H17+SUAg!H17</f>
        <v>8602826</v>
      </c>
      <c r="I17" s="45">
        <f t="shared" si="3"/>
        <v>1</v>
      </c>
      <c r="J17" s="177">
        <f>HSCS!J17+HSCNO!J17+PBRC!J17+LSUAg!J17+SULaw!J17+SUAg!J17</f>
        <v>0</v>
      </c>
      <c r="K17" s="46">
        <f t="shared" si="4"/>
        <v>0</v>
      </c>
      <c r="L17" s="191">
        <f t="shared" si="1"/>
        <v>8602826</v>
      </c>
      <c r="M17" s="47">
        <f>IF(ISBLANK(L17),"  ",IF(L79&gt;0,L17/L79,IF(L17&gt;0,1,0)))</f>
        <v>5.9228309470449342E-3</v>
      </c>
      <c r="N17" s="24"/>
    </row>
    <row r="18" spans="1:14" ht="15" customHeight="1" x14ac:dyDescent="0.2">
      <c r="A18" s="52" t="s">
        <v>17</v>
      </c>
      <c r="B18" s="165">
        <f>HSCS!B18+HSCNO!B18+PBRC!B18+LSUAg!B18+SULaw!B18+SUAg!B18</f>
        <v>6553077.9400000004</v>
      </c>
      <c r="C18" s="45">
        <f t="shared" si="0"/>
        <v>1</v>
      </c>
      <c r="D18" s="177">
        <f>HSCS!D18+HSCNO!D18+PBRC!D18+LSUAg!D18+SULaw!D18+SUAg!D18</f>
        <v>0</v>
      </c>
      <c r="E18" s="42">
        <f t="shared" si="5"/>
        <v>0</v>
      </c>
      <c r="F18" s="191">
        <f t="shared" si="2"/>
        <v>6553077.9400000004</v>
      </c>
      <c r="G18" s="47">
        <f>IF(ISBLANK(F18),"  ",IF(F79&gt;0,F18/F79,IF(F18&gt;0,1,0)))</f>
        <v>4.4218207084897633E-3</v>
      </c>
      <c r="H18" s="165">
        <f>HSCS!H18+HSCNO!H18+PBRC!H18+LSUAg!H18+SULaw!H18+SUAg!H18</f>
        <v>6624046</v>
      </c>
      <c r="I18" s="45">
        <f t="shared" si="3"/>
        <v>1</v>
      </c>
      <c r="J18" s="177">
        <f>HSCS!J18+HSCNO!J18+PBRC!J18+LSUAg!J18+SULaw!J18+SUAg!J18</f>
        <v>0</v>
      </c>
      <c r="K18" s="46">
        <f t="shared" si="4"/>
        <v>0</v>
      </c>
      <c r="L18" s="191">
        <f t="shared" si="1"/>
        <v>6624046</v>
      </c>
      <c r="M18" s="47">
        <f>IF(ISBLANK(L18),"  ",IF(L79&gt;0,L18/L79,IF(L18&gt;0,1,0)))</f>
        <v>4.5604903137003135E-3</v>
      </c>
      <c r="N18" s="24"/>
    </row>
    <row r="19" spans="1:14" ht="15" customHeight="1" x14ac:dyDescent="0.2">
      <c r="A19" s="52" t="s">
        <v>18</v>
      </c>
      <c r="B19" s="165">
        <f>HSCS!B19+HSCNO!B19+PBRC!B19+LSUAg!B19+SULaw!B19+SUAg!B19</f>
        <v>0</v>
      </c>
      <c r="C19" s="45">
        <f t="shared" si="0"/>
        <v>0</v>
      </c>
      <c r="D19" s="177">
        <f>HSCS!D19+HSCNO!D19+PBRC!D19+LSUAg!D19+SULaw!D19+SUAg!D19</f>
        <v>0</v>
      </c>
      <c r="E19" s="42">
        <f t="shared" si="5"/>
        <v>0</v>
      </c>
      <c r="F19" s="191">
        <f t="shared" si="2"/>
        <v>0</v>
      </c>
      <c r="G19" s="47">
        <f>IF(ISBLANK(F19),"  ",IF(F79&gt;0,F19/F79,IF(F19&gt;0,1,0)))</f>
        <v>0</v>
      </c>
      <c r="H19" s="165">
        <f>HSCS!H19+HSCNO!H19+PBRC!H19+LSUAg!H19+SULaw!H19+SUAg!H19</f>
        <v>0</v>
      </c>
      <c r="I19" s="45">
        <f t="shared" si="3"/>
        <v>0</v>
      </c>
      <c r="J19" s="177">
        <f>HSCS!J19+HSCNO!J19+PBRC!J19+LSUAg!J19+SULaw!J19+SUAg!J19</f>
        <v>0</v>
      </c>
      <c r="K19" s="46">
        <f t="shared" si="4"/>
        <v>0</v>
      </c>
      <c r="L19" s="191">
        <f t="shared" si="1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165">
        <f>HSCS!B20+HSCNO!B20+PBRC!B20+LSUAg!B20+SULaw!B20+SUAg!B20</f>
        <v>0</v>
      </c>
      <c r="C20" s="45">
        <f t="shared" si="0"/>
        <v>0</v>
      </c>
      <c r="D20" s="177">
        <f>HSCS!D20+HSCNO!D20+PBRC!D20+LSUAg!D20+SULaw!D20+SUAg!D20</f>
        <v>0</v>
      </c>
      <c r="E20" s="42">
        <f t="shared" si="5"/>
        <v>0</v>
      </c>
      <c r="F20" s="191">
        <f>D20+B20</f>
        <v>0</v>
      </c>
      <c r="G20" s="47">
        <f>IF(ISBLANK(F20),"  ",IF(F79&gt;0,F20/F79,IF(F20&gt;0,1,0)))</f>
        <v>0</v>
      </c>
      <c r="H20" s="165">
        <f>HSCS!H20+HSCNO!H20+PBRC!H20+LSUAg!H20+SULaw!H20+SUAg!H20</f>
        <v>0</v>
      </c>
      <c r="I20" s="45">
        <f t="shared" si="3"/>
        <v>0</v>
      </c>
      <c r="J20" s="177">
        <f>HSCS!J20+HSCNO!J20+PBRC!J20+LSUAg!J20+SULaw!J20+SUAg!J20</f>
        <v>0</v>
      </c>
      <c r="K20" s="46">
        <f t="shared" si="4"/>
        <v>0</v>
      </c>
      <c r="L20" s="191">
        <f t="shared" si="1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165">
        <f>HSCS!B21+HSCNO!B21+PBRC!B21+LSUAg!B21+SULaw!B21+SUAg!B21</f>
        <v>0</v>
      </c>
      <c r="C21" s="45">
        <f t="shared" si="0"/>
        <v>0</v>
      </c>
      <c r="D21" s="177">
        <f>HSCS!D21+HSCNO!D21+PBRC!D21+LSUAg!D21+SULaw!D21+SUAg!D21</f>
        <v>0</v>
      </c>
      <c r="E21" s="42">
        <f t="shared" si="5"/>
        <v>0</v>
      </c>
      <c r="F21" s="191">
        <f t="shared" si="2"/>
        <v>0</v>
      </c>
      <c r="G21" s="47">
        <f>IF(ISBLANK(F21),"  ",IF(F79&gt;0,F21/F79,IF(F21&gt;0,1,0)))</f>
        <v>0</v>
      </c>
      <c r="H21" s="165">
        <f>HSCS!H21+HSCNO!H21+PBRC!H21+LSUAg!H21+SULaw!H21+SUAg!H21</f>
        <v>0</v>
      </c>
      <c r="I21" s="45">
        <f t="shared" si="3"/>
        <v>0</v>
      </c>
      <c r="J21" s="177">
        <f>HSCS!J21+HSCNO!J21+PBRC!J21+LSUAg!J21+SULaw!J21+SUAg!J21</f>
        <v>0</v>
      </c>
      <c r="K21" s="46">
        <f t="shared" si="4"/>
        <v>0</v>
      </c>
      <c r="L21" s="191">
        <f t="shared" si="1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165">
        <f>HSCS!B22+HSCNO!B22+PBRC!B22+LSUAg!B22+SULaw!B22+SUAg!B22</f>
        <v>750000</v>
      </c>
      <c r="C22" s="45">
        <f t="shared" si="0"/>
        <v>1</v>
      </c>
      <c r="D22" s="177">
        <f>HSCS!D22+HSCNO!D22+PBRC!D22+LSUAg!D22+SULaw!D22+SUAg!D22</f>
        <v>0</v>
      </c>
      <c r="E22" s="42">
        <f t="shared" si="5"/>
        <v>0</v>
      </c>
      <c r="F22" s="191">
        <f t="shared" si="2"/>
        <v>750000</v>
      </c>
      <c r="G22" s="47">
        <f>IF(ISBLANK(F22),"  ",IF(F79&gt;0,F22/F79,IF(F22&gt;0,1,0)))</f>
        <v>5.0607753512654275E-4</v>
      </c>
      <c r="H22" s="165">
        <f>HSCS!H22+HSCNO!H22+PBRC!H22+LSUAg!H22+SULaw!H22+SUAg!H22</f>
        <v>750000</v>
      </c>
      <c r="I22" s="45">
        <f t="shared" si="3"/>
        <v>1</v>
      </c>
      <c r="J22" s="177">
        <f>HSCS!J22+HSCNO!J22+PBRC!J22+LSUAg!J22+SULaw!J22+SUAg!J22</f>
        <v>0</v>
      </c>
      <c r="K22" s="46">
        <f t="shared" si="4"/>
        <v>0</v>
      </c>
      <c r="L22" s="191">
        <f t="shared" si="1"/>
        <v>750000</v>
      </c>
      <c r="M22" s="47">
        <f>IF(ISBLANK(L22),"  ",IF(L79&gt;0,L22/L79,IF(L22&gt;0,1,0)))</f>
        <v>5.1635627760967162E-4</v>
      </c>
      <c r="N22" s="24"/>
    </row>
    <row r="23" spans="1:14" ht="15" customHeight="1" x14ac:dyDescent="0.2">
      <c r="A23" s="52" t="s">
        <v>22</v>
      </c>
      <c r="B23" s="165">
        <f>HSCS!B23+HSCNO!B23+PBRC!B23+LSUAg!B23+SULaw!B23+SUAg!B23</f>
        <v>0</v>
      </c>
      <c r="C23" s="45">
        <f t="shared" si="0"/>
        <v>0</v>
      </c>
      <c r="D23" s="177">
        <f>HSCS!D23+HSCNO!D23+PBRC!D23+LSUAg!D23+SULaw!D23+SUAg!D23</f>
        <v>0</v>
      </c>
      <c r="E23" s="42">
        <f t="shared" si="5"/>
        <v>0</v>
      </c>
      <c r="F23" s="191">
        <f t="shared" si="2"/>
        <v>0</v>
      </c>
      <c r="G23" s="47">
        <f>IF(ISBLANK(F23),"  ",IF(F79&gt;0,F23/F79,IF(F23&gt;0,1,0)))</f>
        <v>0</v>
      </c>
      <c r="H23" s="165">
        <f>HSCS!H23+HSCNO!H23+PBRC!H23+LSUAg!H23+SULaw!H23+SUAg!H23</f>
        <v>0</v>
      </c>
      <c r="I23" s="45">
        <f t="shared" si="3"/>
        <v>0</v>
      </c>
      <c r="J23" s="177">
        <f>HSCS!J23+HSCNO!J23+PBRC!J23+LSUAg!J23+SULaw!J23+SUAg!J23</f>
        <v>0</v>
      </c>
      <c r="K23" s="46">
        <f t="shared" si="4"/>
        <v>0</v>
      </c>
      <c r="L23" s="191">
        <f t="shared" si="1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165">
        <f>HSCS!B24+HSCNO!B24+PBRC!B24+LSUAg!B24+SULaw!B24+SUAg!B24</f>
        <v>0</v>
      </c>
      <c r="C24" s="45">
        <f t="shared" si="0"/>
        <v>0</v>
      </c>
      <c r="D24" s="177">
        <f>HSCS!D24+HSCNO!D24+PBRC!D24+LSUAg!D24+SULaw!D24+SUAg!D24</f>
        <v>0</v>
      </c>
      <c r="E24" s="42">
        <f t="shared" si="5"/>
        <v>0</v>
      </c>
      <c r="F24" s="191">
        <f t="shared" si="2"/>
        <v>0</v>
      </c>
      <c r="G24" s="47">
        <f>IF(ISBLANK(F24),"  ",IF(F79&gt;0,F24/F79,IF(F24&gt;0,1,0)))</f>
        <v>0</v>
      </c>
      <c r="H24" s="165">
        <f>HSCS!H24+HSCNO!H24+PBRC!H24+LSUAg!H24+SULaw!H24+SUAg!H24</f>
        <v>0</v>
      </c>
      <c r="I24" s="45">
        <f t="shared" si="3"/>
        <v>0</v>
      </c>
      <c r="J24" s="177">
        <f>HSCS!J24+HSCNO!J24+PBRC!J24+LSUAg!J24+SULaw!J24+SUAg!J24</f>
        <v>0</v>
      </c>
      <c r="K24" s="46">
        <f t="shared" si="4"/>
        <v>0</v>
      </c>
      <c r="L24" s="191">
        <f t="shared" si="1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165">
        <f>HSCS!B25+HSCNO!B25+PBRC!B25+LSUAg!B25+SULaw!B25+SUAg!B25</f>
        <v>0</v>
      </c>
      <c r="C25" s="45">
        <f t="shared" si="0"/>
        <v>0</v>
      </c>
      <c r="D25" s="177">
        <f>HSCS!D25+HSCNO!D25+PBRC!D25+LSUAg!D25+SULaw!D25+SUAg!D25</f>
        <v>0</v>
      </c>
      <c r="E25" s="42">
        <f t="shared" si="5"/>
        <v>0</v>
      </c>
      <c r="F25" s="191">
        <f t="shared" si="2"/>
        <v>0</v>
      </c>
      <c r="G25" s="47">
        <f>IF(ISBLANK(F25),"  ",IF(F79&gt;0,F25/F79,IF(F25&gt;0,1,0)))</f>
        <v>0</v>
      </c>
      <c r="H25" s="165">
        <f>HSCS!H25+HSCNO!H25+PBRC!H25+LSUAg!H25+SULaw!H25+SUAg!H25</f>
        <v>0</v>
      </c>
      <c r="I25" s="45">
        <f t="shared" si="3"/>
        <v>0</v>
      </c>
      <c r="J25" s="177">
        <f>HSCS!J25+HSCNO!J25+PBRC!J25+LSUAg!J25+SULaw!J25+SUAg!J25</f>
        <v>0</v>
      </c>
      <c r="K25" s="46">
        <f t="shared" si="4"/>
        <v>0</v>
      </c>
      <c r="L25" s="191">
        <f t="shared" si="1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165">
        <f>HSCS!B26+HSCNO!B26+PBRC!B26+LSUAg!B26+SULaw!B26+SUAg!B26</f>
        <v>0</v>
      </c>
      <c r="C26" s="45">
        <f t="shared" si="0"/>
        <v>0</v>
      </c>
      <c r="D26" s="177">
        <f>HSCS!D26+HSCNO!D26+PBRC!D26+LSUAg!D26+SULaw!D26+SUAg!D26</f>
        <v>0</v>
      </c>
      <c r="E26" s="42">
        <f t="shared" si="5"/>
        <v>0</v>
      </c>
      <c r="F26" s="191">
        <f t="shared" si="2"/>
        <v>0</v>
      </c>
      <c r="G26" s="47">
        <f>IF(ISBLANK(F26),"  ",IF(F79&gt;0,F26/F79,IF(F26&gt;0,1,0)))</f>
        <v>0</v>
      </c>
      <c r="H26" s="165">
        <f>HSCS!H26+HSCNO!H26+PBRC!H26+LSUAg!H26+SULaw!H26+SUAg!H26</f>
        <v>0</v>
      </c>
      <c r="I26" s="45">
        <f t="shared" si="3"/>
        <v>0</v>
      </c>
      <c r="J26" s="177">
        <f>HSCS!J26+HSCNO!J26+PBRC!J26+LSUAg!J26+SULaw!J26+SUAg!J26</f>
        <v>0</v>
      </c>
      <c r="K26" s="46">
        <f t="shared" si="4"/>
        <v>0</v>
      </c>
      <c r="L26" s="191">
        <f t="shared" si="1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165">
        <f>HSCS!B27+HSCNO!B27+PBRC!B27+LSUAg!B27+SULaw!B27+SUAg!B27</f>
        <v>0</v>
      </c>
      <c r="C27" s="45">
        <f t="shared" si="0"/>
        <v>0</v>
      </c>
      <c r="D27" s="177">
        <f>HSCS!D27+HSCNO!D27+PBRC!D27+LSUAg!D27+SULaw!D27+SUAg!D27</f>
        <v>0</v>
      </c>
      <c r="E27" s="42">
        <f t="shared" si="5"/>
        <v>0</v>
      </c>
      <c r="F27" s="191">
        <f t="shared" si="2"/>
        <v>0</v>
      </c>
      <c r="G27" s="47">
        <f>IF(ISBLANK(F27),"  ",IF(F79&gt;0,F27/F79,IF(F27&gt;0,1,0)))</f>
        <v>0</v>
      </c>
      <c r="H27" s="165">
        <f>HSCS!H27+HSCNO!H27+PBRC!H27+LSUAg!H27+SULaw!H27+SUAg!H27</f>
        <v>0</v>
      </c>
      <c r="I27" s="45">
        <f t="shared" si="3"/>
        <v>0</v>
      </c>
      <c r="J27" s="177">
        <f>HSCS!J27+HSCNO!J27+PBRC!J27+LSUAg!J27+SULaw!J27+SUAg!J27</f>
        <v>0</v>
      </c>
      <c r="K27" s="46">
        <f t="shared" si="4"/>
        <v>0</v>
      </c>
      <c r="L27" s="191">
        <f t="shared" si="1"/>
        <v>0</v>
      </c>
      <c r="M27" s="47">
        <f>IF(ISBLANK(L27),"  ",IF(L79&gt;0,L27/L79,IF(L27&gt;0,1,0)))</f>
        <v>0</v>
      </c>
      <c r="N27" s="24"/>
    </row>
    <row r="28" spans="1:14" ht="15" customHeight="1" x14ac:dyDescent="0.2">
      <c r="A28" s="53" t="s">
        <v>27</v>
      </c>
      <c r="B28" s="165">
        <f>HSCS!B28+HSCNO!B28+PBRC!B28+LSUAg!B28+SULaw!B28+SUAg!B28</f>
        <v>0</v>
      </c>
      <c r="C28" s="45">
        <f t="shared" si="0"/>
        <v>0</v>
      </c>
      <c r="D28" s="177">
        <f>HSCS!D28+HSCNO!D28+PBRC!D28+LSUAg!D28+SULaw!D28+SUAg!D28</f>
        <v>0</v>
      </c>
      <c r="E28" s="42">
        <f t="shared" si="5"/>
        <v>0</v>
      </c>
      <c r="F28" s="191">
        <f t="shared" si="2"/>
        <v>0</v>
      </c>
      <c r="G28" s="47">
        <f>IF(ISBLANK(F28),"  ",IF(F79&gt;0,F28/F79,IF(F28&gt;0,1,0)))</f>
        <v>0</v>
      </c>
      <c r="H28" s="165">
        <f>HSCS!H28+HSCNO!H28+PBRC!H28+LSUAg!H28+SULaw!H28+SUAg!H28</f>
        <v>0</v>
      </c>
      <c r="I28" s="45">
        <f t="shared" si="3"/>
        <v>0</v>
      </c>
      <c r="J28" s="177">
        <f>HSCS!J28+HSCNO!J28+PBRC!J28+LSUAg!J28+SULaw!J28+SUAg!J28</f>
        <v>0</v>
      </c>
      <c r="K28" s="46">
        <f t="shared" si="4"/>
        <v>0</v>
      </c>
      <c r="L28" s="191">
        <f t="shared" si="1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165">
        <f>HSCS!B29+HSCNO!B29+PBRC!B29+LSUAg!B29+SULaw!B29+SUAg!B29</f>
        <v>0</v>
      </c>
      <c r="C29" s="45">
        <f t="shared" si="0"/>
        <v>0</v>
      </c>
      <c r="D29" s="177">
        <f>HSCS!D29+HSCNO!D29+PBRC!D29+LSUAg!D29+SULaw!D29+SUAg!D29</f>
        <v>0</v>
      </c>
      <c r="E29" s="42">
        <f t="shared" si="5"/>
        <v>0</v>
      </c>
      <c r="F29" s="191">
        <f t="shared" si="2"/>
        <v>0</v>
      </c>
      <c r="G29" s="47">
        <f>IF(ISBLANK(F29),"  ",IF(F79&gt;0,F29/F79,IF(F29&gt;0,1,0)))</f>
        <v>0</v>
      </c>
      <c r="H29" s="165">
        <f>HSCS!H29+HSCNO!H29+PBRC!H29+LSUAg!H29+SULaw!H29+SUAg!H29</f>
        <v>0</v>
      </c>
      <c r="I29" s="45">
        <f t="shared" si="3"/>
        <v>0</v>
      </c>
      <c r="J29" s="177">
        <f>HSCS!J29+HSCNO!J29+PBRC!J29+LSUAg!J29+SULaw!J29+SUAg!J29</f>
        <v>0</v>
      </c>
      <c r="K29" s="46">
        <f t="shared" si="4"/>
        <v>0</v>
      </c>
      <c r="L29" s="191">
        <f t="shared" si="1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165">
        <f>HSCS!B30+HSCNO!B30+PBRC!B30+LSUAg!B30+SULaw!B30+SUAg!B30</f>
        <v>0</v>
      </c>
      <c r="C30" s="45">
        <f t="shared" si="0"/>
        <v>0</v>
      </c>
      <c r="D30" s="177">
        <f>HSCS!D30+HSCNO!D30+PBRC!D30+LSUAg!D30+SULaw!D30+SUAg!D30</f>
        <v>0</v>
      </c>
      <c r="E30" s="42">
        <f>IF(ISBLANK(D30),"  ",IF(F30&gt;0,D30/F30,IF(D30&gt;0,1,0)))</f>
        <v>0</v>
      </c>
      <c r="F30" s="191">
        <f t="shared" si="2"/>
        <v>0</v>
      </c>
      <c r="G30" s="47">
        <f>IF(ISBLANK(F30),"  ",IF(F79&gt;0,F30/F79,IF(F30&gt;0,1,0)))</f>
        <v>0</v>
      </c>
      <c r="H30" s="165">
        <f>HSCS!H30+HSCNO!H30+PBRC!H30+LSUAg!H30+SULaw!H30+SUAg!H30</f>
        <v>0</v>
      </c>
      <c r="I30" s="45">
        <f t="shared" si="3"/>
        <v>0</v>
      </c>
      <c r="J30" s="177">
        <f>HSCS!J30+HSCNO!J30+PBRC!J30+LSUAg!J30+SULaw!J30+SUAg!J30</f>
        <v>0</v>
      </c>
      <c r="K30" s="46">
        <f>IF(ISBLANK(J30),"  ",IF(L30&gt;0,J30/L30,IF(J30&gt;0,1,0)))</f>
        <v>0</v>
      </c>
      <c r="L30" s="191">
        <f t="shared" si="1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165">
        <f>HSCS!B31+HSCNO!B31+PBRC!B31+LSUAg!B31+SULaw!B31+SUAg!B31</f>
        <v>0</v>
      </c>
      <c r="C31" s="45">
        <f t="shared" si="0"/>
        <v>0</v>
      </c>
      <c r="D31" s="177">
        <f>HSCS!D31+HSCNO!D31+PBRC!D31+LSUAg!D31+SULaw!D31+SUAg!D31</f>
        <v>0</v>
      </c>
      <c r="E31" s="42">
        <f>IF(ISBLANK(D31),"  ",IF(F31&gt;0,D31/F31,IF(D31&gt;0,1,0)))</f>
        <v>0</v>
      </c>
      <c r="F31" s="191">
        <f t="shared" si="2"/>
        <v>0</v>
      </c>
      <c r="G31" s="47">
        <f>IF(ISBLANK(F31),"  ",IF(F79&gt;0,F31/F79,IF(F31&gt;0,1,0)))</f>
        <v>0</v>
      </c>
      <c r="H31" s="165">
        <f>HSCS!H31+HSCNO!H31+PBRC!H31+LSUAg!H31+SULaw!H31+SUAg!H31</f>
        <v>0</v>
      </c>
      <c r="I31" s="45">
        <f t="shared" si="3"/>
        <v>0</v>
      </c>
      <c r="J31" s="177">
        <f>HSCS!J31+HSCNO!J31+PBRC!J31+LSUAg!J31+SULaw!J31+SUAg!J31</f>
        <v>0</v>
      </c>
      <c r="K31" s="46">
        <f>IF(ISBLANK(J31),"  ",IF(L31&gt;0,J31/L31,IF(J31&gt;0,1,0)))</f>
        <v>0</v>
      </c>
      <c r="L31" s="191">
        <f t="shared" si="1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165">
        <f>HSCS!B32+HSCNO!B32+PBRC!B32+LSUAg!B32+SULaw!B32+SUAg!B32</f>
        <v>0</v>
      </c>
      <c r="C32" s="45">
        <f t="shared" si="0"/>
        <v>0</v>
      </c>
      <c r="D32" s="177">
        <f>HSCS!D32+HSCNO!D32+PBRC!D32+LSUAg!D32+SULaw!D32+SUAg!D32</f>
        <v>0</v>
      </c>
      <c r="E32" s="42">
        <f>IF(ISBLANK(D32),"  ",IF(F32&gt;0,D32/F32,IF(D32&gt;0,1,0)))</f>
        <v>0</v>
      </c>
      <c r="F32" s="191">
        <f t="shared" si="2"/>
        <v>0</v>
      </c>
      <c r="G32" s="47">
        <f>IF(ISBLANK(F32),"  ",IF(F79&gt;0,F32/F79,IF(F32&gt;0,1,0)))</f>
        <v>0</v>
      </c>
      <c r="H32" s="165">
        <f>HSCS!H32+HSCNO!H32+PBRC!H32+LSUAg!H32+SULaw!H32+SUAg!H32</f>
        <v>0</v>
      </c>
      <c r="I32" s="45">
        <f t="shared" si="3"/>
        <v>0</v>
      </c>
      <c r="J32" s="177">
        <f>HSCS!J32+HSCNO!J32+PBRC!J32+LSUAg!J32+SULaw!J32+SUAg!J32</f>
        <v>0</v>
      </c>
      <c r="K32" s="46">
        <f>IF(ISBLANK(J32),"  ",IF(L32&gt;0,J32/L32,IF(J32&gt;0,1,0)))</f>
        <v>0</v>
      </c>
      <c r="L32" s="191">
        <f t="shared" si="1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165">
        <f>HSCS!B33+HSCNO!B33+PBRC!B33+LSUAg!B33+SULaw!B33+SUAg!B33</f>
        <v>0</v>
      </c>
      <c r="C33" s="45">
        <f>IF(ISBLANK(B33),"  ",IF(F33&gt;0,B33/F33,IF(B33&gt;0,1,0)))</f>
        <v>0</v>
      </c>
      <c r="D33" s="177">
        <f>HSCS!D33+HSCNO!D33+PBRC!D33+LSUAg!D33+SULaw!D33+SUAg!D33</f>
        <v>0</v>
      </c>
      <c r="E33" s="42">
        <f>IF(ISBLANK(D33),"  ",IF(F33&gt;0,D33/F33,IF(D33&gt;0,1,0)))</f>
        <v>0</v>
      </c>
      <c r="F33" s="191">
        <f t="shared" si="2"/>
        <v>0</v>
      </c>
      <c r="G33" s="47">
        <f>IF(ISBLANK(F33),"  ",IF(F79&gt;0,F33/F79,IF(F33&gt;0,1,0)))</f>
        <v>0</v>
      </c>
      <c r="H33" s="165">
        <f>HSCS!H33+HSCNO!H33+PBRC!H33+LSUAg!H33+SULaw!H33+SUAg!H33</f>
        <v>0</v>
      </c>
      <c r="I33" s="45">
        <f>IF(ISBLANK(H33),"  ",IF(L33&gt;0,H33/L33,IF(H33&gt;0,1,0)))</f>
        <v>0</v>
      </c>
      <c r="J33" s="177">
        <f>HSCS!J33+HSCNO!J33+PBRC!J33+LSUAg!J33+SULaw!J33+SUAg!J33</f>
        <v>0</v>
      </c>
      <c r="K33" s="46">
        <f>IF(ISBLANK(J33),"  ",IF(L33&gt;0,J33/L33,IF(J33&gt;0,1,0)))</f>
        <v>0</v>
      </c>
      <c r="L33" s="191">
        <f t="shared" si="1"/>
        <v>0</v>
      </c>
      <c r="M33" s="47">
        <f>IF(ISBLANK(L33),"  ",IF(L79&gt;0,L33/L79,IF(L33&gt;0,1,0)))</f>
        <v>0</v>
      </c>
      <c r="N33" s="24"/>
    </row>
    <row r="34" spans="1:14" ht="15" customHeight="1" x14ac:dyDescent="0.2">
      <c r="A34" s="53" t="s">
        <v>32</v>
      </c>
      <c r="B34" s="165">
        <f>HSCS!B34+HSCNO!B34+PBRC!B34+LSUAg!B34+SULaw!B34+SUAg!B34</f>
        <v>0</v>
      </c>
      <c r="C34" s="45">
        <f t="shared" si="0"/>
        <v>0</v>
      </c>
      <c r="D34" s="177">
        <f>HSCS!D34+HSCNO!D34+PBRC!D34+LSUAg!D34+SULaw!D34+SUAg!D34</f>
        <v>0</v>
      </c>
      <c r="E34" s="42">
        <f t="shared" si="5"/>
        <v>0</v>
      </c>
      <c r="F34" s="191">
        <f t="shared" si="2"/>
        <v>0</v>
      </c>
      <c r="G34" s="47">
        <f>IF(ISBLANK(F34),"  ",IF(F79&gt;0,F34/F79,IF(F34&gt;0,1,0)))</f>
        <v>0</v>
      </c>
      <c r="H34" s="165">
        <f>HSCS!H34+HSCNO!H34+PBRC!H34+LSUAg!H34+SULaw!H34+SUAg!H34</f>
        <v>0</v>
      </c>
      <c r="I34" s="45">
        <f t="shared" si="3"/>
        <v>0</v>
      </c>
      <c r="J34" s="177">
        <f>HSCS!J34+HSCNO!J34+PBRC!J34+LSUAg!J34+SULaw!J34+SUAg!J34</f>
        <v>0</v>
      </c>
      <c r="K34" s="46">
        <f t="shared" si="4"/>
        <v>0</v>
      </c>
      <c r="L34" s="191">
        <f t="shared" si="1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165">
        <f>HSCS!B35+HSCNO!B35+PBRC!B35+LSUAg!B35+SULaw!B35+SUAg!B35</f>
        <v>0</v>
      </c>
      <c r="C35" s="45">
        <f t="shared" ref="C35:C36" si="6">IF(ISBLANK(B35),"  ",IF(F35&gt;0,B35/F35,IF(B35&gt;0,1,0)))</f>
        <v>0</v>
      </c>
      <c r="D35" s="177">
        <f>HSCS!D35+HSCNO!D35+PBRC!D35+LSUAg!D35+SULaw!D35+SUAg!D35</f>
        <v>0</v>
      </c>
      <c r="E35" s="42">
        <f t="shared" ref="E35:E36" si="7">IF(ISBLANK(D35),"  ",IF(F35&gt;0,D35/F35,IF(D35&gt;0,1,0)))</f>
        <v>0</v>
      </c>
      <c r="F35" s="191">
        <f t="shared" ref="F35" si="8">D35+B35</f>
        <v>0</v>
      </c>
      <c r="G35" s="47">
        <f>IF(ISBLANK(F35),"  ",IF(F80&gt;0,F35/F80,IF(F35&gt;0,1,0)))</f>
        <v>0</v>
      </c>
      <c r="H35" s="165">
        <f>HSCS!H35+HSCNO!H35+PBRC!H35+LSUAg!H35+SULaw!H35+SUAg!H35</f>
        <v>0</v>
      </c>
      <c r="I35" s="45">
        <f t="shared" ref="I35" si="9">IF(ISBLANK(H35),"  ",IF(L35&gt;0,H35/L35,IF(H35&gt;0,1,0)))</f>
        <v>0</v>
      </c>
      <c r="J35" s="177">
        <f>HSCS!J35+HSCNO!J35+PBRC!J35+LSUAg!J35+SULaw!J35+SUAg!J35</f>
        <v>0</v>
      </c>
      <c r="K35" s="46">
        <f t="shared" ref="K35" si="10">IF(ISBLANK(J35),"  ",IF(L35&gt;0,J35/L35,IF(J35&gt;0,1,0)))</f>
        <v>0</v>
      </c>
      <c r="L35" s="191">
        <f t="shared" ref="L35" si="11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165">
        <f>HSCS!B36+HSCNO!B36+PBRC!B36+LSUAg!B36+SULaw!B36+SUAg!B36</f>
        <v>0</v>
      </c>
      <c r="C36" s="45">
        <f t="shared" si="6"/>
        <v>0</v>
      </c>
      <c r="D36" s="177">
        <f>HSCS!D36+HSCNO!D36+PBRC!D36+LSUAg!D36+SULaw!D36+SUAg!D36</f>
        <v>0</v>
      </c>
      <c r="E36" s="42">
        <f t="shared" si="7"/>
        <v>0</v>
      </c>
      <c r="F36" s="191">
        <f t="shared" ref="F36" si="12">D36+B36</f>
        <v>0</v>
      </c>
      <c r="G36" s="47">
        <f>IF(ISBLANK(F36),"  ",IF(F81&gt;0,F36/F81,IF(F36&gt;0,1,0)))</f>
        <v>0</v>
      </c>
      <c r="H36" s="165">
        <f>HSCS!H36+HSCNO!H36+PBRC!H36+LSUAg!H36+SULaw!H36+SUAg!H36</f>
        <v>200000</v>
      </c>
      <c r="I36" s="45">
        <f t="shared" ref="I36" si="13">IF(ISBLANK(H36),"  ",IF(L36&gt;0,H36/L36,IF(H36&gt;0,1,0)))</f>
        <v>1</v>
      </c>
      <c r="J36" s="177">
        <f>HSCS!J36+HSCNO!J36+PBRC!J36+LSUAg!J36+SULaw!J36+SUAg!J36</f>
        <v>0</v>
      </c>
      <c r="K36" s="46">
        <f t="shared" ref="K36" si="14">IF(ISBLANK(J36),"  ",IF(L36&gt;0,J36/L36,IF(J36&gt;0,1,0)))</f>
        <v>0</v>
      </c>
      <c r="L36" s="191">
        <f t="shared" ref="L36" si="15">J36+H36</f>
        <v>200000</v>
      </c>
      <c r="M36" s="47">
        <f>IF(ISBLANK(L36),"  ",IF(L81&gt;0,L36/L81,IF(L36&gt;0,1,0)))</f>
        <v>1</v>
      </c>
      <c r="N36" s="24"/>
    </row>
    <row r="37" spans="1:14" ht="15" customHeight="1" x14ac:dyDescent="0.25">
      <c r="A37" s="55" t="s">
        <v>33</v>
      </c>
      <c r="B37" s="165"/>
      <c r="C37" s="56" t="s">
        <v>4</v>
      </c>
      <c r="D37" s="177"/>
      <c r="E37" s="57" t="s">
        <v>4</v>
      </c>
      <c r="F37" s="191"/>
      <c r="G37" s="58" t="s">
        <v>4</v>
      </c>
      <c r="H37" s="165"/>
      <c r="I37" s="56" t="s">
        <v>4</v>
      </c>
      <c r="J37" s="177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165">
        <f>HSCS!B38+HSCNO!B38+PBRC!B38+LSUAg!B38+SULaw!B38+SUAg!B38</f>
        <v>0</v>
      </c>
      <c r="C38" s="45">
        <f t="shared" si="0"/>
        <v>0</v>
      </c>
      <c r="D38" s="177">
        <f>HSCS!D38+HSCNO!D38+PBRC!D38+LSUAg!D38+SULaw!D38+SUAg!D38</f>
        <v>0</v>
      </c>
      <c r="E38" s="46">
        <f>IF(ISBLANK(D38),"  ",IF(F38&gt;0,D38/F38,IF(D38&gt;0,1,0)))</f>
        <v>0</v>
      </c>
      <c r="F38" s="191">
        <f t="shared" si="2"/>
        <v>0</v>
      </c>
      <c r="G38" s="47">
        <f>IF(ISBLANK(F38),"  ",IF(F79&gt;0,F38/F79,IF(F38&gt;0,1,0)))</f>
        <v>0</v>
      </c>
      <c r="H38" s="165">
        <f>HSCS!H38+HSCNO!H38+PBRC!H38+LSUAg!H38+SULaw!H38+SUAg!H38</f>
        <v>0</v>
      </c>
      <c r="I38" s="45">
        <f>IF(ISBLANK(H38),"  ",IF(L38&gt;0,H38/L38,IF(H38&gt;0,1,0)))</f>
        <v>0</v>
      </c>
      <c r="J38" s="177">
        <f>HSCS!J38+HSCNO!J38+PBRC!J38+LSUAg!J38+SULaw!J38+SUAg!J38</f>
        <v>0</v>
      </c>
      <c r="K38" s="46">
        <f>IF(ISBLANK(J38),"  ",IF(L38&gt;0,J38/L38,IF(J38&gt;0,1,0)))</f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167"/>
      <c r="C39" s="56" t="s">
        <v>4</v>
      </c>
      <c r="D39" s="179"/>
      <c r="E39" s="57" t="s">
        <v>4</v>
      </c>
      <c r="F39" s="191"/>
      <c r="G39" s="58" t="s">
        <v>4</v>
      </c>
      <c r="H39" s="167"/>
      <c r="I39" s="56" t="s">
        <v>4</v>
      </c>
      <c r="J39" s="179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5">
        <f>HSCS!B40+HSCNO!B40+PBRC!B40+LSUAg!B40+SULaw!B40+SUAg!B40</f>
        <v>0</v>
      </c>
      <c r="C40" s="45">
        <f t="shared" si="0"/>
        <v>0</v>
      </c>
      <c r="D40" s="177">
        <f>HSCS!D40+HSCNO!D40+PBRC!D40+LSUAg!D40+SULaw!D40+SUAg!D40</f>
        <v>0</v>
      </c>
      <c r="E40" s="46">
        <f>IF(ISBLANK(D40),"  ",IF(F40&gt;0,D40/F40,IF(D40&gt;0,1,0)))</f>
        <v>0</v>
      </c>
      <c r="F40" s="192">
        <f t="shared" si="2"/>
        <v>0</v>
      </c>
      <c r="G40" s="47">
        <f>IF(ISBLANK(F40),"  ",IF(F79&gt;0,F40/F79,IF(F40&gt;0,1,0)))</f>
        <v>0</v>
      </c>
      <c r="H40" s="165">
        <f>HSCS!H40+HSCNO!H40+PBRC!H40+LSUAg!H40+SULaw!H40+SUAg!H40</f>
        <v>0</v>
      </c>
      <c r="I40" s="45">
        <f>IF(ISBLANK(H40),"  ",IF(L40&gt;0,H40/L40,IF(H40&gt;0,1,0)))</f>
        <v>0</v>
      </c>
      <c r="J40" s="177">
        <f>HSCS!J40+HSCNO!J40+PBRC!J40+LSUAg!J40+SULaw!J40+SUAg!J40</f>
        <v>0</v>
      </c>
      <c r="K40" s="46">
        <f>IF(ISBLANK(J40),"  ",IF(L40&gt;0,J40/L40,IF(J40&gt;0,1,0)))</f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36</v>
      </c>
      <c r="B41" s="168"/>
      <c r="C41" s="45" t="str">
        <f t="shared" si="0"/>
        <v xml:space="preserve">  </v>
      </c>
      <c r="D41" s="180"/>
      <c r="E41" s="42" t="str">
        <f>IF(ISBLANK(D41),"  ",IF(F41&gt;0,D41/F41,IF(D41&gt;0,1,0)))</f>
        <v xml:space="preserve">  </v>
      </c>
      <c r="F41" s="191">
        <f t="shared" si="2"/>
        <v>0</v>
      </c>
      <c r="G41" s="47">
        <f>IF(ISBLANK(F41),"  ",IF(F79&gt;0,F41/F79,IF(F41&gt;0,1,0)))</f>
        <v>0</v>
      </c>
      <c r="H41" s="168"/>
      <c r="I41" s="45" t="str">
        <f>IF(ISBLANK(H41),"  ",IF(L41&gt;0,H41/L41,IF(H41&gt;0,1,0)))</f>
        <v xml:space="preserve">  </v>
      </c>
      <c r="J41" s="180"/>
      <c r="K41" s="46" t="str">
        <f>IF(ISBLANK(J41),"  ",IF(L41&gt;0,J41/L41,IF(J41&gt;0,1,0)))</f>
        <v xml:space="preserve">  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f>SUM(B13:B15,B38,B40,B41)</f>
        <v>250682487.65000001</v>
      </c>
      <c r="C42" s="69">
        <f t="shared" si="0"/>
        <v>1</v>
      </c>
      <c r="D42" s="213">
        <f>SUM(D13:D15,D38,D40,D41)</f>
        <v>0</v>
      </c>
      <c r="E42" s="60">
        <f>IF(ISBLANK(D42),"  ",IF(F42&gt;0,D42/F42,IF(D42&gt;0,1,0)))</f>
        <v>0</v>
      </c>
      <c r="F42" s="169">
        <f>SUM(F13:F15,F38,F40:F41)</f>
        <v>250682487.65000001</v>
      </c>
      <c r="G42" s="61">
        <f>IF(ISBLANK(F42),"  ",IF(F79&gt;0,F42/F79,IF(F42&gt;0,1,0)))</f>
        <v>0.16915303393240266</v>
      </c>
      <c r="H42" s="169">
        <f>SUM(H13:H15,H38,H40:H41)</f>
        <v>235821042</v>
      </c>
      <c r="I42" s="69">
        <f>IF(ISBLANK(H42),"  ",IF(L42&gt;0,H42/L42,IF(H42&gt;0,1,0)))</f>
        <v>1</v>
      </c>
      <c r="J42" s="213">
        <f>SUM(J13:J15,J38,J40:J41)</f>
        <v>0</v>
      </c>
      <c r="K42" s="62">
        <f>IF(ISBLANK(J42),"  ",IF(L42&gt;0,J42/L42,IF(J42&gt;0,1,0)))</f>
        <v>0</v>
      </c>
      <c r="L42" s="169">
        <f>SUM(L13:L15,L38,L40:L41)</f>
        <v>235821042</v>
      </c>
      <c r="M42" s="61">
        <f>IF(ISBLANK(L42),"  ",IF(L79&gt;0,L42/L79,IF(L42&gt;0,1,0)))</f>
        <v>0.16235690057220536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165">
        <f>HSCS!B44+HSCNO!B44+PBRC!B44+LSUAg!B44+SULaw!B44+SUAg!B44</f>
        <v>0</v>
      </c>
      <c r="C44" s="41">
        <f t="shared" si="0"/>
        <v>0</v>
      </c>
      <c r="D44" s="177">
        <f>HSCS!D44+HSCNO!D44+PBRC!D44+LSUAg!D44+SULaw!D44+SUAg!D44</f>
        <v>0</v>
      </c>
      <c r="E44" s="42">
        <f t="shared" ref="E44:E51" si="16">IF(ISBLANK(D44),"  ",IF(F44&gt;0,D44/F44,IF(D44&gt;0,1,0)))</f>
        <v>0</v>
      </c>
      <c r="F44" s="189">
        <f>D44+B44</f>
        <v>0</v>
      </c>
      <c r="G44" s="43">
        <f>IF(ISBLANK(F44),"  ",IF(D79&gt;0,F44/D79,IF(F44&gt;0,1,0)))</f>
        <v>0</v>
      </c>
      <c r="H44" s="165">
        <f>HSCS!H44+HSCNO!H44+PBRC!H44+LSUAg!H44+SULaw!H44+SUAg!H44</f>
        <v>0</v>
      </c>
      <c r="I44" s="41">
        <f t="shared" ref="I44:I51" si="17">IF(ISBLANK(H44),"  ",IF(L44&gt;0,H44/L44,IF(H44&gt;0,1,0)))</f>
        <v>0</v>
      </c>
      <c r="J44" s="177">
        <f>HSCS!J44+HSCNO!J44+PBRC!J44+LSUAg!J44+SULaw!J44+SUAg!J44</f>
        <v>0</v>
      </c>
      <c r="K44" s="42">
        <f t="shared" ref="K44:K51" si="18">IF(ISBLANK(J44),"  ",IF(L44&gt;0,J44/L44,IF(J44&gt;0,1,0)))</f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165">
        <f>HSCS!B45+HSCNO!B45+PBRC!B45+LSUAg!B45+SULaw!B45+SUAg!B45</f>
        <v>0</v>
      </c>
      <c r="C45" s="45">
        <f t="shared" si="0"/>
        <v>0</v>
      </c>
      <c r="D45" s="177">
        <f>HSCS!D45+HSCNO!D45+PBRC!D45+LSUAg!D45+SULaw!D45+SUAg!D45</f>
        <v>0</v>
      </c>
      <c r="E45" s="46">
        <f t="shared" si="16"/>
        <v>0</v>
      </c>
      <c r="F45" s="191">
        <f>D45+B45</f>
        <v>0</v>
      </c>
      <c r="G45" s="47">
        <f>IF(ISBLANK(F45),"  ",IF(D79&gt;0,F45/D79,IF(F45&gt;0,1,0)))</f>
        <v>0</v>
      </c>
      <c r="H45" s="165">
        <f>HSCS!H45+HSCNO!H45+PBRC!H45+LSUAg!H45+SULaw!H45+SUAg!H45</f>
        <v>0</v>
      </c>
      <c r="I45" s="45">
        <f t="shared" si="17"/>
        <v>0</v>
      </c>
      <c r="J45" s="177">
        <f>HSCS!J45+HSCNO!J45+PBRC!J45+LSUAg!J45+SULaw!J45+SUAg!J45</f>
        <v>0</v>
      </c>
      <c r="K45" s="46">
        <f t="shared" si="18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165">
        <f>HSCS!B46+HSCNO!B46+PBRC!B46+LSUAg!B46+SULaw!B46+SUAg!B46</f>
        <v>0</v>
      </c>
      <c r="C46" s="45">
        <f t="shared" si="0"/>
        <v>0</v>
      </c>
      <c r="D46" s="177">
        <f>HSCS!D46+HSCNO!D46+PBRC!D46+LSUAg!D46+SULaw!D46+SUAg!D46</f>
        <v>0</v>
      </c>
      <c r="E46" s="46">
        <f t="shared" si="16"/>
        <v>0</v>
      </c>
      <c r="F46" s="192">
        <f>D46+B46</f>
        <v>0</v>
      </c>
      <c r="G46" s="47">
        <f>IF(ISBLANK(F46),"  ",IF(D79&gt;0,F46/D79,IF(F46&gt;0,1,0)))</f>
        <v>0</v>
      </c>
      <c r="H46" s="165">
        <f>HSCS!H46+HSCNO!H46+PBRC!H46+LSUAg!H46+SULaw!H46+SUAg!H46</f>
        <v>0</v>
      </c>
      <c r="I46" s="45">
        <f t="shared" si="17"/>
        <v>0</v>
      </c>
      <c r="J46" s="177">
        <f>HSCS!J46+HSCNO!J46+PBRC!J46+LSUAg!J46+SULaw!J46+SUAg!J46</f>
        <v>0</v>
      </c>
      <c r="K46" s="46">
        <f t="shared" si="18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165">
        <f>HSCS!B47+HSCNO!B47+PBRC!B47+LSUAg!B47+SULaw!B47+SUAg!B47</f>
        <v>0</v>
      </c>
      <c r="C47" s="45">
        <f t="shared" si="0"/>
        <v>0</v>
      </c>
      <c r="D47" s="177">
        <f>HSCS!D47+HSCNO!D47+PBRC!D47+LSUAg!D47+SULaw!D47+SUAg!D47</f>
        <v>0</v>
      </c>
      <c r="E47" s="46">
        <f t="shared" si="16"/>
        <v>0</v>
      </c>
      <c r="F47" s="192">
        <f>D47+B47</f>
        <v>0</v>
      </c>
      <c r="G47" s="47">
        <f>IF(ISBLANK(F47),"  ",IF(D79&gt;0,F47/D79,IF(F47&gt;0,1,0)))</f>
        <v>0</v>
      </c>
      <c r="H47" s="165">
        <f>HSCS!H47+HSCNO!H47+PBRC!H47+LSUAg!H47+SULaw!H47+SUAg!H47</f>
        <v>0</v>
      </c>
      <c r="I47" s="45">
        <f t="shared" si="17"/>
        <v>0</v>
      </c>
      <c r="J47" s="177">
        <f>HSCS!J47+HSCNO!J47+PBRC!J47+LSUAg!J47+SULaw!J47+SUAg!J47</f>
        <v>0</v>
      </c>
      <c r="K47" s="46">
        <f t="shared" si="18"/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165">
        <f>HSCS!B48+HSCNO!B48+PBRC!B48+LSUAg!B48+SULaw!B48+SUAg!B48</f>
        <v>0</v>
      </c>
      <c r="C48" s="45">
        <f t="shared" si="0"/>
        <v>0</v>
      </c>
      <c r="D48" s="177">
        <f>HSCS!D48+HSCNO!D48+PBRC!D48+LSUAg!D48+SULaw!D48+SUAg!D48</f>
        <v>0</v>
      </c>
      <c r="E48" s="46">
        <f t="shared" si="16"/>
        <v>0</v>
      </c>
      <c r="F48" s="192">
        <f>D48+B48</f>
        <v>0</v>
      </c>
      <c r="G48" s="47">
        <f>IF(ISBLANK(F48),"  ",IF(F79&gt;0,F48/F79,IF(F48&gt;0,1,0)))</f>
        <v>0</v>
      </c>
      <c r="H48" s="165">
        <f>HSCS!H48+HSCNO!H48+PBRC!H48+LSUAg!H48+SULaw!H48+SUAg!H48</f>
        <v>0</v>
      </c>
      <c r="I48" s="45">
        <f t="shared" si="17"/>
        <v>0</v>
      </c>
      <c r="J48" s="177">
        <f>HSCS!J48+HSCNO!J48+PBRC!J48+LSUAg!J48+SULaw!J48+SUAg!J48</f>
        <v>0</v>
      </c>
      <c r="K48" s="46">
        <f t="shared" si="18"/>
        <v>0</v>
      </c>
      <c r="L48" s="192">
        <f>J48+H48</f>
        <v>0</v>
      </c>
      <c r="M48" s="47">
        <f>IF(ISBLANK(L48),"  ",IF(L79&gt;0,L48/L79,IF(L48&gt;0,1,0)))</f>
        <v>0</v>
      </c>
      <c r="N48" s="24"/>
    </row>
    <row r="49" spans="1:14" s="64" customFormat="1" ht="15" customHeight="1" x14ac:dyDescent="0.25">
      <c r="A49" s="65" t="s">
        <v>44</v>
      </c>
      <c r="B49" s="171">
        <f>B48+B47+B46+B45+B44</f>
        <v>0</v>
      </c>
      <c r="C49" s="69">
        <f t="shared" si="0"/>
        <v>0</v>
      </c>
      <c r="D49" s="182">
        <f>D48+D47+D46+D45+D44</f>
        <v>0</v>
      </c>
      <c r="E49" s="62">
        <f t="shared" si="16"/>
        <v>0</v>
      </c>
      <c r="F49" s="193">
        <f>F48+F47+F46+F45+F44</f>
        <v>0</v>
      </c>
      <c r="G49" s="61">
        <f>IF(ISBLANK(F49),"  ",IF(F79&gt;0,F49/F79,IF(F49&gt;0,1,0)))</f>
        <v>0</v>
      </c>
      <c r="H49" s="171">
        <f>H48+H47+H46+H45+H44</f>
        <v>0</v>
      </c>
      <c r="I49" s="69">
        <f t="shared" si="17"/>
        <v>0</v>
      </c>
      <c r="J49" s="182">
        <f>J48+J47+J46+J45+J44</f>
        <v>0</v>
      </c>
      <c r="K49" s="62">
        <f t="shared" si="18"/>
        <v>0</v>
      </c>
      <c r="L49" s="193">
        <f>L48+L47+L46+L45+L44</f>
        <v>0</v>
      </c>
      <c r="M49" s="61">
        <f>IF(ISBLANK(L49),"  ",IF(L79&gt;0,L49/L79,IF(L49&gt;0,1,0)))</f>
        <v>0</v>
      </c>
      <c r="N49" s="63"/>
    </row>
    <row r="50" spans="1:14" s="64" customFormat="1" ht="15" customHeight="1" x14ac:dyDescent="0.25">
      <c r="A50" s="158" t="s">
        <v>183</v>
      </c>
      <c r="B50" s="172">
        <f>HSCS!B50+HSCNO!B50+PBRC!B50+LSUAg!B50+SULaw!B50+SUAg!B50</f>
        <v>19998376.530000001</v>
      </c>
      <c r="C50" s="69">
        <f t="shared" ref="C50" si="19">IF(ISBLANK(B50),"  ",IF(F50&gt;0,B50/F50,IF(B50&gt;0,1,0)))</f>
        <v>1</v>
      </c>
      <c r="D50" s="183">
        <f>HSCS!D50+HSCNO!D50+PBRC!D50+LSUAg!D50+SULaw!D50+SUAg!D50</f>
        <v>0</v>
      </c>
      <c r="E50" s="62">
        <f t="shared" ref="E50" si="20">IF(ISBLANK(D50),"  ",IF(F50&gt;0,D50/F50,IF(D50&gt;0,1,0)))</f>
        <v>0</v>
      </c>
      <c r="F50" s="194">
        <f>D50+B50</f>
        <v>19998376.530000001</v>
      </c>
      <c r="G50" s="61">
        <f>IF(ISBLANK(F50),"  ",IF(F78&gt;0,F50/F78,IF(F50&gt;0,1,0)))</f>
        <v>1</v>
      </c>
      <c r="H50" s="172">
        <f>HSCS!H50+HSCNO!H50+PBRC!H50+LSUAg!H50+SULaw!H50+SUAg!H50</f>
        <v>0</v>
      </c>
      <c r="I50" s="69">
        <f t="shared" ref="I50" si="21">IF(ISBLANK(H50),"  ",IF(L50&gt;0,H50/L50,IF(H50&gt;0,1,0)))</f>
        <v>0</v>
      </c>
      <c r="J50" s="183">
        <f>HSCS!J50+HSCNO!J50+PBRC!J50+LSUAg!J50+SULaw!J50+SUAg!J50</f>
        <v>19998376.260000002</v>
      </c>
      <c r="K50" s="62">
        <f t="shared" ref="K50" si="22">IF(ISBLANK(J50),"  ",IF(L50&gt;0,J50/L50,IF(J50&gt;0,1,0)))</f>
        <v>1</v>
      </c>
      <c r="L50" s="194">
        <f>J50+H50</f>
        <v>19998376.260000002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45</v>
      </c>
      <c r="B51" s="172">
        <f>HSCS!B51+HSCNO!B51+PBRC!B51+LSUAg!B51+SULaw!B51+SUAg!B51</f>
        <v>0</v>
      </c>
      <c r="C51" s="69">
        <f t="shared" si="0"/>
        <v>0</v>
      </c>
      <c r="D51" s="183">
        <f>HSCS!D51+HSCNO!D51+PBRC!D51+LSUAg!D51+SULaw!D51+SUAg!D51</f>
        <v>0</v>
      </c>
      <c r="E51" s="62">
        <f t="shared" si="16"/>
        <v>0</v>
      </c>
      <c r="F51" s="194">
        <f>D51+B51</f>
        <v>0</v>
      </c>
      <c r="G51" s="61">
        <f>IF(ISBLANK(F51),"  ",IF(F79&gt;0,F51/F79,IF(F51&gt;0,1,0)))</f>
        <v>0</v>
      </c>
      <c r="H51" s="172">
        <f>HSCS!H51+HSCNO!H51+PBRC!H51+LSUAg!H51+SULaw!H51+SUAg!H51</f>
        <v>0</v>
      </c>
      <c r="I51" s="69">
        <f t="shared" si="17"/>
        <v>0</v>
      </c>
      <c r="J51" s="183">
        <f>HSCS!J51+HSCNO!J51+PBRC!J51+LSUAg!J51+SULaw!J51+SUAg!J51</f>
        <v>0</v>
      </c>
      <c r="K51" s="62">
        <f t="shared" si="18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65">
        <f>HSCS!B53+HSCNO!B53+PBRC!B53+LSUAg!B53+SULaw!B53+SUAg!B53</f>
        <v>79062496.280000001</v>
      </c>
      <c r="C53" s="41">
        <f t="shared" si="0"/>
        <v>1</v>
      </c>
      <c r="D53" s="177">
        <f>HSCS!D53+HSCNO!D53+PBRC!D53+LSUAg!D53+SULaw!D53+SUAg!D53</f>
        <v>0</v>
      </c>
      <c r="E53" s="42">
        <f t="shared" ref="E53:E70" si="23">IF(ISBLANK(D53),"  ",IF(F53&gt;0,D53/F53,IF(D53&gt;0,1,0)))</f>
        <v>0</v>
      </c>
      <c r="F53" s="195">
        <f t="shared" ref="F53:F58" si="24">D53+B53</f>
        <v>79062496.280000001</v>
      </c>
      <c r="G53" s="43">
        <f>IF(ISBLANK(F53),"  ",IF(F79&gt;0,F53/F79,IF(F53&gt;0,1,0)))</f>
        <v>5.3349004317778476E-2</v>
      </c>
      <c r="H53" s="165">
        <f>HSCS!H53+HSCNO!H53+PBRC!H53+LSUAg!H53+SULaw!H53+SUAg!H53</f>
        <v>82995413</v>
      </c>
      <c r="I53" s="41">
        <f t="shared" ref="I53:I70" si="25">IF(ISBLANK(H53),"  ",IF(L53&gt;0,H53/L53,IF(H53&gt;0,1,0)))</f>
        <v>1</v>
      </c>
      <c r="J53" s="177">
        <f>HSCS!J53+HSCNO!J53+PBRC!J53+LSUAg!J53+SULaw!J53+SUAg!J53</f>
        <v>0</v>
      </c>
      <c r="K53" s="42">
        <f t="shared" ref="K53:K70" si="26">IF(ISBLANK(J53),"  ",IF(L53&gt;0,J53/L53,IF(J53&gt;0,1,0)))</f>
        <v>0</v>
      </c>
      <c r="L53" s="195">
        <f t="shared" ref="L53:L69" si="27">J53+H53</f>
        <v>82995413</v>
      </c>
      <c r="M53" s="43">
        <f>IF(ISBLANK(L53),"  ",IF(L79&gt;0,L53/L79,IF(L53&gt;0,1,0)))</f>
        <v>5.7140270020476468E-2</v>
      </c>
      <c r="N53" s="24"/>
    </row>
    <row r="54" spans="1:14" ht="15" customHeight="1" x14ac:dyDescent="0.2">
      <c r="A54" s="30" t="s">
        <v>48</v>
      </c>
      <c r="B54" s="165">
        <f>HSCS!B54+HSCNO!B54+PBRC!B54+LSUAg!B54+SULaw!B54+SUAg!B54</f>
        <v>9222105.870000001</v>
      </c>
      <c r="C54" s="45">
        <f t="shared" si="0"/>
        <v>1</v>
      </c>
      <c r="D54" s="177">
        <f>HSCS!D54+HSCNO!D54+PBRC!D54+LSUAg!D54+SULaw!D54+SUAg!D54</f>
        <v>0</v>
      </c>
      <c r="E54" s="46">
        <f t="shared" si="23"/>
        <v>0</v>
      </c>
      <c r="F54" s="196">
        <f t="shared" si="24"/>
        <v>9222105.870000001</v>
      </c>
      <c r="G54" s="47">
        <f>IF(ISBLANK(F54),"  ",IF(F79&gt;0,F54/F79,IF(F54&gt;0,1,0)))</f>
        <v>6.222800809820829E-3</v>
      </c>
      <c r="H54" s="165">
        <f>HSCS!H54+HSCNO!H54+PBRC!H54+LSUAg!H54+SULaw!H54+SUAg!H54</f>
        <v>9330525</v>
      </c>
      <c r="I54" s="45">
        <f t="shared" si="25"/>
        <v>1</v>
      </c>
      <c r="J54" s="177">
        <f>HSCS!J54+HSCNO!J54+PBRC!J54+LSUAg!J54+SULaw!J54+SUAg!J54</f>
        <v>0</v>
      </c>
      <c r="K54" s="46">
        <f t="shared" si="26"/>
        <v>0</v>
      </c>
      <c r="L54" s="196">
        <f t="shared" si="27"/>
        <v>9330525</v>
      </c>
      <c r="M54" s="47">
        <f>IF(ISBLANK(L54),"  ",IF(L79&gt;0,L54/L79,IF(L54&gt;0,1,0)))</f>
        <v>6.423833542858642E-3</v>
      </c>
      <c r="N54" s="24"/>
    </row>
    <row r="55" spans="1:14" ht="15" customHeight="1" x14ac:dyDescent="0.2">
      <c r="A55" s="74" t="s">
        <v>49</v>
      </c>
      <c r="B55" s="165">
        <f>HSCS!B55+HSCNO!B55+PBRC!B55+LSUAg!B55+SULaw!B55+SUAg!B55</f>
        <v>1047229.24</v>
      </c>
      <c r="C55" s="45">
        <f t="shared" si="0"/>
        <v>1</v>
      </c>
      <c r="D55" s="177">
        <f>HSCS!D55+HSCNO!D55+PBRC!D55+LSUAg!D55+SULaw!D55+SUAg!D55</f>
        <v>0</v>
      </c>
      <c r="E55" s="46">
        <f t="shared" si="23"/>
        <v>0</v>
      </c>
      <c r="F55" s="197">
        <f t="shared" si="24"/>
        <v>1047229.24</v>
      </c>
      <c r="G55" s="47">
        <f>IF(ISBLANK(F55),"  ",IF(F79&gt;0,F55/F79,IF(F55&gt;0,1,0)))</f>
        <v>7.0663892332219018E-4</v>
      </c>
      <c r="H55" s="165">
        <f>HSCS!H55+HSCNO!H55+PBRC!H55+LSUAg!H55+SULaw!H55+SUAg!H55</f>
        <v>999830</v>
      </c>
      <c r="I55" s="45">
        <f t="shared" si="25"/>
        <v>1</v>
      </c>
      <c r="J55" s="177">
        <f>HSCS!J55+HSCNO!J55+PBRC!J55+LSUAg!J55+SULaw!J55+SUAg!J55</f>
        <v>0</v>
      </c>
      <c r="K55" s="46">
        <f t="shared" si="26"/>
        <v>0</v>
      </c>
      <c r="L55" s="197">
        <f t="shared" si="27"/>
        <v>999830</v>
      </c>
      <c r="M55" s="47">
        <f>IF(ISBLANK(L55),"  ",IF(L79&gt;0,L55/L79,IF(L55&gt;0,1,0)))</f>
        <v>6.8835799605663735E-4</v>
      </c>
      <c r="N55" s="24"/>
    </row>
    <row r="56" spans="1:14" ht="15" customHeight="1" x14ac:dyDescent="0.2">
      <c r="A56" s="74" t="s">
        <v>50</v>
      </c>
      <c r="B56" s="165">
        <f>HSCS!B56+HSCNO!B56+PBRC!B56+LSUAg!B56+SULaw!B56+SUAg!B56</f>
        <v>1197417.02</v>
      </c>
      <c r="C56" s="45">
        <f t="shared" si="0"/>
        <v>7.3589372289106142E-2</v>
      </c>
      <c r="D56" s="177">
        <f>HSCS!D56+HSCNO!D56+PBRC!D56+LSUAg!D56+SULaw!D56+SUAg!D56</f>
        <v>0</v>
      </c>
      <c r="E56" s="46">
        <f t="shared" si="23"/>
        <v>0</v>
      </c>
      <c r="F56" s="165">
        <f>'ULS Summary'!F56-ULSBoard!F56+LSU!F56+LSUA!F56+LSUS!F56+SUBR!F56+SUNO!F56</f>
        <v>16271602.58</v>
      </c>
      <c r="G56" s="47">
        <f>IF(ISBLANK(F56),"  ",IF(F79&gt;0,F56/F79,IF(F56&gt;0,1,0)))</f>
        <v>1.0979590034993459E-2</v>
      </c>
      <c r="H56" s="165">
        <f>HSCS!H56+HSCNO!H56+PBRC!H56+LSUAg!H56+SULaw!H56+SUAg!H56</f>
        <v>1191975</v>
      </c>
      <c r="I56" s="45">
        <f t="shared" si="25"/>
        <v>7.1753396942970296E-2</v>
      </c>
      <c r="J56" s="177">
        <f>HSCS!J56+HSCNO!J56+PBRC!J56+LSUAg!J56+SULaw!J56+SUAg!J56</f>
        <v>0</v>
      </c>
      <c r="K56" s="46">
        <f t="shared" si="26"/>
        <v>0</v>
      </c>
      <c r="L56" s="165">
        <f>'ULS Summary'!L56-ULSBoard!L56+LSU!L56+LSUA!L56+LSUS!L56+SUBR!L56+SUNO!L56</f>
        <v>16612105.5</v>
      </c>
      <c r="M56" s="47">
        <f>IF(ISBLANK(L56),"  ",IF(L79&gt;0,L56/L79,IF(L56&gt;0,1,0)))</f>
        <v>1.1437019945652204E-2</v>
      </c>
      <c r="N56" s="24"/>
    </row>
    <row r="57" spans="1:14" ht="15" customHeight="1" x14ac:dyDescent="0.2">
      <c r="A57" s="74" t="s">
        <v>51</v>
      </c>
      <c r="B57" s="165">
        <f>HSCS!B57+HSCNO!B57+PBRC!B57+LSUAg!B57+SULaw!B57+SUAg!B57</f>
        <v>0</v>
      </c>
      <c r="C57" s="45">
        <f>IF(ISBLANK(B57),"  ",IF(F57&gt;0,B57/F57,IF(B57&gt;0,1,0)))</f>
        <v>0</v>
      </c>
      <c r="D57" s="177">
        <f>HSCS!D57+HSCNO!D57+PBRC!D57+LSUAg!D57+SULaw!D57+SUAg!D57</f>
        <v>0</v>
      </c>
      <c r="E57" s="46">
        <f>IF(ISBLANK(D57),"  ",IF(F57&gt;0,D57/F57,IF(D57&gt;0,1,0)))</f>
        <v>0</v>
      </c>
      <c r="F57" s="197">
        <f t="shared" si="24"/>
        <v>0</v>
      </c>
      <c r="G57" s="47">
        <f>IF(ISBLANK(F57),"  ",IF(F79&gt;0,F57/F79,IF(F57&gt;0,1,0)))</f>
        <v>0</v>
      </c>
      <c r="H57" s="165">
        <f>HSCS!H57+HSCNO!H57+PBRC!H57+LSUAg!H57+SULaw!H57+SUAg!H57</f>
        <v>0</v>
      </c>
      <c r="I57" s="45">
        <f>IF(ISBLANK(H57),"  ",IF(L57&gt;0,H57/L57,IF(H57&gt;0,1,0)))</f>
        <v>0</v>
      </c>
      <c r="J57" s="177">
        <f>HSCS!J57+HSCNO!J57+PBRC!J57+LSUAg!J57+SULaw!J57+SUAg!J57</f>
        <v>0</v>
      </c>
      <c r="K57" s="46">
        <f>IF(ISBLANK(J57),"  ",IF(L57&gt;0,J57/L57,IF(J57&gt;0,1,0)))</f>
        <v>0</v>
      </c>
      <c r="L57" s="197">
        <f t="shared" si="27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65">
        <f>HSCS!B58+HSCNO!B58+PBRC!B58+LSUAg!B58+SULaw!B58+SUAg!B58</f>
        <v>7621413.6500000004</v>
      </c>
      <c r="C58" s="45">
        <f t="shared" si="0"/>
        <v>0.76957700882433655</v>
      </c>
      <c r="D58" s="177">
        <f>HSCS!D58+HSCNO!D58+PBRC!D58+LSUAg!D58+SULaw!D58+SUAg!D58</f>
        <v>2281966.4699999997</v>
      </c>
      <c r="E58" s="46">
        <f t="shared" si="23"/>
        <v>0.23042299117566331</v>
      </c>
      <c r="F58" s="196">
        <f t="shared" si="24"/>
        <v>9903380.120000001</v>
      </c>
      <c r="G58" s="47">
        <f>IF(ISBLANK(F58),"  ",IF(F79&gt;0,F58/F79,IF(F58&gt;0,1,0)))</f>
        <v>6.6825042674010741E-3</v>
      </c>
      <c r="H58" s="165">
        <f>HSCS!H58+HSCNO!H58+PBRC!H58+LSUAg!H58+SULaw!H58+SUAg!H58</f>
        <v>8669584</v>
      </c>
      <c r="I58" s="45">
        <f t="shared" si="25"/>
        <v>0.80976554994919336</v>
      </c>
      <c r="J58" s="177">
        <f>HSCS!J58+HSCNO!J58+PBRC!J58+LSUAg!J58+SULaw!J58+SUAg!J58</f>
        <v>2036705</v>
      </c>
      <c r="K58" s="46">
        <f t="shared" si="26"/>
        <v>0.19023445005080658</v>
      </c>
      <c r="L58" s="196">
        <f t="shared" si="27"/>
        <v>10706289</v>
      </c>
      <c r="M58" s="47">
        <f>IF(ISBLANK(L58),"  ",IF(L79&gt;0,L58/L79,IF(L58&gt;0,1,0)))</f>
        <v>7.3710127134044984E-3</v>
      </c>
      <c r="N58" s="24"/>
    </row>
    <row r="59" spans="1:14" s="64" customFormat="1" ht="15" customHeight="1" x14ac:dyDescent="0.25">
      <c r="A59" s="70" t="s">
        <v>53</v>
      </c>
      <c r="B59" s="171">
        <f>B58+B56+B55+B54+B53</f>
        <v>98150662.060000002</v>
      </c>
      <c r="C59" s="69">
        <f t="shared" si="0"/>
        <v>0.84973915031128355</v>
      </c>
      <c r="D59" s="182">
        <f>D58+D56+D55+D54+D53</f>
        <v>2281966.4699999997</v>
      </c>
      <c r="E59" s="62">
        <f t="shared" si="23"/>
        <v>1.97561199136005E-2</v>
      </c>
      <c r="F59" s="198">
        <f>F58+F56+F55+F54+F53+F57</f>
        <v>115506814.09</v>
      </c>
      <c r="G59" s="61">
        <f>IF(ISBLANK(F59),"  ",IF(F79&gt;0,F59/F79,IF(F59&gt;0,1,0)))</f>
        <v>7.7940538353316033E-2</v>
      </c>
      <c r="H59" s="171">
        <f>H58+H56+H55+H54+H53</f>
        <v>103187327</v>
      </c>
      <c r="I59" s="69">
        <f t="shared" si="25"/>
        <v>0.98064410799236434</v>
      </c>
      <c r="J59" s="182">
        <f>J58+J56+J55+J54+J53</f>
        <v>2036705</v>
      </c>
      <c r="K59" s="62">
        <f t="shared" si="26"/>
        <v>1.9355892007635669E-2</v>
      </c>
      <c r="L59" s="196">
        <f t="shared" si="27"/>
        <v>105224032</v>
      </c>
      <c r="M59" s="61">
        <f>IF(ISBLANK(L59),"  ",IF(L79&gt;0,L59/L79,IF(L59&gt;0,1,0)))</f>
        <v>7.2444119304801297E-2</v>
      </c>
      <c r="N59" s="63"/>
    </row>
    <row r="60" spans="1:14" ht="15" customHeight="1" x14ac:dyDescent="0.2">
      <c r="A60" s="40" t="s">
        <v>54</v>
      </c>
      <c r="B60" s="165">
        <f>HSCS!B60+HSCNO!B60+PBRC!B60+LSUAg!B60+SULaw!B60+SUAg!B60</f>
        <v>0</v>
      </c>
      <c r="C60" s="45">
        <f t="shared" si="0"/>
        <v>0</v>
      </c>
      <c r="D60" s="177">
        <f>HSCS!D60+HSCNO!D60+PBRC!D60+LSUAg!D60+SULaw!D60+SUAg!D60</f>
        <v>0</v>
      </c>
      <c r="E60" s="46">
        <f t="shared" si="23"/>
        <v>0</v>
      </c>
      <c r="F60" s="199">
        <f t="shared" ref="F60:F69" si="28">D60+B60</f>
        <v>0</v>
      </c>
      <c r="G60" s="47">
        <f>IF(ISBLANK(F60),"  ",IF(F79&gt;0,F60/F79,IF(F60&gt;0,1,0)))</f>
        <v>0</v>
      </c>
      <c r="H60" s="165">
        <f>HSCS!H60+HSCNO!H60+PBRC!H60+LSUAg!H60+SULaw!H60+SUAg!H60</f>
        <v>0</v>
      </c>
      <c r="I60" s="45">
        <f t="shared" si="25"/>
        <v>0</v>
      </c>
      <c r="J60" s="177">
        <f>HSCS!J60+HSCNO!J60+PBRC!J60+LSUAg!J60+SULaw!J60+SUAg!J60</f>
        <v>0</v>
      </c>
      <c r="K60" s="46">
        <f t="shared" si="26"/>
        <v>0</v>
      </c>
      <c r="L60" s="199">
        <f t="shared" si="2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165">
        <f>HSCS!B61+HSCNO!B61+PBRC!B61+LSUAg!B61+SULaw!B61+SUAg!B61</f>
        <v>0</v>
      </c>
      <c r="C61" s="45">
        <f t="shared" si="0"/>
        <v>0</v>
      </c>
      <c r="D61" s="177">
        <f>HSCS!D61+HSCNO!D61+PBRC!D61+LSUAg!D61+SULaw!D61+SUAg!D61</f>
        <v>-23556146</v>
      </c>
      <c r="E61" s="46">
        <f t="shared" si="23"/>
        <v>0</v>
      </c>
      <c r="F61" s="191">
        <f t="shared" si="28"/>
        <v>-23556146</v>
      </c>
      <c r="G61" s="47">
        <f>IF(ISBLANK(F61),"  ",IF(F79&gt;0,F61/F79,IF(F61&gt;0,1,0)))</f>
        <v>-1.5894981739681294E-2</v>
      </c>
      <c r="H61" s="165">
        <f>HSCS!H61+HSCNO!H61+PBRC!H61+LSUAg!H61+SULaw!H61+SUAg!H61</f>
        <v>0</v>
      </c>
      <c r="I61" s="45">
        <f t="shared" si="25"/>
        <v>0</v>
      </c>
      <c r="J61" s="177">
        <f>HSCS!J61+HSCNO!J61+PBRC!J61+LSUAg!J61+SULaw!J61+SUAg!J61</f>
        <v>-23556000</v>
      </c>
      <c r="K61" s="46">
        <f t="shared" si="26"/>
        <v>0</v>
      </c>
      <c r="L61" s="191">
        <f t="shared" si="27"/>
        <v>-23556000</v>
      </c>
      <c r="M61" s="47">
        <f>IF(ISBLANK(L61),"  ",IF(L79&gt;0,L61/L79,IF(L61&gt;0,1,0)))</f>
        <v>-1.6217717967164567E-2</v>
      </c>
      <c r="N61" s="24"/>
    </row>
    <row r="62" spans="1:14" ht="15" customHeight="1" x14ac:dyDescent="0.2">
      <c r="A62" s="68" t="s">
        <v>56</v>
      </c>
      <c r="B62" s="165">
        <f>HSCS!B62+HSCNO!B62+PBRC!B62+LSUAg!B62+SULaw!B62+SUAg!B62</f>
        <v>1100812.17</v>
      </c>
      <c r="C62" s="45">
        <f t="shared" si="0"/>
        <v>2.4338031403029772E-2</v>
      </c>
      <c r="D62" s="177">
        <f>HSCS!D62+HSCNO!D62+PBRC!D62+LSUAg!D62+SULaw!D62+SUAg!D62</f>
        <v>44129311.490000002</v>
      </c>
      <c r="E62" s="46">
        <f t="shared" si="23"/>
        <v>0.97566196859697019</v>
      </c>
      <c r="F62" s="191">
        <f t="shared" si="28"/>
        <v>45230123.660000004</v>
      </c>
      <c r="G62" s="47">
        <f>IF(ISBLANK(F62),"  ",IF(F79&gt;0,F62/F79,IF(F62&gt;0,1,0)))</f>
        <v>3.0519932660428697E-2</v>
      </c>
      <c r="H62" s="165">
        <f>HSCS!H62+HSCNO!H62+PBRC!H62+LSUAg!H62+SULaw!H62+SUAg!H62</f>
        <v>6330798</v>
      </c>
      <c r="I62" s="45">
        <f t="shared" si="25"/>
        <v>0.22781014817020259</v>
      </c>
      <c r="J62" s="177">
        <f>HSCS!J62+HSCNO!J62+PBRC!J62+LSUAg!J62+SULaw!J62+SUAg!J62</f>
        <v>21459000</v>
      </c>
      <c r="K62" s="46">
        <f t="shared" si="26"/>
        <v>0.77218985182979738</v>
      </c>
      <c r="L62" s="191">
        <f t="shared" si="27"/>
        <v>27789798</v>
      </c>
      <c r="M62" s="47">
        <f>IF(ISBLANK(L62),"  ",IF(L79&gt;0,L62/L79,IF(L62&gt;0,1,0)))</f>
        <v>1.9132582201072931E-2</v>
      </c>
      <c r="N62" s="24"/>
    </row>
    <row r="63" spans="1:14" ht="15" customHeight="1" x14ac:dyDescent="0.2">
      <c r="A63" s="67" t="s">
        <v>57</v>
      </c>
      <c r="B63" s="165">
        <f>HSCS!B63+HSCNO!B63+PBRC!B63+LSUAg!B63+SULaw!B63+SUAg!B63</f>
        <v>0</v>
      </c>
      <c r="C63" s="45">
        <f t="shared" si="0"/>
        <v>0</v>
      </c>
      <c r="D63" s="177">
        <f>HSCS!D63+HSCNO!D63+PBRC!D63+LSUAg!D63+SULaw!D63+SUAg!D63</f>
        <v>35765307.019999996</v>
      </c>
      <c r="E63" s="46">
        <f t="shared" si="23"/>
        <v>1</v>
      </c>
      <c r="F63" s="192">
        <f t="shared" si="28"/>
        <v>35765307.019999996</v>
      </c>
      <c r="G63" s="47">
        <f>IF(ISBLANK(F63),"  ",IF(F79&gt;0,F63/F79,IF(F63&gt;0,1,0)))</f>
        <v>2.4133357892967514E-2</v>
      </c>
      <c r="H63" s="165">
        <f>HSCS!H63+HSCNO!H63+PBRC!H63+LSUAg!H63+SULaw!H63+SUAg!H63</f>
        <v>0</v>
      </c>
      <c r="I63" s="45">
        <f t="shared" si="25"/>
        <v>0</v>
      </c>
      <c r="J63" s="177">
        <f>HSCS!J63+HSCNO!J63+PBRC!J63+LSUAg!J63+SULaw!J63+SUAg!J63</f>
        <v>36075112</v>
      </c>
      <c r="K63" s="46">
        <f t="shared" si="26"/>
        <v>1</v>
      </c>
      <c r="L63" s="192">
        <f t="shared" si="27"/>
        <v>36075112</v>
      </c>
      <c r="M63" s="47">
        <f>IF(ISBLANK(L63),"  ",IF(L79&gt;0,L63/L79,IF(L63&gt;0,1,0)))</f>
        <v>2.4836814062229328E-2</v>
      </c>
      <c r="N63" s="24"/>
    </row>
    <row r="64" spans="1:14" ht="15" customHeight="1" x14ac:dyDescent="0.2">
      <c r="A64" s="76" t="s">
        <v>58</v>
      </c>
      <c r="B64" s="165">
        <f>HSCS!B64+HSCNO!B64+PBRC!B64+LSUAg!B64+SULaw!B64+SUAg!B64</f>
        <v>0</v>
      </c>
      <c r="C64" s="45">
        <f t="shared" si="0"/>
        <v>0</v>
      </c>
      <c r="D64" s="177">
        <f>HSCS!D64+HSCNO!D64+PBRC!D64+LSUAg!D64+SULaw!D64+SUAg!D64</f>
        <v>0</v>
      </c>
      <c r="E64" s="46">
        <f t="shared" si="23"/>
        <v>0</v>
      </c>
      <c r="F64" s="191">
        <f t="shared" si="28"/>
        <v>0</v>
      </c>
      <c r="G64" s="47">
        <f>IF(ISBLANK(F64),"  ",IF(F79&gt;0,F64/F79,IF(F64&gt;0,1,0)))</f>
        <v>0</v>
      </c>
      <c r="H64" s="165">
        <f>HSCS!H64+HSCNO!H64+PBRC!H64+LSUAg!H64+SULaw!H64+SUAg!H64</f>
        <v>0</v>
      </c>
      <c r="I64" s="45">
        <f t="shared" si="25"/>
        <v>0</v>
      </c>
      <c r="J64" s="177">
        <f>HSCS!J64+HSCNO!J64+PBRC!J64+LSUAg!J64+SULaw!J64+SUAg!J64</f>
        <v>0</v>
      </c>
      <c r="K64" s="46">
        <f t="shared" si="26"/>
        <v>0</v>
      </c>
      <c r="L64" s="191">
        <f t="shared" si="2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165">
        <f>HSCS!B65+HSCNO!B65+PBRC!B65+LSUAg!B65+SULaw!B65+SUAg!B65</f>
        <v>0</v>
      </c>
      <c r="C65" s="45">
        <f t="shared" si="0"/>
        <v>0</v>
      </c>
      <c r="D65" s="177">
        <f>HSCS!D65+HSCNO!D65+PBRC!D65+LSUAg!D65+SULaw!D65+SUAg!D65</f>
        <v>0</v>
      </c>
      <c r="E65" s="46">
        <f t="shared" si="23"/>
        <v>0</v>
      </c>
      <c r="F65" s="191">
        <f t="shared" si="28"/>
        <v>0</v>
      </c>
      <c r="G65" s="47">
        <f>IF(ISBLANK(F65),"  ",IF(F79&gt;0,F65/F79,IF(F65&gt;0,1,0)))</f>
        <v>0</v>
      </c>
      <c r="H65" s="165">
        <f>HSCS!H65+HSCNO!H65+PBRC!H65+LSUAg!H65+SULaw!H65+SUAg!H65</f>
        <v>0</v>
      </c>
      <c r="I65" s="45">
        <f t="shared" si="25"/>
        <v>0</v>
      </c>
      <c r="J65" s="177">
        <f>HSCS!J65+HSCNO!J65+PBRC!J65+LSUAg!J65+SULaw!J65+SUAg!J65</f>
        <v>0</v>
      </c>
      <c r="K65" s="46">
        <f t="shared" si="26"/>
        <v>0</v>
      </c>
      <c r="L65" s="191">
        <f t="shared" si="27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165">
        <f>HSCS!B66+HSCNO!B66+PBRC!B66+LSUAg!B66+SULaw!B66+SUAg!B66</f>
        <v>0</v>
      </c>
      <c r="C66" s="45">
        <f t="shared" si="0"/>
        <v>0</v>
      </c>
      <c r="D66" s="177">
        <f>HSCS!D66+HSCNO!D66+PBRC!D66+LSUAg!D66+SULaw!D66+SUAg!D66</f>
        <v>19156447.050000001</v>
      </c>
      <c r="E66" s="46">
        <f t="shared" si="23"/>
        <v>1</v>
      </c>
      <c r="F66" s="191">
        <f t="shared" si="28"/>
        <v>19156447.050000001</v>
      </c>
      <c r="G66" s="47">
        <f>IF(ISBLANK(F66),"  ",IF(F79&gt;0,F66/F79,IF(F66&gt;0,1,0)))</f>
        <v>1.2926196673128176E-2</v>
      </c>
      <c r="H66" s="165">
        <f>HSCS!H66+HSCNO!H66+PBRC!H66+LSUAg!H66+SULaw!H66+SUAg!H66</f>
        <v>0</v>
      </c>
      <c r="I66" s="45">
        <f t="shared" si="25"/>
        <v>0</v>
      </c>
      <c r="J66" s="177">
        <f>HSCS!J66+HSCNO!J66+PBRC!J66+LSUAg!J66+SULaw!J66+SUAg!J66</f>
        <v>21176080</v>
      </c>
      <c r="K66" s="46">
        <f t="shared" si="26"/>
        <v>1</v>
      </c>
      <c r="L66" s="191">
        <f t="shared" si="27"/>
        <v>21176080</v>
      </c>
      <c r="M66" s="47">
        <f>IF(ISBLANK(L66),"  ",IF(L79&gt;0,L66/L79,IF(L66&gt;0,1,0)))</f>
        <v>1.457920245755282E-2</v>
      </c>
      <c r="N66" s="24"/>
    </row>
    <row r="67" spans="1:14" ht="15" customHeight="1" x14ac:dyDescent="0.2">
      <c r="A67" s="77" t="s">
        <v>61</v>
      </c>
      <c r="B67" s="165">
        <f>HSCS!B67+HSCNO!B67+PBRC!B67+LSUAg!B67+SULaw!B67+SUAg!B67</f>
        <v>0</v>
      </c>
      <c r="C67" s="45">
        <f t="shared" si="0"/>
        <v>0</v>
      </c>
      <c r="D67" s="177">
        <f>HSCS!D67+HSCNO!D67+PBRC!D67+LSUAg!D67+SULaw!D67+SUAg!D67</f>
        <v>5763516.3399999999</v>
      </c>
      <c r="E67" s="46">
        <f t="shared" si="23"/>
        <v>1</v>
      </c>
      <c r="F67" s="191">
        <f t="shared" si="28"/>
        <v>5763516.3399999999</v>
      </c>
      <c r="G67" s="47">
        <f>IF(ISBLANK(F67),"  ",IF(F79&gt;0,F67/F79,IF(F67&gt;0,1,0)))</f>
        <v>3.8890481906783373E-3</v>
      </c>
      <c r="H67" s="165">
        <f>HSCS!H67+HSCNO!H67+PBRC!H67+LSUAg!H67+SULaw!H67+SUAg!H67</f>
        <v>0</v>
      </c>
      <c r="I67" s="45">
        <f t="shared" si="25"/>
        <v>0</v>
      </c>
      <c r="J67" s="177">
        <f>HSCS!J67+HSCNO!J67+PBRC!J67+LSUAg!J67+SULaw!J67+SUAg!J67</f>
        <v>5326674</v>
      </c>
      <c r="K67" s="46">
        <f t="shared" si="26"/>
        <v>1</v>
      </c>
      <c r="L67" s="191">
        <f t="shared" si="27"/>
        <v>5326674</v>
      </c>
      <c r="M67" s="47">
        <f>IF(ISBLANK(L67),"  ",IF(L79&gt;0,L67/L79,IF(L67&gt;0,1,0)))</f>
        <v>3.6672820782402932E-3</v>
      </c>
      <c r="N67" s="24"/>
    </row>
    <row r="68" spans="1:14" ht="15" customHeight="1" x14ac:dyDescent="0.2">
      <c r="A68" s="68" t="s">
        <v>62</v>
      </c>
      <c r="B68" s="165">
        <f>HSCS!B68+HSCNO!B68+PBRC!B68+LSUAg!B68+SULaw!B68+SUAg!B68</f>
        <v>0</v>
      </c>
      <c r="C68" s="45">
        <f t="shared" si="0"/>
        <v>0</v>
      </c>
      <c r="D68" s="177">
        <f>HSCS!D68+HSCNO!D68+PBRC!D68+LSUAg!D68+SULaw!D68+SUAg!D68</f>
        <v>794745028.07000005</v>
      </c>
      <c r="E68" s="46">
        <f t="shared" si="23"/>
        <v>1</v>
      </c>
      <c r="F68" s="191">
        <f t="shared" si="28"/>
        <v>794745028.07000005</v>
      </c>
      <c r="G68" s="47">
        <f>IF(ISBLANK(F68),"  ",IF(F79&gt;0,F68/F79,IF(F68&gt;0,1,0)))</f>
        <v>0.53627013981298755</v>
      </c>
      <c r="H68" s="165">
        <f>HSCS!H68+HSCNO!H68+PBRC!H68+LSUAg!H68+SULaw!H68+SUAg!H68</f>
        <v>0</v>
      </c>
      <c r="I68" s="45">
        <f t="shared" si="25"/>
        <v>0</v>
      </c>
      <c r="J68" s="177">
        <f>HSCS!J68+HSCNO!J68+PBRC!J68+LSUAg!J68+SULaw!J68+SUAg!J68</f>
        <v>804428254</v>
      </c>
      <c r="K68" s="46">
        <f t="shared" si="26"/>
        <v>1</v>
      </c>
      <c r="L68" s="191">
        <f t="shared" si="27"/>
        <v>804428254</v>
      </c>
      <c r="M68" s="47">
        <f>IF(ISBLANK(L68),"  ",IF(L79&gt;0,L68/L79,IF(L68&gt;0,1,0)))</f>
        <v>0.55382877178598322</v>
      </c>
      <c r="N68" s="24"/>
    </row>
    <row r="69" spans="1:14" ht="15" customHeight="1" x14ac:dyDescent="0.2">
      <c r="A69" s="67" t="s">
        <v>63</v>
      </c>
      <c r="B69" s="165">
        <f>HSCS!B69+HSCNO!B69+PBRC!B69+LSUAg!B69+SULaw!B69+SUAg!B69</f>
        <v>2351417.73</v>
      </c>
      <c r="C69" s="45">
        <f t="shared" si="0"/>
        <v>1.9942772257352061E-2</v>
      </c>
      <c r="D69" s="177">
        <f>HSCS!D69+HSCNO!D69+PBRC!D69+LSUAg!D69+SULaw!D69+SUAg!D69</f>
        <v>115556849.97</v>
      </c>
      <c r="E69" s="46">
        <f t="shared" si="23"/>
        <v>0.98005722774264792</v>
      </c>
      <c r="F69" s="191">
        <f t="shared" si="28"/>
        <v>117908267.7</v>
      </c>
      <c r="G69" s="47">
        <f>IF(ISBLANK(F69),"  ",IF(F79&gt;0,F69/F79,IF(F69&gt;0,1,0)))</f>
        <v>7.9560967318208747E-2</v>
      </c>
      <c r="H69" s="165">
        <f>HSCS!H69+HSCNO!H69+PBRC!H69+LSUAg!H69+SULaw!H69+SUAg!H69</f>
        <v>3476116</v>
      </c>
      <c r="I69" s="45">
        <f t="shared" si="25"/>
        <v>2.9703462608326969E-2</v>
      </c>
      <c r="J69" s="177">
        <f>HSCS!J69+HSCNO!J69+PBRC!J69+LSUAg!J69+SULaw!J69+SUAg!J69</f>
        <v>113551183</v>
      </c>
      <c r="K69" s="46">
        <f t="shared" si="26"/>
        <v>0.97029653739167299</v>
      </c>
      <c r="L69" s="191">
        <f t="shared" si="27"/>
        <v>117027299</v>
      </c>
      <c r="M69" s="47">
        <f>IF(ISBLANK(L69),"  ",IF(L79&gt;0,L69/L79,IF(L69&gt;0,1,0)))</f>
        <v>8.0570373987138733E-2</v>
      </c>
      <c r="N69" s="24"/>
    </row>
    <row r="70" spans="1:14" s="64" customFormat="1" ht="15" customHeight="1" x14ac:dyDescent="0.25">
      <c r="A70" s="78" t="s">
        <v>64</v>
      </c>
      <c r="B70" s="174">
        <f>B69+B68+B67+B66+B65+B64+B63+B62+B61+B60+B59</f>
        <v>101602891.96000001</v>
      </c>
      <c r="C70" s="69">
        <f t="shared" si="0"/>
        <v>9.149132902049277E-2</v>
      </c>
      <c r="D70" s="185">
        <f>D69+D68+D67+D66+D65+D64+D63+D62+D61+D60+D59</f>
        <v>993842280.41000009</v>
      </c>
      <c r="E70" s="62">
        <f t="shared" si="23"/>
        <v>0.89493467476561128</v>
      </c>
      <c r="F70" s="174">
        <f>F69+F68+F67+F66+F65+F64+F63+F62+F61+F60+F59</f>
        <v>1110519357.9300001</v>
      </c>
      <c r="G70" s="61">
        <f>IF(ISBLANK(F70),"  ",IF(F79&gt;0,F70/F79,IF(F70&gt;0,1,0)))</f>
        <v>0.74934519916203379</v>
      </c>
      <c r="H70" s="174">
        <f>H69+H68+H67+H66+H65+H64+H63+H62+H61+H60+H59</f>
        <v>112994241</v>
      </c>
      <c r="I70" s="69">
        <f t="shared" si="25"/>
        <v>0.10333346618304762</v>
      </c>
      <c r="J70" s="185">
        <f>J69+J68+J67+J66+J65+J64+J63+J62+J61+J60+J59</f>
        <v>980497008</v>
      </c>
      <c r="K70" s="62">
        <f t="shared" si="26"/>
        <v>0.89666653381695238</v>
      </c>
      <c r="L70" s="174">
        <f>L69+L68+L67+L66+L65+L64+L63+L62+L61+L60+L59</f>
        <v>1093491249</v>
      </c>
      <c r="M70" s="61">
        <f>IF(ISBLANK(L70),"  ",IF(L79&gt;0,L70/L79,IF(L70&gt;0,1,0)))</f>
        <v>0.75284142790985409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165">
        <f>HSCS!B72+HSCNO!B72+PBRC!B72+LSUAg!B72+SULaw!B72+SUAg!B72</f>
        <v>3420158</v>
      </c>
      <c r="C72" s="41">
        <f t="shared" si="0"/>
        <v>1</v>
      </c>
      <c r="D72" s="177">
        <f>HSCS!D72+HSCNO!D72+PBRC!D72+LSUAg!D72+SULaw!D72+SUAg!D72</f>
        <v>0</v>
      </c>
      <c r="E72" s="42">
        <f>IF(ISBLANK(D72),"  ",IF(F72&gt;0,D72/F72,IF(D72&gt;0,1,0)))</f>
        <v>0</v>
      </c>
      <c r="F72" s="190">
        <f>D72+B72</f>
        <v>3420158</v>
      </c>
      <c r="G72" s="43">
        <f>IF(ISBLANK(F72),"  ",IF(F79&gt;0,F72/F79,IF(F72&gt;0,1,0)))</f>
        <v>2.3078201738444349E-3</v>
      </c>
      <c r="H72" s="165">
        <f>HSCS!H72+HSCNO!H72+PBRC!H72+LSUAg!H72+SULaw!H72+SUAg!H72</f>
        <v>3654209</v>
      </c>
      <c r="I72" s="41">
        <f>IF(ISBLANK(H72),"  ",IF(L72&gt;0,H72/L72,IF(H72&gt;0,1,0)))</f>
        <v>1</v>
      </c>
      <c r="J72" s="177">
        <f>HSCS!J72+HSCNO!J72+PBRC!J72+LSUAg!J72+SULaw!J72+SUAg!J72</f>
        <v>0</v>
      </c>
      <c r="K72" s="42">
        <f>IF(ISBLANK(J72),"  ",IF(L72&gt;0,J72/L72,IF(J72&gt;0,1,0)))</f>
        <v>0</v>
      </c>
      <c r="L72" s="190">
        <f>J72+H72</f>
        <v>3654209</v>
      </c>
      <c r="M72" s="43">
        <f>IF(ISBLANK(L72),"  ",IF(L79&gt;0,L72/L79,IF(L72&gt;0,1,0)))</f>
        <v>2.5158316757970139E-3</v>
      </c>
    </row>
    <row r="73" spans="1:14" ht="15" customHeight="1" x14ac:dyDescent="0.2">
      <c r="A73" s="30" t="s">
        <v>67</v>
      </c>
      <c r="B73" s="165">
        <f>HSCS!B73+HSCNO!B73+PBRC!B73+LSUAg!B73+SULaw!B73+SUAg!B73</f>
        <v>0</v>
      </c>
      <c r="C73" s="45">
        <f t="shared" si="0"/>
        <v>0</v>
      </c>
      <c r="D73" s="177">
        <f>HSCS!D73+HSCNO!D73+PBRC!D73+LSUAg!D73+SULaw!D73+SUAg!D73</f>
        <v>0</v>
      </c>
      <c r="E73" s="46">
        <f>IF(ISBLANK(D73),"  ",IF(F73&gt;0,D73/F73,IF(D73&gt;0,1,0)))</f>
        <v>0</v>
      </c>
      <c r="F73" s="191">
        <f>D73+B73</f>
        <v>0</v>
      </c>
      <c r="G73" s="47">
        <f>IF(ISBLANK(F73),"  ",IF(F79&gt;0,F73/F79,IF(F73&gt;0,1,0)))</f>
        <v>0</v>
      </c>
      <c r="H73" s="165">
        <f>HSCS!H73+HSCNO!H73+PBRC!H73+LSUAg!H73+SULaw!H73+SUAg!H73</f>
        <v>0</v>
      </c>
      <c r="I73" s="45">
        <f>IF(ISBLANK(H73),"  ",IF(L73&gt;0,H73/L73,IF(H73&gt;0,1,0)))</f>
        <v>0</v>
      </c>
      <c r="J73" s="177">
        <f>HSCS!J73+HSCNO!J73+PBRC!J73+LSUAg!J73+SULaw!J73+SUAg!J73</f>
        <v>0</v>
      </c>
      <c r="K73" s="46">
        <f>IF(ISBLANK(J73),"  ",IF(L73&gt;0,J73/L73,IF(J73&gt;0,1,0)))</f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165">
        <f>HSCS!B75+HSCNO!B75+PBRC!B75+LSUAg!B75+SULaw!B75+SUAg!B75</f>
        <v>0</v>
      </c>
      <c r="C75" s="41">
        <f t="shared" si="0"/>
        <v>0</v>
      </c>
      <c r="D75" s="177">
        <f>HSCS!D75+HSCNO!D75+PBRC!D75+LSUAg!D75+SULaw!D75+SUAg!D75</f>
        <v>0</v>
      </c>
      <c r="E75" s="42">
        <f>IF(ISBLANK(D75),"  ",IF(F75&gt;0,D75/F75,IF(D75&gt;0,1,0)))</f>
        <v>0</v>
      </c>
      <c r="F75" s="190">
        <f>D75+B75</f>
        <v>0</v>
      </c>
      <c r="G75" s="43">
        <f>IF(ISBLANK(F75),"  ",IF(F79&gt;0,F75/F79,IF(F75&gt;0,1,0)))</f>
        <v>0</v>
      </c>
      <c r="H75" s="165">
        <f>HSCS!H75+HSCNO!H75+PBRC!H75+LSUAg!H75+SULaw!H75+SUAg!H75</f>
        <v>0</v>
      </c>
      <c r="I75" s="41">
        <f>IF(ISBLANK(H75),"  ",IF(L75&gt;0,H75/L75,IF(H75&gt;0,1,0)))</f>
        <v>0</v>
      </c>
      <c r="J75" s="177">
        <f>HSCS!J75+HSCNO!J75+PBRC!J75+LSUAg!J75+SULaw!J75+SUAg!J75</f>
        <v>0</v>
      </c>
      <c r="K75" s="42">
        <f>IF(ISBLANK(J75),"  ",IF(L75&gt;0,J75/L75,IF(J75&gt;0,1,0)))</f>
        <v>0</v>
      </c>
      <c r="L75" s="190">
        <f>J75+H75</f>
        <v>0</v>
      </c>
      <c r="M75" s="43">
        <f>IF(ISBLANK(L75),"  ",IF(L79&gt;0,L75/L79,IF(L75&gt;0,1,0)))</f>
        <v>0</v>
      </c>
    </row>
    <row r="76" spans="1:14" ht="15" customHeight="1" x14ac:dyDescent="0.2">
      <c r="A76" s="30" t="s">
        <v>70</v>
      </c>
      <c r="B76" s="165">
        <f>HSCS!B76+HSCNO!B76+PBRC!B76+LSUAg!B76+SULaw!B76+SUAg!B76</f>
        <v>12147289.34</v>
      </c>
      <c r="C76" s="45">
        <f t="shared" si="0"/>
        <v>0.12475908299021035</v>
      </c>
      <c r="D76" s="177">
        <f>HSCS!D76+HSCNO!D76+PBRC!D76+LSUAg!D76+SULaw!D76+SUAg!D76</f>
        <v>85218682.329999998</v>
      </c>
      <c r="E76" s="46">
        <f>IF(ISBLANK(D76),"  ",IF(F76&gt;0,D76/F76,IF(D76&gt;0,1,0)))</f>
        <v>0.87524091700978957</v>
      </c>
      <c r="F76" s="191">
        <f>D76+B76</f>
        <v>97365971.670000002</v>
      </c>
      <c r="G76" s="47">
        <f>IF(ISBLANK(F76),"  ",IF(F79&gt;0,F76/F79,IF(F76&gt;0,1,0)))</f>
        <v>6.5699641263939193E-2</v>
      </c>
      <c r="H76" s="165">
        <f>HSCS!H76+HSCNO!H76+PBRC!H76+LSUAg!H76+SULaw!H76+SUAg!H76</f>
        <v>13018275</v>
      </c>
      <c r="I76" s="45">
        <f>IF(ISBLANK(H76),"  ",IF(L76&gt;0,H76/L76,IF(H76&gt;0,1,0)))</f>
        <v>0.13080983665976653</v>
      </c>
      <c r="J76" s="177">
        <f>HSCS!J76+HSCNO!J76+PBRC!J76+LSUAg!J76+SULaw!J76+SUAg!J76</f>
        <v>86502337</v>
      </c>
      <c r="K76" s="46">
        <f>IF(ISBLANK(J76),"  ",IF(L76&gt;0,J76/L76,IF(J76&gt;0,1,0)))</f>
        <v>0.86919016334023347</v>
      </c>
      <c r="L76" s="191">
        <f>J76+H76</f>
        <v>99520612</v>
      </c>
      <c r="M76" s="47">
        <f>IF(ISBLANK(L76),"  ",IF(L79&gt;0,L76/L79,IF(L76&gt;0,1,0)))</f>
        <v>6.8517457010341884E-2</v>
      </c>
    </row>
    <row r="77" spans="1:14" s="64" customFormat="1" ht="15" customHeight="1" x14ac:dyDescent="0.25">
      <c r="A77" s="65" t="s">
        <v>71</v>
      </c>
      <c r="B77" s="175">
        <f>B76+B75+B73+B72</f>
        <v>15567447.34</v>
      </c>
      <c r="C77" s="69">
        <f t="shared" si="0"/>
        <v>0.15446021581513122</v>
      </c>
      <c r="D77" s="186">
        <f>D76+D75+D73+D72</f>
        <v>85218682.329999998</v>
      </c>
      <c r="E77" s="62">
        <f>IF(ISBLANK(D77),"  ",IF(F77&gt;0,D77/F77,IF(D77&gt;0,1,0)))</f>
        <v>0.84553978418486875</v>
      </c>
      <c r="F77" s="200">
        <f>F76+F75+F74+F73+F72</f>
        <v>100786129.67</v>
      </c>
      <c r="G77" s="61">
        <f>IF(ISBLANK(F77),"  ",IF(F79&gt;0,F77/F79,IF(F77&gt;0,1,0)))</f>
        <v>6.800746143778362E-2</v>
      </c>
      <c r="H77" s="175">
        <f>H76+H75+H73+H72</f>
        <v>16672484</v>
      </c>
      <c r="I77" s="69">
        <f>IF(ISBLANK(H77),"  ",IF(L77&gt;0,H77/L77,IF(H77&gt;0,1,0)))</f>
        <v>0.16159450375978845</v>
      </c>
      <c r="J77" s="186">
        <f>J76+J75+J73+J72</f>
        <v>86502337</v>
      </c>
      <c r="K77" s="62">
        <f>IF(ISBLANK(J77),"  ",IF(L77&gt;0,J77/L77,IF(J77&gt;0,1,0)))</f>
        <v>0.83840549624021155</v>
      </c>
      <c r="L77" s="200">
        <f>L76+L75+L74+L73+L72</f>
        <v>103174821</v>
      </c>
      <c r="M77" s="61">
        <f>IF(ISBLANK(L77),"  ",IF(L79&gt;0,L77/L79,IF(L77&gt;0,1,0)))</f>
        <v>7.103328868613891E-2</v>
      </c>
    </row>
    <row r="78" spans="1:14" s="64" customFormat="1" ht="15" customHeight="1" x14ac:dyDescent="0.25">
      <c r="A78" s="65" t="s">
        <v>72</v>
      </c>
      <c r="B78" s="172">
        <f>HSCS!B78+HSCNO!B78+PBRC!B78+LSUAg!B78+SULaw!B78+SUAg!B78</f>
        <v>0</v>
      </c>
      <c r="C78" s="69">
        <f>IF(ISBLANK(B78),"  ",IF(F78&gt;0,B78/F78,IF(B78&gt;0,1,0)))</f>
        <v>0</v>
      </c>
      <c r="D78" s="183">
        <f>HSCS!D78+HSCNO!D78+PBRC!D78+LSUAg!D78+SULaw!D78+SUAg!D78</f>
        <v>0</v>
      </c>
      <c r="E78" s="62">
        <f>IF(ISBLANK(D78),"  ",IF(F78&gt;0,D78/F78,IF(D78&gt;0,1,0)))</f>
        <v>0</v>
      </c>
      <c r="F78" s="201">
        <f>D78+B78</f>
        <v>0</v>
      </c>
      <c r="G78" s="61">
        <f>IF(ISBLANK(F78),"  ",IF(F79&gt;0,F78/F79,IF(F78&gt;0,1,0)))</f>
        <v>0</v>
      </c>
      <c r="H78" s="172">
        <f>HSCS!H78+HSCNO!H78+PBRC!H78+LSUAg!H78+SULaw!H78+SUAg!H78</f>
        <v>0</v>
      </c>
      <c r="I78" s="69">
        <f>IF(ISBLANK(H78),"  ",IF(L78&gt;0,H78/L78,IF(H78&gt;0,1,0)))</f>
        <v>0</v>
      </c>
      <c r="J78" s="183">
        <f>HSCS!J78+HSCNO!J78+PBRC!J78+LSUAg!J78+SULaw!J78+SUAg!J78</f>
        <v>0</v>
      </c>
      <c r="K78" s="62">
        <f>IF(ISBLANK(J78),"  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387851203.48000002</v>
      </c>
      <c r="C79" s="82">
        <f t="shared" si="0"/>
        <v>0.26171037473736214</v>
      </c>
      <c r="D79" s="176">
        <f>D77+D70+D49+D42+D51+D50+D78</f>
        <v>1079060962.74</v>
      </c>
      <c r="E79" s="83">
        <f>IF(ISBLANK(D79),"  ",IF(F79&gt;0,D79/F79,IF(D79&gt;0,1,0)))</f>
        <v>0.72811801636631124</v>
      </c>
      <c r="F79" s="176">
        <f>F77+F70+F49+F42+F51+F50+F78</f>
        <v>1481986351.7800002</v>
      </c>
      <c r="G79" s="84">
        <f>IF(ISBLANK(F79),"  ",IF(F79&gt;0,F79/F79,IF(F79&gt;0,1,0)))</f>
        <v>1</v>
      </c>
      <c r="H79" s="176">
        <f>H77+H70+H49+H42+H51+H50+H78</f>
        <v>365487767</v>
      </c>
      <c r="I79" s="82">
        <f>IF(ISBLANK(H79),"  ",IF(L79&gt;0,H79/L79,IF(H79&gt;0,1,0)))</f>
        <v>0.25162920383998799</v>
      </c>
      <c r="J79" s="176">
        <f>J77+J70+J49+J42+J51+J50+J78</f>
        <v>1086997721.26</v>
      </c>
      <c r="K79" s="83">
        <f>IF(ISBLANK(J79),"  ",IF(L79&gt;0,J79/L79,IF(J79&gt;0,1,0)))</f>
        <v>0.74837079616001201</v>
      </c>
      <c r="L79" s="176">
        <f>L77+L70+L49+L42+L51+L50+L78</f>
        <v>1452485488.26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06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</sheetPr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H79" sqref="H79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122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 t="s">
        <v>4</v>
      </c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66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8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f>BOR!B13+LUMCON!B13+LOSFA!B13</f>
        <v>308462259</v>
      </c>
      <c r="C13" s="41">
        <f t="shared" ref="C13:C79" si="0">IF(ISBLANK(B13),"  ",IF(F13&gt;0,B13/F13,IF(B13&gt;0,1,0)))</f>
        <v>1</v>
      </c>
      <c r="D13" s="177">
        <f>BOR!D13+LUMCON!D13+LOSFA!D13</f>
        <v>0</v>
      </c>
      <c r="E13" s="42">
        <f>IF(ISBLANK(D13),"  ",IF(F13&gt;0,D13/F13,IF(D13&gt;0,1,0)))</f>
        <v>0</v>
      </c>
      <c r="F13" s="187">
        <f>D13+B13</f>
        <v>308462259</v>
      </c>
      <c r="G13" s="43">
        <f>IF(ISBLANK(F13),"  ",IF(F79&gt;0,F13/F79,IF(F13&gt;0,1,0)))</f>
        <v>0.71401457773234966</v>
      </c>
      <c r="H13" s="165">
        <f>BOR!H13+LUMCON!H13+LOSFA!H13</f>
        <v>322111892</v>
      </c>
      <c r="I13" s="41">
        <f>IF(ISBLANK(H13),"  ",IF(L13&gt;0,H13/L13,IF(H13&gt;0,1,0)))</f>
        <v>1</v>
      </c>
      <c r="J13" s="177">
        <f>BOR!J13+LUMCON!J13+LOSFA!J13</f>
        <v>0</v>
      </c>
      <c r="K13" s="42">
        <f>IF(ISBLANK(J13),"  ",IF(L13&gt;0,J13/L13,IF(J13&gt;0,1,0)))</f>
        <v>0</v>
      </c>
      <c r="L13" s="187">
        <f t="shared" ref="L13:L34" si="1">J13+H13</f>
        <v>322111892</v>
      </c>
      <c r="M13" s="44">
        <f>IF(ISBLANK(L13),"  ",IF(L79&gt;0,L13/L79,IF(L13&gt;0,1,0)))</f>
        <v>0.66562139380350771</v>
      </c>
      <c r="N13" s="24"/>
    </row>
    <row r="14" spans="1:17" ht="15" customHeight="1" x14ac:dyDescent="0.2">
      <c r="A14" s="10" t="s">
        <v>13</v>
      </c>
      <c r="B14" s="165">
        <f>BOR!B14+LUMCON!B14+LOSFA!B14</f>
        <v>0</v>
      </c>
      <c r="C14" s="45">
        <f t="shared" si="0"/>
        <v>0</v>
      </c>
      <c r="D14" s="177">
        <f>BOR!D14+LUMCON!D14+LOSFA!D14</f>
        <v>0</v>
      </c>
      <c r="E14" s="46">
        <f>IF(ISBLANK(D14),"  ",IF(F14&gt;0,D14/F14,IF(D14&gt;0,1,0)))</f>
        <v>0</v>
      </c>
      <c r="F14" s="188">
        <f>D14+B14</f>
        <v>0</v>
      </c>
      <c r="G14" s="47">
        <f>IF(ISBLANK(F14),"  ",IF(F79&gt;0,F14/F79,IF(F14&gt;0,1,0)))</f>
        <v>0</v>
      </c>
      <c r="H14" s="165">
        <f>BOR!H14+LUMCON!H14+LOSFA!H14</f>
        <v>0</v>
      </c>
      <c r="I14" s="45">
        <f>IF(ISBLANK(H14),"  ",IF(L14&gt;0,H14/L14,IF(H14&gt;0,1,0)))</f>
        <v>0</v>
      </c>
      <c r="J14" s="177">
        <f>BOR!J14+LUMCON!J14+LOSFA!J14</f>
        <v>0</v>
      </c>
      <c r="K14" s="46">
        <f>IF(ISBLANK(J14),"  ",IF(L14&gt;0,J14/L14,IF(J14&gt;0,1,0)))</f>
        <v>0</v>
      </c>
      <c r="L14" s="188">
        <f t="shared" si="1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65">
        <f>BOR!B15+LUMCON!B15+LOSFA!B15</f>
        <v>77995918.370000005</v>
      </c>
      <c r="C15" s="48">
        <f t="shared" si="0"/>
        <v>1</v>
      </c>
      <c r="D15" s="177">
        <f>BOR!D15+LUMCON!D15+LOSFA!D15</f>
        <v>0</v>
      </c>
      <c r="E15" s="49">
        <f>IF(ISBLANK(D15),"  ",IF(F15&gt;0,D15/F15,IF(D15&gt;0,1,0)))</f>
        <v>0</v>
      </c>
      <c r="F15" s="189">
        <f>D15+B15</f>
        <v>77995918.370000005</v>
      </c>
      <c r="G15" s="50">
        <f>IF(ISBLANK(F15),"  ",IF(F79&gt;0,F15/F79,IF(F15&gt;0,1,0)))</f>
        <v>0.18054144743782857</v>
      </c>
      <c r="H15" s="165">
        <f>BOR!H15+LUMCON!H15+LOSFA!H15</f>
        <v>82124386</v>
      </c>
      <c r="I15" s="48">
        <f>IF(ISBLANK(H15),"  ",IF(L15&gt;0,H15/L15,IF(H15&gt;0,1,0)))</f>
        <v>1</v>
      </c>
      <c r="J15" s="177">
        <f>BOR!J15+LUMCON!J15+LOSFA!J15</f>
        <v>0</v>
      </c>
      <c r="K15" s="49">
        <f>IF(ISBLANK(J15),"  ",IF(L15&gt;0,J15/L15,IF(J15&gt;0,1,0)))</f>
        <v>0</v>
      </c>
      <c r="L15" s="189">
        <f t="shared" si="1"/>
        <v>82124386</v>
      </c>
      <c r="M15" s="50">
        <f>IF(ISBLANK(L15),"  ",IF(L79&gt;0,L15/L79,IF(L15&gt;0,1,0)))</f>
        <v>0.16970422276299341</v>
      </c>
      <c r="N15" s="24"/>
    </row>
    <row r="16" spans="1:17" ht="15" customHeight="1" x14ac:dyDescent="0.2">
      <c r="A16" s="51" t="s">
        <v>15</v>
      </c>
      <c r="B16" s="165">
        <f>BOR!B16+LUMCON!B16+LOSFA!B16</f>
        <v>89278.17</v>
      </c>
      <c r="C16" s="41">
        <f t="shared" si="0"/>
        <v>1</v>
      </c>
      <c r="D16" s="177">
        <f>BOR!D16+LUMCON!D16+LOSFA!D16</f>
        <v>0</v>
      </c>
      <c r="E16" s="42">
        <f>IF(ISBLANK(D16),"  ",IF(F16&gt;0,D16/F16,IF(D16&gt;0,1,0)))</f>
        <v>0</v>
      </c>
      <c r="F16" s="190">
        <f t="shared" ref="F16:F41" si="2">D16+B16</f>
        <v>89278.17</v>
      </c>
      <c r="G16" s="43">
        <f>IF(ISBLANK(F16),"  ",IF(F79&gt;0,F16/F79,IF(F16&gt;0,1,0)))</f>
        <v>2.0665709659238062E-4</v>
      </c>
      <c r="H16" s="165">
        <f>BOR!H16+LUMCON!H16+LOSFA!H16</f>
        <v>180000</v>
      </c>
      <c r="I16" s="41">
        <f t="shared" ref="I16:I34" si="3">IF(ISBLANK(H16),"  ",IF(L16&gt;0,H16/L16,IF(H16&gt;0,1,0)))</f>
        <v>1</v>
      </c>
      <c r="J16" s="177">
        <f>BOR!J16+LUMCON!J16+LOSFA!J16</f>
        <v>0</v>
      </c>
      <c r="K16" s="42">
        <f t="shared" ref="K16:K34" si="4">IF(ISBLANK(J16),"  ",IF(L16&gt;0,J16/L16,IF(J16&gt;0,1,0)))</f>
        <v>0</v>
      </c>
      <c r="L16" s="190">
        <f t="shared" si="1"/>
        <v>180000</v>
      </c>
      <c r="M16" s="43">
        <f>IF(ISBLANK(L16),"  ",IF(L79&gt;0,L16/L79,IF(L16&gt;0,1,0)))</f>
        <v>3.7195724175446271E-4</v>
      </c>
      <c r="N16" s="24"/>
    </row>
    <row r="17" spans="1:14" ht="15" customHeight="1" x14ac:dyDescent="0.2">
      <c r="A17" s="52" t="s">
        <v>16</v>
      </c>
      <c r="B17" s="165">
        <f>BOR!B17+LUMCON!B17+LOSFA!B17</f>
        <v>33005.199999999997</v>
      </c>
      <c r="C17" s="45">
        <f t="shared" si="0"/>
        <v>1</v>
      </c>
      <c r="D17" s="177">
        <f>BOR!D17+LUMCON!D17+LOSFA!D17</f>
        <v>0</v>
      </c>
      <c r="E17" s="42">
        <f t="shared" ref="E17:E34" si="5">IF(ISBLANK(D17),"  ",IF(F17&gt;0,D17/F17,IF(D17&gt;0,1,0)))</f>
        <v>0</v>
      </c>
      <c r="F17" s="191">
        <f t="shared" si="2"/>
        <v>33005.199999999997</v>
      </c>
      <c r="G17" s="47">
        <f>IF(ISBLANK(F17),"  ",IF(F79&gt;0,F17/F79,IF(F17&gt;0,1,0)))</f>
        <v>7.6398954015867942E-5</v>
      </c>
      <c r="H17" s="165">
        <f>BOR!H17+LUMCON!H17+LOSFA!H17</f>
        <v>33097</v>
      </c>
      <c r="I17" s="45">
        <f t="shared" si="3"/>
        <v>1</v>
      </c>
      <c r="J17" s="177">
        <f>BOR!J17+LUMCON!J17+LOSFA!J17</f>
        <v>0</v>
      </c>
      <c r="K17" s="46">
        <f t="shared" si="4"/>
        <v>0</v>
      </c>
      <c r="L17" s="191">
        <f t="shared" si="1"/>
        <v>33097</v>
      </c>
      <c r="M17" s="47">
        <f>IF(ISBLANK(L17),"  ",IF(L79&gt;0,L17/L79,IF(L17&gt;0,1,0)))</f>
        <v>6.8392604613041401E-5</v>
      </c>
      <c r="N17" s="24"/>
    </row>
    <row r="18" spans="1:14" ht="15" customHeight="1" x14ac:dyDescent="0.2">
      <c r="A18" s="52" t="s">
        <v>17</v>
      </c>
      <c r="B18" s="165">
        <f>BOR!B18+LUMCON!B18+LOSFA!B18</f>
        <v>0</v>
      </c>
      <c r="C18" s="45">
        <f t="shared" si="0"/>
        <v>0</v>
      </c>
      <c r="D18" s="177">
        <f>BOR!D18+LUMCON!D18+LOSFA!D18</f>
        <v>0</v>
      </c>
      <c r="E18" s="42">
        <f t="shared" si="5"/>
        <v>0</v>
      </c>
      <c r="F18" s="191">
        <f t="shared" si="2"/>
        <v>0</v>
      </c>
      <c r="G18" s="47">
        <f>IF(ISBLANK(F18),"  ",IF(F79&gt;0,F18/F79,IF(F18&gt;0,1,0)))</f>
        <v>0</v>
      </c>
      <c r="H18" s="165">
        <f>BOR!H18+LUMCON!H18+LOSFA!H18</f>
        <v>0</v>
      </c>
      <c r="I18" s="45">
        <f t="shared" si="3"/>
        <v>0</v>
      </c>
      <c r="J18" s="177">
        <f>BOR!J18+LUMCON!J18+LOSFA!J18</f>
        <v>0</v>
      </c>
      <c r="K18" s="46">
        <f t="shared" si="4"/>
        <v>0</v>
      </c>
      <c r="L18" s="191">
        <f t="shared" si="1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165">
        <f>BOR!B19+LUMCON!B19+LOSFA!B19</f>
        <v>0</v>
      </c>
      <c r="C19" s="45">
        <f t="shared" si="0"/>
        <v>0</v>
      </c>
      <c r="D19" s="177">
        <f>BOR!D19+LUMCON!D19+LOSFA!D19</f>
        <v>0</v>
      </c>
      <c r="E19" s="42">
        <f t="shared" si="5"/>
        <v>0</v>
      </c>
      <c r="F19" s="191">
        <f t="shared" si="2"/>
        <v>0</v>
      </c>
      <c r="G19" s="47">
        <f>IF(ISBLANK(F19),"  ",IF(F79&gt;0,F19/F79,IF(F19&gt;0,1,0)))</f>
        <v>0</v>
      </c>
      <c r="H19" s="165">
        <f>BOR!H19+LUMCON!H19+LOSFA!H19</f>
        <v>0</v>
      </c>
      <c r="I19" s="45">
        <f t="shared" si="3"/>
        <v>0</v>
      </c>
      <c r="J19" s="177">
        <f>BOR!J19+LUMCON!J19+LOSFA!J19</f>
        <v>0</v>
      </c>
      <c r="K19" s="46">
        <f t="shared" si="4"/>
        <v>0</v>
      </c>
      <c r="L19" s="191">
        <f t="shared" si="1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165">
        <f>BOR!B20+LUMCON!B20+LOSFA!B20</f>
        <v>0</v>
      </c>
      <c r="C20" s="45">
        <f t="shared" si="0"/>
        <v>0</v>
      </c>
      <c r="D20" s="177">
        <f>BOR!D20+LUMCON!D20+LOSFA!D20</f>
        <v>0</v>
      </c>
      <c r="E20" s="42">
        <f t="shared" si="5"/>
        <v>0</v>
      </c>
      <c r="F20" s="191">
        <f>D20+B20</f>
        <v>0</v>
      </c>
      <c r="G20" s="47">
        <f>IF(ISBLANK(F20),"  ",IF(F79&gt;0,F20/F79,IF(F20&gt;0,1,0)))</f>
        <v>0</v>
      </c>
      <c r="H20" s="165">
        <f>BOR!H20+LUMCON!H20+LOSFA!H20</f>
        <v>0</v>
      </c>
      <c r="I20" s="45">
        <f t="shared" si="3"/>
        <v>0</v>
      </c>
      <c r="J20" s="177">
        <f>BOR!J20+LUMCON!J20+LOSFA!J20</f>
        <v>0</v>
      </c>
      <c r="K20" s="46">
        <f t="shared" si="4"/>
        <v>0</v>
      </c>
      <c r="L20" s="191">
        <f t="shared" si="1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165">
        <f>BOR!B21+LUMCON!B21+LOSFA!B21</f>
        <v>0</v>
      </c>
      <c r="C21" s="45">
        <f t="shared" si="0"/>
        <v>0</v>
      </c>
      <c r="D21" s="177">
        <f>BOR!D21+LUMCON!D21+LOSFA!D21</f>
        <v>0</v>
      </c>
      <c r="E21" s="42">
        <f t="shared" si="5"/>
        <v>0</v>
      </c>
      <c r="F21" s="191">
        <f t="shared" si="2"/>
        <v>0</v>
      </c>
      <c r="G21" s="47">
        <f>IF(ISBLANK(F21),"  ",IF(F79&gt;0,F21/F79,IF(F21&gt;0,1,0)))</f>
        <v>0</v>
      </c>
      <c r="H21" s="165">
        <f>BOR!H21+LUMCON!H21+LOSFA!H21</f>
        <v>0</v>
      </c>
      <c r="I21" s="45">
        <f t="shared" si="3"/>
        <v>0</v>
      </c>
      <c r="J21" s="177">
        <f>BOR!J21+LUMCON!J21+LOSFA!J21</f>
        <v>0</v>
      </c>
      <c r="K21" s="46">
        <f t="shared" si="4"/>
        <v>0</v>
      </c>
      <c r="L21" s="191">
        <f t="shared" si="1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165">
        <f>BOR!B22+LUMCON!B22+LOSFA!B22</f>
        <v>0</v>
      </c>
      <c r="C22" s="45">
        <f t="shared" si="0"/>
        <v>0</v>
      </c>
      <c r="D22" s="177">
        <f>BOR!D22+LUMCON!D22+LOSFA!D22</f>
        <v>0</v>
      </c>
      <c r="E22" s="42">
        <f t="shared" si="5"/>
        <v>0</v>
      </c>
      <c r="F22" s="191">
        <f t="shared" si="2"/>
        <v>0</v>
      </c>
      <c r="G22" s="47">
        <f>IF(ISBLANK(F22),"  ",IF(F79&gt;0,F22/F79,IF(F22&gt;0,1,0)))</f>
        <v>0</v>
      </c>
      <c r="H22" s="165">
        <f>BOR!H22+LUMCON!H22+LOSFA!H22</f>
        <v>0</v>
      </c>
      <c r="I22" s="45">
        <f t="shared" si="3"/>
        <v>0</v>
      </c>
      <c r="J22" s="177">
        <f>BOR!J22+LUMCON!J22+LOSFA!J22</f>
        <v>0</v>
      </c>
      <c r="K22" s="46">
        <f t="shared" si="4"/>
        <v>0</v>
      </c>
      <c r="L22" s="191">
        <f t="shared" si="1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165">
        <f>BOR!B23+LUMCON!B23+LOSFA!B23</f>
        <v>0</v>
      </c>
      <c r="C23" s="45">
        <f t="shared" si="0"/>
        <v>0</v>
      </c>
      <c r="D23" s="177">
        <f>BOR!D23+LUMCON!D23+LOSFA!D23</f>
        <v>0</v>
      </c>
      <c r="E23" s="42">
        <f t="shared" si="5"/>
        <v>0</v>
      </c>
      <c r="F23" s="191">
        <f t="shared" si="2"/>
        <v>0</v>
      </c>
      <c r="G23" s="47">
        <f>IF(ISBLANK(F23),"  ",IF(F79&gt;0,F23/F79,IF(F23&gt;0,1,0)))</f>
        <v>0</v>
      </c>
      <c r="H23" s="165">
        <f>BOR!H23+LUMCON!H23+LOSFA!H23</f>
        <v>0</v>
      </c>
      <c r="I23" s="45">
        <f t="shared" si="3"/>
        <v>0</v>
      </c>
      <c r="J23" s="177">
        <f>BOR!J23+LUMCON!J23+LOSFA!J23</f>
        <v>0</v>
      </c>
      <c r="K23" s="46">
        <f t="shared" si="4"/>
        <v>0</v>
      </c>
      <c r="L23" s="191">
        <f t="shared" si="1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165">
        <f>BOR!B24+LUMCON!B24+LOSFA!B24</f>
        <v>0</v>
      </c>
      <c r="C24" s="45">
        <f t="shared" si="0"/>
        <v>0</v>
      </c>
      <c r="D24" s="177">
        <f>BOR!D24+LUMCON!D24+LOSFA!D24</f>
        <v>0</v>
      </c>
      <c r="E24" s="42">
        <f t="shared" si="5"/>
        <v>0</v>
      </c>
      <c r="F24" s="191">
        <f t="shared" si="2"/>
        <v>0</v>
      </c>
      <c r="G24" s="47">
        <f>IF(ISBLANK(F24),"  ",IF(F79&gt;0,F24/F79,IF(F24&gt;0,1,0)))</f>
        <v>0</v>
      </c>
      <c r="H24" s="165">
        <f>BOR!H24+LUMCON!H24+LOSFA!H24</f>
        <v>0</v>
      </c>
      <c r="I24" s="45">
        <f t="shared" si="3"/>
        <v>0</v>
      </c>
      <c r="J24" s="177">
        <f>BOR!J24+LUMCON!J24+LOSFA!J24</f>
        <v>0</v>
      </c>
      <c r="K24" s="46">
        <f t="shared" si="4"/>
        <v>0</v>
      </c>
      <c r="L24" s="191">
        <f t="shared" si="1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165">
        <f>BOR!B25+LUMCON!B25+LOSFA!B25</f>
        <v>0</v>
      </c>
      <c r="C25" s="45">
        <f t="shared" si="0"/>
        <v>0</v>
      </c>
      <c r="D25" s="177">
        <f>BOR!D25+LUMCON!D25+LOSFA!D25</f>
        <v>0</v>
      </c>
      <c r="E25" s="42">
        <f t="shared" si="5"/>
        <v>0</v>
      </c>
      <c r="F25" s="191">
        <f t="shared" si="2"/>
        <v>0</v>
      </c>
      <c r="G25" s="47">
        <f>IF(ISBLANK(F25),"  ",IF(F79&gt;0,F25/F79,IF(F25&gt;0,1,0)))</f>
        <v>0</v>
      </c>
      <c r="H25" s="165">
        <f>BOR!H25+LUMCON!H25+LOSFA!H25</f>
        <v>0</v>
      </c>
      <c r="I25" s="45">
        <f t="shared" si="3"/>
        <v>0</v>
      </c>
      <c r="J25" s="177">
        <f>BOR!J25+LUMCON!J25+LOSFA!J25</f>
        <v>0</v>
      </c>
      <c r="K25" s="46">
        <f t="shared" si="4"/>
        <v>0</v>
      </c>
      <c r="L25" s="191">
        <f t="shared" si="1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165">
        <f>BOR!B26+LUMCON!B26+LOSFA!B26</f>
        <v>0</v>
      </c>
      <c r="C26" s="45">
        <f t="shared" si="0"/>
        <v>0</v>
      </c>
      <c r="D26" s="177">
        <f>BOR!D26+LUMCON!D26+LOSFA!D26</f>
        <v>0</v>
      </c>
      <c r="E26" s="42">
        <f t="shared" si="5"/>
        <v>0</v>
      </c>
      <c r="F26" s="191">
        <f t="shared" si="2"/>
        <v>0</v>
      </c>
      <c r="G26" s="47">
        <f>IF(ISBLANK(F26),"  ",IF(F79&gt;0,F26/F79,IF(F26&gt;0,1,0)))</f>
        <v>0</v>
      </c>
      <c r="H26" s="165">
        <f>BOR!H26+LUMCON!H26+LOSFA!H26</f>
        <v>0</v>
      </c>
      <c r="I26" s="45">
        <f t="shared" si="3"/>
        <v>0</v>
      </c>
      <c r="J26" s="177">
        <f>BOR!J26+LUMCON!J26+LOSFA!J26</f>
        <v>0</v>
      </c>
      <c r="K26" s="46">
        <f t="shared" si="4"/>
        <v>0</v>
      </c>
      <c r="L26" s="191">
        <f t="shared" si="1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165">
        <f>BOR!B27+LUMCON!B27+LOSFA!B27</f>
        <v>19190297</v>
      </c>
      <c r="C27" s="45">
        <f t="shared" si="0"/>
        <v>1</v>
      </c>
      <c r="D27" s="177">
        <f>BOR!D27+LUMCON!D27+LOSFA!D27</f>
        <v>0</v>
      </c>
      <c r="E27" s="42">
        <f t="shared" si="5"/>
        <v>0</v>
      </c>
      <c r="F27" s="191">
        <f t="shared" si="2"/>
        <v>19190297</v>
      </c>
      <c r="G27" s="47">
        <f>IF(ISBLANK(F27),"  ",IF(F79&gt;0,F27/F79,IF(F27&gt;0,1,0)))</f>
        <v>4.4420837263638713E-2</v>
      </c>
      <c r="H27" s="165">
        <f>BOR!H27+LUMCON!H27+LOSFA!H27</f>
        <v>24230000</v>
      </c>
      <c r="I27" s="45">
        <f t="shared" si="3"/>
        <v>1</v>
      </c>
      <c r="J27" s="177">
        <f>BOR!J27+LUMCON!J27+LOSFA!J27</f>
        <v>0</v>
      </c>
      <c r="K27" s="46">
        <f t="shared" si="4"/>
        <v>0</v>
      </c>
      <c r="L27" s="191">
        <f t="shared" si="1"/>
        <v>24230000</v>
      </c>
      <c r="M27" s="47">
        <f>IF(ISBLANK(L27),"  ",IF(L79&gt;0,L27/L79,IF(L27&gt;0,1,0)))</f>
        <v>5.0069577598392395E-2</v>
      </c>
      <c r="N27" s="24"/>
    </row>
    <row r="28" spans="1:14" ht="15" customHeight="1" x14ac:dyDescent="0.2">
      <c r="A28" s="53" t="s">
        <v>27</v>
      </c>
      <c r="B28" s="165">
        <f>BOR!B28+LUMCON!B28+LOSFA!B28</f>
        <v>12012</v>
      </c>
      <c r="C28" s="45">
        <f t="shared" si="0"/>
        <v>1</v>
      </c>
      <c r="D28" s="177">
        <f>BOR!D28+LUMCON!D28+LOSFA!D28</f>
        <v>0</v>
      </c>
      <c r="E28" s="42">
        <f t="shared" si="5"/>
        <v>0</v>
      </c>
      <c r="F28" s="191">
        <f t="shared" si="2"/>
        <v>12012</v>
      </c>
      <c r="G28" s="47">
        <f>IF(ISBLANK(F28),"  ",IF(F79&gt;0,F28/F79,IF(F28&gt;0,1,0)))</f>
        <v>2.7804837893380611E-5</v>
      </c>
      <c r="H28" s="165">
        <f>BOR!H28+LUMCON!H28+LOSFA!H28</f>
        <v>0</v>
      </c>
      <c r="I28" s="45">
        <f t="shared" si="3"/>
        <v>0</v>
      </c>
      <c r="J28" s="177">
        <f>BOR!J28+LUMCON!J28+LOSFA!J28</f>
        <v>0</v>
      </c>
      <c r="K28" s="46">
        <f t="shared" si="4"/>
        <v>0</v>
      </c>
      <c r="L28" s="191">
        <f t="shared" si="1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165">
        <f>BOR!B29+LUMCON!B29+LOSFA!B29</f>
        <v>0</v>
      </c>
      <c r="C29" s="45">
        <f t="shared" si="0"/>
        <v>0</v>
      </c>
      <c r="D29" s="177">
        <f>BOR!D29+LUMCON!D29+LOSFA!D29</f>
        <v>0</v>
      </c>
      <c r="E29" s="42">
        <f t="shared" si="5"/>
        <v>0</v>
      </c>
      <c r="F29" s="191">
        <f t="shared" si="2"/>
        <v>0</v>
      </c>
      <c r="G29" s="47">
        <f>IF(ISBLANK(F29),"  ",IF(F79&gt;0,F29/F79,IF(F29&gt;0,1,0)))</f>
        <v>0</v>
      </c>
      <c r="H29" s="165">
        <f>BOR!H29+LUMCON!H29+LOSFA!H29</f>
        <v>0</v>
      </c>
      <c r="I29" s="45">
        <f t="shared" si="3"/>
        <v>0</v>
      </c>
      <c r="J29" s="177">
        <f>BOR!J29+LUMCON!J29+LOSFA!J29</f>
        <v>0</v>
      </c>
      <c r="K29" s="46">
        <f t="shared" si="4"/>
        <v>0</v>
      </c>
      <c r="L29" s="191">
        <f t="shared" si="1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165">
        <f>BOR!B30+LUMCON!B30+LOSFA!B30</f>
        <v>60000</v>
      </c>
      <c r="C30" s="45">
        <f t="shared" si="0"/>
        <v>1</v>
      </c>
      <c r="D30" s="177">
        <f>BOR!D30+LUMCON!D30+LOSFA!D30</f>
        <v>0</v>
      </c>
      <c r="E30" s="42">
        <f>IF(ISBLANK(D30),"  ",IF(F30&gt;0,D30/F30,IF(D30&gt;0,1,0)))</f>
        <v>0</v>
      </c>
      <c r="F30" s="191">
        <f t="shared" si="2"/>
        <v>60000</v>
      </c>
      <c r="G30" s="47">
        <f>IF(ISBLANK(F30),"  ",IF(F79&gt;0,F30/F79,IF(F30&gt;0,1,0)))</f>
        <v>1.3888530416274032E-4</v>
      </c>
      <c r="H30" s="165">
        <f>BOR!H30+LUMCON!H30+LOSFA!H30</f>
        <v>60000</v>
      </c>
      <c r="I30" s="45">
        <f t="shared" si="3"/>
        <v>1</v>
      </c>
      <c r="J30" s="177">
        <f>BOR!J30+LUMCON!J30+LOSFA!J30</f>
        <v>0</v>
      </c>
      <c r="K30" s="46">
        <f>IF(ISBLANK(J30),"  ",IF(L30&gt;0,J30/L30,IF(J30&gt;0,1,0)))</f>
        <v>0</v>
      </c>
      <c r="L30" s="191">
        <f t="shared" si="1"/>
        <v>60000</v>
      </c>
      <c r="M30" s="47">
        <f>IF(ISBLANK(L30),"  ",IF(L79&gt;0,L30/L79,IF(L30&gt;0,1,0)))</f>
        <v>1.2398574725148756E-4</v>
      </c>
      <c r="N30" s="24"/>
    </row>
    <row r="31" spans="1:14" ht="15" customHeight="1" x14ac:dyDescent="0.2">
      <c r="A31" s="53" t="s">
        <v>30</v>
      </c>
      <c r="B31" s="165">
        <f>BOR!B31+LUMCON!B31+LOSFA!B31</f>
        <v>0</v>
      </c>
      <c r="C31" s="45">
        <f t="shared" si="0"/>
        <v>0</v>
      </c>
      <c r="D31" s="177">
        <f>BOR!D31+LUMCON!D31+LOSFA!D31</f>
        <v>0</v>
      </c>
      <c r="E31" s="42">
        <f>IF(ISBLANK(D31),"  ",IF(F31&gt;0,D31/F31,IF(D31&gt;0,1,0)))</f>
        <v>0</v>
      </c>
      <c r="F31" s="191">
        <f t="shared" si="2"/>
        <v>0</v>
      </c>
      <c r="G31" s="47">
        <f>IF(ISBLANK(F31),"  ",IF(F79&gt;0,F31/F79,IF(F31&gt;0,1,0)))</f>
        <v>0</v>
      </c>
      <c r="H31" s="165">
        <f>BOR!H31+LUMCON!H31+LOSFA!H31</f>
        <v>0</v>
      </c>
      <c r="I31" s="45">
        <f t="shared" si="3"/>
        <v>0</v>
      </c>
      <c r="J31" s="177">
        <f>BOR!J31+LUMCON!J31+LOSFA!J31</f>
        <v>0</v>
      </c>
      <c r="K31" s="46">
        <f>IF(ISBLANK(J31),"  ",IF(L31&gt;0,J31/L31,IF(J31&gt;0,1,0)))</f>
        <v>0</v>
      </c>
      <c r="L31" s="191">
        <f t="shared" si="1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165">
        <f>BOR!B32+LUMCON!B32+LOSFA!B32</f>
        <v>58411326</v>
      </c>
      <c r="C32" s="45">
        <f t="shared" si="0"/>
        <v>1</v>
      </c>
      <c r="D32" s="177">
        <f>BOR!D32+LUMCON!D32+LOSFA!D32</f>
        <v>0</v>
      </c>
      <c r="E32" s="42">
        <f>IF(ISBLANK(D32),"  ",IF(F32&gt;0,D32/F32,IF(D32&gt;0,1,0)))</f>
        <v>0</v>
      </c>
      <c r="F32" s="191">
        <f t="shared" si="2"/>
        <v>58411326</v>
      </c>
      <c r="G32" s="47">
        <f>IF(ISBLANK(F32),"  ",IF(F79&gt;0,F32/F79,IF(F32&gt;0,1,0)))</f>
        <v>0.1352079129676497</v>
      </c>
      <c r="H32" s="165">
        <f>BOR!H32+LUMCON!H32+LOSFA!H32</f>
        <v>57421289</v>
      </c>
      <c r="I32" s="45">
        <f t="shared" si="3"/>
        <v>1</v>
      </c>
      <c r="J32" s="177">
        <f>BOR!J32+LUMCON!J32+LOSFA!J32</f>
        <v>0</v>
      </c>
      <c r="K32" s="46">
        <f>IF(ISBLANK(J32),"  ",IF(L32&gt;0,J32/L32,IF(J32&gt;0,1,0)))</f>
        <v>0</v>
      </c>
      <c r="L32" s="191">
        <f t="shared" si="1"/>
        <v>57421289</v>
      </c>
      <c r="M32" s="47">
        <f>IF(ISBLANK(L32),"  ",IF(L79&gt;0,L32/L79,IF(L32&gt;0,1,0)))</f>
        <v>0.11865702374681039</v>
      </c>
      <c r="N32" s="24"/>
    </row>
    <row r="33" spans="1:14" ht="15" customHeight="1" x14ac:dyDescent="0.2">
      <c r="A33" s="54" t="s">
        <v>75</v>
      </c>
      <c r="B33" s="165">
        <f>BOR!B33+LUMCON!B33+LOSFA!B33</f>
        <v>200000</v>
      </c>
      <c r="C33" s="45">
        <f>IF(ISBLANK(B33),"  ",IF(F33&gt;0,B33/F33,IF(B33&gt;0,1,0)))</f>
        <v>1</v>
      </c>
      <c r="D33" s="177">
        <f>BOR!D33+LUMCON!D33+LOSFA!D33</f>
        <v>0</v>
      </c>
      <c r="E33" s="42">
        <f>IF(ISBLANK(D33),"  ",IF(F33&gt;0,D33/F33,IF(D33&gt;0,1,0)))</f>
        <v>0</v>
      </c>
      <c r="F33" s="191">
        <f t="shared" si="2"/>
        <v>200000</v>
      </c>
      <c r="G33" s="47">
        <f>IF(ISBLANK(F33),"  ",IF(F79&gt;0,F33/F79,IF(F33&gt;0,1,0)))</f>
        <v>4.6295101387580103E-4</v>
      </c>
      <c r="H33" s="165">
        <f>BOR!H33+LUMCON!H33+LOSFA!H33</f>
        <v>200000</v>
      </c>
      <c r="I33" s="45">
        <f>IF(ISBLANK(H33),"  ",IF(L33&gt;0,H33/L33,IF(H33&gt;0,1,0)))</f>
        <v>1</v>
      </c>
      <c r="J33" s="177">
        <f>BOR!J33+LUMCON!J33+LOSFA!J33</f>
        <v>0</v>
      </c>
      <c r="K33" s="46">
        <f>IF(ISBLANK(J33),"  ",IF(L33&gt;0,J33/L33,IF(J33&gt;0,1,0)))</f>
        <v>0</v>
      </c>
      <c r="L33" s="191">
        <f t="shared" si="1"/>
        <v>200000</v>
      </c>
      <c r="M33" s="47">
        <f>IF(ISBLANK(L33),"  ",IF(L79&gt;0,L33/L79,IF(L33&gt;0,1,0)))</f>
        <v>4.1328582417162526E-4</v>
      </c>
      <c r="N33" s="24"/>
    </row>
    <row r="34" spans="1:14" ht="15" customHeight="1" x14ac:dyDescent="0.2">
      <c r="A34" s="53" t="s">
        <v>32</v>
      </c>
      <c r="B34" s="165">
        <f>BOR!B34+LUMCON!B34+LOSFA!B34</f>
        <v>0</v>
      </c>
      <c r="C34" s="45">
        <f t="shared" si="0"/>
        <v>0</v>
      </c>
      <c r="D34" s="177">
        <f>BOR!D34+LUMCON!D34+LOSFA!D34</f>
        <v>0</v>
      </c>
      <c r="E34" s="42">
        <f t="shared" si="5"/>
        <v>0</v>
      </c>
      <c r="F34" s="191">
        <f t="shared" si="2"/>
        <v>0</v>
      </c>
      <c r="G34" s="47">
        <f>IF(ISBLANK(F34),"  ",IF(F79&gt;0,F34/F79,IF(F34&gt;0,1,0)))</f>
        <v>0</v>
      </c>
      <c r="H34" s="165">
        <f>BOR!H34+LUMCON!H34+LOSFA!H34</f>
        <v>0</v>
      </c>
      <c r="I34" s="45">
        <f t="shared" si="3"/>
        <v>0</v>
      </c>
      <c r="J34" s="177">
        <f>BOR!J34+LUMCON!J34+LOSFA!J34</f>
        <v>0</v>
      </c>
      <c r="K34" s="46">
        <f t="shared" si="4"/>
        <v>0</v>
      </c>
      <c r="L34" s="191">
        <f t="shared" si="1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165">
        <f>BOR!B35+LUMCON!B35+LOSFA!B35</f>
        <v>0</v>
      </c>
      <c r="C35" s="45">
        <f t="shared" ref="C35:C36" si="6">IF(ISBLANK(B35),"  ",IF(F35&gt;0,B35/F35,IF(B35&gt;0,1,0)))</f>
        <v>0</v>
      </c>
      <c r="D35" s="177">
        <f>BOR!D35+LUMCON!D35+LOSFA!D35</f>
        <v>0</v>
      </c>
      <c r="E35" s="42">
        <f t="shared" ref="E35:E36" si="7">IF(ISBLANK(D35),"  ",IF(F35&gt;0,D35/F35,IF(D35&gt;0,1,0)))</f>
        <v>0</v>
      </c>
      <c r="F35" s="191">
        <f t="shared" ref="F35" si="8">D35+B35</f>
        <v>0</v>
      </c>
      <c r="G35" s="47">
        <f>IF(ISBLANK(F35),"  ",IF(F80&gt;0,F35/F80,IF(F35&gt;0,1,0)))</f>
        <v>0</v>
      </c>
      <c r="H35" s="165">
        <f>BOR!H35+LUMCON!H35+LOSFA!H35</f>
        <v>0</v>
      </c>
      <c r="I35" s="45">
        <f t="shared" ref="I35" si="9">IF(ISBLANK(H35),"  ",IF(L35&gt;0,H35/L35,IF(H35&gt;0,1,0)))</f>
        <v>0</v>
      </c>
      <c r="J35" s="177">
        <f>BOR!J35+LUMCON!J35+LOSFA!J35</f>
        <v>0</v>
      </c>
      <c r="K35" s="46">
        <f t="shared" ref="K35" si="10">IF(ISBLANK(J35),"  ",IF(L35&gt;0,J35/L35,IF(J35&gt;0,1,0)))</f>
        <v>0</v>
      </c>
      <c r="L35" s="191">
        <f t="shared" ref="L35" si="11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165">
        <f>BOR!B36+LUMCON!B36+LOSFA!B36</f>
        <v>0</v>
      </c>
      <c r="C36" s="45">
        <f t="shared" si="6"/>
        <v>0</v>
      </c>
      <c r="D36" s="177">
        <f>BOR!D36+LUMCON!D36+LOSFA!D36</f>
        <v>0</v>
      </c>
      <c r="E36" s="42">
        <f t="shared" si="7"/>
        <v>0</v>
      </c>
      <c r="F36" s="191">
        <f t="shared" ref="F36" si="12">D36+B36</f>
        <v>0</v>
      </c>
      <c r="G36" s="47">
        <f>IF(ISBLANK(F36),"  ",IF(F81&gt;0,F36/F81,IF(F36&gt;0,1,0)))</f>
        <v>0</v>
      </c>
      <c r="H36" s="165">
        <f>BOR!H36+LUMCON!H36+LOSFA!H36</f>
        <v>0</v>
      </c>
      <c r="I36" s="45">
        <f t="shared" ref="I36" si="13">IF(ISBLANK(H36),"  ",IF(L36&gt;0,H36/L36,IF(H36&gt;0,1,0)))</f>
        <v>0</v>
      </c>
      <c r="J36" s="177">
        <f>BOR!J36+LUMCON!J36+LOSFA!J36</f>
        <v>0</v>
      </c>
      <c r="K36" s="46">
        <f t="shared" ref="K36" si="14">IF(ISBLANK(J36),"  ",IF(L36&gt;0,J36/L36,IF(J36&gt;0,1,0)))</f>
        <v>0</v>
      </c>
      <c r="L36" s="191">
        <f t="shared" ref="L36" si="1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165"/>
      <c r="C37" s="56" t="s">
        <v>4</v>
      </c>
      <c r="D37" s="177"/>
      <c r="E37" s="57" t="s">
        <v>4</v>
      </c>
      <c r="F37" s="191"/>
      <c r="G37" s="58" t="s">
        <v>4</v>
      </c>
      <c r="H37" s="165"/>
      <c r="I37" s="56" t="s">
        <v>4</v>
      </c>
      <c r="J37" s="177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165">
        <f>BOR!B38+LUMCON!B38+LOSFA!B38</f>
        <v>0</v>
      </c>
      <c r="C38" s="45">
        <f t="shared" si="0"/>
        <v>0</v>
      </c>
      <c r="D38" s="177">
        <f>BOR!D38+LUMCON!D38+LOSFA!D38</f>
        <v>0</v>
      </c>
      <c r="E38" s="46">
        <f>IF(ISBLANK(D38),"  ",IF(F38&gt;0,D38/F38,IF(D38&gt;0,1,0)))</f>
        <v>0</v>
      </c>
      <c r="F38" s="191">
        <f t="shared" si="2"/>
        <v>0</v>
      </c>
      <c r="G38" s="47">
        <f>IF(ISBLANK(F38),"  ",IF(F79&gt;0,F38/F79,IF(F38&gt;0,1,0)))</f>
        <v>0</v>
      </c>
      <c r="H38" s="165">
        <f>BOR!H38+LUMCON!H38+LOSFA!H38</f>
        <v>0</v>
      </c>
      <c r="I38" s="45">
        <f>IF(ISBLANK(H38),"  ",IF(L38&gt;0,H38/L38,IF(H38&gt;0,1,0)))</f>
        <v>0</v>
      </c>
      <c r="J38" s="177">
        <f>BOR!J38+LUMCON!J38+LOSFA!J38</f>
        <v>0</v>
      </c>
      <c r="K38" s="46">
        <f>IF(ISBLANK(J38),"  ",IF(L38&gt;0,J38/L38,IF(J38&gt;0,1,0)))</f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167"/>
      <c r="C39" s="56" t="s">
        <v>4</v>
      </c>
      <c r="D39" s="179"/>
      <c r="E39" s="57" t="s">
        <v>4</v>
      </c>
      <c r="F39" s="191"/>
      <c r="G39" s="58" t="s">
        <v>4</v>
      </c>
      <c r="H39" s="167"/>
      <c r="I39" s="56" t="s">
        <v>4</v>
      </c>
      <c r="J39" s="179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5">
        <f>BOR!B40+LUMCON!B40+LOSFA!B40</f>
        <v>0</v>
      </c>
      <c r="C40" s="45">
        <f t="shared" si="0"/>
        <v>0</v>
      </c>
      <c r="D40" s="177">
        <f>BOR!D40+LUMCON!D40+LOSFA!D40</f>
        <v>0</v>
      </c>
      <c r="E40" s="46">
        <f>IF(ISBLANK(D40),"  ",IF(F40&gt;0,D40/F40,IF(D40&gt;0,1,0)))</f>
        <v>0</v>
      </c>
      <c r="F40" s="192">
        <f t="shared" si="2"/>
        <v>0</v>
      </c>
      <c r="G40" s="47">
        <f>IF(ISBLANK(F40),"  ",IF(F79&gt;0,F40/F79,IF(F40&gt;0,1,0)))</f>
        <v>0</v>
      </c>
      <c r="H40" s="165">
        <f>BOR!H40+LUMCON!H40+LOSFA!H40</f>
        <v>0</v>
      </c>
      <c r="I40" s="45">
        <f>IF(ISBLANK(H40),"  ",IF(L40&gt;0,H40/L40,IF(H40&gt;0,1,0)))</f>
        <v>0</v>
      </c>
      <c r="J40" s="177">
        <f>BOR!J40+LUMCON!J40+LOSFA!J40</f>
        <v>0</v>
      </c>
      <c r="K40" s="46">
        <f>IF(ISBLANK(J40),"  ",IF(L40&gt;0,J40/L40,IF(J40&gt;0,1,0)))</f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36</v>
      </c>
      <c r="B41" s="168"/>
      <c r="C41" s="45" t="str">
        <f t="shared" si="0"/>
        <v xml:space="preserve">  </v>
      </c>
      <c r="D41" s="180"/>
      <c r="E41" s="42" t="str">
        <f>IF(ISBLANK(D41),"  ",IF(F41&gt;0,D41/F41,IF(D41&gt;0,1,0)))</f>
        <v xml:space="preserve">  </v>
      </c>
      <c r="F41" s="191">
        <f t="shared" si="2"/>
        <v>0</v>
      </c>
      <c r="G41" s="47">
        <f>IF(ISBLANK(F41),"  ",IF(F79&gt;0,F41/F79,IF(F41&gt;0,1,0)))</f>
        <v>0</v>
      </c>
      <c r="H41" s="168"/>
      <c r="I41" s="45" t="str">
        <f>IF(ISBLANK(H41),"  ",IF(L41&gt;0,H41/L41,IF(H41&gt;0,1,0)))</f>
        <v xml:space="preserve">  </v>
      </c>
      <c r="J41" s="180"/>
      <c r="K41" s="46" t="str">
        <f>IF(ISBLANK(J41),"  ",IF(L41&gt;0,J41/L41,IF(J41&gt;0,1,0)))</f>
        <v xml:space="preserve">  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f>SUM(B13:B15,B38,B40,B41)</f>
        <v>386458177.37</v>
      </c>
      <c r="C42" s="69">
        <f t="shared" si="0"/>
        <v>1</v>
      </c>
      <c r="D42" s="213">
        <f>SUM(D13:D15,D38,D40,D41)</f>
        <v>0</v>
      </c>
      <c r="E42" s="60">
        <f>IF(ISBLANK(D42),"  ",IF(F42&gt;0,D42/F42,IF(D42&gt;0,1,0)))</f>
        <v>0</v>
      </c>
      <c r="F42" s="169">
        <f>SUM(F13:F15,F38,F40:F41)</f>
        <v>386458177.37</v>
      </c>
      <c r="G42" s="61">
        <f>IF(ISBLANK(F42),"  ",IF(F79&gt;0,F42/F79,IF(F42&gt;0,1,0)))</f>
        <v>0.89455602517017829</v>
      </c>
      <c r="H42" s="169">
        <f>SUM(H13:H15,H38,H40:H41)</f>
        <v>404236278</v>
      </c>
      <c r="I42" s="69">
        <f>IF(ISBLANK(H42),"  ",IF(L42&gt;0,H42/L42,IF(H42&gt;0,1,0)))</f>
        <v>1</v>
      </c>
      <c r="J42" s="213">
        <f>SUM(J13:J15,J38,J40:J41)</f>
        <v>0</v>
      </c>
      <c r="K42" s="62">
        <f>IF(ISBLANK(J42),"  ",IF(L42&gt;0,J42/L42,IF(J42&gt;0,1,0)))</f>
        <v>0</v>
      </c>
      <c r="L42" s="169">
        <f>SUM(L13:L15,L38,L40:L41)</f>
        <v>404236278</v>
      </c>
      <c r="M42" s="61">
        <f>IF(ISBLANK(L42),"  ",IF(L79&gt;0,L42/L79,IF(L42&gt;0,1,0)))</f>
        <v>0.83532561656650106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165">
        <f>BOR!B44+LUMCON!B44+LOSFA!B44</f>
        <v>0</v>
      </c>
      <c r="C44" s="41">
        <f t="shared" si="0"/>
        <v>0</v>
      </c>
      <c r="D44" s="177">
        <f>BOR!D44+LUMCON!D44+LOSFA!D44</f>
        <v>0</v>
      </c>
      <c r="E44" s="42">
        <f t="shared" ref="E44:E51" si="16">IF(ISBLANK(D44),"  ",IF(F44&gt;0,D44/F44,IF(D44&gt;0,1,0)))</f>
        <v>0</v>
      </c>
      <c r="F44" s="189">
        <f>D44+B44</f>
        <v>0</v>
      </c>
      <c r="G44" s="43">
        <f>IF(ISBLANK(F44),"  ",IF(D79&gt;0,F44/D79,IF(F44&gt;0,1,0)))</f>
        <v>0</v>
      </c>
      <c r="H44" s="165">
        <f>BOR!H44+LUMCON!H44+LOSFA!H44</f>
        <v>0</v>
      </c>
      <c r="I44" s="41">
        <f t="shared" ref="I44:I51" si="17">IF(ISBLANK(H44),"  ",IF(L44&gt;0,H44/L44,IF(H44&gt;0,1,0)))</f>
        <v>0</v>
      </c>
      <c r="J44" s="177">
        <f>BOR!J44+LUMCON!J44+LOSFA!J44</f>
        <v>0</v>
      </c>
      <c r="K44" s="42">
        <f t="shared" ref="K44:K51" si="18">IF(ISBLANK(J44),"  ",IF(L44&gt;0,J44/L44,IF(J44&gt;0,1,0)))</f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165">
        <f>BOR!B45+LUMCON!B45+LOSFA!B45</f>
        <v>0</v>
      </c>
      <c r="C45" s="45">
        <f t="shared" si="0"/>
        <v>0</v>
      </c>
      <c r="D45" s="177">
        <f>BOR!D45+LUMCON!D45+LOSFA!D45</f>
        <v>0</v>
      </c>
      <c r="E45" s="46">
        <f t="shared" si="16"/>
        <v>0</v>
      </c>
      <c r="F45" s="191">
        <f>D45+B45</f>
        <v>0</v>
      </c>
      <c r="G45" s="47">
        <f>IF(ISBLANK(F45),"  ",IF(D79&gt;0,F45/D79,IF(F45&gt;0,1,0)))</f>
        <v>0</v>
      </c>
      <c r="H45" s="165">
        <f>BOR!H45+LUMCON!H45+LOSFA!H45</f>
        <v>0</v>
      </c>
      <c r="I45" s="45">
        <f t="shared" si="17"/>
        <v>0</v>
      </c>
      <c r="J45" s="177">
        <f>BOR!J45+LUMCON!J45+LOSFA!J45</f>
        <v>0</v>
      </c>
      <c r="K45" s="46">
        <f t="shared" si="18"/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165">
        <f>BOR!B46+LUMCON!B46+LOSFA!B46</f>
        <v>0</v>
      </c>
      <c r="C46" s="45">
        <f t="shared" si="0"/>
        <v>0</v>
      </c>
      <c r="D46" s="177">
        <f>BOR!D46+LUMCON!D46+LOSFA!D46</f>
        <v>0</v>
      </c>
      <c r="E46" s="46">
        <f t="shared" si="16"/>
        <v>0</v>
      </c>
      <c r="F46" s="192">
        <f>D46+B46</f>
        <v>0</v>
      </c>
      <c r="G46" s="47">
        <f>IF(ISBLANK(F46),"  ",IF(D79&gt;0,F46/D79,IF(F46&gt;0,1,0)))</f>
        <v>0</v>
      </c>
      <c r="H46" s="165">
        <f>BOR!H46+LUMCON!H46+LOSFA!H46</f>
        <v>0</v>
      </c>
      <c r="I46" s="45">
        <f t="shared" si="17"/>
        <v>0</v>
      </c>
      <c r="J46" s="177">
        <f>BOR!J46+LUMCON!J46+LOSFA!J46</f>
        <v>0</v>
      </c>
      <c r="K46" s="46">
        <f t="shared" si="18"/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165">
        <f>BOR!B47+LUMCON!B47+LOSFA!B47</f>
        <v>0</v>
      </c>
      <c r="C47" s="45">
        <f t="shared" si="0"/>
        <v>0</v>
      </c>
      <c r="D47" s="177">
        <f>BOR!D47+LUMCON!D47+LOSFA!D47</f>
        <v>0</v>
      </c>
      <c r="E47" s="46">
        <f t="shared" si="16"/>
        <v>0</v>
      </c>
      <c r="F47" s="192">
        <f>D47+B47</f>
        <v>0</v>
      </c>
      <c r="G47" s="47">
        <f>IF(ISBLANK(F47),"  ",IF(D79&gt;0,F47/D79,IF(F47&gt;0,1,0)))</f>
        <v>0</v>
      </c>
      <c r="H47" s="165">
        <f>BOR!H47+LUMCON!H47+LOSFA!H47</f>
        <v>0</v>
      </c>
      <c r="I47" s="45">
        <f t="shared" si="17"/>
        <v>0</v>
      </c>
      <c r="J47" s="177">
        <f>BOR!J47+LUMCON!J47+LOSFA!J47</f>
        <v>0</v>
      </c>
      <c r="K47" s="46">
        <f t="shared" si="18"/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165">
        <f>BOR!B48+LUMCON!B48+LOSFA!B48</f>
        <v>6363862.46</v>
      </c>
      <c r="C48" s="45">
        <f t="shared" si="0"/>
        <v>1</v>
      </c>
      <c r="D48" s="177">
        <f>BOR!D48+LUMCON!D48+LOSFA!D48</f>
        <v>0</v>
      </c>
      <c r="E48" s="46">
        <f t="shared" si="16"/>
        <v>0</v>
      </c>
      <c r="F48" s="192">
        <f>D48+B48</f>
        <v>6363862.46</v>
      </c>
      <c r="G48" s="47">
        <f>IF(ISBLANK(F48),"  ",IF(F79&gt;0,F48/F79,IF(F48&gt;0,1,0)))</f>
        <v>1.4730782890115746E-2</v>
      </c>
      <c r="H48" s="165">
        <f>BOR!H48+LUMCON!H48+LOSFA!H48</f>
        <v>10864702</v>
      </c>
      <c r="I48" s="45">
        <f t="shared" si="17"/>
        <v>1</v>
      </c>
      <c r="J48" s="177">
        <f>BOR!J48+LUMCON!J48+LOSFA!J48</f>
        <v>0</v>
      </c>
      <c r="K48" s="46">
        <f t="shared" si="18"/>
        <v>0</v>
      </c>
      <c r="L48" s="192">
        <f>J48+H48</f>
        <v>10864702</v>
      </c>
      <c r="M48" s="47">
        <f>IF(ISBLANK(L48),"  ",IF(L79&gt;0,L48/L79,IF(L48&gt;0,1,0)))</f>
        <v>2.2451136602245524E-2</v>
      </c>
      <c r="N48" s="24"/>
    </row>
    <row r="49" spans="1:14" s="64" customFormat="1" ht="15" customHeight="1" x14ac:dyDescent="0.25">
      <c r="A49" s="65" t="s">
        <v>44</v>
      </c>
      <c r="B49" s="171">
        <f>B48+B47+B46+B45+B44</f>
        <v>6363862.46</v>
      </c>
      <c r="C49" s="69">
        <f t="shared" si="0"/>
        <v>1</v>
      </c>
      <c r="D49" s="182">
        <f>D48+D47+D46+D45+D44</f>
        <v>0</v>
      </c>
      <c r="E49" s="62">
        <f t="shared" si="16"/>
        <v>0</v>
      </c>
      <c r="F49" s="193">
        <f>F48+F47+F46+F45+F44</f>
        <v>6363862.46</v>
      </c>
      <c r="G49" s="61">
        <f>IF(ISBLANK(F49),"  ",IF(F79&gt;0,F49/F79,IF(F49&gt;0,1,0)))</f>
        <v>1.4730782890115746E-2</v>
      </c>
      <c r="H49" s="171">
        <f>H48+H47+H46+H45+H44</f>
        <v>10864702</v>
      </c>
      <c r="I49" s="69">
        <f t="shared" si="17"/>
        <v>1</v>
      </c>
      <c r="J49" s="182">
        <f>J48+J47+J46+J45+J44</f>
        <v>0</v>
      </c>
      <c r="K49" s="62">
        <f t="shared" si="18"/>
        <v>0</v>
      </c>
      <c r="L49" s="193">
        <f>L48+L47+L46+L45+L44</f>
        <v>10864702</v>
      </c>
      <c r="M49" s="61">
        <f>IF(ISBLANK(L49),"  ",IF(L79&gt;0,L49/L79,IF(L49&gt;0,1,0)))</f>
        <v>2.2451136602245524E-2</v>
      </c>
      <c r="N49" s="63"/>
    </row>
    <row r="50" spans="1:14" s="64" customFormat="1" ht="15" customHeight="1" x14ac:dyDescent="0.25">
      <c r="A50" s="158" t="s">
        <v>183</v>
      </c>
      <c r="B50" s="172">
        <f>BOR!B50+LUMCON!B50+LOSFA!B50</f>
        <v>0</v>
      </c>
      <c r="C50" s="69">
        <f t="shared" ref="C50" si="19">IF(ISBLANK(B50),"  ",IF(F50&gt;0,B50/F50,IF(B50&gt;0,1,0)))</f>
        <v>0</v>
      </c>
      <c r="D50" s="183">
        <f>BOR!D50+LUMCON!D50+LOSFA!D50</f>
        <v>0</v>
      </c>
      <c r="E50" s="62">
        <f t="shared" ref="E50" si="20">IF(ISBLANK(D50),"  ",IF(F50&gt;0,D50/F50,IF(D50&gt;0,1,0)))</f>
        <v>0</v>
      </c>
      <c r="F50" s="194">
        <f>D50+B50</f>
        <v>0</v>
      </c>
      <c r="G50" s="61">
        <f>IF(ISBLANK(F50),"  ",IF(F78&gt;0,F50/F78,IF(F50&gt;0,1,0)))</f>
        <v>0</v>
      </c>
      <c r="H50" s="172">
        <f>BOR!H50+LUMCON!H50+LOSFA!H50</f>
        <v>3250000</v>
      </c>
      <c r="I50" s="69">
        <f t="shared" ref="I50" si="21">IF(ISBLANK(H50),"  ",IF(L50&gt;0,H50/L50,IF(H50&gt;0,1,0)))</f>
        <v>1</v>
      </c>
      <c r="J50" s="183">
        <f>BOR!J50+LUMCON!J50+LOSFA!J50</f>
        <v>0</v>
      </c>
      <c r="K50" s="62">
        <f t="shared" ref="K50" si="22">IF(ISBLANK(J50),"  ",IF(L50&gt;0,J50/L50,IF(J50&gt;0,1,0)))</f>
        <v>0</v>
      </c>
      <c r="L50" s="194">
        <f>J50+H50</f>
        <v>3250000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45</v>
      </c>
      <c r="B51" s="172">
        <f>BOR!B51+LUMCON!B51+LOSFA!B51</f>
        <v>0</v>
      </c>
      <c r="C51" s="69">
        <f t="shared" si="0"/>
        <v>0</v>
      </c>
      <c r="D51" s="183">
        <f>BOR!D51+LUMCON!D51+LOSFA!D51</f>
        <v>0</v>
      </c>
      <c r="E51" s="62">
        <f t="shared" si="16"/>
        <v>0</v>
      </c>
      <c r="F51" s="194">
        <f>D51+B51</f>
        <v>0</v>
      </c>
      <c r="G51" s="61">
        <f>IF(ISBLANK(F51),"  ",IF(F79&gt;0,F51/F79,IF(F51&gt;0,1,0)))</f>
        <v>0</v>
      </c>
      <c r="H51" s="172">
        <f>BOR!H51+LUMCON!H51+LOSFA!H51</f>
        <v>0</v>
      </c>
      <c r="I51" s="69">
        <f t="shared" si="17"/>
        <v>0</v>
      </c>
      <c r="J51" s="183">
        <f>BOR!J51+LUMCON!J51+LOSFA!J51</f>
        <v>0</v>
      </c>
      <c r="K51" s="62">
        <f t="shared" si="18"/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65">
        <f>BOR!B53+LUMCON!B53+LOSFA!B53</f>
        <v>0</v>
      </c>
      <c r="C53" s="41">
        <f t="shared" si="0"/>
        <v>0</v>
      </c>
      <c r="D53" s="177">
        <f>BOR!D53+LUMCON!D53+LOSFA!D53</f>
        <v>0</v>
      </c>
      <c r="E53" s="42">
        <f t="shared" ref="E53:E70" si="23">IF(ISBLANK(D53),"  ",IF(F53&gt;0,D53/F53,IF(D53&gt;0,1,0)))</f>
        <v>0</v>
      </c>
      <c r="F53" s="195">
        <f t="shared" ref="F53:F58" si="24">D53+B53</f>
        <v>0</v>
      </c>
      <c r="G53" s="43">
        <f>IF(ISBLANK(F53),"  ",IF(F79&gt;0,F53/F79,IF(F53&gt;0,1,0)))</f>
        <v>0</v>
      </c>
      <c r="H53" s="165">
        <f>BOR!H53+LUMCON!H53+LOSFA!H53</f>
        <v>0</v>
      </c>
      <c r="I53" s="41">
        <f t="shared" ref="I53:I70" si="25">IF(ISBLANK(H53),"  ",IF(L53&gt;0,H53/L53,IF(H53&gt;0,1,0)))</f>
        <v>0</v>
      </c>
      <c r="J53" s="177">
        <f>BOR!J53+LUMCON!J53+LOSFA!J53</f>
        <v>0</v>
      </c>
      <c r="K53" s="42">
        <f t="shared" ref="K53:K70" si="26">IF(ISBLANK(J53),"  ",IF(L53&gt;0,J53/L53,IF(J53&gt;0,1,0)))</f>
        <v>0</v>
      </c>
      <c r="L53" s="195">
        <f t="shared" ref="L53:L69" si="27">J53+H53</f>
        <v>0</v>
      </c>
      <c r="M53" s="43">
        <f>IF(ISBLANK(L53),"  ",IF(L79&gt;0,L53/L79,IF(L53&gt;0,1,0)))</f>
        <v>0</v>
      </c>
      <c r="N53" s="24"/>
    </row>
    <row r="54" spans="1:14" ht="15" customHeight="1" x14ac:dyDescent="0.2">
      <c r="A54" s="30" t="s">
        <v>48</v>
      </c>
      <c r="B54" s="165">
        <f>BOR!B54+LUMCON!B54+LOSFA!B54</f>
        <v>0</v>
      </c>
      <c r="C54" s="45">
        <f t="shared" si="0"/>
        <v>0</v>
      </c>
      <c r="D54" s="177">
        <f>BOR!D54+LUMCON!D54+LOSFA!D54</f>
        <v>0</v>
      </c>
      <c r="E54" s="46">
        <f t="shared" si="23"/>
        <v>0</v>
      </c>
      <c r="F54" s="196">
        <f t="shared" si="24"/>
        <v>0</v>
      </c>
      <c r="G54" s="47">
        <f>IF(ISBLANK(F54),"  ",IF(F79&gt;0,F54/F79,IF(F54&gt;0,1,0)))</f>
        <v>0</v>
      </c>
      <c r="H54" s="165">
        <f>BOR!H54+LUMCON!H54+LOSFA!H54</f>
        <v>0</v>
      </c>
      <c r="I54" s="45">
        <f t="shared" si="25"/>
        <v>0</v>
      </c>
      <c r="J54" s="177">
        <f>BOR!J54+LUMCON!J54+LOSFA!J54</f>
        <v>0</v>
      </c>
      <c r="K54" s="46">
        <f t="shared" si="26"/>
        <v>0</v>
      </c>
      <c r="L54" s="196">
        <f t="shared" si="27"/>
        <v>0</v>
      </c>
      <c r="M54" s="47">
        <f>IF(ISBLANK(L54),"  ",IF(L79&gt;0,L54/L79,IF(L54&gt;0,1,0)))</f>
        <v>0</v>
      </c>
      <c r="N54" s="24"/>
    </row>
    <row r="55" spans="1:14" ht="15" customHeight="1" x14ac:dyDescent="0.2">
      <c r="A55" s="74" t="s">
        <v>49</v>
      </c>
      <c r="B55" s="165">
        <f>BOR!B55+LUMCON!B55+LOSFA!B55</f>
        <v>0</v>
      </c>
      <c r="C55" s="45">
        <f t="shared" si="0"/>
        <v>0</v>
      </c>
      <c r="D55" s="177">
        <f>BOR!D55+LUMCON!D55+LOSFA!D55</f>
        <v>0</v>
      </c>
      <c r="E55" s="46">
        <f t="shared" si="23"/>
        <v>0</v>
      </c>
      <c r="F55" s="197">
        <f t="shared" si="24"/>
        <v>0</v>
      </c>
      <c r="G55" s="47">
        <f>IF(ISBLANK(F55),"  ",IF(F79&gt;0,F55/F79,IF(F55&gt;0,1,0)))</f>
        <v>0</v>
      </c>
      <c r="H55" s="165">
        <f>BOR!H55+LUMCON!H55+LOSFA!H55</f>
        <v>0</v>
      </c>
      <c r="I55" s="45">
        <f t="shared" si="25"/>
        <v>0</v>
      </c>
      <c r="J55" s="177">
        <f>BOR!J55+LUMCON!J55+LOSFA!J55</f>
        <v>0</v>
      </c>
      <c r="K55" s="46">
        <f t="shared" si="26"/>
        <v>0</v>
      </c>
      <c r="L55" s="197">
        <f t="shared" si="27"/>
        <v>0</v>
      </c>
      <c r="M55" s="47">
        <f>IF(ISBLANK(L55),"  ",IF(L79&gt;0,L55/L79,IF(L55&gt;0,1,0)))</f>
        <v>0</v>
      </c>
      <c r="N55" s="24"/>
    </row>
    <row r="56" spans="1:14" ht="15" customHeight="1" x14ac:dyDescent="0.2">
      <c r="A56" s="74" t="s">
        <v>50</v>
      </c>
      <c r="B56" s="165">
        <f>BOR!B56+LUMCON!B56+LOSFA!B56</f>
        <v>0</v>
      </c>
      <c r="C56" s="45">
        <f t="shared" si="0"/>
        <v>0</v>
      </c>
      <c r="D56" s="177">
        <f>BOR!D56+LUMCON!D56+LOSFA!D56</f>
        <v>0</v>
      </c>
      <c r="E56" s="46">
        <f t="shared" si="23"/>
        <v>0</v>
      </c>
      <c r="F56" s="197">
        <f t="shared" si="24"/>
        <v>0</v>
      </c>
      <c r="G56" s="47">
        <f>IF(ISBLANK(F56),"  ",IF(F79&gt;0,F56/F79,IF(F56&gt;0,1,0)))</f>
        <v>0</v>
      </c>
      <c r="H56" s="165">
        <f>BOR!H56+LUMCON!H56+LOSFA!H56</f>
        <v>0</v>
      </c>
      <c r="I56" s="45">
        <f t="shared" si="25"/>
        <v>0</v>
      </c>
      <c r="J56" s="177">
        <f>BOR!J56+LUMCON!J56+LOSFA!J56</f>
        <v>0</v>
      </c>
      <c r="K56" s="46">
        <f t="shared" si="26"/>
        <v>0</v>
      </c>
      <c r="L56" s="197">
        <f t="shared" si="27"/>
        <v>0</v>
      </c>
      <c r="M56" s="47">
        <f>IF(ISBLANK(L56),"  ",IF(L79&gt;0,L56/L79,IF(L56&gt;0,1,0)))</f>
        <v>0</v>
      </c>
      <c r="N56" s="24"/>
    </row>
    <row r="57" spans="1:14" ht="15" customHeight="1" x14ac:dyDescent="0.2">
      <c r="A57" s="74" t="s">
        <v>51</v>
      </c>
      <c r="B57" s="165">
        <f>BOR!B57+LUMCON!B57+LOSFA!B57</f>
        <v>0</v>
      </c>
      <c r="C57" s="45">
        <f>IF(ISBLANK(B57),"  ",IF(F57&gt;0,B57/F57,IF(B57&gt;0,1,0)))</f>
        <v>0</v>
      </c>
      <c r="D57" s="177">
        <f>BOR!D57+LUMCON!D57+LOSFA!D57</f>
        <v>0</v>
      </c>
      <c r="E57" s="46">
        <f>IF(ISBLANK(D57),"  ",IF(F57&gt;0,D57/F57,IF(D57&gt;0,1,0)))</f>
        <v>0</v>
      </c>
      <c r="F57" s="197">
        <f t="shared" si="24"/>
        <v>0</v>
      </c>
      <c r="G57" s="47">
        <f>IF(ISBLANK(F57),"  ",IF(F79&gt;0,F57/F79,IF(F57&gt;0,1,0)))</f>
        <v>0</v>
      </c>
      <c r="H57" s="165">
        <f>BOR!H57+LUMCON!H57+LOSFA!H57</f>
        <v>0</v>
      </c>
      <c r="I57" s="45">
        <f>IF(ISBLANK(H57),"  ",IF(L57&gt;0,H57/L57,IF(H57&gt;0,1,0)))</f>
        <v>0</v>
      </c>
      <c r="J57" s="177">
        <f>BOR!J57+LUMCON!J57+LOSFA!J57</f>
        <v>0</v>
      </c>
      <c r="K57" s="46">
        <f>IF(ISBLANK(J57),"  ",IF(L57&gt;0,J57/L57,IF(J57&gt;0,1,0)))</f>
        <v>0</v>
      </c>
      <c r="L57" s="197">
        <f t="shared" si="27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65">
        <f>BOR!B58+LUMCON!B58+LOSFA!B58</f>
        <v>0</v>
      </c>
      <c r="C58" s="45">
        <f t="shared" si="0"/>
        <v>0</v>
      </c>
      <c r="D58" s="177">
        <f>BOR!D58+LUMCON!D58+LOSFA!D58</f>
        <v>0</v>
      </c>
      <c r="E58" s="46">
        <f t="shared" si="23"/>
        <v>0</v>
      </c>
      <c r="F58" s="196">
        <f t="shared" si="24"/>
        <v>0</v>
      </c>
      <c r="G58" s="47">
        <f>IF(ISBLANK(F58),"  ",IF(F79&gt;0,F58/F79,IF(F58&gt;0,1,0)))</f>
        <v>0</v>
      </c>
      <c r="H58" s="165">
        <f>BOR!H58+LUMCON!H58+LOSFA!H58</f>
        <v>0</v>
      </c>
      <c r="I58" s="45">
        <f t="shared" si="25"/>
        <v>0</v>
      </c>
      <c r="J58" s="177">
        <f>BOR!J58+LUMCON!J58+LOSFA!J58</f>
        <v>0</v>
      </c>
      <c r="K58" s="46">
        <f t="shared" si="26"/>
        <v>0</v>
      </c>
      <c r="L58" s="196">
        <f t="shared" si="27"/>
        <v>0</v>
      </c>
      <c r="M58" s="47">
        <f>IF(ISBLANK(L58),"  ",IF(L79&gt;0,L58/L79,IF(L58&gt;0,1,0)))</f>
        <v>0</v>
      </c>
      <c r="N58" s="24"/>
    </row>
    <row r="59" spans="1:14" s="64" customFormat="1" ht="15" customHeight="1" x14ac:dyDescent="0.25">
      <c r="A59" s="70" t="s">
        <v>53</v>
      </c>
      <c r="B59" s="171">
        <f>B58+B56+B55+B54+B53</f>
        <v>0</v>
      </c>
      <c r="C59" s="69">
        <f t="shared" si="0"/>
        <v>0</v>
      </c>
      <c r="D59" s="182">
        <f>D58+D56+D55+D54+D53</f>
        <v>0</v>
      </c>
      <c r="E59" s="62">
        <f t="shared" si="23"/>
        <v>0</v>
      </c>
      <c r="F59" s="198">
        <f>F58+F56+F55+F54+F53+F57</f>
        <v>0</v>
      </c>
      <c r="G59" s="61">
        <f>IF(ISBLANK(F59),"  ",IF(F79&gt;0,F59/F79,IF(F59&gt;0,1,0)))</f>
        <v>0</v>
      </c>
      <c r="H59" s="171">
        <f>H58+H56+H55+H54+H53</f>
        <v>0</v>
      </c>
      <c r="I59" s="69">
        <f t="shared" si="25"/>
        <v>0</v>
      </c>
      <c r="J59" s="182">
        <f>J58+J56+J55+J54+J53</f>
        <v>0</v>
      </c>
      <c r="K59" s="62">
        <f t="shared" si="26"/>
        <v>0</v>
      </c>
      <c r="L59" s="196">
        <f t="shared" si="27"/>
        <v>0</v>
      </c>
      <c r="M59" s="61">
        <f>IF(ISBLANK(L59),"  ",IF(L79&gt;0,L59/L79,IF(L59&gt;0,1,0)))</f>
        <v>0</v>
      </c>
      <c r="N59" s="63"/>
    </row>
    <row r="60" spans="1:14" ht="15" customHeight="1" x14ac:dyDescent="0.2">
      <c r="A60" s="40" t="s">
        <v>54</v>
      </c>
      <c r="B60" s="165">
        <f>BOR!B60+LUMCON!B60+LOSFA!B60</f>
        <v>0</v>
      </c>
      <c r="C60" s="45">
        <f t="shared" si="0"/>
        <v>0</v>
      </c>
      <c r="D60" s="177">
        <f>BOR!D60+LUMCON!D60+LOSFA!D60</f>
        <v>0</v>
      </c>
      <c r="E60" s="46">
        <f t="shared" si="23"/>
        <v>0</v>
      </c>
      <c r="F60" s="199">
        <f t="shared" ref="F60:F69" si="28">D60+B60</f>
        <v>0</v>
      </c>
      <c r="G60" s="47">
        <f>IF(ISBLANK(F60),"  ",IF(F79&gt;0,F60/F79,IF(F60&gt;0,1,0)))</f>
        <v>0</v>
      </c>
      <c r="H60" s="165">
        <f>BOR!H60+LUMCON!H60+LOSFA!H60</f>
        <v>0</v>
      </c>
      <c r="I60" s="45">
        <f t="shared" si="25"/>
        <v>0</v>
      </c>
      <c r="J60" s="177">
        <f>BOR!J60+LUMCON!J60+LOSFA!J60</f>
        <v>0</v>
      </c>
      <c r="K60" s="46">
        <f t="shared" si="26"/>
        <v>0</v>
      </c>
      <c r="L60" s="199">
        <f t="shared" si="2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165">
        <f>BOR!B61+LUMCON!B61+LOSFA!B61</f>
        <v>0</v>
      </c>
      <c r="C61" s="45">
        <f t="shared" si="0"/>
        <v>0</v>
      </c>
      <c r="D61" s="177">
        <f>BOR!D61+LUMCON!D61+LOSFA!D61</f>
        <v>0</v>
      </c>
      <c r="E61" s="46">
        <f t="shared" si="23"/>
        <v>0</v>
      </c>
      <c r="F61" s="191">
        <f t="shared" si="28"/>
        <v>0</v>
      </c>
      <c r="G61" s="47">
        <f>IF(ISBLANK(F61),"  ",IF(F79&gt;0,F61/F79,IF(F61&gt;0,1,0)))</f>
        <v>0</v>
      </c>
      <c r="H61" s="165">
        <f>BOR!H61+LUMCON!H61+LOSFA!H61</f>
        <v>0</v>
      </c>
      <c r="I61" s="45">
        <f t="shared" si="25"/>
        <v>0</v>
      </c>
      <c r="J61" s="177">
        <f>BOR!J61+LUMCON!J61+LOSFA!J61</f>
        <v>0</v>
      </c>
      <c r="K61" s="46">
        <f t="shared" si="26"/>
        <v>0</v>
      </c>
      <c r="L61" s="191">
        <f t="shared" si="2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165">
        <f>BOR!B62+LUMCON!B62+LOSFA!B62</f>
        <v>0</v>
      </c>
      <c r="C62" s="45">
        <f t="shared" si="0"/>
        <v>0</v>
      </c>
      <c r="D62" s="177">
        <f>BOR!D62+LUMCON!D62+LOSFA!D62</f>
        <v>0</v>
      </c>
      <c r="E62" s="46">
        <f t="shared" si="23"/>
        <v>0</v>
      </c>
      <c r="F62" s="191">
        <f t="shared" si="28"/>
        <v>0</v>
      </c>
      <c r="G62" s="47">
        <f>IF(ISBLANK(F62),"  ",IF(F79&gt;0,F62/F79,IF(F62&gt;0,1,0)))</f>
        <v>0</v>
      </c>
      <c r="H62" s="165">
        <f>BOR!H62+LUMCON!H62+LOSFA!H62</f>
        <v>0</v>
      </c>
      <c r="I62" s="45">
        <f t="shared" si="25"/>
        <v>0</v>
      </c>
      <c r="J62" s="177">
        <f>BOR!J62+LUMCON!J62+LOSFA!J62</f>
        <v>0</v>
      </c>
      <c r="K62" s="46">
        <f t="shared" si="26"/>
        <v>0</v>
      </c>
      <c r="L62" s="191">
        <f t="shared" si="27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5">
        <f>BOR!B63+LUMCON!B63+LOSFA!B63</f>
        <v>0</v>
      </c>
      <c r="C63" s="45">
        <f t="shared" si="0"/>
        <v>0</v>
      </c>
      <c r="D63" s="177">
        <f>BOR!D63+LUMCON!D63+LOSFA!D63</f>
        <v>0</v>
      </c>
      <c r="E63" s="46">
        <f t="shared" si="23"/>
        <v>0</v>
      </c>
      <c r="F63" s="192">
        <f t="shared" si="28"/>
        <v>0</v>
      </c>
      <c r="G63" s="47">
        <f>IF(ISBLANK(F63),"  ",IF(F79&gt;0,F63/F79,IF(F63&gt;0,1,0)))</f>
        <v>0</v>
      </c>
      <c r="H63" s="165">
        <f>BOR!H63+LUMCON!H63+LOSFA!H63</f>
        <v>0</v>
      </c>
      <c r="I63" s="45">
        <f t="shared" si="25"/>
        <v>0</v>
      </c>
      <c r="J63" s="177">
        <f>BOR!J63+LUMCON!J63+LOSFA!J63</f>
        <v>0</v>
      </c>
      <c r="K63" s="46">
        <f t="shared" si="26"/>
        <v>0</v>
      </c>
      <c r="L63" s="192">
        <f t="shared" si="27"/>
        <v>0</v>
      </c>
      <c r="M63" s="47">
        <f>IF(ISBLANK(L63),"  ",IF(L79&gt;0,L63/L79,IF(L63&gt;0,1,0)))</f>
        <v>0</v>
      </c>
      <c r="N63" s="24"/>
    </row>
    <row r="64" spans="1:14" ht="15" customHeight="1" x14ac:dyDescent="0.2">
      <c r="A64" s="76" t="s">
        <v>58</v>
      </c>
      <c r="B64" s="165">
        <f>BOR!B64+LUMCON!B64+LOSFA!B64</f>
        <v>0</v>
      </c>
      <c r="C64" s="45">
        <f t="shared" si="0"/>
        <v>0</v>
      </c>
      <c r="D64" s="177">
        <f>BOR!D64+LUMCON!D64+LOSFA!D64</f>
        <v>0</v>
      </c>
      <c r="E64" s="46">
        <f t="shared" si="23"/>
        <v>0</v>
      </c>
      <c r="F64" s="191">
        <f t="shared" si="28"/>
        <v>0</v>
      </c>
      <c r="G64" s="47">
        <f>IF(ISBLANK(F64),"  ",IF(F79&gt;0,F64/F79,IF(F64&gt;0,1,0)))</f>
        <v>0</v>
      </c>
      <c r="H64" s="165">
        <f>BOR!H64+LUMCON!H64+LOSFA!H64</f>
        <v>0</v>
      </c>
      <c r="I64" s="45">
        <f t="shared" si="25"/>
        <v>0</v>
      </c>
      <c r="J64" s="177">
        <f>BOR!J64+LUMCON!J64+LOSFA!J64</f>
        <v>0</v>
      </c>
      <c r="K64" s="46">
        <f t="shared" si="26"/>
        <v>0</v>
      </c>
      <c r="L64" s="191">
        <f t="shared" si="2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165">
        <f>BOR!B65+LUMCON!B65+LOSFA!B65</f>
        <v>0</v>
      </c>
      <c r="C65" s="45">
        <f t="shared" si="0"/>
        <v>0</v>
      </c>
      <c r="D65" s="177">
        <f>BOR!D65+LUMCON!D65+LOSFA!D65</f>
        <v>0</v>
      </c>
      <c r="E65" s="46">
        <f t="shared" si="23"/>
        <v>0</v>
      </c>
      <c r="F65" s="191">
        <f t="shared" si="28"/>
        <v>0</v>
      </c>
      <c r="G65" s="47">
        <f>IF(ISBLANK(F65),"  ",IF(F79&gt;0,F65/F79,IF(F65&gt;0,1,0)))</f>
        <v>0</v>
      </c>
      <c r="H65" s="165">
        <f>BOR!H65+LUMCON!H65+LOSFA!H65</f>
        <v>0</v>
      </c>
      <c r="I65" s="45">
        <f t="shared" si="25"/>
        <v>0</v>
      </c>
      <c r="J65" s="177">
        <f>BOR!J65+LUMCON!J65+LOSFA!J65</f>
        <v>0</v>
      </c>
      <c r="K65" s="46">
        <f t="shared" si="26"/>
        <v>0</v>
      </c>
      <c r="L65" s="191">
        <f t="shared" si="27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165">
        <f>BOR!B66+LUMCON!B66+LOSFA!B66</f>
        <v>0</v>
      </c>
      <c r="C66" s="45">
        <f t="shared" si="0"/>
        <v>0</v>
      </c>
      <c r="D66" s="177">
        <f>BOR!D66+LUMCON!D66+LOSFA!D66</f>
        <v>0</v>
      </c>
      <c r="E66" s="46">
        <f t="shared" si="23"/>
        <v>0</v>
      </c>
      <c r="F66" s="191">
        <f t="shared" si="28"/>
        <v>0</v>
      </c>
      <c r="G66" s="47">
        <f>IF(ISBLANK(F66),"  ",IF(F79&gt;0,F66/F79,IF(F66&gt;0,1,0)))</f>
        <v>0</v>
      </c>
      <c r="H66" s="165">
        <f>BOR!H66+LUMCON!H66+LOSFA!H66</f>
        <v>0</v>
      </c>
      <c r="I66" s="45">
        <f t="shared" si="25"/>
        <v>0</v>
      </c>
      <c r="J66" s="177">
        <f>BOR!J66+LUMCON!J66+LOSFA!J66</f>
        <v>0</v>
      </c>
      <c r="K66" s="46">
        <f t="shared" si="26"/>
        <v>0</v>
      </c>
      <c r="L66" s="191">
        <f t="shared" si="27"/>
        <v>0</v>
      </c>
      <c r="M66" s="47">
        <f>IF(ISBLANK(L66),"  ",IF(L79&gt;0,L66/L79,IF(L66&gt;0,1,0)))</f>
        <v>0</v>
      </c>
      <c r="N66" s="24"/>
    </row>
    <row r="67" spans="1:14" ht="15" customHeight="1" x14ac:dyDescent="0.2">
      <c r="A67" s="77" t="s">
        <v>61</v>
      </c>
      <c r="B67" s="165">
        <f>BOR!B67+LUMCON!B67+LOSFA!B67</f>
        <v>0</v>
      </c>
      <c r="C67" s="45">
        <f t="shared" si="0"/>
        <v>0</v>
      </c>
      <c r="D67" s="177">
        <f>BOR!D67+LUMCON!D67+LOSFA!D67</f>
        <v>0</v>
      </c>
      <c r="E67" s="46">
        <f t="shared" si="23"/>
        <v>0</v>
      </c>
      <c r="F67" s="191">
        <f t="shared" si="28"/>
        <v>0</v>
      </c>
      <c r="G67" s="47">
        <f>IF(ISBLANK(F67),"  ",IF(F79&gt;0,F67/F79,IF(F67&gt;0,1,0)))</f>
        <v>0</v>
      </c>
      <c r="H67" s="165">
        <f>BOR!H67+LUMCON!H67+LOSFA!H67</f>
        <v>0</v>
      </c>
      <c r="I67" s="45">
        <f t="shared" si="25"/>
        <v>0</v>
      </c>
      <c r="J67" s="177">
        <f>BOR!J67+LUMCON!J67+LOSFA!J67</f>
        <v>0</v>
      </c>
      <c r="K67" s="46">
        <f t="shared" si="26"/>
        <v>0</v>
      </c>
      <c r="L67" s="191">
        <f t="shared" si="27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165">
        <f>BOR!B68+LUMCON!B68+LOSFA!B68</f>
        <v>0</v>
      </c>
      <c r="C68" s="45">
        <f t="shared" si="0"/>
        <v>0</v>
      </c>
      <c r="D68" s="177">
        <f>BOR!D68+LUMCON!D68+LOSFA!D68</f>
        <v>0</v>
      </c>
      <c r="E68" s="46">
        <f t="shared" si="23"/>
        <v>0</v>
      </c>
      <c r="F68" s="191">
        <f t="shared" si="28"/>
        <v>0</v>
      </c>
      <c r="G68" s="47">
        <f>IF(ISBLANK(F68),"  ",IF(F79&gt;0,F68/F79,IF(F68&gt;0,1,0)))</f>
        <v>0</v>
      </c>
      <c r="H68" s="165">
        <f>BOR!H68+LUMCON!H68+LOSFA!H68</f>
        <v>0</v>
      </c>
      <c r="I68" s="45">
        <f t="shared" si="25"/>
        <v>0</v>
      </c>
      <c r="J68" s="177">
        <f>BOR!J68+LUMCON!J68+LOSFA!J68</f>
        <v>0</v>
      </c>
      <c r="K68" s="46">
        <f t="shared" si="26"/>
        <v>0</v>
      </c>
      <c r="L68" s="191">
        <f t="shared" si="27"/>
        <v>0</v>
      </c>
      <c r="M68" s="47">
        <f>IF(ISBLANK(L68),"  ",IF(L79&gt;0,L68/L79,IF(L68&gt;0,1,0)))</f>
        <v>0</v>
      </c>
      <c r="N68" s="24"/>
    </row>
    <row r="69" spans="1:14" ht="15" customHeight="1" x14ac:dyDescent="0.2">
      <c r="A69" s="67" t="s">
        <v>63</v>
      </c>
      <c r="B69" s="165">
        <f>BOR!B69+LUMCON!B69+LOSFA!B69</f>
        <v>5642817</v>
      </c>
      <c r="C69" s="45">
        <f t="shared" si="0"/>
        <v>1</v>
      </c>
      <c r="D69" s="177">
        <f>BOR!D69+LUMCON!D69+LOSFA!D69</f>
        <v>0</v>
      </c>
      <c r="E69" s="46">
        <f t="shared" si="23"/>
        <v>0</v>
      </c>
      <c r="F69" s="191">
        <f t="shared" si="28"/>
        <v>5642817</v>
      </c>
      <c r="G69" s="47">
        <f>IF(ISBLANK(F69),"  ",IF(F79&gt;0,F69/F79,IF(F69&gt;0,1,0)))</f>
        <v>1.3061739256328029E-2</v>
      </c>
      <c r="H69" s="165">
        <f>BOR!H69+LUMCON!H69+LOSFA!H69</f>
        <v>12030299</v>
      </c>
      <c r="I69" s="45">
        <f t="shared" si="25"/>
        <v>1</v>
      </c>
      <c r="J69" s="177">
        <f>BOR!J69+LUMCON!J69+LOSFA!J69</f>
        <v>0</v>
      </c>
      <c r="K69" s="46">
        <f t="shared" si="26"/>
        <v>0</v>
      </c>
      <c r="L69" s="191">
        <f t="shared" si="27"/>
        <v>12030299</v>
      </c>
      <c r="M69" s="47">
        <f>IF(ISBLANK(L69),"  ",IF(L79&gt;0,L69/L79,IF(L69&gt;0,1,0)))</f>
        <v>2.4859760186230394E-2</v>
      </c>
      <c r="N69" s="24"/>
    </row>
    <row r="70" spans="1:14" s="64" customFormat="1" ht="15" customHeight="1" x14ac:dyDescent="0.25">
      <c r="A70" s="78" t="s">
        <v>64</v>
      </c>
      <c r="B70" s="174">
        <f>B69+B68+B67+B66+B65+B64+B63+B62+B61+B60+B59</f>
        <v>5642817</v>
      </c>
      <c r="C70" s="69">
        <f t="shared" si="0"/>
        <v>1</v>
      </c>
      <c r="D70" s="185">
        <f>D69+D68+D67+D66+D65+D64+D63+D62+D61+D60+D59</f>
        <v>0</v>
      </c>
      <c r="E70" s="62">
        <f t="shared" si="23"/>
        <v>0</v>
      </c>
      <c r="F70" s="174">
        <f>F69+F68+F67+F66+F65+F64+F63+F62+F61+F60+F59</f>
        <v>5642817</v>
      </c>
      <c r="G70" s="61">
        <f>IF(ISBLANK(F70),"  ",IF(F79&gt;0,F70/F79,IF(F70&gt;0,1,0)))</f>
        <v>1.3061739256328029E-2</v>
      </c>
      <c r="H70" s="174">
        <f>H69+H68+H67+H66+H65+H64+H63+H62+H61+H60+H59</f>
        <v>12030299</v>
      </c>
      <c r="I70" s="69">
        <f t="shared" si="25"/>
        <v>1</v>
      </c>
      <c r="J70" s="185">
        <f>J69+J68+J67+J66+J65+J64+J63+J62+J61+J60+J59</f>
        <v>0</v>
      </c>
      <c r="K70" s="62">
        <f t="shared" si="26"/>
        <v>0</v>
      </c>
      <c r="L70" s="174">
        <f>L69+L68+L67+L66+L65+L64+L63+L62+L61+L60+L59</f>
        <v>12030299</v>
      </c>
      <c r="M70" s="61">
        <f>IF(ISBLANK(L70),"  ",IF(L79&gt;0,L70/L79,IF(L70&gt;0,1,0)))</f>
        <v>2.4859760186230394E-2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165">
        <f>BOR!B72+LUMCON!B72+LOSFA!B72</f>
        <v>29511626.389999997</v>
      </c>
      <c r="C72" s="41">
        <f t="shared" si="0"/>
        <v>1</v>
      </c>
      <c r="D72" s="177">
        <f>BOR!D72+LUMCON!D72+LOSFA!D72</f>
        <v>0</v>
      </c>
      <c r="E72" s="42">
        <f>IF(ISBLANK(D72),"  ",IF(F72&gt;0,D72/F72,IF(D72&gt;0,1,0)))</f>
        <v>0</v>
      </c>
      <c r="F72" s="190">
        <f>D72+B72</f>
        <v>29511626.389999997</v>
      </c>
      <c r="G72" s="43">
        <f>IF(ISBLANK(F72),"  ",IF(F79&gt;0,F72/F79,IF(F72&gt;0,1,0)))</f>
        <v>6.8312186791871718E-2</v>
      </c>
      <c r="H72" s="165">
        <f>BOR!H72+LUMCON!H72+LOSFA!H72</f>
        <v>49510645</v>
      </c>
      <c r="I72" s="41">
        <f>IF(ISBLANK(H72),"  ",IF(L72&gt;0,H72/L72,IF(H72&gt;0,1,0)))</f>
        <v>1</v>
      </c>
      <c r="J72" s="177">
        <f>BOR!J72+LUMCON!J72+LOSFA!J72</f>
        <v>0</v>
      </c>
      <c r="K72" s="42">
        <f>IF(ISBLANK(J72),"  ",IF(L72&gt;0,J72/L72,IF(J72&gt;0,1,0)))</f>
        <v>0</v>
      </c>
      <c r="L72" s="190">
        <f>J72+H72</f>
        <v>49510645</v>
      </c>
      <c r="M72" s="43">
        <f>IF(ISBLANK(L72),"  ",IF(L79&gt;0,L72/L79,IF(L72&gt;0,1,0)))</f>
        <v>0.10231023862046879</v>
      </c>
    </row>
    <row r="73" spans="1:14" ht="15" customHeight="1" x14ac:dyDescent="0.2">
      <c r="A73" s="30" t="s">
        <v>67</v>
      </c>
      <c r="B73" s="165">
        <f>BOR!B73+LUMCON!B73+LOSFA!B73</f>
        <v>0</v>
      </c>
      <c r="C73" s="45">
        <f t="shared" si="0"/>
        <v>0</v>
      </c>
      <c r="D73" s="177">
        <f>BOR!D73+LUMCON!D73+LOSFA!D73</f>
        <v>0</v>
      </c>
      <c r="E73" s="46">
        <f>IF(ISBLANK(D73),"  ",IF(F73&gt;0,D73/F73,IF(D73&gt;0,1,0)))</f>
        <v>0</v>
      </c>
      <c r="F73" s="191">
        <f>D73+B73</f>
        <v>0</v>
      </c>
      <c r="G73" s="47">
        <f>IF(ISBLANK(F73),"  ",IF(F79&gt;0,F73/F79,IF(F73&gt;0,1,0)))</f>
        <v>0</v>
      </c>
      <c r="H73" s="165">
        <f>BOR!H73+LUMCON!H73+LOSFA!H73</f>
        <v>0</v>
      </c>
      <c r="I73" s="45">
        <f>IF(ISBLANK(H73),"  ",IF(L73&gt;0,H73/L73,IF(H73&gt;0,1,0)))</f>
        <v>0</v>
      </c>
      <c r="J73" s="177">
        <f>BOR!J73+LUMCON!J73+LOSFA!J73</f>
        <v>0</v>
      </c>
      <c r="K73" s="46">
        <f>IF(ISBLANK(J73),"  ",IF(L73&gt;0,J73/L73,IF(J73&gt;0,1,0)))</f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165">
        <f>BOR!B75+LUMCON!B75+LOSFA!B75</f>
        <v>0</v>
      </c>
      <c r="C75" s="41">
        <f t="shared" si="0"/>
        <v>0</v>
      </c>
      <c r="D75" s="177">
        <f>BOR!D75+LUMCON!D75+LOSFA!D75</f>
        <v>0</v>
      </c>
      <c r="E75" s="42">
        <f>IF(ISBLANK(D75),"  ",IF(F75&gt;0,D75/F75,IF(D75&gt;0,1,0)))</f>
        <v>0</v>
      </c>
      <c r="F75" s="190">
        <f>D75+B75</f>
        <v>0</v>
      </c>
      <c r="G75" s="43">
        <f>IF(ISBLANK(F75),"  ",IF(F79&gt;0,F75/F79,IF(F75&gt;0,1,0)))</f>
        <v>0</v>
      </c>
      <c r="H75" s="165">
        <f>BOR!H75+LUMCON!H75+LOSFA!H75</f>
        <v>0</v>
      </c>
      <c r="I75" s="41">
        <f>IF(ISBLANK(H75),"  ",IF(L75&gt;0,H75/L75,IF(H75&gt;0,1,0)))</f>
        <v>0</v>
      </c>
      <c r="J75" s="177">
        <f>BOR!J75+LUMCON!J75+LOSFA!J75</f>
        <v>0</v>
      </c>
      <c r="K75" s="42">
        <f>IF(ISBLANK(J75),"  ",IF(L75&gt;0,J75/L75,IF(J75&gt;0,1,0)))</f>
        <v>0</v>
      </c>
      <c r="L75" s="190">
        <f>J75+H75</f>
        <v>0</v>
      </c>
      <c r="M75" s="43">
        <f>IF(ISBLANK(L75),"  ",IF(L79&gt;0,L75/L79,IF(L75&gt;0,1,0)))</f>
        <v>0</v>
      </c>
    </row>
    <row r="76" spans="1:14" ht="15" customHeight="1" x14ac:dyDescent="0.2">
      <c r="A76" s="30" t="s">
        <v>70</v>
      </c>
      <c r="B76" s="165">
        <f>BOR!B76+LUMCON!B76+LOSFA!B76</f>
        <v>4034667</v>
      </c>
      <c r="C76" s="45">
        <f t="shared" si="0"/>
        <v>1</v>
      </c>
      <c r="D76" s="177">
        <f>BOR!D76+LUMCON!D76+LOSFA!D76</f>
        <v>0</v>
      </c>
      <c r="E76" s="46">
        <f>IF(ISBLANK(D76),"  ",IF(F76&gt;0,D76/F76,IF(D76&gt;0,1,0)))</f>
        <v>0</v>
      </c>
      <c r="F76" s="191">
        <f>D76+B76</f>
        <v>4034667</v>
      </c>
      <c r="G76" s="47">
        <f>IF(ISBLANK(F76),"  ",IF(F79&gt;0,F76/F79,IF(F76&gt;0,1,0)))</f>
        <v>9.3392658915061825E-3</v>
      </c>
      <c r="H76" s="165">
        <f>BOR!H76+LUMCON!H76+LOSFA!H76</f>
        <v>4034667</v>
      </c>
      <c r="I76" s="45">
        <f>IF(ISBLANK(H76),"  ",IF(L76&gt;0,H76/L76,IF(H76&gt;0,1,0)))</f>
        <v>1</v>
      </c>
      <c r="J76" s="177">
        <f>BOR!J76+LUMCON!J76+LOSFA!J76</f>
        <v>0</v>
      </c>
      <c r="K76" s="46">
        <f>IF(ISBLANK(J76),"  ",IF(L76&gt;0,J76/L76,IF(J76&gt;0,1,0)))</f>
        <v>0</v>
      </c>
      <c r="L76" s="191">
        <f>J76+H76</f>
        <v>4034667</v>
      </c>
      <c r="M76" s="47">
        <f>IF(ISBLANK(L76),"  ",IF(L79&gt;0,L76/L79,IF(L76&gt;0,1,0)))</f>
        <v>8.3373533817652935E-3</v>
      </c>
    </row>
    <row r="77" spans="1:14" s="64" customFormat="1" ht="15" customHeight="1" x14ac:dyDescent="0.25">
      <c r="A77" s="65" t="s">
        <v>71</v>
      </c>
      <c r="B77" s="175">
        <f>B76+B75+B73+B72</f>
        <v>33546293.389999997</v>
      </c>
      <c r="C77" s="69">
        <f t="shared" si="0"/>
        <v>1</v>
      </c>
      <c r="D77" s="186">
        <f>D76+D75+D73+D72</f>
        <v>0</v>
      </c>
      <c r="E77" s="62">
        <f>IF(ISBLANK(D77),"  ",IF(F77&gt;0,D77/F77,IF(D77&gt;0,1,0)))</f>
        <v>0</v>
      </c>
      <c r="F77" s="200">
        <f>F76+F75+F74+F73+F72</f>
        <v>33546293.389999997</v>
      </c>
      <c r="G77" s="61">
        <f>IF(ISBLANK(F77),"  ",IF(F79&gt;0,F77/F79,IF(F77&gt;0,1,0)))</f>
        <v>7.7651452683377906E-2</v>
      </c>
      <c r="H77" s="175">
        <f>H76+H75+H73+H72</f>
        <v>53545312</v>
      </c>
      <c r="I77" s="69">
        <f>IF(ISBLANK(H77),"  ",IF(L77&gt;0,H77/L77,IF(H77&gt;0,1,0)))</f>
        <v>1</v>
      </c>
      <c r="J77" s="186">
        <f>J76+J75+J73+J72</f>
        <v>0</v>
      </c>
      <c r="K77" s="62">
        <f>IF(ISBLANK(J77),"  ",IF(L77&gt;0,J77/L77,IF(J77&gt;0,1,0)))</f>
        <v>0</v>
      </c>
      <c r="L77" s="200">
        <f>L76+L75+L74+L73+L72</f>
        <v>53545312</v>
      </c>
      <c r="M77" s="61">
        <f>IF(ISBLANK(L77),"  ",IF(L79&gt;0,L77/L79,IF(L77&gt;0,1,0)))</f>
        <v>0.11064759200223408</v>
      </c>
    </row>
    <row r="78" spans="1:14" s="64" customFormat="1" ht="15" customHeight="1" x14ac:dyDescent="0.25">
      <c r="A78" s="65" t="s">
        <v>72</v>
      </c>
      <c r="B78" s="172">
        <f>BOR!B78+LUMCON!B78+LOSFA!B78</f>
        <v>0</v>
      </c>
      <c r="C78" s="69">
        <f>IF(ISBLANK(B78),"  ",IF(F78&gt;0,B78/F78,IF(B78&gt;0,1,0)))</f>
        <v>0</v>
      </c>
      <c r="D78" s="183">
        <f>BOR!D78+LUMCON!D78+LOSFA!D78</f>
        <v>0</v>
      </c>
      <c r="E78" s="62">
        <f>IF(ISBLANK(D78),"  ",IF(F78&gt;0,D78/F78,IF(D78&gt;0,1,0)))</f>
        <v>0</v>
      </c>
      <c r="F78" s="201">
        <f>D78+B78</f>
        <v>0</v>
      </c>
      <c r="G78" s="61">
        <f>IF(ISBLANK(F78),"  ",IF(F79&gt;0,F78/F79,IF(F78&gt;0,1,0)))</f>
        <v>0</v>
      </c>
      <c r="H78" s="172">
        <f>BOR!H78+LUMCON!H78+LOSFA!H78</f>
        <v>0</v>
      </c>
      <c r="I78" s="69">
        <f>IF(ISBLANK(H78),"  ",IF(L78&gt;0,H78/L78,IF(H78&gt;0,1,0)))</f>
        <v>0</v>
      </c>
      <c r="J78" s="183">
        <f>BOR!J78+LUMCON!J78+LOSFA!J78</f>
        <v>0</v>
      </c>
      <c r="K78" s="62">
        <f>IF(ISBLANK(J78),"  ",IF(L78&gt;0,J78/L78,IF(J78&gt;0,1,0)))</f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432011150.22000003</v>
      </c>
      <c r="C79" s="82">
        <f t="shared" si="0"/>
        <v>1</v>
      </c>
      <c r="D79" s="176">
        <f>D77+D70+D49+D42+D51+D50+D78</f>
        <v>0</v>
      </c>
      <c r="E79" s="83">
        <f>IF(ISBLANK(D79),"  ",IF(F79&gt;0,D79/F79,IF(D79&gt;0,1,0)))</f>
        <v>0</v>
      </c>
      <c r="F79" s="176">
        <f>F77+F70+F49+F42+F51+F50+F78</f>
        <v>432011150.22000003</v>
      </c>
      <c r="G79" s="84">
        <f>IF(ISBLANK(F79),"  ",IF(F79&gt;0,F79/F79,IF(F79&gt;0,1,0)))</f>
        <v>1</v>
      </c>
      <c r="H79" s="176">
        <f>H77+H70+H49+H42+H51+H50+H78</f>
        <v>483926591</v>
      </c>
      <c r="I79" s="82">
        <f>IF(ISBLANK(H79),"  ",IF(L79&gt;0,H79/L79,IF(H79&gt;0,1,0)))</f>
        <v>1</v>
      </c>
      <c r="J79" s="176">
        <f>J77+J70+J49+J42+J51+J50+J78</f>
        <v>0</v>
      </c>
      <c r="K79" s="83">
        <f>IF(ISBLANK(J79),"  ",IF(L79&gt;0,J79/L79,IF(J79&gt;0,1,0)))</f>
        <v>0</v>
      </c>
      <c r="L79" s="176">
        <f>L77+L70+L49+L42+L51+L50+L78</f>
        <v>483926591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07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82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M71" sqref="M71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30" customFormat="1" ht="19.5" customHeight="1" thickBot="1" x14ac:dyDescent="0.3">
      <c r="A1" s="120" t="s">
        <v>0</v>
      </c>
      <c r="B1" s="121"/>
      <c r="C1" s="122"/>
      <c r="D1" s="121"/>
      <c r="E1" s="123"/>
      <c r="F1" s="124"/>
      <c r="G1" s="123"/>
      <c r="H1" s="124"/>
      <c r="I1" s="125"/>
      <c r="J1" s="126" t="s">
        <v>1</v>
      </c>
      <c r="K1" s="127" t="s">
        <v>0</v>
      </c>
      <c r="L1" s="128"/>
      <c r="M1" s="127"/>
      <c r="N1" s="129"/>
      <c r="O1" s="129"/>
      <c r="P1" s="129"/>
      <c r="Q1" s="129"/>
    </row>
    <row r="2" spans="1:17" s="130" customFormat="1" ht="19.5" customHeight="1" thickBot="1" x14ac:dyDescent="0.3">
      <c r="A2" s="120" t="s">
        <v>2</v>
      </c>
      <c r="B2" s="121"/>
      <c r="C2" s="122"/>
      <c r="D2" s="121"/>
      <c r="E2" s="122"/>
      <c r="F2" s="121"/>
      <c r="G2" s="122"/>
      <c r="H2" s="121"/>
      <c r="I2" s="122"/>
      <c r="J2" s="121"/>
      <c r="K2" s="122"/>
      <c r="L2" s="121"/>
      <c r="M2" s="123"/>
      <c r="O2" s="155" t="s">
        <v>176</v>
      </c>
    </row>
    <row r="3" spans="1:17" s="130" customFormat="1" ht="19.5" customHeight="1" thickBot="1" x14ac:dyDescent="0.3">
      <c r="A3" s="131" t="s">
        <v>3</v>
      </c>
      <c r="B3" s="132"/>
      <c r="C3" s="133"/>
      <c r="D3" s="132"/>
      <c r="E3" s="133"/>
      <c r="F3" s="132"/>
      <c r="G3" s="133"/>
      <c r="H3" s="132"/>
      <c r="I3" s="133"/>
      <c r="J3" s="132"/>
      <c r="K3" s="133"/>
      <c r="L3" s="132"/>
      <c r="M3" s="134"/>
      <c r="N3" s="129"/>
      <c r="O3" s="129"/>
      <c r="P3" s="129"/>
      <c r="Q3" s="129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181</v>
      </c>
      <c r="C6" s="15"/>
      <c r="D6" s="16"/>
      <c r="E6" s="15"/>
      <c r="F6" s="16"/>
      <c r="G6" s="17"/>
      <c r="H6" s="14" t="s">
        <v>182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/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65">
        <v>15572006</v>
      </c>
      <c r="C13" s="41">
        <v>1</v>
      </c>
      <c r="D13" s="177">
        <v>0</v>
      </c>
      <c r="E13" s="42">
        <v>0</v>
      </c>
      <c r="F13" s="187">
        <f>D13+B13</f>
        <v>15572006</v>
      </c>
      <c r="G13" s="43">
        <f>IF(ISBLANK(F13),"  ",IF(F79&gt;0,F13/F79,IF(F13&gt;0,1,0)))</f>
        <v>0.32027779501451564</v>
      </c>
      <c r="H13" s="165">
        <v>12928688</v>
      </c>
      <c r="I13" s="41">
        <v>1</v>
      </c>
      <c r="J13" s="177">
        <v>0</v>
      </c>
      <c r="K13" s="42">
        <v>0</v>
      </c>
      <c r="L13" s="187">
        <f t="shared" ref="L13:L34" si="0">J13+H13</f>
        <v>12928688</v>
      </c>
      <c r="M13" s="44">
        <f>IF(ISBLANK(L13),"  ",IF(L79&gt;0,L13/L79,IF(L13&gt;0,1,0)))</f>
        <v>0.19723397427658473</v>
      </c>
      <c r="N13" s="24"/>
    </row>
    <row r="14" spans="1:17" ht="15" customHeight="1" x14ac:dyDescent="0.2">
      <c r="A14" s="10" t="s">
        <v>13</v>
      </c>
      <c r="B14" s="205">
        <v>0</v>
      </c>
      <c r="C14" s="45">
        <v>0</v>
      </c>
      <c r="D14" s="184">
        <v>0</v>
      </c>
      <c r="E14" s="46">
        <v>0</v>
      </c>
      <c r="F14" s="188">
        <f>D14+B14</f>
        <v>0</v>
      </c>
      <c r="G14" s="47">
        <f>IF(ISBLANK(F14),"  ",IF(F79&gt;0,F14/F79,IF(F14&gt;0,1,0)))</f>
        <v>0</v>
      </c>
      <c r="H14" s="205">
        <v>0</v>
      </c>
      <c r="I14" s="45">
        <v>0</v>
      </c>
      <c r="J14" s="184">
        <v>0</v>
      </c>
      <c r="K14" s="46">
        <v>0</v>
      </c>
      <c r="L14" s="188">
        <f t="shared" si="0"/>
        <v>0</v>
      </c>
      <c r="M14" s="47">
        <f>IF(ISBLANK(L14),"  ",IF(L79&gt;0,L14/L79,IF(L14&gt;0,1,0)))</f>
        <v>0</v>
      </c>
      <c r="N14" s="24"/>
    </row>
    <row r="15" spans="1:17" ht="15" customHeight="1" x14ac:dyDescent="0.2">
      <c r="A15" s="30" t="s">
        <v>14</v>
      </c>
      <c r="B15" s="170">
        <v>19422309</v>
      </c>
      <c r="C15" s="48">
        <v>1</v>
      </c>
      <c r="D15" s="181">
        <v>0</v>
      </c>
      <c r="E15" s="49">
        <v>0</v>
      </c>
      <c r="F15" s="189">
        <f>D15+B15</f>
        <v>19422309</v>
      </c>
      <c r="G15" s="50">
        <f>IF(ISBLANK(F15),"  ",IF(F79&gt;0,F15/F79,IF(F15&gt;0,1,0)))</f>
        <v>0.39946904082945911</v>
      </c>
      <c r="H15" s="170">
        <f>SUM(H16:H36)</f>
        <v>24450000</v>
      </c>
      <c r="I15" s="48">
        <v>1</v>
      </c>
      <c r="J15" s="181">
        <v>0</v>
      </c>
      <c r="K15" s="49">
        <v>0</v>
      </c>
      <c r="L15" s="189">
        <f t="shared" si="0"/>
        <v>24450000</v>
      </c>
      <c r="M15" s="50">
        <f>IF(ISBLANK(L15),"  ",IF(L79&gt;0,L15/L79,IF(L15&gt;0,1,0)))</f>
        <v>0.3729976832190936</v>
      </c>
      <c r="N15" s="24"/>
    </row>
    <row r="16" spans="1:17" ht="15" customHeight="1" x14ac:dyDescent="0.2">
      <c r="A16" s="51" t="s">
        <v>15</v>
      </c>
      <c r="B16" s="205">
        <v>20000</v>
      </c>
      <c r="C16" s="41">
        <v>1</v>
      </c>
      <c r="D16" s="184">
        <v>0</v>
      </c>
      <c r="E16" s="42">
        <v>0</v>
      </c>
      <c r="F16" s="190">
        <f t="shared" ref="F16:F41" si="1">D16+B16</f>
        <v>20000</v>
      </c>
      <c r="G16" s="43">
        <f>IF(ISBLANK(F16),"  ",IF(F79&gt;0,F16/F79,IF(F16&gt;0,1,0)))</f>
        <v>4.1135072130657496E-4</v>
      </c>
      <c r="H16" s="205">
        <v>20000</v>
      </c>
      <c r="I16" s="41">
        <v>1</v>
      </c>
      <c r="J16" s="184">
        <v>0</v>
      </c>
      <c r="K16" s="42">
        <v>0</v>
      </c>
      <c r="L16" s="190">
        <f t="shared" si="0"/>
        <v>20000</v>
      </c>
      <c r="M16" s="43">
        <f>IF(ISBLANK(L16),"  ",IF(L79&gt;0,L16/L79,IF(L16&gt;0,1,0)))</f>
        <v>3.0511057932032195E-4</v>
      </c>
      <c r="N16" s="24"/>
    </row>
    <row r="17" spans="1:14" ht="15" customHeight="1" x14ac:dyDescent="0.2">
      <c r="A17" s="52" t="s">
        <v>16</v>
      </c>
      <c r="B17" s="206">
        <v>0</v>
      </c>
      <c r="C17" s="45">
        <v>0</v>
      </c>
      <c r="D17" s="181">
        <v>0</v>
      </c>
      <c r="E17" s="42">
        <v>0</v>
      </c>
      <c r="F17" s="191">
        <f t="shared" si="1"/>
        <v>0</v>
      </c>
      <c r="G17" s="47">
        <f>IF(ISBLANK(F17),"  ",IF(F79&gt;0,F17/F79,IF(F17&gt;0,1,0)))</f>
        <v>0</v>
      </c>
      <c r="H17" s="206">
        <v>0</v>
      </c>
      <c r="I17" s="45">
        <v>0</v>
      </c>
      <c r="J17" s="181">
        <v>0</v>
      </c>
      <c r="K17" s="46">
        <v>0</v>
      </c>
      <c r="L17" s="191">
        <f t="shared" si="0"/>
        <v>0</v>
      </c>
      <c r="M17" s="47">
        <f>IF(ISBLANK(L17),"  ",IF(L79&gt;0,L17/L79,IF(L17&gt;0,1,0)))</f>
        <v>0</v>
      </c>
      <c r="N17" s="24"/>
    </row>
    <row r="18" spans="1:14" ht="15" customHeight="1" x14ac:dyDescent="0.2">
      <c r="A18" s="52" t="s">
        <v>17</v>
      </c>
      <c r="B18" s="206">
        <v>0</v>
      </c>
      <c r="C18" s="45">
        <v>0</v>
      </c>
      <c r="D18" s="181">
        <v>0</v>
      </c>
      <c r="E18" s="42">
        <v>0</v>
      </c>
      <c r="F18" s="191">
        <f t="shared" si="1"/>
        <v>0</v>
      </c>
      <c r="G18" s="47">
        <f>IF(ISBLANK(F18),"  ",IF(F79&gt;0,F18/F79,IF(F18&gt;0,1,0)))</f>
        <v>0</v>
      </c>
      <c r="H18" s="206">
        <v>0</v>
      </c>
      <c r="I18" s="45">
        <v>0</v>
      </c>
      <c r="J18" s="181">
        <v>0</v>
      </c>
      <c r="K18" s="46">
        <v>0</v>
      </c>
      <c r="L18" s="191">
        <f t="shared" si="0"/>
        <v>0</v>
      </c>
      <c r="M18" s="47">
        <f>IF(ISBLANK(L18),"  ",IF(L79&gt;0,L18/L79,IF(L18&gt;0,1,0)))</f>
        <v>0</v>
      </c>
      <c r="N18" s="24"/>
    </row>
    <row r="19" spans="1:14" ht="15" customHeight="1" x14ac:dyDescent="0.2">
      <c r="A19" s="52" t="s">
        <v>18</v>
      </c>
      <c r="B19" s="206">
        <v>0</v>
      </c>
      <c r="C19" s="45">
        <v>0</v>
      </c>
      <c r="D19" s="181">
        <v>0</v>
      </c>
      <c r="E19" s="42">
        <v>0</v>
      </c>
      <c r="F19" s="191">
        <f t="shared" si="1"/>
        <v>0</v>
      </c>
      <c r="G19" s="47">
        <f>IF(ISBLANK(F19),"  ",IF(F79&gt;0,F19/F79,IF(F19&gt;0,1,0)))</f>
        <v>0</v>
      </c>
      <c r="H19" s="206">
        <v>0</v>
      </c>
      <c r="I19" s="45">
        <v>0</v>
      </c>
      <c r="J19" s="181">
        <v>0</v>
      </c>
      <c r="K19" s="46">
        <v>0</v>
      </c>
      <c r="L19" s="191">
        <f t="shared" si="0"/>
        <v>0</v>
      </c>
      <c r="M19" s="47">
        <f>IF(ISBLANK(L19),"  ",IF(L79&gt;0,L19/L79,IF(L19&gt;0,1,0)))</f>
        <v>0</v>
      </c>
      <c r="N19" s="24"/>
    </row>
    <row r="20" spans="1:14" ht="15" customHeight="1" x14ac:dyDescent="0.2">
      <c r="A20" s="52" t="s">
        <v>19</v>
      </c>
      <c r="B20" s="206">
        <v>0</v>
      </c>
      <c r="C20" s="45">
        <v>0</v>
      </c>
      <c r="D20" s="181">
        <v>0</v>
      </c>
      <c r="E20" s="42">
        <v>0</v>
      </c>
      <c r="F20" s="191">
        <f>D20+B20</f>
        <v>0</v>
      </c>
      <c r="G20" s="47">
        <f>IF(ISBLANK(F20),"  ",IF(F79&gt;0,F20/F79,IF(F20&gt;0,1,0)))</f>
        <v>0</v>
      </c>
      <c r="H20" s="206">
        <v>0</v>
      </c>
      <c r="I20" s="45">
        <v>0</v>
      </c>
      <c r="J20" s="181">
        <v>0</v>
      </c>
      <c r="K20" s="46">
        <v>0</v>
      </c>
      <c r="L20" s="191">
        <f t="shared" si="0"/>
        <v>0</v>
      </c>
      <c r="M20" s="47">
        <f>IF(ISBLANK(L20),"  ",IF(L79&gt;0,L20/L79,IF(L20&gt;0,1,0)))</f>
        <v>0</v>
      </c>
      <c r="N20" s="24"/>
    </row>
    <row r="21" spans="1:14" ht="15" customHeight="1" x14ac:dyDescent="0.2">
      <c r="A21" s="52" t="s">
        <v>20</v>
      </c>
      <c r="B21" s="206">
        <v>0</v>
      </c>
      <c r="C21" s="45">
        <v>0</v>
      </c>
      <c r="D21" s="181">
        <v>0</v>
      </c>
      <c r="E21" s="42">
        <v>0</v>
      </c>
      <c r="F21" s="191">
        <f t="shared" si="1"/>
        <v>0</v>
      </c>
      <c r="G21" s="47">
        <f>IF(ISBLANK(F21),"  ",IF(F79&gt;0,F21/F79,IF(F21&gt;0,1,0)))</f>
        <v>0</v>
      </c>
      <c r="H21" s="206">
        <v>0</v>
      </c>
      <c r="I21" s="45">
        <v>0</v>
      </c>
      <c r="J21" s="181">
        <v>0</v>
      </c>
      <c r="K21" s="46">
        <v>0</v>
      </c>
      <c r="L21" s="191">
        <f t="shared" si="0"/>
        <v>0</v>
      </c>
      <c r="M21" s="47">
        <f>IF(ISBLANK(L21),"  ",IF(L79&gt;0,L21/L79,IF(L21&gt;0,1,0)))</f>
        <v>0</v>
      </c>
      <c r="N21" s="24"/>
    </row>
    <row r="22" spans="1:14" ht="15" customHeight="1" x14ac:dyDescent="0.2">
      <c r="A22" s="52" t="s">
        <v>21</v>
      </c>
      <c r="B22" s="206">
        <v>0</v>
      </c>
      <c r="C22" s="45">
        <v>0</v>
      </c>
      <c r="D22" s="181">
        <v>0</v>
      </c>
      <c r="E22" s="42">
        <v>0</v>
      </c>
      <c r="F22" s="191">
        <f t="shared" si="1"/>
        <v>0</v>
      </c>
      <c r="G22" s="47">
        <f>IF(ISBLANK(F22),"  ",IF(F79&gt;0,F22/F79,IF(F22&gt;0,1,0)))</f>
        <v>0</v>
      </c>
      <c r="H22" s="206">
        <v>0</v>
      </c>
      <c r="I22" s="45">
        <v>0</v>
      </c>
      <c r="J22" s="181">
        <v>0</v>
      </c>
      <c r="K22" s="46">
        <v>0</v>
      </c>
      <c r="L22" s="191">
        <f t="shared" si="0"/>
        <v>0</v>
      </c>
      <c r="M22" s="47">
        <f>IF(ISBLANK(L22),"  ",IF(L79&gt;0,L22/L79,IF(L22&gt;0,1,0)))</f>
        <v>0</v>
      </c>
      <c r="N22" s="24"/>
    </row>
    <row r="23" spans="1:14" ht="15" customHeight="1" x14ac:dyDescent="0.2">
      <c r="A23" s="52" t="s">
        <v>22</v>
      </c>
      <c r="B23" s="206">
        <v>0</v>
      </c>
      <c r="C23" s="45">
        <v>0</v>
      </c>
      <c r="D23" s="181">
        <v>0</v>
      </c>
      <c r="E23" s="42">
        <v>0</v>
      </c>
      <c r="F23" s="191">
        <f t="shared" si="1"/>
        <v>0</v>
      </c>
      <c r="G23" s="47">
        <f>IF(ISBLANK(F23),"  ",IF(F79&gt;0,F23/F79,IF(F23&gt;0,1,0)))</f>
        <v>0</v>
      </c>
      <c r="H23" s="206">
        <v>0</v>
      </c>
      <c r="I23" s="45">
        <v>0</v>
      </c>
      <c r="J23" s="181">
        <v>0</v>
      </c>
      <c r="K23" s="46">
        <v>0</v>
      </c>
      <c r="L23" s="191">
        <f t="shared" si="0"/>
        <v>0</v>
      </c>
      <c r="M23" s="47">
        <f>IF(ISBLANK(L23),"  ",IF(L79&gt;0,L23/L79,IF(L23&gt;0,1,0)))</f>
        <v>0</v>
      </c>
      <c r="N23" s="24"/>
    </row>
    <row r="24" spans="1:14" ht="15" customHeight="1" x14ac:dyDescent="0.2">
      <c r="A24" s="52" t="s">
        <v>23</v>
      </c>
      <c r="B24" s="206">
        <v>0</v>
      </c>
      <c r="C24" s="45">
        <v>0</v>
      </c>
      <c r="D24" s="181">
        <v>0</v>
      </c>
      <c r="E24" s="42">
        <v>0</v>
      </c>
      <c r="F24" s="191">
        <f t="shared" si="1"/>
        <v>0</v>
      </c>
      <c r="G24" s="47">
        <f>IF(ISBLANK(F24),"  ",IF(F79&gt;0,F24/F79,IF(F24&gt;0,1,0)))</f>
        <v>0</v>
      </c>
      <c r="H24" s="206">
        <v>0</v>
      </c>
      <c r="I24" s="45">
        <v>0</v>
      </c>
      <c r="J24" s="181">
        <v>0</v>
      </c>
      <c r="K24" s="46">
        <v>0</v>
      </c>
      <c r="L24" s="191">
        <f t="shared" si="0"/>
        <v>0</v>
      </c>
      <c r="M24" s="47">
        <f>IF(ISBLANK(L24),"  ",IF(L79&gt;0,L24/L79,IF(L24&gt;0,1,0)))</f>
        <v>0</v>
      </c>
      <c r="N24" s="24"/>
    </row>
    <row r="25" spans="1:14" ht="15" customHeight="1" x14ac:dyDescent="0.2">
      <c r="A25" s="52" t="s">
        <v>24</v>
      </c>
      <c r="B25" s="206">
        <v>0</v>
      </c>
      <c r="C25" s="45">
        <v>0</v>
      </c>
      <c r="D25" s="181">
        <v>0</v>
      </c>
      <c r="E25" s="42">
        <v>0</v>
      </c>
      <c r="F25" s="191">
        <f t="shared" si="1"/>
        <v>0</v>
      </c>
      <c r="G25" s="47">
        <f>IF(ISBLANK(F25),"  ",IF(F79&gt;0,F25/F79,IF(F25&gt;0,1,0)))</f>
        <v>0</v>
      </c>
      <c r="H25" s="206">
        <v>0</v>
      </c>
      <c r="I25" s="45">
        <v>0</v>
      </c>
      <c r="J25" s="181">
        <v>0</v>
      </c>
      <c r="K25" s="46">
        <v>0</v>
      </c>
      <c r="L25" s="191">
        <f t="shared" si="0"/>
        <v>0</v>
      </c>
      <c r="M25" s="47">
        <f>IF(ISBLANK(L25),"  ",IF(L79&gt;0,L25/L79,IF(L25&gt;0,1,0)))</f>
        <v>0</v>
      </c>
      <c r="N25" s="24"/>
    </row>
    <row r="26" spans="1:14" ht="15" customHeight="1" x14ac:dyDescent="0.2">
      <c r="A26" s="52" t="s">
        <v>25</v>
      </c>
      <c r="B26" s="206">
        <v>0</v>
      </c>
      <c r="C26" s="45">
        <v>0</v>
      </c>
      <c r="D26" s="181">
        <v>0</v>
      </c>
      <c r="E26" s="42">
        <v>0</v>
      </c>
      <c r="F26" s="191">
        <f t="shared" si="1"/>
        <v>0</v>
      </c>
      <c r="G26" s="47">
        <f>IF(ISBLANK(F26),"  ",IF(F79&gt;0,F26/F79,IF(F26&gt;0,1,0)))</f>
        <v>0</v>
      </c>
      <c r="H26" s="206">
        <v>0</v>
      </c>
      <c r="I26" s="45">
        <v>0</v>
      </c>
      <c r="J26" s="181">
        <v>0</v>
      </c>
      <c r="K26" s="46">
        <v>0</v>
      </c>
      <c r="L26" s="191">
        <f t="shared" si="0"/>
        <v>0</v>
      </c>
      <c r="M26" s="47">
        <f>IF(ISBLANK(L26),"  ",IF(L79&gt;0,L26/L79,IF(L26&gt;0,1,0)))</f>
        <v>0</v>
      </c>
      <c r="N26" s="24"/>
    </row>
    <row r="27" spans="1:14" ht="15" customHeight="1" x14ac:dyDescent="0.2">
      <c r="A27" s="52" t="s">
        <v>26</v>
      </c>
      <c r="B27" s="206">
        <v>19190297</v>
      </c>
      <c r="C27" s="45">
        <v>1</v>
      </c>
      <c r="D27" s="181">
        <v>0</v>
      </c>
      <c r="E27" s="42">
        <v>0</v>
      </c>
      <c r="F27" s="191">
        <f t="shared" si="1"/>
        <v>19190297</v>
      </c>
      <c r="G27" s="47">
        <f>IF(ISBLANK(F27),"  ",IF(F79&gt;0,F27/F79,IF(F27&gt;0,1,0)))</f>
        <v>0.39469712565187004</v>
      </c>
      <c r="H27" s="206">
        <v>24230000</v>
      </c>
      <c r="I27" s="45">
        <v>1</v>
      </c>
      <c r="J27" s="181">
        <v>0</v>
      </c>
      <c r="K27" s="46">
        <v>0</v>
      </c>
      <c r="L27" s="191">
        <f t="shared" si="0"/>
        <v>24230000</v>
      </c>
      <c r="M27" s="47">
        <f>IF(ISBLANK(L27),"  ",IF(L79&gt;0,L27/L79,IF(L27&gt;0,1,0)))</f>
        <v>0.36964146684657001</v>
      </c>
      <c r="N27" s="24"/>
    </row>
    <row r="28" spans="1:14" ht="15" customHeight="1" x14ac:dyDescent="0.2">
      <c r="A28" s="53" t="s">
        <v>27</v>
      </c>
      <c r="B28" s="206">
        <v>12012</v>
      </c>
      <c r="C28" s="45">
        <v>1</v>
      </c>
      <c r="D28" s="181">
        <v>0</v>
      </c>
      <c r="E28" s="42">
        <v>0</v>
      </c>
      <c r="F28" s="191">
        <f t="shared" si="1"/>
        <v>12012</v>
      </c>
      <c r="G28" s="47">
        <f>IF(ISBLANK(F28),"  ",IF(F79&gt;0,F28/F79,IF(F28&gt;0,1,0)))</f>
        <v>2.4705724321672889E-4</v>
      </c>
      <c r="H28" s="206">
        <v>0</v>
      </c>
      <c r="I28" s="45">
        <v>1</v>
      </c>
      <c r="J28" s="181">
        <v>0</v>
      </c>
      <c r="K28" s="46">
        <v>0</v>
      </c>
      <c r="L28" s="191">
        <f t="shared" si="0"/>
        <v>0</v>
      </c>
      <c r="M28" s="47">
        <f>IF(ISBLANK(L28),"  ",IF(L79&gt;0,L28/L79,IF(L28&gt;0,1,0)))</f>
        <v>0</v>
      </c>
      <c r="N28" s="24"/>
    </row>
    <row r="29" spans="1:14" ht="15" customHeight="1" x14ac:dyDescent="0.2">
      <c r="A29" s="53" t="s">
        <v>28</v>
      </c>
      <c r="B29" s="206">
        <v>0</v>
      </c>
      <c r="C29" s="45">
        <v>0</v>
      </c>
      <c r="D29" s="181">
        <v>0</v>
      </c>
      <c r="E29" s="42">
        <v>0</v>
      </c>
      <c r="F29" s="191">
        <f t="shared" si="1"/>
        <v>0</v>
      </c>
      <c r="G29" s="47">
        <f>IF(ISBLANK(F29),"  ",IF(F79&gt;0,F29/F79,IF(F29&gt;0,1,0)))</f>
        <v>0</v>
      </c>
      <c r="H29" s="206">
        <v>0</v>
      </c>
      <c r="I29" s="45">
        <v>0</v>
      </c>
      <c r="J29" s="181">
        <v>0</v>
      </c>
      <c r="K29" s="46">
        <v>0</v>
      </c>
      <c r="L29" s="191">
        <f t="shared" si="0"/>
        <v>0</v>
      </c>
      <c r="M29" s="47">
        <f>IF(ISBLANK(L29),"  ",IF(L79&gt;0,L29/L79,IF(L29&gt;0,1,0)))</f>
        <v>0</v>
      </c>
      <c r="N29" s="24"/>
    </row>
    <row r="30" spans="1:14" ht="15" customHeight="1" x14ac:dyDescent="0.2">
      <c r="A30" s="53" t="s">
        <v>29</v>
      </c>
      <c r="B30" s="206">
        <v>0</v>
      </c>
      <c r="C30" s="45">
        <v>0</v>
      </c>
      <c r="D30" s="181">
        <v>0</v>
      </c>
      <c r="E30" s="42">
        <v>0</v>
      </c>
      <c r="F30" s="191">
        <f t="shared" si="1"/>
        <v>0</v>
      </c>
      <c r="G30" s="47">
        <f>IF(ISBLANK(F30),"  ",IF(F79&gt;0,F30/F79,IF(F30&gt;0,1,0)))</f>
        <v>0</v>
      </c>
      <c r="H30" s="206">
        <v>0</v>
      </c>
      <c r="I30" s="45">
        <v>0</v>
      </c>
      <c r="J30" s="181">
        <v>0</v>
      </c>
      <c r="K30" s="46">
        <v>0</v>
      </c>
      <c r="L30" s="191">
        <f t="shared" si="0"/>
        <v>0</v>
      </c>
      <c r="M30" s="47">
        <f>IF(ISBLANK(L30),"  ",IF(L79&gt;0,L30/L79,IF(L30&gt;0,1,0)))</f>
        <v>0</v>
      </c>
      <c r="N30" s="24"/>
    </row>
    <row r="31" spans="1:14" ht="15" customHeight="1" x14ac:dyDescent="0.2">
      <c r="A31" s="53" t="s">
        <v>30</v>
      </c>
      <c r="B31" s="206">
        <v>0</v>
      </c>
      <c r="C31" s="45">
        <v>0</v>
      </c>
      <c r="D31" s="181">
        <v>0</v>
      </c>
      <c r="E31" s="42">
        <v>0</v>
      </c>
      <c r="F31" s="191">
        <f t="shared" si="1"/>
        <v>0</v>
      </c>
      <c r="G31" s="47">
        <f>IF(ISBLANK(F31),"  ",IF(F79&gt;0,F31/F79,IF(F31&gt;0,1,0)))</f>
        <v>0</v>
      </c>
      <c r="H31" s="206">
        <v>0</v>
      </c>
      <c r="I31" s="45">
        <v>0</v>
      </c>
      <c r="J31" s="181">
        <v>0</v>
      </c>
      <c r="K31" s="46">
        <v>0</v>
      </c>
      <c r="L31" s="191">
        <f t="shared" si="0"/>
        <v>0</v>
      </c>
      <c r="M31" s="47">
        <f>IF(ISBLANK(L31),"  ",IF(L79&gt;0,L31/L79,IF(L31&gt;0,1,0)))</f>
        <v>0</v>
      </c>
      <c r="N31" s="24"/>
    </row>
    <row r="32" spans="1:14" ht="15" customHeight="1" x14ac:dyDescent="0.2">
      <c r="A32" s="53" t="s">
        <v>31</v>
      </c>
      <c r="B32" s="206">
        <v>0</v>
      </c>
      <c r="C32" s="45">
        <v>0</v>
      </c>
      <c r="D32" s="181">
        <v>0</v>
      </c>
      <c r="E32" s="42">
        <v>0</v>
      </c>
      <c r="F32" s="191">
        <f t="shared" si="1"/>
        <v>0</v>
      </c>
      <c r="G32" s="47">
        <f>IF(ISBLANK(F32),"  ",IF(F79&gt;0,F32/F79,IF(F32&gt;0,1,0)))</f>
        <v>0</v>
      </c>
      <c r="H32" s="206">
        <v>0</v>
      </c>
      <c r="I32" s="45">
        <v>0</v>
      </c>
      <c r="J32" s="181">
        <v>0</v>
      </c>
      <c r="K32" s="46">
        <v>0</v>
      </c>
      <c r="L32" s="191">
        <f t="shared" si="0"/>
        <v>0</v>
      </c>
      <c r="M32" s="47">
        <f>IF(ISBLANK(L32),"  ",IF(L79&gt;0,L32/L79,IF(L32&gt;0,1,0)))</f>
        <v>0</v>
      </c>
      <c r="N32" s="24"/>
    </row>
    <row r="33" spans="1:14" ht="15" customHeight="1" x14ac:dyDescent="0.2">
      <c r="A33" s="54" t="s">
        <v>75</v>
      </c>
      <c r="B33" s="206">
        <v>200000</v>
      </c>
      <c r="C33" s="45">
        <v>1</v>
      </c>
      <c r="D33" s="181">
        <v>0</v>
      </c>
      <c r="E33" s="42">
        <v>0</v>
      </c>
      <c r="F33" s="191">
        <f t="shared" si="1"/>
        <v>200000</v>
      </c>
      <c r="G33" s="47">
        <f>IF(ISBLANK(F33),"  ",IF(F79&gt;0,F33/F79,IF(F33&gt;0,1,0)))</f>
        <v>4.1135072130657497E-3</v>
      </c>
      <c r="H33" s="206">
        <v>200000</v>
      </c>
      <c r="I33" s="45">
        <v>1</v>
      </c>
      <c r="J33" s="181">
        <v>0</v>
      </c>
      <c r="K33" s="46">
        <v>0</v>
      </c>
      <c r="L33" s="191">
        <f t="shared" si="0"/>
        <v>200000</v>
      </c>
      <c r="M33" s="47">
        <f>IF(ISBLANK(L33),"  ",IF(L79&gt;0,L33/L79,IF(L33&gt;0,1,0)))</f>
        <v>3.0511057932032194E-3</v>
      </c>
      <c r="N33" s="24"/>
    </row>
    <row r="34" spans="1:14" ht="15" customHeight="1" x14ac:dyDescent="0.2">
      <c r="A34" s="53" t="s">
        <v>32</v>
      </c>
      <c r="B34" s="206">
        <v>0</v>
      </c>
      <c r="C34" s="45">
        <v>0</v>
      </c>
      <c r="D34" s="181">
        <v>0</v>
      </c>
      <c r="E34" s="42">
        <v>0</v>
      </c>
      <c r="F34" s="191">
        <f t="shared" si="1"/>
        <v>0</v>
      </c>
      <c r="G34" s="47">
        <f>IF(ISBLANK(F34),"  ",IF(F79&gt;0,F34/F79,IF(F34&gt;0,1,0)))</f>
        <v>0</v>
      </c>
      <c r="H34" s="206">
        <v>0</v>
      </c>
      <c r="I34" s="45">
        <v>0</v>
      </c>
      <c r="J34" s="181">
        <v>0</v>
      </c>
      <c r="K34" s="46">
        <v>0</v>
      </c>
      <c r="L34" s="191">
        <f t="shared" si="0"/>
        <v>0</v>
      </c>
      <c r="M34" s="47">
        <f>IF(ISBLANK(L34),"  ",IF(L79&gt;0,L34/L79,IF(L34&gt;0,1,0)))</f>
        <v>0</v>
      </c>
      <c r="N34" s="24"/>
    </row>
    <row r="35" spans="1:14" ht="15" customHeight="1" x14ac:dyDescent="0.2">
      <c r="A35" s="157" t="s">
        <v>184</v>
      </c>
      <c r="B35" s="206">
        <v>0</v>
      </c>
      <c r="C35" s="45">
        <v>0</v>
      </c>
      <c r="D35" s="181">
        <v>0</v>
      </c>
      <c r="E35" s="42">
        <v>0</v>
      </c>
      <c r="F35" s="191">
        <f t="shared" ref="F35" si="2">D35+B35</f>
        <v>0</v>
      </c>
      <c r="G35" s="47">
        <f>IF(ISBLANK(F35),"  ",IF(F80&gt;0,F35/F80,IF(F35&gt;0,1,0)))</f>
        <v>0</v>
      </c>
      <c r="H35" s="206">
        <v>0</v>
      </c>
      <c r="I35" s="45">
        <v>0</v>
      </c>
      <c r="J35" s="181">
        <v>0</v>
      </c>
      <c r="K35" s="46">
        <v>0</v>
      </c>
      <c r="L35" s="191">
        <f t="shared" ref="L35" si="3">J35+H35</f>
        <v>0</v>
      </c>
      <c r="M35" s="47">
        <f>IF(ISBLANK(L35),"  ",IF(L80&gt;0,L35/L80,IF(L35&gt;0,1,0)))</f>
        <v>0</v>
      </c>
      <c r="N35" s="24"/>
    </row>
    <row r="36" spans="1:14" ht="15" customHeight="1" x14ac:dyDescent="0.2">
      <c r="A36" s="157" t="s">
        <v>188</v>
      </c>
      <c r="B36" s="206">
        <v>0</v>
      </c>
      <c r="C36" s="45">
        <v>0</v>
      </c>
      <c r="D36" s="181">
        <v>0</v>
      </c>
      <c r="E36" s="42">
        <v>0</v>
      </c>
      <c r="F36" s="191">
        <f t="shared" ref="F36" si="4">D36+B36</f>
        <v>0</v>
      </c>
      <c r="G36" s="47">
        <f>IF(ISBLANK(F36),"  ",IF(F81&gt;0,F36/F81,IF(F36&gt;0,1,0)))</f>
        <v>0</v>
      </c>
      <c r="H36" s="206">
        <v>0</v>
      </c>
      <c r="I36" s="45">
        <v>0</v>
      </c>
      <c r="J36" s="181">
        <v>0</v>
      </c>
      <c r="K36" s="46">
        <v>0</v>
      </c>
      <c r="L36" s="191">
        <f t="shared" ref="L36" si="5">J36+H36</f>
        <v>0</v>
      </c>
      <c r="M36" s="47">
        <f>IF(ISBLANK(L36),"  ",IF(L81&gt;0,L36/L81,IF(L36&gt;0,1,0)))</f>
        <v>0</v>
      </c>
      <c r="N36" s="24"/>
    </row>
    <row r="37" spans="1:14" ht="15" customHeight="1" x14ac:dyDescent="0.25">
      <c r="A37" s="55" t="s">
        <v>33</v>
      </c>
      <c r="B37" s="207"/>
      <c r="C37" s="56" t="s">
        <v>4</v>
      </c>
      <c r="D37" s="181"/>
      <c r="E37" s="57" t="s">
        <v>4</v>
      </c>
      <c r="F37" s="191"/>
      <c r="G37" s="58" t="s">
        <v>4</v>
      </c>
      <c r="H37" s="207" t="s">
        <v>4</v>
      </c>
      <c r="I37" s="56" t="s">
        <v>4</v>
      </c>
      <c r="J37" s="181"/>
      <c r="K37" s="57" t="s">
        <v>4</v>
      </c>
      <c r="L37" s="191"/>
      <c r="M37" s="58" t="s">
        <v>4</v>
      </c>
      <c r="N37" s="24"/>
    </row>
    <row r="38" spans="1:14" ht="15" customHeight="1" x14ac:dyDescent="0.2">
      <c r="A38" s="51" t="s">
        <v>34</v>
      </c>
      <c r="B38" s="206">
        <v>0</v>
      </c>
      <c r="C38" s="45">
        <v>0</v>
      </c>
      <c r="D38" s="181">
        <v>0</v>
      </c>
      <c r="E38" s="46">
        <v>0</v>
      </c>
      <c r="F38" s="191">
        <f t="shared" si="1"/>
        <v>0</v>
      </c>
      <c r="G38" s="47">
        <f>IF(ISBLANK(F38),"  ",IF(F79&gt;0,F38/F79,IF(F38&gt;0,1,0)))</f>
        <v>0</v>
      </c>
      <c r="H38" s="206">
        <v>0</v>
      </c>
      <c r="I38" s="45">
        <v>0</v>
      </c>
      <c r="J38" s="181">
        <v>0</v>
      </c>
      <c r="K38" s="46">
        <v>0</v>
      </c>
      <c r="L38" s="191">
        <f>J38+H38</f>
        <v>0</v>
      </c>
      <c r="M38" s="47">
        <f>IF(ISBLANK(L38),"  ",IF(L79&gt;0,L38/L79,IF(L38&gt;0,1,0)))</f>
        <v>0</v>
      </c>
      <c r="N38" s="24"/>
    </row>
    <row r="39" spans="1:14" ht="15" customHeight="1" x14ac:dyDescent="0.25">
      <c r="A39" s="55" t="s">
        <v>35</v>
      </c>
      <c r="B39" s="207"/>
      <c r="C39" s="56" t="s">
        <v>4</v>
      </c>
      <c r="D39" s="181"/>
      <c r="E39" s="57" t="s">
        <v>4</v>
      </c>
      <c r="F39" s="191"/>
      <c r="G39" s="58" t="s">
        <v>4</v>
      </c>
      <c r="H39" s="207"/>
      <c r="I39" s="56" t="s">
        <v>4</v>
      </c>
      <c r="J39" s="181"/>
      <c r="K39" s="57" t="s">
        <v>4</v>
      </c>
      <c r="L39" s="191"/>
      <c r="M39" s="58" t="s">
        <v>4</v>
      </c>
      <c r="N39" s="24"/>
    </row>
    <row r="40" spans="1:14" ht="15" customHeight="1" x14ac:dyDescent="0.2">
      <c r="A40" s="52" t="s">
        <v>34</v>
      </c>
      <c r="B40" s="168">
        <v>0</v>
      </c>
      <c r="C40" s="45">
        <v>0</v>
      </c>
      <c r="D40" s="180">
        <v>0</v>
      </c>
      <c r="E40" s="46">
        <v>0</v>
      </c>
      <c r="F40" s="192">
        <f t="shared" si="1"/>
        <v>0</v>
      </c>
      <c r="G40" s="47">
        <f>IF(ISBLANK(F40),"  ",IF(F79&gt;0,F40/F79,IF(F40&gt;0,1,0)))</f>
        <v>0</v>
      </c>
      <c r="H40" s="168">
        <v>0</v>
      </c>
      <c r="I40" s="45">
        <v>0</v>
      </c>
      <c r="J40" s="180">
        <v>0</v>
      </c>
      <c r="K40" s="46">
        <v>0</v>
      </c>
      <c r="L40" s="192">
        <f>J40+H40</f>
        <v>0</v>
      </c>
      <c r="M40" s="47">
        <f>IF(ISBLANK(L40),"  ",IF(L79&gt;0,L40/L79,IF(L40&gt;0,1,0)))</f>
        <v>0</v>
      </c>
      <c r="N40" s="24"/>
    </row>
    <row r="41" spans="1:14" ht="15" customHeight="1" x14ac:dyDescent="0.2">
      <c r="A41" s="52" t="s">
        <v>106</v>
      </c>
      <c r="B41" s="168"/>
      <c r="C41" s="45" t="s">
        <v>10</v>
      </c>
      <c r="D41" s="180"/>
      <c r="E41" s="42" t="s">
        <v>10</v>
      </c>
      <c r="F41" s="191">
        <f t="shared" si="1"/>
        <v>0</v>
      </c>
      <c r="G41" s="47">
        <f>IF(ISBLANK(F41),"  ",IF(F79&gt;0,F41/F79,IF(F41&gt;0,1,0)))</f>
        <v>0</v>
      </c>
      <c r="H41" s="168"/>
      <c r="I41" s="45" t="s">
        <v>10</v>
      </c>
      <c r="J41" s="180"/>
      <c r="K41" s="46" t="s">
        <v>10</v>
      </c>
      <c r="L41" s="191">
        <f>J41+H41</f>
        <v>0</v>
      </c>
      <c r="M41" s="47">
        <f>IF(ISBLANK(L41),"  ",IF(L79&gt;0,L41/L79,IF(L41&gt;0,1,0)))</f>
        <v>0</v>
      </c>
      <c r="N41" s="24"/>
    </row>
    <row r="42" spans="1:14" s="64" customFormat="1" ht="15" customHeight="1" x14ac:dyDescent="0.25">
      <c r="A42" s="55" t="s">
        <v>37</v>
      </c>
      <c r="B42" s="169">
        <v>34994315</v>
      </c>
      <c r="C42" s="69">
        <v>1</v>
      </c>
      <c r="D42" s="213">
        <v>0</v>
      </c>
      <c r="E42" s="60">
        <v>0</v>
      </c>
      <c r="F42" s="169">
        <f>F41+F40+F38+F34+F29+F28+F26+F27+F25+F24+F23+F22+F21+F20+F19+F18+F17+F16+F14+F13+F30+F31+F32+F33</f>
        <v>34994315</v>
      </c>
      <c r="G42" s="61">
        <f>IF(ISBLANK(F42),"  ",IF(F79&gt;0,F42/F79,IF(F42&gt;0,1,0)))</f>
        <v>0.71974683584397481</v>
      </c>
      <c r="H42" s="169">
        <f>SUM(H13:H15)</f>
        <v>37378688</v>
      </c>
      <c r="I42" s="69">
        <v>1</v>
      </c>
      <c r="J42" s="213">
        <v>0</v>
      </c>
      <c r="K42" s="62">
        <v>0</v>
      </c>
      <c r="L42" s="169">
        <f>L41+L40+L38+L34+L29+L28+L26+L27+L25+L24+L23+L22+L21+L20+L19+L18+L17+L16+L14+L13+L30+L31+L32+L33</f>
        <v>37378688</v>
      </c>
      <c r="M42" s="61">
        <f>IF(ISBLANK(L42),"  ",IF(L79&gt;0,L42/L79,IF(L42&gt;0,1,0)))</f>
        <v>0.57023165749567828</v>
      </c>
      <c r="N42" s="63"/>
    </row>
    <row r="43" spans="1:14" ht="15" customHeight="1" x14ac:dyDescent="0.25">
      <c r="A43" s="65" t="s">
        <v>38</v>
      </c>
      <c r="B43" s="170"/>
      <c r="C43" s="56" t="s">
        <v>4</v>
      </c>
      <c r="D43" s="181"/>
      <c r="E43" s="57" t="s">
        <v>4</v>
      </c>
      <c r="F43" s="191"/>
      <c r="G43" s="58" t="s">
        <v>4</v>
      </c>
      <c r="H43" s="170"/>
      <c r="I43" s="56" t="s">
        <v>4</v>
      </c>
      <c r="J43" s="181"/>
      <c r="K43" s="57" t="s">
        <v>4</v>
      </c>
      <c r="L43" s="191"/>
      <c r="M43" s="58" t="s">
        <v>4</v>
      </c>
      <c r="N43" s="24"/>
    </row>
    <row r="44" spans="1:14" ht="15" customHeight="1" x14ac:dyDescent="0.2">
      <c r="A44" s="10" t="s">
        <v>39</v>
      </c>
      <c r="B44" s="208">
        <v>0</v>
      </c>
      <c r="C44" s="41">
        <v>0</v>
      </c>
      <c r="D44" s="214">
        <v>0</v>
      </c>
      <c r="E44" s="42">
        <v>0</v>
      </c>
      <c r="F44" s="189">
        <f>D44+B44</f>
        <v>0</v>
      </c>
      <c r="G44" s="43">
        <f>IF(ISBLANK(F44),"  ",IF(D79&gt;0,F44/D79,IF(F44&gt;0,1,0)))</f>
        <v>0</v>
      </c>
      <c r="H44" s="208">
        <v>0</v>
      </c>
      <c r="I44" s="41">
        <v>0</v>
      </c>
      <c r="J44" s="214">
        <v>0</v>
      </c>
      <c r="K44" s="42">
        <v>0</v>
      </c>
      <c r="L44" s="189">
        <f>J44+H44</f>
        <v>0</v>
      </c>
      <c r="M44" s="43">
        <f>IF(ISBLANK(L44),"  ",IF(J79&gt;0,L44/J79,IF(L44&gt;0,1,0)))</f>
        <v>0</v>
      </c>
      <c r="N44" s="24"/>
    </row>
    <row r="45" spans="1:14" ht="15" customHeight="1" x14ac:dyDescent="0.2">
      <c r="A45" s="67" t="s">
        <v>40</v>
      </c>
      <c r="B45" s="206">
        <v>0</v>
      </c>
      <c r="C45" s="45">
        <v>0</v>
      </c>
      <c r="D45" s="181">
        <v>0</v>
      </c>
      <c r="E45" s="46">
        <v>0</v>
      </c>
      <c r="F45" s="191">
        <f>D45+B45</f>
        <v>0</v>
      </c>
      <c r="G45" s="47">
        <f>IF(ISBLANK(F45),"  ",IF(D79&gt;0,F45/D79,IF(F45&gt;0,1,0)))</f>
        <v>0</v>
      </c>
      <c r="H45" s="206">
        <v>0</v>
      </c>
      <c r="I45" s="45">
        <v>0</v>
      </c>
      <c r="J45" s="181">
        <v>0</v>
      </c>
      <c r="K45" s="46">
        <v>0</v>
      </c>
      <c r="L45" s="191">
        <f>J45+H45</f>
        <v>0</v>
      </c>
      <c r="M45" s="47">
        <f>IF(ISBLANK(L45),"  ",IF(J79&gt;0,L45/J79,IF(L45&gt;0,1,0)))</f>
        <v>0</v>
      </c>
      <c r="N45" s="24"/>
    </row>
    <row r="46" spans="1:14" ht="15" customHeight="1" x14ac:dyDescent="0.2">
      <c r="A46" s="68" t="s">
        <v>41</v>
      </c>
      <c r="B46" s="206">
        <v>0</v>
      </c>
      <c r="C46" s="45">
        <v>0</v>
      </c>
      <c r="D46" s="181">
        <v>0</v>
      </c>
      <c r="E46" s="46">
        <v>0</v>
      </c>
      <c r="F46" s="192">
        <f>D46+B46</f>
        <v>0</v>
      </c>
      <c r="G46" s="47">
        <f>IF(ISBLANK(F46),"  ",IF(D79&gt;0,F46/D79,IF(F46&gt;0,1,0)))</f>
        <v>0</v>
      </c>
      <c r="H46" s="206">
        <v>0</v>
      </c>
      <c r="I46" s="45">
        <v>0</v>
      </c>
      <c r="J46" s="181">
        <v>0</v>
      </c>
      <c r="K46" s="46">
        <v>0</v>
      </c>
      <c r="L46" s="192">
        <f>J46+H46</f>
        <v>0</v>
      </c>
      <c r="M46" s="47">
        <f>IF(ISBLANK(L46),"  ",IF(J79&gt;0,L46/J79,IF(L46&gt;0,1,0)))</f>
        <v>0</v>
      </c>
      <c r="N46" s="24"/>
    </row>
    <row r="47" spans="1:14" ht="15" customHeight="1" x14ac:dyDescent="0.2">
      <c r="A47" s="30" t="s">
        <v>42</v>
      </c>
      <c r="B47" s="206">
        <v>0</v>
      </c>
      <c r="C47" s="45">
        <v>0</v>
      </c>
      <c r="D47" s="181">
        <v>0</v>
      </c>
      <c r="E47" s="46">
        <v>0</v>
      </c>
      <c r="F47" s="192">
        <f>D47+B47</f>
        <v>0</v>
      </c>
      <c r="G47" s="47">
        <f>IF(ISBLANK(F47),"  ",IF(D79&gt;0,F47/D79,IF(F47&gt;0,1,0)))</f>
        <v>0</v>
      </c>
      <c r="H47" s="206">
        <v>0</v>
      </c>
      <c r="I47" s="45">
        <v>0</v>
      </c>
      <c r="J47" s="181">
        <v>0</v>
      </c>
      <c r="K47" s="46">
        <v>0</v>
      </c>
      <c r="L47" s="192">
        <f>J47+H47</f>
        <v>0</v>
      </c>
      <c r="M47" s="47">
        <f>IF(ISBLANK(L47),"  ",IF(J79&gt;0,L47/J79,IF(L47&gt;0,1,0)))</f>
        <v>0</v>
      </c>
      <c r="N47" s="24"/>
    </row>
    <row r="48" spans="1:14" ht="15" customHeight="1" x14ac:dyDescent="0.2">
      <c r="A48" s="67" t="s">
        <v>43</v>
      </c>
      <c r="B48" s="206">
        <v>5713708</v>
      </c>
      <c r="C48" s="45">
        <v>1</v>
      </c>
      <c r="D48" s="181">
        <v>0</v>
      </c>
      <c r="E48" s="46">
        <v>0</v>
      </c>
      <c r="F48" s="192">
        <f>D48+B48</f>
        <v>5713708</v>
      </c>
      <c r="G48" s="47">
        <f>IF(ISBLANK(F48),"  ",IF(F79&gt;0,F48/F79,IF(F48&gt;0,1,0)))</f>
        <v>0.11751689535675738</v>
      </c>
      <c r="H48" s="206">
        <v>9818704</v>
      </c>
      <c r="I48" s="45">
        <v>1</v>
      </c>
      <c r="J48" s="181">
        <v>0</v>
      </c>
      <c r="K48" s="46">
        <v>0</v>
      </c>
      <c r="L48" s="192">
        <f>J48+H48</f>
        <v>9818704</v>
      </c>
      <c r="M48" s="47">
        <f>IF(ISBLANK(L48),"  ",IF(L79&gt;0,L48/L79,IF(L48&gt;0,1,0)))</f>
        <v>0.14978952328073811</v>
      </c>
      <c r="N48" s="24"/>
    </row>
    <row r="49" spans="1:14" s="64" customFormat="1" ht="15" customHeight="1" x14ac:dyDescent="0.25">
      <c r="A49" s="65" t="s">
        <v>44</v>
      </c>
      <c r="B49" s="174">
        <v>5713708</v>
      </c>
      <c r="C49" s="69">
        <v>1</v>
      </c>
      <c r="D49" s="185">
        <v>0</v>
      </c>
      <c r="E49" s="62">
        <v>0</v>
      </c>
      <c r="F49" s="193">
        <f>F48+F47+F46+F45+F44</f>
        <v>5713708</v>
      </c>
      <c r="G49" s="61">
        <f>IF(ISBLANK(F49),"  ",IF(F79&gt;0,F49/F79,IF(F49&gt;0,1,0)))</f>
        <v>0.11751689535675738</v>
      </c>
      <c r="H49" s="174">
        <v>9818704</v>
      </c>
      <c r="I49" s="69">
        <v>1</v>
      </c>
      <c r="J49" s="185">
        <v>0</v>
      </c>
      <c r="K49" s="62">
        <v>0</v>
      </c>
      <c r="L49" s="193">
        <f>L48+L47+L46+L45+L44</f>
        <v>9818704</v>
      </c>
      <c r="M49" s="61">
        <f>IF(ISBLANK(L49),"  ",IF(L79&gt;0,L49/L79,IF(L49&gt;0,1,0)))</f>
        <v>0.14978952328073811</v>
      </c>
      <c r="N49" s="63"/>
    </row>
    <row r="50" spans="1:14" s="64" customFormat="1" ht="15" customHeight="1" x14ac:dyDescent="0.25">
      <c r="A50" s="158" t="s">
        <v>183</v>
      </c>
      <c r="B50" s="209">
        <v>0</v>
      </c>
      <c r="C50" s="69">
        <v>0</v>
      </c>
      <c r="D50" s="186">
        <v>0</v>
      </c>
      <c r="E50" s="62">
        <v>0</v>
      </c>
      <c r="F50" s="194">
        <f>D50+B50</f>
        <v>0</v>
      </c>
      <c r="G50" s="61">
        <f>IF(ISBLANK(F50),"  ",IF(F78&gt;0,F50/F78,IF(F50&gt;0,1,0)))</f>
        <v>0</v>
      </c>
      <c r="H50" s="209">
        <v>3250000</v>
      </c>
      <c r="I50" s="69">
        <v>0</v>
      </c>
      <c r="J50" s="186">
        <v>0</v>
      </c>
      <c r="K50" s="62">
        <v>1</v>
      </c>
      <c r="L50" s="194">
        <f>J50+H50</f>
        <v>3250000</v>
      </c>
      <c r="M50" s="61">
        <f>IF(ISBLANK(L50),"  ",IF(L78&gt;0,L50/L78,IF(L50&gt;0,1,0)))</f>
        <v>1</v>
      </c>
      <c r="N50" s="63"/>
    </row>
    <row r="51" spans="1:14" s="64" customFormat="1" ht="15" customHeight="1" x14ac:dyDescent="0.25">
      <c r="A51" s="70" t="s">
        <v>87</v>
      </c>
      <c r="B51" s="209">
        <v>0</v>
      </c>
      <c r="C51" s="69">
        <v>0</v>
      </c>
      <c r="D51" s="186">
        <v>0</v>
      </c>
      <c r="E51" s="62">
        <v>0</v>
      </c>
      <c r="F51" s="194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86">
        <v>0</v>
      </c>
      <c r="K51" s="62">
        <v>0</v>
      </c>
      <c r="L51" s="194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13" t="s">
        <v>46</v>
      </c>
      <c r="B52" s="173"/>
      <c r="C52" s="71" t="s">
        <v>4</v>
      </c>
      <c r="D52" s="184"/>
      <c r="E52" s="72" t="s">
        <v>4</v>
      </c>
      <c r="F52" s="189"/>
      <c r="G52" s="73" t="s">
        <v>4</v>
      </c>
      <c r="H52" s="173"/>
      <c r="I52" s="71" t="s">
        <v>4</v>
      </c>
      <c r="J52" s="184"/>
      <c r="K52" s="72" t="s">
        <v>4</v>
      </c>
      <c r="L52" s="189"/>
      <c r="M52" s="73" t="s">
        <v>4</v>
      </c>
      <c r="N52" s="24"/>
    </row>
    <row r="53" spans="1:14" ht="15" customHeight="1" x14ac:dyDescent="0.2">
      <c r="A53" s="10" t="s">
        <v>47</v>
      </c>
      <c r="B53" s="173">
        <v>0</v>
      </c>
      <c r="C53" s="41">
        <v>0</v>
      </c>
      <c r="D53" s="184">
        <v>0</v>
      </c>
      <c r="E53" s="42">
        <v>0</v>
      </c>
      <c r="F53" s="195">
        <f t="shared" ref="F53:F58" si="6">D53+B53</f>
        <v>0</v>
      </c>
      <c r="G53" s="43">
        <f>IF(ISBLANK(F53),"  ",IF(F79&gt;0,F53/F79,IF(F53&gt;0,1,0)))</f>
        <v>0</v>
      </c>
      <c r="H53" s="173">
        <v>0</v>
      </c>
      <c r="I53" s="41">
        <v>0</v>
      </c>
      <c r="J53" s="184">
        <v>0</v>
      </c>
      <c r="K53" s="42">
        <v>0</v>
      </c>
      <c r="L53" s="195">
        <f t="shared" ref="L53:L69" si="7">J53+H53</f>
        <v>0</v>
      </c>
      <c r="M53" s="43">
        <f>IF(ISBLANK(L53),"  ",IF(L79&gt;0,L53/L79,IF(L53&gt;0,1,0)))</f>
        <v>0</v>
      </c>
      <c r="N53" s="24"/>
    </row>
    <row r="54" spans="1:14" ht="15" customHeight="1" x14ac:dyDescent="0.2">
      <c r="A54" s="30" t="s">
        <v>48</v>
      </c>
      <c r="B54" s="170">
        <v>0</v>
      </c>
      <c r="C54" s="45">
        <v>0</v>
      </c>
      <c r="D54" s="181">
        <v>0</v>
      </c>
      <c r="E54" s="46">
        <v>0</v>
      </c>
      <c r="F54" s="196">
        <f t="shared" si="6"/>
        <v>0</v>
      </c>
      <c r="G54" s="47">
        <f>IF(ISBLANK(F54),"  ",IF(F79&gt;0,F54/F79,IF(F54&gt;0,1,0)))</f>
        <v>0</v>
      </c>
      <c r="H54" s="170">
        <v>0</v>
      </c>
      <c r="I54" s="45">
        <v>0</v>
      </c>
      <c r="J54" s="181">
        <v>0</v>
      </c>
      <c r="K54" s="46">
        <v>0</v>
      </c>
      <c r="L54" s="196">
        <f t="shared" si="7"/>
        <v>0</v>
      </c>
      <c r="M54" s="47">
        <f>IF(ISBLANK(L54),"  ",IF(L79&gt;0,L54/L79,IF(L54&gt;0,1,0)))</f>
        <v>0</v>
      </c>
      <c r="N54" s="24"/>
    </row>
    <row r="55" spans="1:14" ht="15" customHeight="1" x14ac:dyDescent="0.2">
      <c r="A55" s="74" t="s">
        <v>49</v>
      </c>
      <c r="B55" s="210">
        <v>0</v>
      </c>
      <c r="C55" s="45">
        <v>0</v>
      </c>
      <c r="D55" s="215">
        <v>0</v>
      </c>
      <c r="E55" s="46">
        <v>0</v>
      </c>
      <c r="F55" s="197">
        <f t="shared" si="6"/>
        <v>0</v>
      </c>
      <c r="G55" s="47">
        <f>IF(ISBLANK(F55),"  ",IF(F79&gt;0,F55/F79,IF(F55&gt;0,1,0)))</f>
        <v>0</v>
      </c>
      <c r="H55" s="210">
        <v>0</v>
      </c>
      <c r="I55" s="45">
        <v>0</v>
      </c>
      <c r="J55" s="215">
        <v>0</v>
      </c>
      <c r="K55" s="46">
        <v>0</v>
      </c>
      <c r="L55" s="197">
        <f t="shared" si="7"/>
        <v>0</v>
      </c>
      <c r="M55" s="47">
        <f>IF(ISBLANK(L55),"  ",IF(L79&gt;0,L55/L79,IF(L55&gt;0,1,0)))</f>
        <v>0</v>
      </c>
      <c r="N55" s="24"/>
    </row>
    <row r="56" spans="1:14" ht="15" customHeight="1" x14ac:dyDescent="0.2">
      <c r="A56" s="74" t="s">
        <v>50</v>
      </c>
      <c r="B56" s="210">
        <v>0</v>
      </c>
      <c r="C56" s="45">
        <v>0</v>
      </c>
      <c r="D56" s="215">
        <v>0</v>
      </c>
      <c r="E56" s="46">
        <v>0</v>
      </c>
      <c r="F56" s="197">
        <f t="shared" si="6"/>
        <v>0</v>
      </c>
      <c r="G56" s="47">
        <f>IF(ISBLANK(F56),"  ",IF(F79&gt;0,F56/F79,IF(F56&gt;0,1,0)))</f>
        <v>0</v>
      </c>
      <c r="H56" s="210">
        <v>0</v>
      </c>
      <c r="I56" s="45">
        <v>0</v>
      </c>
      <c r="J56" s="215">
        <v>0</v>
      </c>
      <c r="K56" s="46">
        <v>0</v>
      </c>
      <c r="L56" s="197">
        <f t="shared" si="7"/>
        <v>0</v>
      </c>
      <c r="M56" s="47">
        <f>IF(ISBLANK(L56),"  ",IF(L79&gt;0,L56/L79,IF(L56&gt;0,1,0)))</f>
        <v>0</v>
      </c>
      <c r="N56" s="24"/>
    </row>
    <row r="57" spans="1:14" ht="15" customHeight="1" x14ac:dyDescent="0.2">
      <c r="A57" s="74" t="s">
        <v>51</v>
      </c>
      <c r="B57" s="210">
        <v>0</v>
      </c>
      <c r="C57" s="45">
        <v>0</v>
      </c>
      <c r="D57" s="215">
        <v>0</v>
      </c>
      <c r="E57" s="46">
        <v>0</v>
      </c>
      <c r="F57" s="197">
        <f t="shared" si="6"/>
        <v>0</v>
      </c>
      <c r="G57" s="47">
        <f>IF(ISBLANK(F57),"  ",IF(F79&gt;0,F57/F79,IF(F57&gt;0,1,0)))</f>
        <v>0</v>
      </c>
      <c r="H57" s="210">
        <v>0</v>
      </c>
      <c r="I57" s="45">
        <v>0</v>
      </c>
      <c r="J57" s="215">
        <v>0</v>
      </c>
      <c r="K57" s="46">
        <v>0</v>
      </c>
      <c r="L57" s="197">
        <f t="shared" si="7"/>
        <v>0</v>
      </c>
      <c r="M57" s="47">
        <f>IF(ISBLANK(L57),"  ",IF(L79&gt;0,L57/L79,IF(L57&gt;0,1,0)))</f>
        <v>0</v>
      </c>
      <c r="N57" s="24"/>
    </row>
    <row r="58" spans="1:14" ht="15" customHeight="1" x14ac:dyDescent="0.2">
      <c r="A58" s="30" t="s">
        <v>52</v>
      </c>
      <c r="B58" s="170">
        <v>0</v>
      </c>
      <c r="C58" s="45">
        <v>0</v>
      </c>
      <c r="D58" s="181">
        <v>0</v>
      </c>
      <c r="E58" s="46">
        <v>0</v>
      </c>
      <c r="F58" s="196">
        <f t="shared" si="6"/>
        <v>0</v>
      </c>
      <c r="G58" s="47">
        <f>IF(ISBLANK(F58),"  ",IF(F79&gt;0,F58/F79,IF(F58&gt;0,1,0)))</f>
        <v>0</v>
      </c>
      <c r="H58" s="170">
        <v>0</v>
      </c>
      <c r="I58" s="45">
        <v>0</v>
      </c>
      <c r="J58" s="181">
        <v>0</v>
      </c>
      <c r="K58" s="46">
        <v>0</v>
      </c>
      <c r="L58" s="196">
        <f t="shared" si="7"/>
        <v>0</v>
      </c>
      <c r="M58" s="47">
        <f>IF(ISBLANK(L58),"  ",IF(L79&gt;0,L58/L79,IF(L58&gt;0,1,0)))</f>
        <v>0</v>
      </c>
      <c r="N58" s="24"/>
    </row>
    <row r="59" spans="1:14" s="64" customFormat="1" ht="15" customHeight="1" x14ac:dyDescent="0.25">
      <c r="A59" s="70" t="s">
        <v>53</v>
      </c>
      <c r="B59" s="211">
        <v>0</v>
      </c>
      <c r="C59" s="69">
        <v>0</v>
      </c>
      <c r="D59" s="185">
        <v>0</v>
      </c>
      <c r="E59" s="62">
        <v>0</v>
      </c>
      <c r="F59" s="198">
        <f>F58+F56+F55+F54+F53+F57</f>
        <v>0</v>
      </c>
      <c r="G59" s="61">
        <f>IF(ISBLANK(F59),"  ",IF(F79&gt;0,F59/F79,IF(F59&gt;0,1,0)))</f>
        <v>0</v>
      </c>
      <c r="H59" s="211">
        <v>0</v>
      </c>
      <c r="I59" s="69">
        <v>0</v>
      </c>
      <c r="J59" s="185">
        <v>0</v>
      </c>
      <c r="K59" s="62">
        <v>0</v>
      </c>
      <c r="L59" s="196">
        <f t="shared" si="7"/>
        <v>0</v>
      </c>
      <c r="M59" s="61">
        <f>IF(ISBLANK(L59),"  ",IF(L79&gt;0,L59/L79,IF(L59&gt;0,1,0)))</f>
        <v>0</v>
      </c>
      <c r="N59" s="63"/>
    </row>
    <row r="60" spans="1:14" ht="15" customHeight="1" x14ac:dyDescent="0.2">
      <c r="A60" s="40" t="s">
        <v>54</v>
      </c>
      <c r="B60" s="212">
        <v>0</v>
      </c>
      <c r="C60" s="45">
        <v>0</v>
      </c>
      <c r="D60" s="216">
        <v>0</v>
      </c>
      <c r="E60" s="46">
        <v>0</v>
      </c>
      <c r="F60" s="199">
        <f t="shared" ref="F60:F69" si="8">D60+B60</f>
        <v>0</v>
      </c>
      <c r="G60" s="47">
        <f>IF(ISBLANK(F60),"  ",IF(F79&gt;0,F60/F79,IF(F60&gt;0,1,0)))</f>
        <v>0</v>
      </c>
      <c r="H60" s="212">
        <v>0</v>
      </c>
      <c r="I60" s="45">
        <v>0</v>
      </c>
      <c r="J60" s="216">
        <v>0</v>
      </c>
      <c r="K60" s="46">
        <v>0</v>
      </c>
      <c r="L60" s="199">
        <f t="shared" si="7"/>
        <v>0</v>
      </c>
      <c r="M60" s="47">
        <f>IF(ISBLANK(L60),"  ",IF(L79&gt;0,L60/L79,IF(L60&gt;0,1,0)))</f>
        <v>0</v>
      </c>
      <c r="N60" s="24"/>
    </row>
    <row r="61" spans="1:14" ht="15" customHeight="1" x14ac:dyDescent="0.2">
      <c r="A61" s="75" t="s">
        <v>55</v>
      </c>
      <c r="B61" s="206">
        <v>0</v>
      </c>
      <c r="C61" s="45">
        <v>0</v>
      </c>
      <c r="D61" s="181">
        <v>0</v>
      </c>
      <c r="E61" s="46">
        <v>0</v>
      </c>
      <c r="F61" s="191">
        <f t="shared" si="8"/>
        <v>0</v>
      </c>
      <c r="G61" s="47">
        <f>IF(ISBLANK(F61),"  ",IF(F79&gt;0,F61/F79,IF(F61&gt;0,1,0)))</f>
        <v>0</v>
      </c>
      <c r="H61" s="206">
        <v>0</v>
      </c>
      <c r="I61" s="45">
        <v>0</v>
      </c>
      <c r="J61" s="181">
        <v>0</v>
      </c>
      <c r="K61" s="46">
        <v>0</v>
      </c>
      <c r="L61" s="191">
        <f t="shared" si="7"/>
        <v>0</v>
      </c>
      <c r="M61" s="47">
        <f>IF(ISBLANK(L61),"  ",IF(L79&gt;0,L61/L79,IF(L61&gt;0,1,0)))</f>
        <v>0</v>
      </c>
      <c r="N61" s="24"/>
    </row>
    <row r="62" spans="1:14" ht="15" customHeight="1" x14ac:dyDescent="0.2">
      <c r="A62" s="68" t="s">
        <v>56</v>
      </c>
      <c r="B62" s="206">
        <v>0</v>
      </c>
      <c r="C62" s="45">
        <v>0</v>
      </c>
      <c r="D62" s="181">
        <v>0</v>
      </c>
      <c r="E62" s="46">
        <v>0</v>
      </c>
      <c r="F62" s="191">
        <f t="shared" si="8"/>
        <v>0</v>
      </c>
      <c r="G62" s="47">
        <f>IF(ISBLANK(F62),"  ",IF(F79&gt;0,F62/F79,IF(F62&gt;0,1,0)))</f>
        <v>0</v>
      </c>
      <c r="H62" s="206">
        <v>0</v>
      </c>
      <c r="I62" s="45">
        <v>0</v>
      </c>
      <c r="J62" s="181">
        <v>0</v>
      </c>
      <c r="K62" s="46">
        <v>0</v>
      </c>
      <c r="L62" s="191">
        <f t="shared" si="7"/>
        <v>0</v>
      </c>
      <c r="M62" s="47">
        <f>IF(ISBLANK(L62),"  ",IF(L79&gt;0,L62/L79,IF(L62&gt;0,1,0)))</f>
        <v>0</v>
      </c>
      <c r="N62" s="24"/>
    </row>
    <row r="63" spans="1:14" ht="15" customHeight="1" x14ac:dyDescent="0.2">
      <c r="A63" s="67" t="s">
        <v>57</v>
      </c>
      <c r="B63" s="168">
        <v>0</v>
      </c>
      <c r="C63" s="45">
        <v>0</v>
      </c>
      <c r="D63" s="180">
        <v>0</v>
      </c>
      <c r="E63" s="46">
        <v>0</v>
      </c>
      <c r="F63" s="192">
        <f t="shared" si="8"/>
        <v>0</v>
      </c>
      <c r="G63" s="47">
        <f>IF(ISBLANK(F63),"  ",IF(F79&gt;0,F63/F79,IF(F63&gt;0,1,0)))</f>
        <v>0</v>
      </c>
      <c r="H63" s="168">
        <v>0</v>
      </c>
      <c r="I63" s="45">
        <v>0</v>
      </c>
      <c r="J63" s="180">
        <v>0</v>
      </c>
      <c r="K63" s="46">
        <v>0</v>
      </c>
      <c r="L63" s="192">
        <f t="shared" si="7"/>
        <v>0</v>
      </c>
      <c r="M63" s="47">
        <f>IF(ISBLANK(L63),"  ",IF(L79&gt;0,L63/L79,IF(L63&gt;0,1,0)))</f>
        <v>0</v>
      </c>
      <c r="N63" s="24"/>
    </row>
    <row r="64" spans="1:14" ht="15" customHeight="1" x14ac:dyDescent="0.2">
      <c r="A64" s="76" t="s">
        <v>58</v>
      </c>
      <c r="B64" s="206">
        <v>0</v>
      </c>
      <c r="C64" s="45">
        <v>0</v>
      </c>
      <c r="D64" s="181">
        <v>0</v>
      </c>
      <c r="E64" s="46">
        <v>0</v>
      </c>
      <c r="F64" s="191">
        <f t="shared" si="8"/>
        <v>0</v>
      </c>
      <c r="G64" s="47">
        <f>IF(ISBLANK(F64),"  ",IF(F79&gt;0,F64/F79,IF(F64&gt;0,1,0)))</f>
        <v>0</v>
      </c>
      <c r="H64" s="206">
        <v>0</v>
      </c>
      <c r="I64" s="45">
        <v>0</v>
      </c>
      <c r="J64" s="181">
        <v>0</v>
      </c>
      <c r="K64" s="46">
        <v>0</v>
      </c>
      <c r="L64" s="191">
        <f t="shared" si="7"/>
        <v>0</v>
      </c>
      <c r="M64" s="47">
        <f>IF(ISBLANK(L64),"  ",IF(L79&gt;0,L64/L79,IF(L64&gt;0,1,0)))</f>
        <v>0</v>
      </c>
      <c r="N64" s="24"/>
    </row>
    <row r="65" spans="1:14" ht="15" customHeight="1" x14ac:dyDescent="0.2">
      <c r="A65" s="76" t="s">
        <v>59</v>
      </c>
      <c r="B65" s="206">
        <v>0</v>
      </c>
      <c r="C65" s="45">
        <v>0</v>
      </c>
      <c r="D65" s="181">
        <v>0</v>
      </c>
      <c r="E65" s="46">
        <v>0</v>
      </c>
      <c r="F65" s="191">
        <f t="shared" si="8"/>
        <v>0</v>
      </c>
      <c r="G65" s="47">
        <f>IF(ISBLANK(F65),"  ",IF(F79&gt;0,F65/F79,IF(F65&gt;0,1,0)))</f>
        <v>0</v>
      </c>
      <c r="H65" s="206">
        <v>0</v>
      </c>
      <c r="I65" s="45">
        <v>0</v>
      </c>
      <c r="J65" s="181">
        <v>0</v>
      </c>
      <c r="K65" s="46">
        <v>0</v>
      </c>
      <c r="L65" s="191">
        <f t="shared" si="7"/>
        <v>0</v>
      </c>
      <c r="M65" s="47">
        <f>IF(ISBLANK(L65),"  ",IF(L79&gt;0,L65/L79,IF(L65&gt;0,1,0)))</f>
        <v>0</v>
      </c>
      <c r="N65" s="24"/>
    </row>
    <row r="66" spans="1:14" ht="15" customHeight="1" x14ac:dyDescent="0.2">
      <c r="A66" s="77" t="s">
        <v>60</v>
      </c>
      <c r="B66" s="206">
        <v>0</v>
      </c>
      <c r="C66" s="45">
        <v>0</v>
      </c>
      <c r="D66" s="181">
        <v>0</v>
      </c>
      <c r="E66" s="46">
        <v>0</v>
      </c>
      <c r="F66" s="191">
        <f t="shared" si="8"/>
        <v>0</v>
      </c>
      <c r="G66" s="47">
        <f>IF(ISBLANK(F66),"  ",IF(F79&gt;0,F66/F79,IF(F66&gt;0,1,0)))</f>
        <v>0</v>
      </c>
      <c r="H66" s="206">
        <v>0</v>
      </c>
      <c r="I66" s="45">
        <v>0</v>
      </c>
      <c r="J66" s="181">
        <v>0</v>
      </c>
      <c r="K66" s="46">
        <v>0</v>
      </c>
      <c r="L66" s="191">
        <f t="shared" si="7"/>
        <v>0</v>
      </c>
      <c r="M66" s="47">
        <f>IF(ISBLANK(L66),"  ",IF(L79&gt;0,L66/L79,IF(L66&gt;0,1,0)))</f>
        <v>0</v>
      </c>
      <c r="N66" s="24"/>
    </row>
    <row r="67" spans="1:14" ht="15" customHeight="1" x14ac:dyDescent="0.2">
      <c r="A67" s="77" t="s">
        <v>61</v>
      </c>
      <c r="B67" s="206">
        <v>0</v>
      </c>
      <c r="C67" s="45">
        <v>0</v>
      </c>
      <c r="D67" s="181">
        <v>0</v>
      </c>
      <c r="E67" s="46">
        <v>0</v>
      </c>
      <c r="F67" s="191">
        <f t="shared" si="8"/>
        <v>0</v>
      </c>
      <c r="G67" s="47">
        <f>IF(ISBLANK(F67),"  ",IF(F79&gt;0,F67/F79,IF(F67&gt;0,1,0)))</f>
        <v>0</v>
      </c>
      <c r="H67" s="206">
        <v>0</v>
      </c>
      <c r="I67" s="45">
        <v>0</v>
      </c>
      <c r="J67" s="181">
        <v>0</v>
      </c>
      <c r="K67" s="46">
        <v>0</v>
      </c>
      <c r="L67" s="191">
        <f t="shared" si="7"/>
        <v>0</v>
      </c>
      <c r="M67" s="47">
        <f>IF(ISBLANK(L67),"  ",IF(L79&gt;0,L67/L79,IF(L67&gt;0,1,0)))</f>
        <v>0</v>
      </c>
      <c r="N67" s="24"/>
    </row>
    <row r="68" spans="1:14" ht="15" customHeight="1" x14ac:dyDescent="0.2">
      <c r="A68" s="68" t="s">
        <v>62</v>
      </c>
      <c r="B68" s="206">
        <v>0</v>
      </c>
      <c r="C68" s="45">
        <v>0</v>
      </c>
      <c r="D68" s="181">
        <v>0</v>
      </c>
      <c r="E68" s="46">
        <v>0</v>
      </c>
      <c r="F68" s="191">
        <f t="shared" si="8"/>
        <v>0</v>
      </c>
      <c r="G68" s="47">
        <f>IF(ISBLANK(F68),"  ",IF(F79&gt;0,F68/F79,IF(F68&gt;0,1,0)))</f>
        <v>0</v>
      </c>
      <c r="H68" s="206">
        <v>0</v>
      </c>
      <c r="I68" s="45">
        <v>0</v>
      </c>
      <c r="J68" s="181">
        <v>0</v>
      </c>
      <c r="K68" s="46">
        <v>0</v>
      </c>
      <c r="L68" s="191">
        <f t="shared" si="7"/>
        <v>0</v>
      </c>
      <c r="M68" s="47">
        <f>IF(ISBLANK(L68),"  ",IF(L79&gt;0,L68/L79,IF(L68&gt;0,1,0)))</f>
        <v>0</v>
      </c>
      <c r="N68" s="24"/>
    </row>
    <row r="69" spans="1:14" ht="15" customHeight="1" x14ac:dyDescent="0.2">
      <c r="A69" s="67" t="s">
        <v>63</v>
      </c>
      <c r="B69" s="206">
        <v>1373241</v>
      </c>
      <c r="C69" s="45">
        <v>1</v>
      </c>
      <c r="D69" s="181">
        <v>0</v>
      </c>
      <c r="E69" s="46">
        <v>0</v>
      </c>
      <c r="F69" s="191">
        <f t="shared" si="8"/>
        <v>1373241</v>
      </c>
      <c r="G69" s="47">
        <f>IF(ISBLANK(F69),"  ",IF(F79&gt;0,F69/F79,IF(F69&gt;0,1,0)))</f>
        <v>2.8244183793888114E-2</v>
      </c>
      <c r="H69" s="206">
        <v>2930299</v>
      </c>
      <c r="I69" s="45">
        <v>1</v>
      </c>
      <c r="J69" s="181">
        <v>0</v>
      </c>
      <c r="K69" s="46">
        <v>0</v>
      </c>
      <c r="L69" s="191">
        <f t="shared" si="7"/>
        <v>2930299</v>
      </c>
      <c r="M69" s="47">
        <f>IF(ISBLANK(L69),"  ",IF(L79&gt;0,L69/L79,IF(L69&gt;0,1,0)))</f>
        <v>4.4703261273588001E-2</v>
      </c>
      <c r="N69" s="24"/>
    </row>
    <row r="70" spans="1:14" s="64" customFormat="1" ht="15" customHeight="1" x14ac:dyDescent="0.25">
      <c r="A70" s="78" t="s">
        <v>64</v>
      </c>
      <c r="B70" s="174">
        <v>1373241</v>
      </c>
      <c r="C70" s="69">
        <v>1</v>
      </c>
      <c r="D70" s="185">
        <v>0</v>
      </c>
      <c r="E70" s="62">
        <v>0</v>
      </c>
      <c r="F70" s="174">
        <f>F69+F68+F67+F66+F65+F64+F63+F62+F61+F60+F59</f>
        <v>1373241</v>
      </c>
      <c r="G70" s="61">
        <f>IF(ISBLANK(F70),"  ",IF(F79&gt;0,F70/F79,IF(F70&gt;0,1,0)))</f>
        <v>2.8244183793888114E-2</v>
      </c>
      <c r="H70" s="174">
        <v>2930299</v>
      </c>
      <c r="I70" s="69">
        <v>1</v>
      </c>
      <c r="J70" s="185">
        <v>0</v>
      </c>
      <c r="K70" s="62">
        <v>0</v>
      </c>
      <c r="L70" s="174">
        <f>L69+L68+L67+L66+L65+L64+L63+L62+L61+L60+L59</f>
        <v>2930299</v>
      </c>
      <c r="M70" s="61">
        <f>IF(ISBLANK(L70),"  ",IF(L79&gt;0,L70/L79,IF(L70&gt;0,1,0)))</f>
        <v>4.4703261273588001E-2</v>
      </c>
      <c r="N70" s="63"/>
    </row>
    <row r="71" spans="1:14" ht="15" customHeight="1" x14ac:dyDescent="0.25">
      <c r="A71" s="13" t="s">
        <v>65</v>
      </c>
      <c r="B71" s="170"/>
      <c r="C71" s="56" t="s">
        <v>4</v>
      </c>
      <c r="D71" s="181"/>
      <c r="E71" s="57" t="s">
        <v>4</v>
      </c>
      <c r="F71" s="191"/>
      <c r="G71" s="58" t="s">
        <v>4</v>
      </c>
      <c r="H71" s="170"/>
      <c r="I71" s="56" t="s">
        <v>4</v>
      </c>
      <c r="J71" s="181"/>
      <c r="K71" s="57" t="s">
        <v>4</v>
      </c>
      <c r="L71" s="191"/>
      <c r="M71" s="58" t="s">
        <v>4</v>
      </c>
    </row>
    <row r="72" spans="1:14" ht="15" customHeight="1" x14ac:dyDescent="0.2">
      <c r="A72" s="79" t="s">
        <v>66</v>
      </c>
      <c r="B72" s="205">
        <v>6539047</v>
      </c>
      <c r="C72" s="41">
        <v>1</v>
      </c>
      <c r="D72" s="184">
        <v>0</v>
      </c>
      <c r="E72" s="42">
        <v>0</v>
      </c>
      <c r="F72" s="190">
        <f>D72+B72</f>
        <v>6539047</v>
      </c>
      <c r="G72" s="43">
        <f>IF(ISBLANK(F72),"  ",IF(F79&gt;0,F72/F79,IF(F72&gt;0,1,0)))</f>
        <v>0.13449208500537974</v>
      </c>
      <c r="H72" s="205">
        <v>12172314</v>
      </c>
      <c r="I72" s="41">
        <v>1</v>
      </c>
      <c r="J72" s="184">
        <v>0</v>
      </c>
      <c r="K72" s="42">
        <v>0</v>
      </c>
      <c r="L72" s="190">
        <f>J72+H72</f>
        <v>12172314</v>
      </c>
      <c r="M72" s="43">
        <f>IF(ISBLANK(L72),"  ",IF(L79&gt;0,L72/L79,IF(L72&gt;0,1,0)))</f>
        <v>0.18569508881044328</v>
      </c>
    </row>
    <row r="73" spans="1:14" ht="15" customHeight="1" x14ac:dyDescent="0.2">
      <c r="A73" s="30" t="s">
        <v>67</v>
      </c>
      <c r="B73" s="206">
        <v>0</v>
      </c>
      <c r="C73" s="45">
        <v>0</v>
      </c>
      <c r="D73" s="181">
        <v>0</v>
      </c>
      <c r="E73" s="46">
        <v>0</v>
      </c>
      <c r="F73" s="191">
        <f>D73+B73</f>
        <v>0</v>
      </c>
      <c r="G73" s="47">
        <f>IF(ISBLANK(F73),"  ",IF(F79&gt;0,F73/F79,IF(F73&gt;0,1,0)))</f>
        <v>0</v>
      </c>
      <c r="H73" s="206">
        <v>0</v>
      </c>
      <c r="I73" s="45">
        <v>0</v>
      </c>
      <c r="J73" s="181">
        <v>0</v>
      </c>
      <c r="K73" s="46">
        <v>0</v>
      </c>
      <c r="L73" s="191">
        <f>J73+H73</f>
        <v>0</v>
      </c>
      <c r="M73" s="47">
        <f>IF(ISBLANK(L73),"  ",IF(L79&gt;0,L73/L79,IF(L73&gt;0,1,0)))</f>
        <v>0</v>
      </c>
    </row>
    <row r="74" spans="1:14" ht="15" customHeight="1" x14ac:dyDescent="0.25">
      <c r="A74" s="80" t="s">
        <v>68</v>
      </c>
      <c r="B74" s="170"/>
      <c r="C74" s="56" t="s">
        <v>4</v>
      </c>
      <c r="D74" s="181"/>
      <c r="E74" s="57" t="s">
        <v>4</v>
      </c>
      <c r="F74" s="191"/>
      <c r="G74" s="58" t="s">
        <v>4</v>
      </c>
      <c r="H74" s="170"/>
      <c r="I74" s="56" t="s">
        <v>4</v>
      </c>
      <c r="J74" s="181"/>
      <c r="K74" s="57" t="s">
        <v>4</v>
      </c>
      <c r="L74" s="191"/>
      <c r="M74" s="58" t="s">
        <v>4</v>
      </c>
    </row>
    <row r="75" spans="1:14" ht="15" customHeight="1" x14ac:dyDescent="0.2">
      <c r="A75" s="68" t="s">
        <v>69</v>
      </c>
      <c r="B75" s="205">
        <v>0</v>
      </c>
      <c r="C75" s="41">
        <v>0</v>
      </c>
      <c r="D75" s="184">
        <v>0</v>
      </c>
      <c r="E75" s="42">
        <v>0</v>
      </c>
      <c r="F75" s="190">
        <f>D75+B75</f>
        <v>0</v>
      </c>
      <c r="G75" s="43">
        <f>IF(ISBLANK(F75),"  ",IF(F79&gt;0,F75/F79,IF(F75&gt;0,1,0)))</f>
        <v>0</v>
      </c>
      <c r="H75" s="205">
        <v>0</v>
      </c>
      <c r="I75" s="41">
        <v>0</v>
      </c>
      <c r="J75" s="184">
        <v>0</v>
      </c>
      <c r="K75" s="42">
        <v>0</v>
      </c>
      <c r="L75" s="190">
        <f>J75+H75</f>
        <v>0</v>
      </c>
      <c r="M75" s="43">
        <f>IF(ISBLANK(L75),"  ",IF(L79&gt;0,L75/L79,IF(L75&gt;0,1,0)))</f>
        <v>0</v>
      </c>
    </row>
    <row r="76" spans="1:14" ht="15" customHeight="1" x14ac:dyDescent="0.2">
      <c r="A76" s="30" t="s">
        <v>70</v>
      </c>
      <c r="B76" s="206">
        <v>0</v>
      </c>
      <c r="C76" s="45">
        <v>0</v>
      </c>
      <c r="D76" s="181">
        <v>0</v>
      </c>
      <c r="E76" s="46">
        <v>0</v>
      </c>
      <c r="F76" s="191">
        <f>D76+B76</f>
        <v>0</v>
      </c>
      <c r="G76" s="47">
        <f>IF(ISBLANK(F76),"  ",IF(F79&gt;0,F76/F79,IF(F76&gt;0,1,0)))</f>
        <v>0</v>
      </c>
      <c r="H76" s="206">
        <v>0</v>
      </c>
      <c r="I76" s="45">
        <v>0</v>
      </c>
      <c r="J76" s="181">
        <v>0</v>
      </c>
      <c r="K76" s="46">
        <v>0</v>
      </c>
      <c r="L76" s="191">
        <f>J76+H76</f>
        <v>0</v>
      </c>
      <c r="M76" s="47">
        <f>IF(ISBLANK(L76),"  ",IF(L79&gt;0,L76/L79,IF(L76&gt;0,1,0)))</f>
        <v>0</v>
      </c>
    </row>
    <row r="77" spans="1:14" s="64" customFormat="1" ht="15" customHeight="1" x14ac:dyDescent="0.25">
      <c r="A77" s="65" t="s">
        <v>71</v>
      </c>
      <c r="B77" s="175">
        <v>6539047</v>
      </c>
      <c r="C77" s="69">
        <v>1</v>
      </c>
      <c r="D77" s="186">
        <v>0</v>
      </c>
      <c r="E77" s="62">
        <v>0</v>
      </c>
      <c r="F77" s="200">
        <f>F76+F75+F74+F73+F72</f>
        <v>6539047</v>
      </c>
      <c r="G77" s="61">
        <f>IF(ISBLANK(F77),"  ",IF(F79&gt;0,F77/F79,IF(F77&gt;0,1,0)))</f>
        <v>0.13449208500537974</v>
      </c>
      <c r="H77" s="175">
        <v>12172314</v>
      </c>
      <c r="I77" s="69">
        <v>1</v>
      </c>
      <c r="J77" s="186">
        <v>0</v>
      </c>
      <c r="K77" s="62">
        <v>0</v>
      </c>
      <c r="L77" s="200">
        <f>L76+L75+L74+L73+L72</f>
        <v>12172314</v>
      </c>
      <c r="M77" s="61">
        <f>IF(ISBLANK(L77),"  ",IF(L79&gt;0,L77/L79,IF(L77&gt;0,1,0)))</f>
        <v>0.18569508881044328</v>
      </c>
    </row>
    <row r="78" spans="1:14" s="64" customFormat="1" ht="15" customHeight="1" x14ac:dyDescent="0.25">
      <c r="A78" s="65" t="s">
        <v>72</v>
      </c>
      <c r="B78" s="175">
        <v>0</v>
      </c>
      <c r="C78" s="69">
        <v>0</v>
      </c>
      <c r="D78" s="186">
        <v>0</v>
      </c>
      <c r="E78" s="62">
        <v>0</v>
      </c>
      <c r="F78" s="201">
        <f>D78+B78</f>
        <v>0</v>
      </c>
      <c r="G78" s="61">
        <f>IF(ISBLANK(F78),"  ",IF(F79&gt;0,F78/F79,IF(F78&gt;0,1,0)))</f>
        <v>0</v>
      </c>
      <c r="H78" s="175">
        <v>0</v>
      </c>
      <c r="I78" s="69">
        <v>0</v>
      </c>
      <c r="J78" s="186">
        <v>0</v>
      </c>
      <c r="K78" s="62">
        <v>0</v>
      </c>
      <c r="L78" s="201">
        <f>J78+H78</f>
        <v>0</v>
      </c>
      <c r="M78" s="61">
        <f>IF(ISBLANK(L78),"  ",IF(L79&gt;0,L78/L79,IF(L78&gt;0,1,0)))</f>
        <v>0</v>
      </c>
    </row>
    <row r="79" spans="1:14" s="64" customFormat="1" ht="15" customHeight="1" thickBot="1" x14ac:dyDescent="0.3">
      <c r="A79" s="81" t="s">
        <v>73</v>
      </c>
      <c r="B79" s="176">
        <f>B77+B70+B49+B42+B51+B50+B78</f>
        <v>48620311</v>
      </c>
      <c r="C79" s="82">
        <v>1</v>
      </c>
      <c r="D79" s="176">
        <f>D77+D70+D49+D42+D51+D50+D78</f>
        <v>0</v>
      </c>
      <c r="E79" s="83">
        <v>0</v>
      </c>
      <c r="F79" s="176">
        <f>F77+F70+F49+F42+F51+F50+F78</f>
        <v>48620311</v>
      </c>
      <c r="G79" s="84">
        <f>IF(ISBLANK(F79),"  ",IF(F79&gt;0,F79/F79,IF(F79&gt;0,1,0)))</f>
        <v>1</v>
      </c>
      <c r="H79" s="176">
        <f>H77+H70+H49+H42+H51+H50+H78</f>
        <v>65550005</v>
      </c>
      <c r="I79" s="82">
        <v>0.94988558734663708</v>
      </c>
      <c r="J79" s="176">
        <f>J77+J70+J49+J42+J51+J50+J78</f>
        <v>0</v>
      </c>
      <c r="K79" s="83">
        <v>5.0114412653362882E-2</v>
      </c>
      <c r="L79" s="176">
        <f>L77+L70+L49+L42+L51+L50+L78</f>
        <v>65550005</v>
      </c>
      <c r="M79" s="84">
        <f>IF(ISBLANK(L79),"  ",IF(L79&gt;0,L79/L79,IF(L79&gt;0,1,0)))</f>
        <v>1</v>
      </c>
    </row>
    <row r="80" spans="1:14" ht="15" thickTop="1" x14ac:dyDescent="0.2">
      <c r="A80" s="85"/>
      <c r="B80" s="1"/>
      <c r="C80" s="2"/>
      <c r="D80" s="1"/>
      <c r="E80" s="2"/>
      <c r="F80" s="1"/>
      <c r="G80" s="2"/>
      <c r="H80" s="1"/>
      <c r="I80" s="2"/>
      <c r="J80" s="1"/>
      <c r="K80" s="2"/>
      <c r="L80" s="1"/>
      <c r="M80" s="2"/>
    </row>
    <row r="81" spans="1:13" ht="16.5" customHeight="1" x14ac:dyDescent="0.2">
      <c r="A81" s="2" t="s">
        <v>4</v>
      </c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74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</sheetData>
  <hyperlinks>
    <hyperlink ref="O2" location="Home!A1" tooltip="Home" display="Home" xr:uid="{00000000-0004-0000-08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54</vt:i4>
      </vt:variant>
    </vt:vector>
  </HeadingPairs>
  <TitlesOfParts>
    <vt:vector size="109" baseType="lpstr">
      <vt:lpstr>Home</vt:lpstr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ULS Summary</vt:lpstr>
      <vt:lpstr>ULSBoard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HSCS</vt:lpstr>
      <vt:lpstr>HSCNO</vt:lpstr>
      <vt:lpstr>LSUAg</vt:lpstr>
      <vt:lpstr>PBRC</vt:lpstr>
      <vt:lpstr>SUSummary</vt:lpstr>
      <vt:lpstr>SUBoard</vt:lpstr>
      <vt:lpstr>SUBR</vt:lpstr>
      <vt:lpstr>SUNO</vt:lpstr>
      <vt:lpstr>SUSLA</vt:lpstr>
      <vt:lpstr>SULaw</vt:lpstr>
      <vt:lpstr>SUAg</vt:lpstr>
      <vt:lpstr>LCTCSummary</vt:lpstr>
      <vt:lpstr>LCTCBoard</vt:lpstr>
      <vt:lpstr>Online</vt:lpstr>
      <vt:lpstr>AE</vt:lpstr>
      <vt:lpstr>RR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NWLTC</vt:lpstr>
      <vt:lpstr>'2&amp;4Year'!Print_Area</vt:lpstr>
      <vt:lpstr>'2Year'!Print_Area</vt:lpstr>
      <vt:lpstr>'4Year'!Print_Area</vt:lpstr>
      <vt:lpstr>AE!Print_Area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HSCNO!Print_Area</vt:lpstr>
      <vt:lpstr>HSCS!Print_Area</vt:lpstr>
      <vt:lpstr>LATech!Print_Area</vt:lpstr>
      <vt:lpstr>LCTCBoard!Print_Area</vt:lpstr>
      <vt:lpstr>LCTCSummary!Print_Area</vt:lpstr>
      <vt:lpstr>LDCC!Print_Area</vt:lpstr>
      <vt:lpstr>LOSFA!Print_Area</vt:lpstr>
      <vt:lpstr>LSU!Print_Area</vt:lpstr>
      <vt:lpstr>'LSU Summary'!Print_Area</vt:lpstr>
      <vt:lpstr>LSUA!Print_Area</vt:lpstr>
      <vt:lpstr>LSUAg!Print_Area</vt:lpstr>
      <vt:lpstr>LSUE!Print_Area</vt:lpstr>
      <vt:lpstr>LSUS!Print_Area</vt:lpstr>
      <vt:lpstr>LUMCON!Print_Area</vt:lpstr>
      <vt:lpstr>McNeese!Print_Area</vt:lpstr>
      <vt:lpstr>Nicholls!Print_Area</vt:lpstr>
      <vt:lpstr>Northshore!Print_Area</vt:lpstr>
      <vt:lpstr>Nunez!Print_Area</vt:lpstr>
      <vt:lpstr>NWLTC!Print_Area</vt:lpstr>
      <vt:lpstr>NwSU!Print_Area</vt:lpstr>
      <vt:lpstr>Online!Print_Area</vt:lpstr>
      <vt:lpstr>PBRC!Print_Area</vt:lpstr>
      <vt:lpstr>RPCC!Print_Area</vt:lpstr>
      <vt:lpstr>RR!Print_Area</vt:lpstr>
      <vt:lpstr>SLCC!Print_Area</vt:lpstr>
      <vt:lpstr>SLU!Print_Area</vt:lpstr>
      <vt:lpstr>SOWELA!Print_Area</vt:lpstr>
      <vt:lpstr>Specialized!Print_Area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SUSummary!Print_Area</vt:lpstr>
      <vt:lpstr>ULL!Print_Area</vt:lpstr>
      <vt:lpstr>ULM!Print_Area</vt:lpstr>
      <vt:lpstr>'ULS Summary'!Print_Area</vt:lpstr>
      <vt:lpstr>ULSBoard!Print_Area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Staff</cp:lastModifiedBy>
  <cp:lastPrinted>2019-09-16T18:47:43Z</cp:lastPrinted>
  <dcterms:created xsi:type="dcterms:W3CDTF">2013-09-10T15:35:53Z</dcterms:created>
  <dcterms:modified xsi:type="dcterms:W3CDTF">2020-11-04T18:00:39Z</dcterms:modified>
</cp:coreProperties>
</file>