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Budget_Analyst\Budget 2022\BOR1_BOR2_BOR3_BOR5_Summary\"/>
    </mc:Choice>
  </mc:AlternateContent>
  <xr:revisionPtr revIDLastSave="0" documentId="13_ncr:1_{24D0A33F-1BD3-4821-A03C-7CCDE6D1E306}" xr6:coauthVersionLast="47" xr6:coauthVersionMax="47" xr10:uidLastSave="{00000000-0000-0000-0000-000000000000}"/>
  <bookViews>
    <workbookView xWindow="-120" yWindow="-120" windowWidth="29040" windowHeight="15840" xr2:uid="{A133A4CC-3FE3-45BE-BDAA-65518304E88D}"/>
  </bookViews>
  <sheets>
    <sheet name="Home" sheetId="63" r:id="rId1"/>
    <sheet name="HESummary" sheetId="52" r:id="rId2"/>
    <sheet name="2Year" sheetId="55" r:id="rId3"/>
    <sheet name="4Year" sheetId="54" r:id="rId4"/>
    <sheet name="2&amp;4Year" sheetId="53" r:id="rId5"/>
    <sheet name="Boards" sheetId="59" r:id="rId6"/>
    <sheet name="Specialized" sheetId="60" r:id="rId7"/>
    <sheet name="BORSummary" sheetId="61" r:id="rId8"/>
    <sheet name="BOR" sheetId="37" r:id="rId9"/>
    <sheet name="LUMCON" sheetId="36" r:id="rId10"/>
    <sheet name="LOSFA" sheetId="35" r:id="rId11"/>
    <sheet name="ULSummary" sheetId="33" r:id="rId12"/>
    <sheet name="ULBoard" sheetId="32" r:id="rId13"/>
    <sheet name="Grambling" sheetId="31" r:id="rId14"/>
    <sheet name="LATech" sheetId="30" r:id="rId15"/>
    <sheet name="McNeese" sheetId="29" r:id="rId16"/>
    <sheet name="Nicholls" sheetId="28" r:id="rId17"/>
    <sheet name="NwSU" sheetId="27" r:id="rId18"/>
    <sheet name="SLU" sheetId="26" r:id="rId19"/>
    <sheet name="ULL" sheetId="25" r:id="rId20"/>
    <sheet name="ULM" sheetId="24" r:id="rId21"/>
    <sheet name="UNO" sheetId="34" r:id="rId22"/>
    <sheet name="LSU Summary" sheetId="11" r:id="rId23"/>
    <sheet name="LSU" sheetId="22" r:id="rId24"/>
    <sheet name="LSUA" sheetId="21" r:id="rId25"/>
    <sheet name="LSUS" sheetId="20" r:id="rId26"/>
    <sheet name="LSUE" sheetId="19" r:id="rId27"/>
    <sheet name="LSUHSCS" sheetId="17" r:id="rId28"/>
    <sheet name="LSUHSCNO" sheetId="16" r:id="rId29"/>
    <sheet name="LSUAg" sheetId="15" r:id="rId30"/>
    <sheet name="PBRC" sheetId="14" r:id="rId31"/>
    <sheet name="SU Summary" sheetId="8" r:id="rId32"/>
    <sheet name="SUBoard" sheetId="1" r:id="rId33"/>
    <sheet name="SUBR" sheetId="2" r:id="rId34"/>
    <sheet name="SUNO" sheetId="3" r:id="rId35"/>
    <sheet name="SUSLA" sheetId="4" r:id="rId36"/>
    <sheet name="SULaw" sheetId="5" r:id="rId37"/>
    <sheet name="SUAg" sheetId="6" r:id="rId38"/>
    <sheet name="LCTCS Summary" sheetId="7" r:id="rId39"/>
    <sheet name="LCTCBoard" sheetId="38" r:id="rId40"/>
    <sheet name="Online" sheetId="39" r:id="rId41"/>
    <sheet name="AE" sheetId="64" r:id="rId42"/>
    <sheet name="RR" sheetId="65" r:id="rId43"/>
    <sheet name="BRCC" sheetId="40" r:id="rId44"/>
    <sheet name="BPCC" sheetId="41" r:id="rId45"/>
    <sheet name="Delgado" sheetId="43" r:id="rId46"/>
    <sheet name="CentLATCC" sheetId="42" r:id="rId47"/>
    <sheet name="Fletcher" sheetId="44" r:id="rId48"/>
    <sheet name="LDCC" sheetId="45" r:id="rId49"/>
    <sheet name="Northshore" sheetId="47" r:id="rId50"/>
    <sheet name="Nunez" sheetId="48" r:id="rId51"/>
    <sheet name="RPCC" sheetId="49" r:id="rId52"/>
    <sheet name="SLCC" sheetId="50" r:id="rId53"/>
    <sheet name="SOWELA" sheetId="51" r:id="rId54"/>
    <sheet name="NwLTCC" sheetId="46" r:id="rId55"/>
  </sheets>
  <externalReferences>
    <externalReference r:id="rId56"/>
  </externalReferences>
  <definedNames>
    <definedName name="_xlnm.Print_Area" localSheetId="4">'2&amp;4Year'!$A$1:$G$100</definedName>
    <definedName name="_xlnm.Print_Area" localSheetId="2">'2Year'!$A$1:$G$100</definedName>
    <definedName name="_xlnm.Print_Area" localSheetId="3">'4Year'!$A$1:$G$100</definedName>
    <definedName name="_xlnm.Print_Area" localSheetId="41">AE!$A$1:$G$100</definedName>
    <definedName name="_xlnm.Print_Area" localSheetId="5">Boards!$A$1:$G$100</definedName>
    <definedName name="_xlnm.Print_Area" localSheetId="8">BOR!$A$1:$G$100</definedName>
    <definedName name="_xlnm.Print_Area" localSheetId="7">BORSummary!$A$1:$G$100</definedName>
    <definedName name="_xlnm.Print_Area" localSheetId="44">BPCC!$A$1:$G$100</definedName>
    <definedName name="_xlnm.Print_Area" localSheetId="43">BRCC!$A$1:$G$100</definedName>
    <definedName name="_xlnm.Print_Area" localSheetId="46">CentLATCC!$A$1:$G$100</definedName>
    <definedName name="_xlnm.Print_Area" localSheetId="45">Delgado!$A$1:$G$100</definedName>
    <definedName name="_xlnm.Print_Area" localSheetId="47">Fletcher!$A$1:$G$100</definedName>
    <definedName name="_xlnm.Print_Area" localSheetId="13">Grambling!$A$1:$G$100</definedName>
    <definedName name="_xlnm.Print_Area" localSheetId="1">HESummary!$A$1:$G$100</definedName>
    <definedName name="_xlnm.Print_Area" localSheetId="14">LATech!$A$1:$G$100</definedName>
    <definedName name="_xlnm.Print_Area" localSheetId="39">LCTCBoard!$A$1:$G$100</definedName>
    <definedName name="_xlnm.Print_Area" localSheetId="38">'LCTCS Summary'!$A$1:$G$100</definedName>
    <definedName name="_xlnm.Print_Area" localSheetId="48">LDCC!$A$1:$G$100</definedName>
    <definedName name="_xlnm.Print_Area" localSheetId="10">LOSFA!$A$1:$G$100</definedName>
    <definedName name="_xlnm.Print_Area" localSheetId="23">LSU!$A$1:$G$100</definedName>
    <definedName name="_xlnm.Print_Area" localSheetId="22">'LSU Summary'!$A$1:$G$100</definedName>
    <definedName name="_xlnm.Print_Area" localSheetId="24">LSUA!$A$1:$G$100</definedName>
    <definedName name="_xlnm.Print_Area" localSheetId="29">LSUAg!$A$1:$G$100</definedName>
    <definedName name="_xlnm.Print_Area" localSheetId="26">LSUE!$A$1:$G$100</definedName>
    <definedName name="_xlnm.Print_Area" localSheetId="28">LSUHSCNO!$A$1:$G$100</definedName>
    <definedName name="_xlnm.Print_Area" localSheetId="27">LSUHSCS!$A$1:$G$100</definedName>
    <definedName name="_xlnm.Print_Area" localSheetId="25">LSUS!$A$1:$G$100</definedName>
    <definedName name="_xlnm.Print_Area" localSheetId="9">LUMCON!$A$1:$G$100</definedName>
    <definedName name="_xlnm.Print_Area" localSheetId="15">McNeese!$A$1:$G$100</definedName>
    <definedName name="_xlnm.Print_Area" localSheetId="16">Nicholls!$A$1:$G$100</definedName>
    <definedName name="_xlnm.Print_Area" localSheetId="49">Northshore!$A$1:$G$100</definedName>
    <definedName name="_xlnm.Print_Area" localSheetId="50">Nunez!$A$1:$G$100</definedName>
    <definedName name="_xlnm.Print_Area" localSheetId="54">NwLTCC!$A$1:$G$100</definedName>
    <definedName name="_xlnm.Print_Area" localSheetId="17">NwSU!$A$1:$G$100</definedName>
    <definedName name="_xlnm.Print_Area" localSheetId="40">Online!$A$1:$G$100</definedName>
    <definedName name="_xlnm.Print_Area" localSheetId="30">PBRC!$A$1:$G$100</definedName>
    <definedName name="_xlnm.Print_Area" localSheetId="51">RPCC!$A$1:$G$100</definedName>
    <definedName name="_xlnm.Print_Area" localSheetId="42">RR!$A$1:$G$100</definedName>
    <definedName name="_xlnm.Print_Area" localSheetId="52">SLCC!$A$1:$G$100</definedName>
    <definedName name="_xlnm.Print_Area" localSheetId="18">SLU!$A$1:$G$100</definedName>
    <definedName name="_xlnm.Print_Area" localSheetId="53">SOWELA!$A$1:$G$100</definedName>
    <definedName name="_xlnm.Print_Area" localSheetId="6">Specialized!$A$1:$G$100</definedName>
    <definedName name="_xlnm.Print_Area" localSheetId="31">'SU Summary'!$A$1:$G$100</definedName>
    <definedName name="_xlnm.Print_Area" localSheetId="37">SUAg!$A$1:$G$100</definedName>
    <definedName name="_xlnm.Print_Area" localSheetId="32">SUBoard!$A$1:$G$100</definedName>
    <definedName name="_xlnm.Print_Area" localSheetId="33">SUBR!$A$1:$G$100</definedName>
    <definedName name="_xlnm.Print_Area" localSheetId="36">SULaw!$A$1:$G$100</definedName>
    <definedName name="_xlnm.Print_Area" localSheetId="34">SUNO!$A$1:$G$100</definedName>
    <definedName name="_xlnm.Print_Area" localSheetId="35">SUSLA!$A$1:$G$100</definedName>
    <definedName name="_xlnm.Print_Area" localSheetId="12">ULBoard!$A$1:$G$100</definedName>
    <definedName name="_xlnm.Print_Area" localSheetId="19">ULL!$A$1:$G$100</definedName>
    <definedName name="_xlnm.Print_Area" localSheetId="20">ULM!$A$1:$G$100</definedName>
    <definedName name="_xlnm.Print_Area" localSheetId="11">ULSummary!$A$1:$G$100</definedName>
    <definedName name="_xlnm.Print_Area" localSheetId="21">UNO!$A$1:$G$100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59" i="61" l="1"/>
  <c r="B59" i="61"/>
  <c r="F32" i="32"/>
  <c r="G32" i="32" s="1"/>
  <c r="F32" i="31"/>
  <c r="G32" i="31"/>
  <c r="F32" i="30"/>
  <c r="G32" i="30" s="1"/>
  <c r="F32" i="29"/>
  <c r="G32" i="29"/>
  <c r="F32" i="28"/>
  <c r="G32" i="28" s="1"/>
  <c r="F32" i="27"/>
  <c r="G32" i="27"/>
  <c r="F32" i="26"/>
  <c r="G32" i="26" s="1"/>
  <c r="F32" i="25"/>
  <c r="G32" i="25"/>
  <c r="F32" i="24"/>
  <c r="G32" i="24" s="1"/>
  <c r="F32" i="34"/>
  <c r="G32" i="34"/>
  <c r="B32" i="11"/>
  <c r="C32" i="11"/>
  <c r="D32" i="11"/>
  <c r="E32" i="11"/>
  <c r="F32" i="22"/>
  <c r="G32" i="22"/>
  <c r="F32" i="21"/>
  <c r="G32" i="21" s="1"/>
  <c r="F32" i="20"/>
  <c r="G32" i="20"/>
  <c r="F32" i="19"/>
  <c r="G32" i="19" s="1"/>
  <c r="F32" i="17"/>
  <c r="G32" i="17"/>
  <c r="F32" i="16"/>
  <c r="G32" i="16" s="1"/>
  <c r="F32" i="15"/>
  <c r="G32" i="15"/>
  <c r="F32" i="14"/>
  <c r="G32" i="14" s="1"/>
  <c r="B32" i="8"/>
  <c r="C32" i="8"/>
  <c r="F32" i="8" s="1"/>
  <c r="G32" i="8" s="1"/>
  <c r="D32" i="8"/>
  <c r="E32" i="8"/>
  <c r="F32" i="1"/>
  <c r="G32" i="1" s="1"/>
  <c r="F32" i="2"/>
  <c r="G32" i="2"/>
  <c r="F32" i="3"/>
  <c r="G32" i="3" s="1"/>
  <c r="F32" i="4"/>
  <c r="G32" i="4"/>
  <c r="F32" i="5"/>
  <c r="G32" i="5" s="1"/>
  <c r="F32" i="6"/>
  <c r="G32" i="6"/>
  <c r="B32" i="7"/>
  <c r="B32" i="55" s="1"/>
  <c r="B32" i="53" s="1"/>
  <c r="C32" i="7"/>
  <c r="D32" i="7"/>
  <c r="E32" i="7"/>
  <c r="F32" i="7" s="1"/>
  <c r="G32" i="7" s="1"/>
  <c r="F32" i="38"/>
  <c r="G32" i="38"/>
  <c r="F32" i="39"/>
  <c r="G32" i="39" s="1"/>
  <c r="F32" i="64"/>
  <c r="G32" i="64"/>
  <c r="F32" i="65"/>
  <c r="G32" i="65" s="1"/>
  <c r="F32" i="40"/>
  <c r="G32" i="40"/>
  <c r="F32" i="41"/>
  <c r="G32" i="41" s="1"/>
  <c r="F32" i="43"/>
  <c r="G32" i="43"/>
  <c r="F32" i="42"/>
  <c r="G32" i="42" s="1"/>
  <c r="F32" i="44"/>
  <c r="G32" i="44"/>
  <c r="F32" i="45"/>
  <c r="G32" i="45" s="1"/>
  <c r="F32" i="47"/>
  <c r="G32" i="47"/>
  <c r="F32" i="48"/>
  <c r="G32" i="48" s="1"/>
  <c r="F32" i="49"/>
  <c r="G32" i="49"/>
  <c r="F32" i="50"/>
  <c r="G32" i="50" s="1"/>
  <c r="F32" i="51"/>
  <c r="G32" i="51"/>
  <c r="F32" i="46"/>
  <c r="G32" i="46" s="1"/>
  <c r="B32" i="33"/>
  <c r="C32" i="33"/>
  <c r="F32" i="33" s="1"/>
  <c r="G32" i="33" s="1"/>
  <c r="D32" i="33"/>
  <c r="E32" i="33"/>
  <c r="F32" i="36"/>
  <c r="G32" i="36" s="1"/>
  <c r="F32" i="35"/>
  <c r="G32" i="35" s="1"/>
  <c r="F32" i="37"/>
  <c r="G32" i="37"/>
  <c r="B32" i="61"/>
  <c r="C32" i="61"/>
  <c r="D32" i="61"/>
  <c r="E32" i="61"/>
  <c r="B32" i="60"/>
  <c r="C32" i="60"/>
  <c r="D32" i="60"/>
  <c r="E32" i="60"/>
  <c r="B32" i="59"/>
  <c r="C32" i="59"/>
  <c r="D32" i="59"/>
  <c r="E32" i="59"/>
  <c r="F32" i="59" s="1"/>
  <c r="G32" i="59" s="1"/>
  <c r="B32" i="54"/>
  <c r="D32" i="54"/>
  <c r="E32" i="54"/>
  <c r="C32" i="55"/>
  <c r="D32" i="55"/>
  <c r="B32" i="52"/>
  <c r="D32" i="52"/>
  <c r="D9" i="33"/>
  <c r="D8" i="33"/>
  <c r="D60" i="59"/>
  <c r="D61" i="59"/>
  <c r="D62" i="59"/>
  <c r="D63" i="59"/>
  <c r="D64" i="59"/>
  <c r="D65" i="59"/>
  <c r="D66" i="59"/>
  <c r="D67" i="59"/>
  <c r="D68" i="59"/>
  <c r="D69" i="59"/>
  <c r="D70" i="59"/>
  <c r="D71" i="59"/>
  <c r="D72" i="59"/>
  <c r="D73" i="59"/>
  <c r="D74" i="59"/>
  <c r="D75" i="59"/>
  <c r="D76" i="59"/>
  <c r="D77" i="59"/>
  <c r="D78" i="59"/>
  <c r="D79" i="59"/>
  <c r="D80" i="59"/>
  <c r="D81" i="59"/>
  <c r="D82" i="59"/>
  <c r="D83" i="59"/>
  <c r="D84" i="59"/>
  <c r="D85" i="59"/>
  <c r="D86" i="59"/>
  <c r="D87" i="59"/>
  <c r="D88" i="59"/>
  <c r="D89" i="59"/>
  <c r="D90" i="59"/>
  <c r="D91" i="59"/>
  <c r="D92" i="59"/>
  <c r="D93" i="59"/>
  <c r="D94" i="59"/>
  <c r="D95" i="59"/>
  <c r="D96" i="59"/>
  <c r="D97" i="59"/>
  <c r="D9" i="59"/>
  <c r="D10" i="59"/>
  <c r="D11" i="59"/>
  <c r="D12" i="59"/>
  <c r="D13" i="59"/>
  <c r="D14" i="59"/>
  <c r="D15" i="59"/>
  <c r="D16" i="59"/>
  <c r="D17" i="59"/>
  <c r="D18" i="59"/>
  <c r="D19" i="59"/>
  <c r="D20" i="59"/>
  <c r="D21" i="59"/>
  <c r="D22" i="59"/>
  <c r="D23" i="59"/>
  <c r="D24" i="59"/>
  <c r="D25" i="59"/>
  <c r="D26" i="59"/>
  <c r="D27" i="59"/>
  <c r="D28" i="59"/>
  <c r="D29" i="59"/>
  <c r="D30" i="59"/>
  <c r="D31" i="59"/>
  <c r="D33" i="59"/>
  <c r="D34" i="59"/>
  <c r="D35" i="59"/>
  <c r="D36" i="59"/>
  <c r="D37" i="59"/>
  <c r="D38" i="59"/>
  <c r="D39" i="59"/>
  <c r="D40" i="59"/>
  <c r="D41" i="59"/>
  <c r="D42" i="59"/>
  <c r="D43" i="59"/>
  <c r="D44" i="59"/>
  <c r="D45" i="59"/>
  <c r="D46" i="59"/>
  <c r="D47" i="59"/>
  <c r="D48" i="59"/>
  <c r="D49" i="59"/>
  <c r="D50" i="59"/>
  <c r="D51" i="59"/>
  <c r="D52" i="59"/>
  <c r="D53" i="59"/>
  <c r="D54" i="59"/>
  <c r="D55" i="59"/>
  <c r="D56" i="59"/>
  <c r="D57" i="59"/>
  <c r="D58" i="59"/>
  <c r="D59" i="59"/>
  <c r="B80" i="59"/>
  <c r="C80" i="59"/>
  <c r="E80" i="59"/>
  <c r="B81" i="59"/>
  <c r="C81" i="59"/>
  <c r="E81" i="59"/>
  <c r="B82" i="59"/>
  <c r="C82" i="59"/>
  <c r="E82" i="59"/>
  <c r="B83" i="59"/>
  <c r="C83" i="59"/>
  <c r="E83" i="59"/>
  <c r="B84" i="59"/>
  <c r="C84" i="59"/>
  <c r="E84" i="59"/>
  <c r="B85" i="59"/>
  <c r="C85" i="59"/>
  <c r="E85" i="59"/>
  <c r="B86" i="59"/>
  <c r="C86" i="59"/>
  <c r="E86" i="59"/>
  <c r="B87" i="59"/>
  <c r="C87" i="59"/>
  <c r="E87" i="59"/>
  <c r="B88" i="59"/>
  <c r="C88" i="59"/>
  <c r="E88" i="59"/>
  <c r="B89" i="59"/>
  <c r="C89" i="59"/>
  <c r="E89" i="59"/>
  <c r="B90" i="59"/>
  <c r="C90" i="59"/>
  <c r="E90" i="59"/>
  <c r="B91" i="59"/>
  <c r="C91" i="59"/>
  <c r="E91" i="59"/>
  <c r="B92" i="59"/>
  <c r="C92" i="59"/>
  <c r="E92" i="59"/>
  <c r="B93" i="59"/>
  <c r="C93" i="59"/>
  <c r="E93" i="59"/>
  <c r="B94" i="59"/>
  <c r="C94" i="59"/>
  <c r="E94" i="59"/>
  <c r="B95" i="59"/>
  <c r="C95" i="59"/>
  <c r="E95" i="59"/>
  <c r="B96" i="59"/>
  <c r="C96" i="59"/>
  <c r="E96" i="59"/>
  <c r="B97" i="59"/>
  <c r="C97" i="59"/>
  <c r="E97" i="59"/>
  <c r="C79" i="59"/>
  <c r="E79" i="59"/>
  <c r="B79" i="59"/>
  <c r="B64" i="59"/>
  <c r="C64" i="59"/>
  <c r="E64" i="59"/>
  <c r="B65" i="59"/>
  <c r="C65" i="59"/>
  <c r="E65" i="59"/>
  <c r="B66" i="59"/>
  <c r="C66" i="59"/>
  <c r="E66" i="59"/>
  <c r="B67" i="59"/>
  <c r="C67" i="59"/>
  <c r="E67" i="59"/>
  <c r="B68" i="59"/>
  <c r="C68" i="59"/>
  <c r="E68" i="59"/>
  <c r="B69" i="59"/>
  <c r="C69" i="59"/>
  <c r="E69" i="59"/>
  <c r="B70" i="59"/>
  <c r="C70" i="59"/>
  <c r="E70" i="59"/>
  <c r="B71" i="59"/>
  <c r="C71" i="59"/>
  <c r="E71" i="59"/>
  <c r="B72" i="59"/>
  <c r="C72" i="59"/>
  <c r="E72" i="59"/>
  <c r="B73" i="59"/>
  <c r="C73" i="59"/>
  <c r="E73" i="59"/>
  <c r="B74" i="59"/>
  <c r="C74" i="59"/>
  <c r="E74" i="59"/>
  <c r="B75" i="59"/>
  <c r="C75" i="59"/>
  <c r="E75" i="59"/>
  <c r="B76" i="59"/>
  <c r="C76" i="59"/>
  <c r="E76" i="59"/>
  <c r="C63" i="59"/>
  <c r="E63" i="59"/>
  <c r="B63" i="59"/>
  <c r="C57" i="59"/>
  <c r="E57" i="59"/>
  <c r="B57" i="59"/>
  <c r="C55" i="59"/>
  <c r="E55" i="59"/>
  <c r="B55" i="59"/>
  <c r="E53" i="59"/>
  <c r="C53" i="59"/>
  <c r="B53" i="59"/>
  <c r="C47" i="59"/>
  <c r="E47" i="59"/>
  <c r="B47" i="59"/>
  <c r="B41" i="59"/>
  <c r="C41" i="59"/>
  <c r="E41" i="59"/>
  <c r="B42" i="59"/>
  <c r="C42" i="59"/>
  <c r="E42" i="59"/>
  <c r="B43" i="59"/>
  <c r="C43" i="59"/>
  <c r="E43" i="59"/>
  <c r="B44" i="59"/>
  <c r="C44" i="59"/>
  <c r="E44" i="59"/>
  <c r="B45" i="59"/>
  <c r="C45" i="59"/>
  <c r="E45" i="59"/>
  <c r="C40" i="59"/>
  <c r="E40" i="59"/>
  <c r="B40" i="59"/>
  <c r="C38" i="59"/>
  <c r="E38" i="59"/>
  <c r="B38" i="59"/>
  <c r="C36" i="59"/>
  <c r="E36" i="59"/>
  <c r="B36" i="59"/>
  <c r="C34" i="59"/>
  <c r="E34" i="59"/>
  <c r="B34" i="59"/>
  <c r="B9" i="59"/>
  <c r="C9" i="59"/>
  <c r="E9" i="59"/>
  <c r="B10" i="59"/>
  <c r="C10" i="59"/>
  <c r="E10" i="59"/>
  <c r="B11" i="59"/>
  <c r="C11" i="59"/>
  <c r="E11" i="59"/>
  <c r="B12" i="59"/>
  <c r="C12" i="59"/>
  <c r="E12" i="59"/>
  <c r="B13" i="59"/>
  <c r="C13" i="59"/>
  <c r="E13" i="59"/>
  <c r="B14" i="59"/>
  <c r="C14" i="59"/>
  <c r="E14" i="59"/>
  <c r="B15" i="59"/>
  <c r="C15" i="59"/>
  <c r="E15" i="59"/>
  <c r="B16" i="59"/>
  <c r="C16" i="59"/>
  <c r="E16" i="59"/>
  <c r="B17" i="59"/>
  <c r="C17" i="59"/>
  <c r="E17" i="59"/>
  <c r="B18" i="59"/>
  <c r="C18" i="59"/>
  <c r="E18" i="59"/>
  <c r="B19" i="59"/>
  <c r="C19" i="59"/>
  <c r="E19" i="59"/>
  <c r="B20" i="59"/>
  <c r="C20" i="59"/>
  <c r="E20" i="59"/>
  <c r="B21" i="59"/>
  <c r="C21" i="59"/>
  <c r="E21" i="59"/>
  <c r="B22" i="59"/>
  <c r="C22" i="59"/>
  <c r="E22" i="59"/>
  <c r="B23" i="59"/>
  <c r="C23" i="59"/>
  <c r="E23" i="59"/>
  <c r="B24" i="59"/>
  <c r="C24" i="59"/>
  <c r="E24" i="59"/>
  <c r="B25" i="59"/>
  <c r="C25" i="59"/>
  <c r="E25" i="59"/>
  <c r="B26" i="59"/>
  <c r="C26" i="59"/>
  <c r="E26" i="59"/>
  <c r="B27" i="59"/>
  <c r="C27" i="59"/>
  <c r="E27" i="59"/>
  <c r="B28" i="59"/>
  <c r="C28" i="59"/>
  <c r="E28" i="59"/>
  <c r="B29" i="59"/>
  <c r="C29" i="59"/>
  <c r="E29" i="59"/>
  <c r="B30" i="59"/>
  <c r="C30" i="59"/>
  <c r="E30" i="59"/>
  <c r="B31" i="59"/>
  <c r="C31" i="59"/>
  <c r="E31" i="59"/>
  <c r="E8" i="59"/>
  <c r="C8" i="59"/>
  <c r="B8" i="59"/>
  <c r="F32" i="60" l="1"/>
  <c r="G32" i="60" s="1"/>
  <c r="F32" i="11"/>
  <c r="G32" i="11" s="1"/>
  <c r="D32" i="53"/>
  <c r="C32" i="53"/>
  <c r="C32" i="52"/>
  <c r="C32" i="54"/>
  <c r="F32" i="54" s="1"/>
  <c r="G32" i="54" s="1"/>
  <c r="E32" i="52"/>
  <c r="E32" i="55"/>
  <c r="F32" i="61"/>
  <c r="G32" i="61" s="1"/>
  <c r="B97" i="7"/>
  <c r="B76" i="7"/>
  <c r="B97" i="8"/>
  <c r="B76" i="8"/>
  <c r="F32" i="52" l="1"/>
  <c r="G32" i="52" s="1"/>
  <c r="E32" i="53"/>
  <c r="F32" i="53" s="1"/>
  <c r="G32" i="53" s="1"/>
  <c r="F32" i="55"/>
  <c r="G32" i="55" s="1"/>
  <c r="D38" i="8"/>
  <c r="E38" i="8"/>
  <c r="D8" i="7"/>
  <c r="E8" i="7"/>
  <c r="D8" i="8"/>
  <c r="E8" i="8"/>
  <c r="D8" i="11"/>
  <c r="E8" i="11"/>
  <c r="F96" i="31"/>
  <c r="G96" i="31" s="1"/>
  <c r="F95" i="31"/>
  <c r="G95" i="31" s="1"/>
  <c r="F94" i="31"/>
  <c r="G94" i="31" s="1"/>
  <c r="F93" i="31"/>
  <c r="G93" i="31" s="1"/>
  <c r="F92" i="31"/>
  <c r="G92" i="31" s="1"/>
  <c r="F91" i="31"/>
  <c r="G91" i="31" s="1"/>
  <c r="F90" i="31"/>
  <c r="G90" i="31" s="1"/>
  <c r="F89" i="31"/>
  <c r="G89" i="31" s="1"/>
  <c r="F88" i="31"/>
  <c r="G88" i="31" s="1"/>
  <c r="F87" i="31"/>
  <c r="G87" i="31" s="1"/>
  <c r="F86" i="31"/>
  <c r="G86" i="31" s="1"/>
  <c r="F85" i="31"/>
  <c r="G85" i="31" s="1"/>
  <c r="F84" i="31"/>
  <c r="G84" i="31" s="1"/>
  <c r="F83" i="31"/>
  <c r="G83" i="31" s="1"/>
  <c r="F81" i="31"/>
  <c r="G81" i="31" s="1"/>
  <c r="F80" i="31"/>
  <c r="G80" i="31" s="1"/>
  <c r="F79" i="31"/>
  <c r="G79" i="31" s="1"/>
  <c r="F75" i="31"/>
  <c r="G75" i="31" s="1"/>
  <c r="F74" i="31"/>
  <c r="G74" i="31" s="1"/>
  <c r="F73" i="31"/>
  <c r="G73" i="31" s="1"/>
  <c r="F72" i="31"/>
  <c r="G72" i="31" s="1"/>
  <c r="F70" i="31"/>
  <c r="G70" i="31" s="1"/>
  <c r="F69" i="31"/>
  <c r="G69" i="31" s="1"/>
  <c r="F68" i="31"/>
  <c r="G68" i="31" s="1"/>
  <c r="F67" i="31"/>
  <c r="G67" i="31" s="1"/>
  <c r="F66" i="31"/>
  <c r="G66" i="31" s="1"/>
  <c r="F65" i="31"/>
  <c r="G65" i="31" s="1"/>
  <c r="F64" i="31"/>
  <c r="G64" i="31" s="1"/>
  <c r="F63" i="31"/>
  <c r="G63" i="31" s="1"/>
  <c r="F57" i="31"/>
  <c r="G57" i="31" s="1"/>
  <c r="F55" i="31"/>
  <c r="G55" i="31" s="1"/>
  <c r="F53" i="31"/>
  <c r="G53" i="31" s="1"/>
  <c r="F51" i="31"/>
  <c r="G51" i="31" s="1"/>
  <c r="F49" i="31"/>
  <c r="G49" i="31" s="1"/>
  <c r="F47" i="31"/>
  <c r="G47" i="31" s="1"/>
  <c r="F45" i="31"/>
  <c r="G45" i="31" s="1"/>
  <c r="F44" i="31"/>
  <c r="G44" i="31" s="1"/>
  <c r="F43" i="31"/>
  <c r="G43" i="31" s="1"/>
  <c r="F42" i="31"/>
  <c r="G42" i="31" s="1"/>
  <c r="F41" i="31"/>
  <c r="G41" i="31" s="1"/>
  <c r="F40" i="31"/>
  <c r="G40" i="31" s="1"/>
  <c r="G37" i="31"/>
  <c r="F36" i="31"/>
  <c r="G36" i="31" s="1"/>
  <c r="F34" i="31"/>
  <c r="G34" i="31" s="1"/>
  <c r="F31" i="31"/>
  <c r="G31" i="31" s="1"/>
  <c r="F30" i="31"/>
  <c r="G30" i="31" s="1"/>
  <c r="F29" i="31"/>
  <c r="G29" i="31" s="1"/>
  <c r="F28" i="31"/>
  <c r="G28" i="31" s="1"/>
  <c r="F27" i="31"/>
  <c r="G27" i="31" s="1"/>
  <c r="F26" i="31"/>
  <c r="G26" i="31" s="1"/>
  <c r="F25" i="31"/>
  <c r="G25" i="31" s="1"/>
  <c r="F24" i="31"/>
  <c r="G24" i="31" s="1"/>
  <c r="F23" i="31"/>
  <c r="G23" i="31" s="1"/>
  <c r="F22" i="31"/>
  <c r="G22" i="31" s="1"/>
  <c r="F21" i="31"/>
  <c r="G21" i="31" s="1"/>
  <c r="F20" i="31"/>
  <c r="G20" i="31" s="1"/>
  <c r="F19" i="31"/>
  <c r="G19" i="31" s="1"/>
  <c r="F18" i="31"/>
  <c r="G18" i="31" s="1"/>
  <c r="F17" i="31"/>
  <c r="G17" i="31" s="1"/>
  <c r="F16" i="31"/>
  <c r="G16" i="31" s="1"/>
  <c r="F15" i="31"/>
  <c r="G15" i="31" s="1"/>
  <c r="F14" i="31"/>
  <c r="G14" i="31" s="1"/>
  <c r="F13" i="31"/>
  <c r="G13" i="31" s="1"/>
  <c r="F12" i="31"/>
  <c r="G12" i="31" s="1"/>
  <c r="F11" i="31"/>
  <c r="G11" i="31" s="1"/>
  <c r="F10" i="31"/>
  <c r="G10" i="31" s="1"/>
  <c r="F9" i="31"/>
  <c r="G9" i="31" s="1"/>
  <c r="F8" i="31"/>
  <c r="G8" i="31" s="1"/>
  <c r="E8" i="33"/>
  <c r="F82" i="31" l="1"/>
  <c r="G82" i="31" s="1"/>
  <c r="F76" i="31"/>
  <c r="G76" i="31" s="1"/>
  <c r="F59" i="31"/>
  <c r="G59" i="31" s="1"/>
  <c r="F97" i="31"/>
  <c r="G97" i="31" s="1"/>
  <c r="F71" i="31"/>
  <c r="G71" i="31" s="1"/>
  <c r="F38" i="31"/>
  <c r="G38" i="31" s="1"/>
  <c r="B97" i="55" l="1"/>
  <c r="B76" i="55"/>
  <c r="D8" i="55"/>
  <c r="E8" i="55"/>
  <c r="F36" i="59" l="1"/>
  <c r="F36" i="37"/>
  <c r="F36" i="36"/>
  <c r="F36" i="35"/>
  <c r="F36" i="1"/>
  <c r="F36" i="2"/>
  <c r="F36" i="3"/>
  <c r="F36" i="4"/>
  <c r="F36" i="5"/>
  <c r="F36" i="6"/>
  <c r="F34" i="59"/>
  <c r="F34" i="37"/>
  <c r="F34" i="36"/>
  <c r="F34" i="35"/>
  <c r="F34" i="1"/>
  <c r="F34" i="2"/>
  <c r="F34" i="3"/>
  <c r="F34" i="4"/>
  <c r="F34" i="5"/>
  <c r="F34" i="6"/>
  <c r="F97" i="37"/>
  <c r="F97" i="36"/>
  <c r="F97" i="35"/>
  <c r="F97" i="1"/>
  <c r="F97" i="2"/>
  <c r="F97" i="3"/>
  <c r="F97" i="4"/>
  <c r="F97" i="5"/>
  <c r="F97" i="6"/>
  <c r="F81" i="59"/>
  <c r="F83" i="59"/>
  <c r="F84" i="59"/>
  <c r="F85" i="59"/>
  <c r="F86" i="59"/>
  <c r="F87" i="59"/>
  <c r="F88" i="59"/>
  <c r="F89" i="59"/>
  <c r="F90" i="59"/>
  <c r="F91" i="59"/>
  <c r="F92" i="59"/>
  <c r="F93" i="59"/>
  <c r="F94" i="59"/>
  <c r="F95" i="59"/>
  <c r="F96" i="59"/>
  <c r="F81" i="37"/>
  <c r="F82" i="37"/>
  <c r="F83" i="37"/>
  <c r="F84" i="37"/>
  <c r="F85" i="37"/>
  <c r="F86" i="37"/>
  <c r="F87" i="37"/>
  <c r="F88" i="37"/>
  <c r="F89" i="37"/>
  <c r="F90" i="37"/>
  <c r="F91" i="37"/>
  <c r="F92" i="37"/>
  <c r="F93" i="37"/>
  <c r="F94" i="37"/>
  <c r="F95" i="37"/>
  <c r="F96" i="37"/>
  <c r="F81" i="36"/>
  <c r="F82" i="36"/>
  <c r="F83" i="36"/>
  <c r="F84" i="36"/>
  <c r="F85" i="36"/>
  <c r="F86" i="36"/>
  <c r="F87" i="36"/>
  <c r="F88" i="36"/>
  <c r="F89" i="36"/>
  <c r="F90" i="36"/>
  <c r="F91" i="36"/>
  <c r="F92" i="36"/>
  <c r="F93" i="36"/>
  <c r="F94" i="36"/>
  <c r="F95" i="36"/>
  <c r="F96" i="36"/>
  <c r="F81" i="35"/>
  <c r="F82" i="35"/>
  <c r="F83" i="35"/>
  <c r="F84" i="35"/>
  <c r="F85" i="35"/>
  <c r="F86" i="35"/>
  <c r="F87" i="35"/>
  <c r="F88" i="35"/>
  <c r="F89" i="35"/>
  <c r="F90" i="35"/>
  <c r="F91" i="35"/>
  <c r="F92" i="35"/>
  <c r="F93" i="35"/>
  <c r="F94" i="35"/>
  <c r="F95" i="35"/>
  <c r="F96" i="35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81" i="3"/>
  <c r="F82" i="3"/>
  <c r="F83" i="3"/>
  <c r="F84" i="3"/>
  <c r="F85" i="3"/>
  <c r="F86" i="3"/>
  <c r="F87" i="3"/>
  <c r="F88" i="3"/>
  <c r="F89" i="3"/>
  <c r="F90" i="3"/>
  <c r="F91" i="3"/>
  <c r="F92" i="3"/>
  <c r="F93" i="3"/>
  <c r="F94" i="3"/>
  <c r="F95" i="3"/>
  <c r="F96" i="3"/>
  <c r="F81" i="4"/>
  <c r="F82" i="4"/>
  <c r="F83" i="4"/>
  <c r="F84" i="4"/>
  <c r="F85" i="4"/>
  <c r="F86" i="4"/>
  <c r="F87" i="4"/>
  <c r="F88" i="4"/>
  <c r="F89" i="4"/>
  <c r="F90" i="4"/>
  <c r="F91" i="4"/>
  <c r="F92" i="4"/>
  <c r="F93" i="4"/>
  <c r="F94" i="4"/>
  <c r="F95" i="4"/>
  <c r="F96" i="4"/>
  <c r="F81" i="5"/>
  <c r="F82" i="5"/>
  <c r="F83" i="5"/>
  <c r="F84" i="5"/>
  <c r="F85" i="5"/>
  <c r="F86" i="5"/>
  <c r="F87" i="5"/>
  <c r="F88" i="5"/>
  <c r="F89" i="5"/>
  <c r="F90" i="5"/>
  <c r="F91" i="5"/>
  <c r="F92" i="5"/>
  <c r="F93" i="5"/>
  <c r="F94" i="5"/>
  <c r="F95" i="5"/>
  <c r="F96" i="5"/>
  <c r="F81" i="6"/>
  <c r="F82" i="6"/>
  <c r="F83" i="6"/>
  <c r="F84" i="6"/>
  <c r="F85" i="6"/>
  <c r="F86" i="6"/>
  <c r="F87" i="6"/>
  <c r="F88" i="6"/>
  <c r="F89" i="6"/>
  <c r="F90" i="6"/>
  <c r="F91" i="6"/>
  <c r="F92" i="6"/>
  <c r="F93" i="6"/>
  <c r="F94" i="6"/>
  <c r="F95" i="6"/>
  <c r="F96" i="6"/>
  <c r="F80" i="59"/>
  <c r="F80" i="37"/>
  <c r="F80" i="36"/>
  <c r="F80" i="35"/>
  <c r="F80" i="1"/>
  <c r="F80" i="2"/>
  <c r="F80" i="3"/>
  <c r="F80" i="4"/>
  <c r="F80" i="5"/>
  <c r="F80" i="6"/>
  <c r="F79" i="59"/>
  <c r="F79" i="37"/>
  <c r="F79" i="36"/>
  <c r="F79" i="35"/>
  <c r="F79" i="1"/>
  <c r="F79" i="2"/>
  <c r="F79" i="3"/>
  <c r="F79" i="4"/>
  <c r="F79" i="5"/>
  <c r="F79" i="6"/>
  <c r="F65" i="59"/>
  <c r="F66" i="59"/>
  <c r="F67" i="59"/>
  <c r="F68" i="59"/>
  <c r="F69" i="59"/>
  <c r="F70" i="59"/>
  <c r="F72" i="59"/>
  <c r="F73" i="59"/>
  <c r="F74" i="59"/>
  <c r="F75" i="59"/>
  <c r="F65" i="37"/>
  <c r="F66" i="37"/>
  <c r="F67" i="37"/>
  <c r="F68" i="37"/>
  <c r="F69" i="37"/>
  <c r="F70" i="37"/>
  <c r="F71" i="37"/>
  <c r="F72" i="37"/>
  <c r="F73" i="37"/>
  <c r="F74" i="37"/>
  <c r="F75" i="37"/>
  <c r="F76" i="37"/>
  <c r="F65" i="36"/>
  <c r="F66" i="36"/>
  <c r="F67" i="36"/>
  <c r="F68" i="36"/>
  <c r="F69" i="36"/>
  <c r="F70" i="36"/>
  <c r="F71" i="36"/>
  <c r="F72" i="36"/>
  <c r="F73" i="36"/>
  <c r="F74" i="36"/>
  <c r="F75" i="36"/>
  <c r="F76" i="36"/>
  <c r="F65" i="35"/>
  <c r="F66" i="35"/>
  <c r="F67" i="35"/>
  <c r="F68" i="35"/>
  <c r="F69" i="35"/>
  <c r="F70" i="35"/>
  <c r="F71" i="35"/>
  <c r="F72" i="35"/>
  <c r="F73" i="35"/>
  <c r="F74" i="35"/>
  <c r="F75" i="35"/>
  <c r="F76" i="35"/>
  <c r="F65" i="1"/>
  <c r="F66" i="1"/>
  <c r="F67" i="1"/>
  <c r="F68" i="1"/>
  <c r="F69" i="1"/>
  <c r="F70" i="1"/>
  <c r="F71" i="1"/>
  <c r="F72" i="1"/>
  <c r="F73" i="1"/>
  <c r="F74" i="1"/>
  <c r="F75" i="1"/>
  <c r="F76" i="1"/>
  <c r="F65" i="2"/>
  <c r="F66" i="2"/>
  <c r="F67" i="2"/>
  <c r="F68" i="2"/>
  <c r="F69" i="2"/>
  <c r="F70" i="2"/>
  <c r="F71" i="2"/>
  <c r="F72" i="2"/>
  <c r="F73" i="2"/>
  <c r="F74" i="2"/>
  <c r="F75" i="2"/>
  <c r="F76" i="2"/>
  <c r="F65" i="3"/>
  <c r="F66" i="3"/>
  <c r="F67" i="3"/>
  <c r="F68" i="3"/>
  <c r="F69" i="3"/>
  <c r="F70" i="3"/>
  <c r="F71" i="3"/>
  <c r="F72" i="3"/>
  <c r="F73" i="3"/>
  <c r="F74" i="3"/>
  <c r="F75" i="3"/>
  <c r="F76" i="3"/>
  <c r="F65" i="4"/>
  <c r="F66" i="4"/>
  <c r="F67" i="4"/>
  <c r="F68" i="4"/>
  <c r="F69" i="4"/>
  <c r="F70" i="4"/>
  <c r="F71" i="4"/>
  <c r="F72" i="4"/>
  <c r="F73" i="4"/>
  <c r="F74" i="4"/>
  <c r="F75" i="4"/>
  <c r="F76" i="4"/>
  <c r="F65" i="5"/>
  <c r="F66" i="5"/>
  <c r="F67" i="5"/>
  <c r="F68" i="5"/>
  <c r="F69" i="5"/>
  <c r="F70" i="5"/>
  <c r="F71" i="5"/>
  <c r="F72" i="5"/>
  <c r="F73" i="5"/>
  <c r="F74" i="5"/>
  <c r="F75" i="5"/>
  <c r="F76" i="5"/>
  <c r="F65" i="6"/>
  <c r="F66" i="6"/>
  <c r="F67" i="6"/>
  <c r="F68" i="6"/>
  <c r="F69" i="6"/>
  <c r="F70" i="6"/>
  <c r="F71" i="6"/>
  <c r="F72" i="6"/>
  <c r="F73" i="6"/>
  <c r="F74" i="6"/>
  <c r="F75" i="6"/>
  <c r="F76" i="6"/>
  <c r="F64" i="59"/>
  <c r="F64" i="37"/>
  <c r="F64" i="36"/>
  <c r="F64" i="35"/>
  <c r="F64" i="1"/>
  <c r="F64" i="2"/>
  <c r="F64" i="3"/>
  <c r="F64" i="4"/>
  <c r="F64" i="5"/>
  <c r="F64" i="6"/>
  <c r="F63" i="59"/>
  <c r="F63" i="37"/>
  <c r="F63" i="36"/>
  <c r="F63" i="35"/>
  <c r="F63" i="1"/>
  <c r="F63" i="2"/>
  <c r="F63" i="3"/>
  <c r="F63" i="4"/>
  <c r="F63" i="5"/>
  <c r="F63" i="6"/>
  <c r="F59" i="37"/>
  <c r="F59" i="36"/>
  <c r="F59" i="35"/>
  <c r="F59" i="1"/>
  <c r="F59" i="2"/>
  <c r="F59" i="3"/>
  <c r="F59" i="4"/>
  <c r="F59" i="5"/>
  <c r="F59" i="6"/>
  <c r="F57" i="59"/>
  <c r="F57" i="37"/>
  <c r="F57" i="36"/>
  <c r="F57" i="35"/>
  <c r="F57" i="1"/>
  <c r="F57" i="2"/>
  <c r="F57" i="3"/>
  <c r="F57" i="4"/>
  <c r="F57" i="5"/>
  <c r="F57" i="6"/>
  <c r="F55" i="59"/>
  <c r="F55" i="37"/>
  <c r="F55" i="36"/>
  <c r="F55" i="35"/>
  <c r="F55" i="1"/>
  <c r="F55" i="2"/>
  <c r="F55" i="3"/>
  <c r="F55" i="4"/>
  <c r="F55" i="5"/>
  <c r="F55" i="6"/>
  <c r="F53" i="59"/>
  <c r="F53" i="37"/>
  <c r="F53" i="36"/>
  <c r="F53" i="35"/>
  <c r="F53" i="1"/>
  <c r="F53" i="2"/>
  <c r="F53" i="3"/>
  <c r="F53" i="4"/>
  <c r="F53" i="5"/>
  <c r="F53" i="6"/>
  <c r="F51" i="37"/>
  <c r="F51" i="36"/>
  <c r="F51" i="35"/>
  <c r="F51" i="1"/>
  <c r="F51" i="2"/>
  <c r="F51" i="3"/>
  <c r="F51" i="4"/>
  <c r="F51" i="5"/>
  <c r="F51" i="6"/>
  <c r="F49" i="37"/>
  <c r="F49" i="36"/>
  <c r="F49" i="35"/>
  <c r="F49" i="1"/>
  <c r="F49" i="2"/>
  <c r="F49" i="3"/>
  <c r="F49" i="4"/>
  <c r="F49" i="5"/>
  <c r="F49" i="6"/>
  <c r="F47" i="59"/>
  <c r="F47" i="37"/>
  <c r="F47" i="36"/>
  <c r="F47" i="35"/>
  <c r="F47" i="1"/>
  <c r="F47" i="2"/>
  <c r="F47" i="3"/>
  <c r="F47" i="4"/>
  <c r="F47" i="5"/>
  <c r="F47" i="6"/>
  <c r="F42" i="59"/>
  <c r="F43" i="59"/>
  <c r="F44" i="59"/>
  <c r="F45" i="59"/>
  <c r="F42" i="37"/>
  <c r="F43" i="37"/>
  <c r="F44" i="37"/>
  <c r="F45" i="37"/>
  <c r="F42" i="36"/>
  <c r="F43" i="36"/>
  <c r="F44" i="36"/>
  <c r="F45" i="36"/>
  <c r="F42" i="35"/>
  <c r="F43" i="35"/>
  <c r="F44" i="35"/>
  <c r="F45" i="35"/>
  <c r="F42" i="1"/>
  <c r="F43" i="1"/>
  <c r="F44" i="1"/>
  <c r="F45" i="1"/>
  <c r="F42" i="2"/>
  <c r="F43" i="2"/>
  <c r="F44" i="2"/>
  <c r="F45" i="2"/>
  <c r="F42" i="3"/>
  <c r="F43" i="3"/>
  <c r="F44" i="3"/>
  <c r="F45" i="3"/>
  <c r="F42" i="4"/>
  <c r="F43" i="4"/>
  <c r="F44" i="4"/>
  <c r="F45" i="4"/>
  <c r="F42" i="5"/>
  <c r="F43" i="5"/>
  <c r="F44" i="5"/>
  <c r="F45" i="5"/>
  <c r="F42" i="6"/>
  <c r="F43" i="6"/>
  <c r="F44" i="6"/>
  <c r="F45" i="6"/>
  <c r="F41" i="59"/>
  <c r="F41" i="37"/>
  <c r="F41" i="36"/>
  <c r="F41" i="35"/>
  <c r="F41" i="1"/>
  <c r="F41" i="2"/>
  <c r="F41" i="3"/>
  <c r="F41" i="4"/>
  <c r="F41" i="5"/>
  <c r="F41" i="6"/>
  <c r="F40" i="59"/>
  <c r="F40" i="37"/>
  <c r="F40" i="36"/>
  <c r="F40" i="35"/>
  <c r="F40" i="1"/>
  <c r="F40" i="2"/>
  <c r="F40" i="3"/>
  <c r="F40" i="4"/>
  <c r="F40" i="5"/>
  <c r="F40" i="6"/>
  <c r="F38" i="37"/>
  <c r="F38" i="36"/>
  <c r="F38" i="35"/>
  <c r="F38" i="1"/>
  <c r="F38" i="2"/>
  <c r="F38" i="3"/>
  <c r="F38" i="4"/>
  <c r="F38" i="5"/>
  <c r="F38" i="6"/>
  <c r="F10" i="59"/>
  <c r="F11" i="59"/>
  <c r="F12" i="59"/>
  <c r="F13" i="59"/>
  <c r="F14" i="59"/>
  <c r="F15" i="59"/>
  <c r="F16" i="59"/>
  <c r="F17" i="59"/>
  <c r="F18" i="59"/>
  <c r="F19" i="59"/>
  <c r="F20" i="59"/>
  <c r="F21" i="59"/>
  <c r="F22" i="59"/>
  <c r="F23" i="59"/>
  <c r="F24" i="59"/>
  <c r="F25" i="59"/>
  <c r="F26" i="59"/>
  <c r="F27" i="59"/>
  <c r="F28" i="59"/>
  <c r="F29" i="59"/>
  <c r="F30" i="59"/>
  <c r="F31" i="59"/>
  <c r="F10" i="37"/>
  <c r="F11" i="37"/>
  <c r="F12" i="37"/>
  <c r="F13" i="37"/>
  <c r="F14" i="37"/>
  <c r="F15" i="37"/>
  <c r="F16" i="37"/>
  <c r="F17" i="37"/>
  <c r="F18" i="37"/>
  <c r="F19" i="37"/>
  <c r="F20" i="37"/>
  <c r="F21" i="37"/>
  <c r="F22" i="37"/>
  <c r="F23" i="37"/>
  <c r="F24" i="37"/>
  <c r="F25" i="37"/>
  <c r="F26" i="37"/>
  <c r="F27" i="37"/>
  <c r="F28" i="37"/>
  <c r="F29" i="37"/>
  <c r="F30" i="37"/>
  <c r="F31" i="37"/>
  <c r="F10" i="36"/>
  <c r="F11" i="36"/>
  <c r="F12" i="36"/>
  <c r="F13" i="36"/>
  <c r="F14" i="36"/>
  <c r="F15" i="36"/>
  <c r="F16" i="36"/>
  <c r="F17" i="36"/>
  <c r="F18" i="36"/>
  <c r="F19" i="36"/>
  <c r="F20" i="36"/>
  <c r="F21" i="36"/>
  <c r="F22" i="36"/>
  <c r="F23" i="36"/>
  <c r="F24" i="36"/>
  <c r="F25" i="36"/>
  <c r="F26" i="36"/>
  <c r="F27" i="36"/>
  <c r="F28" i="36"/>
  <c r="F29" i="36"/>
  <c r="F30" i="36"/>
  <c r="F31" i="36"/>
  <c r="F10" i="35"/>
  <c r="F11" i="35"/>
  <c r="F12" i="35"/>
  <c r="F13" i="35"/>
  <c r="F14" i="35"/>
  <c r="F15" i="35"/>
  <c r="F16" i="35"/>
  <c r="F17" i="35"/>
  <c r="F18" i="35"/>
  <c r="F19" i="35"/>
  <c r="F20" i="35"/>
  <c r="F21" i="35"/>
  <c r="F22" i="35"/>
  <c r="F23" i="35"/>
  <c r="F24" i="35"/>
  <c r="F25" i="35"/>
  <c r="F26" i="35"/>
  <c r="F27" i="35"/>
  <c r="F28" i="35"/>
  <c r="F29" i="35"/>
  <c r="F30" i="35"/>
  <c r="F31" i="35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10" i="5"/>
  <c r="F11" i="5"/>
  <c r="F12" i="5"/>
  <c r="F13" i="5"/>
  <c r="F14" i="5"/>
  <c r="F15" i="5"/>
  <c r="F16" i="5"/>
  <c r="F17" i="5"/>
  <c r="F18" i="5"/>
  <c r="F19" i="5"/>
  <c r="F20" i="5"/>
  <c r="F21" i="5"/>
  <c r="F22" i="5"/>
  <c r="F23" i="5"/>
  <c r="F24" i="5"/>
  <c r="F25" i="5"/>
  <c r="F26" i="5"/>
  <c r="F27" i="5"/>
  <c r="F28" i="5"/>
  <c r="F29" i="5"/>
  <c r="F30" i="5"/>
  <c r="F31" i="5"/>
  <c r="F10" i="6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9" i="59"/>
  <c r="F9" i="37"/>
  <c r="F9" i="36"/>
  <c r="F9" i="35"/>
  <c r="F9" i="1"/>
  <c r="F9" i="2"/>
  <c r="F9" i="3"/>
  <c r="F9" i="4"/>
  <c r="F9" i="5"/>
  <c r="F9" i="6"/>
  <c r="F8" i="59"/>
  <c r="F8" i="37"/>
  <c r="F8" i="36"/>
  <c r="F8" i="35"/>
  <c r="F8" i="1"/>
  <c r="F8" i="2"/>
  <c r="F8" i="3"/>
  <c r="F8" i="4"/>
  <c r="F8" i="5"/>
  <c r="F8" i="6"/>
  <c r="G76" i="37" l="1"/>
  <c r="D80" i="11" l="1"/>
  <c r="D81" i="11"/>
  <c r="D83" i="11"/>
  <c r="D84" i="11"/>
  <c r="D85" i="11"/>
  <c r="D87" i="11"/>
  <c r="D88" i="11"/>
  <c r="D89" i="11"/>
  <c r="D90" i="11"/>
  <c r="D92" i="11"/>
  <c r="D93" i="11"/>
  <c r="D94" i="11"/>
  <c r="D96" i="11"/>
  <c r="D79" i="11"/>
  <c r="B96" i="11"/>
  <c r="C96" i="11"/>
  <c r="E96" i="11"/>
  <c r="B80" i="11"/>
  <c r="C80" i="11"/>
  <c r="E80" i="11"/>
  <c r="B81" i="11"/>
  <c r="C81" i="11"/>
  <c r="E81" i="11"/>
  <c r="B83" i="11"/>
  <c r="C83" i="11"/>
  <c r="E83" i="11"/>
  <c r="B84" i="11"/>
  <c r="C84" i="11"/>
  <c r="E84" i="11"/>
  <c r="B85" i="11"/>
  <c r="C85" i="11"/>
  <c r="E85" i="11"/>
  <c r="B87" i="11"/>
  <c r="C87" i="11"/>
  <c r="E87" i="11"/>
  <c r="B88" i="11"/>
  <c r="C88" i="11"/>
  <c r="E88" i="11"/>
  <c r="B89" i="11"/>
  <c r="C89" i="11"/>
  <c r="E89" i="11"/>
  <c r="B90" i="11"/>
  <c r="C90" i="11"/>
  <c r="E90" i="11"/>
  <c r="B92" i="11"/>
  <c r="C92" i="11"/>
  <c r="E92" i="11"/>
  <c r="B93" i="11"/>
  <c r="C93" i="11"/>
  <c r="E93" i="11"/>
  <c r="B94" i="11"/>
  <c r="C94" i="11"/>
  <c r="E94" i="11"/>
  <c r="C79" i="11"/>
  <c r="E79" i="11"/>
  <c r="B79" i="11"/>
  <c r="D64" i="11"/>
  <c r="D65" i="11"/>
  <c r="D66" i="11"/>
  <c r="D67" i="11"/>
  <c r="D68" i="11"/>
  <c r="D69" i="11"/>
  <c r="D70" i="11"/>
  <c r="D71" i="11"/>
  <c r="D72" i="11"/>
  <c r="D73" i="11"/>
  <c r="D74" i="11"/>
  <c r="D75" i="11"/>
  <c r="D63" i="11"/>
  <c r="B64" i="11"/>
  <c r="C64" i="11"/>
  <c r="E64" i="11"/>
  <c r="F64" i="11" s="1"/>
  <c r="B65" i="11"/>
  <c r="C65" i="11"/>
  <c r="E65" i="11"/>
  <c r="B66" i="11"/>
  <c r="C66" i="11"/>
  <c r="E66" i="11"/>
  <c r="B67" i="11"/>
  <c r="C67" i="11"/>
  <c r="E67" i="11"/>
  <c r="B68" i="11"/>
  <c r="C68" i="11"/>
  <c r="E68" i="11"/>
  <c r="F68" i="11" s="1"/>
  <c r="B69" i="11"/>
  <c r="C69" i="11"/>
  <c r="E69" i="11"/>
  <c r="F69" i="11" s="1"/>
  <c r="B70" i="11"/>
  <c r="C70" i="11"/>
  <c r="E70" i="11"/>
  <c r="C71" i="11"/>
  <c r="E71" i="11"/>
  <c r="F71" i="11" s="1"/>
  <c r="B72" i="11"/>
  <c r="C72" i="11"/>
  <c r="E72" i="11"/>
  <c r="F72" i="11" s="1"/>
  <c r="B73" i="11"/>
  <c r="C73" i="11"/>
  <c r="E73" i="11"/>
  <c r="B74" i="11"/>
  <c r="C74" i="11"/>
  <c r="E74" i="11"/>
  <c r="B75" i="11"/>
  <c r="C75" i="11"/>
  <c r="E75" i="11"/>
  <c r="F75" i="11" s="1"/>
  <c r="C63" i="11"/>
  <c r="E63" i="11"/>
  <c r="B63" i="11"/>
  <c r="D57" i="11"/>
  <c r="C57" i="11"/>
  <c r="E57" i="11"/>
  <c r="B57" i="11"/>
  <c r="D55" i="11"/>
  <c r="C55" i="11"/>
  <c r="E55" i="11"/>
  <c r="B55" i="11"/>
  <c r="D53" i="11"/>
  <c r="C53" i="11"/>
  <c r="E53" i="11"/>
  <c r="B53" i="11"/>
  <c r="D51" i="11"/>
  <c r="C51" i="11"/>
  <c r="E51" i="11"/>
  <c r="B51" i="11"/>
  <c r="D49" i="11"/>
  <c r="C49" i="11"/>
  <c r="E49" i="11"/>
  <c r="B49" i="11"/>
  <c r="D47" i="11"/>
  <c r="C47" i="11"/>
  <c r="E47" i="11"/>
  <c r="B47" i="11"/>
  <c r="D41" i="11"/>
  <c r="D42" i="11"/>
  <c r="D43" i="11"/>
  <c r="D44" i="11"/>
  <c r="D45" i="11"/>
  <c r="D40" i="11"/>
  <c r="B41" i="11"/>
  <c r="C41" i="11"/>
  <c r="E41" i="11"/>
  <c r="B42" i="11"/>
  <c r="C42" i="11"/>
  <c r="E42" i="11"/>
  <c r="B43" i="11"/>
  <c r="C43" i="11"/>
  <c r="E43" i="11"/>
  <c r="B44" i="11"/>
  <c r="C44" i="11"/>
  <c r="E44" i="11"/>
  <c r="B45" i="11"/>
  <c r="C45" i="11"/>
  <c r="E45" i="11"/>
  <c r="C40" i="11"/>
  <c r="E40" i="11"/>
  <c r="B40" i="11"/>
  <c r="D36" i="11"/>
  <c r="C36" i="11"/>
  <c r="E36" i="11"/>
  <c r="B36" i="11"/>
  <c r="D34" i="11"/>
  <c r="C34" i="11"/>
  <c r="E34" i="11"/>
  <c r="B34" i="11"/>
  <c r="D10" i="11"/>
  <c r="D11" i="11"/>
  <c r="D12" i="11"/>
  <c r="D13" i="11"/>
  <c r="D14" i="11"/>
  <c r="D15" i="11"/>
  <c r="D16" i="11"/>
  <c r="D17" i="11"/>
  <c r="D18" i="11"/>
  <c r="D19" i="11"/>
  <c r="D20" i="11"/>
  <c r="D21" i="11"/>
  <c r="D22" i="11"/>
  <c r="D23" i="11"/>
  <c r="D24" i="11"/>
  <c r="D25" i="11"/>
  <c r="D26" i="11"/>
  <c r="D27" i="11"/>
  <c r="D28" i="11"/>
  <c r="D29" i="11"/>
  <c r="D30" i="11"/>
  <c r="D31" i="11"/>
  <c r="D9" i="11"/>
  <c r="B10" i="11"/>
  <c r="C10" i="11"/>
  <c r="E10" i="11"/>
  <c r="B11" i="11"/>
  <c r="C11" i="11"/>
  <c r="E11" i="11"/>
  <c r="B12" i="11"/>
  <c r="C12" i="11"/>
  <c r="E12" i="11"/>
  <c r="B13" i="11"/>
  <c r="C13" i="11"/>
  <c r="E13" i="11"/>
  <c r="B14" i="11"/>
  <c r="C14" i="11"/>
  <c r="E14" i="11"/>
  <c r="B15" i="11"/>
  <c r="C15" i="11"/>
  <c r="E15" i="11"/>
  <c r="B16" i="11"/>
  <c r="C16" i="11"/>
  <c r="E16" i="11"/>
  <c r="B17" i="11"/>
  <c r="C17" i="11"/>
  <c r="E17" i="11"/>
  <c r="B18" i="11"/>
  <c r="C18" i="11"/>
  <c r="E18" i="11"/>
  <c r="B19" i="11"/>
  <c r="C19" i="11"/>
  <c r="E19" i="11"/>
  <c r="B20" i="11"/>
  <c r="C20" i="11"/>
  <c r="E20" i="11"/>
  <c r="B21" i="11"/>
  <c r="C21" i="11"/>
  <c r="E21" i="11"/>
  <c r="B22" i="11"/>
  <c r="C22" i="11"/>
  <c r="E22" i="11"/>
  <c r="B23" i="11"/>
  <c r="C23" i="11"/>
  <c r="E23" i="11"/>
  <c r="B24" i="11"/>
  <c r="C24" i="11"/>
  <c r="E24" i="11"/>
  <c r="B25" i="11"/>
  <c r="C25" i="11"/>
  <c r="E25" i="11"/>
  <c r="B26" i="11"/>
  <c r="C26" i="11"/>
  <c r="E26" i="11"/>
  <c r="B27" i="11"/>
  <c r="C27" i="11"/>
  <c r="E27" i="11"/>
  <c r="B28" i="11"/>
  <c r="C28" i="11"/>
  <c r="E28" i="11"/>
  <c r="B29" i="11"/>
  <c r="C29" i="11"/>
  <c r="E29" i="11"/>
  <c r="B30" i="11"/>
  <c r="C30" i="11"/>
  <c r="E30" i="11"/>
  <c r="B31" i="11"/>
  <c r="C31" i="11"/>
  <c r="E31" i="11"/>
  <c r="C9" i="11"/>
  <c r="E9" i="11"/>
  <c r="B9" i="11"/>
  <c r="C8" i="11"/>
  <c r="F8" i="11" s="1"/>
  <c r="B8" i="11"/>
  <c r="F79" i="11" l="1"/>
  <c r="F92" i="11"/>
  <c r="F81" i="11"/>
  <c r="F45" i="11"/>
  <c r="F41" i="11"/>
  <c r="C82" i="11"/>
  <c r="B38" i="11"/>
  <c r="D38" i="11"/>
  <c r="D59" i="11" s="1"/>
  <c r="F90" i="11"/>
  <c r="B82" i="11"/>
  <c r="B95" i="11"/>
  <c r="F85" i="11"/>
  <c r="F80" i="11"/>
  <c r="F28" i="11"/>
  <c r="F24" i="11"/>
  <c r="F20" i="11"/>
  <c r="F16" i="11"/>
  <c r="F12" i="11"/>
  <c r="D86" i="11"/>
  <c r="D82" i="11"/>
  <c r="D76" i="11"/>
  <c r="D95" i="11"/>
  <c r="D91" i="11"/>
  <c r="C76" i="11"/>
  <c r="F65" i="11"/>
  <c r="F34" i="11"/>
  <c r="F40" i="11"/>
  <c r="F43" i="11"/>
  <c r="F47" i="11"/>
  <c r="F49" i="11"/>
  <c r="F51" i="11"/>
  <c r="F53" i="11"/>
  <c r="F55" i="11"/>
  <c r="F57" i="11"/>
  <c r="F63" i="11"/>
  <c r="F73" i="11"/>
  <c r="C95" i="11"/>
  <c r="C91" i="11"/>
  <c r="B86" i="11"/>
  <c r="F30" i="11"/>
  <c r="F26" i="11"/>
  <c r="F22" i="11"/>
  <c r="F18" i="11"/>
  <c r="F14" i="11"/>
  <c r="F10" i="11"/>
  <c r="F44" i="11"/>
  <c r="F67" i="11"/>
  <c r="F89" i="11"/>
  <c r="F84" i="11"/>
  <c r="C86" i="11"/>
  <c r="F96" i="11"/>
  <c r="F29" i="11"/>
  <c r="F25" i="11"/>
  <c r="F21" i="11"/>
  <c r="F17" i="11"/>
  <c r="F13" i="11"/>
  <c r="F36" i="11"/>
  <c r="F42" i="11"/>
  <c r="F93" i="11"/>
  <c r="F88" i="11"/>
  <c r="F83" i="11"/>
  <c r="F70" i="11"/>
  <c r="F66" i="11"/>
  <c r="F94" i="11"/>
  <c r="B91" i="11"/>
  <c r="E86" i="11"/>
  <c r="C38" i="11"/>
  <c r="C59" i="11" s="1"/>
  <c r="F74" i="11"/>
  <c r="E82" i="11"/>
  <c r="E76" i="11"/>
  <c r="F87" i="11"/>
  <c r="E91" i="11"/>
  <c r="E95" i="11"/>
  <c r="E38" i="11"/>
  <c r="F9" i="11"/>
  <c r="F31" i="11"/>
  <c r="F27" i="11"/>
  <c r="F23" i="11"/>
  <c r="F19" i="11"/>
  <c r="F15" i="11"/>
  <c r="F11" i="11"/>
  <c r="F97" i="39"/>
  <c r="F97" i="64"/>
  <c r="F97" i="65"/>
  <c r="F97" i="40"/>
  <c r="F97" i="41"/>
  <c r="F97" i="43"/>
  <c r="F97" i="42"/>
  <c r="F97" i="44"/>
  <c r="F97" i="45"/>
  <c r="F97" i="47"/>
  <c r="F97" i="48"/>
  <c r="F97" i="50"/>
  <c r="F97" i="51"/>
  <c r="F97" i="46"/>
  <c r="F97" i="38"/>
  <c r="F81" i="39"/>
  <c r="F82" i="39"/>
  <c r="F83" i="39"/>
  <c r="F84" i="39"/>
  <c r="F85" i="39"/>
  <c r="F86" i="39"/>
  <c r="F87" i="39"/>
  <c r="F88" i="39"/>
  <c r="F89" i="39"/>
  <c r="F90" i="39"/>
  <c r="F91" i="39"/>
  <c r="F92" i="39"/>
  <c r="F93" i="39"/>
  <c r="F94" i="39"/>
  <c r="F95" i="39"/>
  <c r="F96" i="39"/>
  <c r="F81" i="64"/>
  <c r="F82" i="64"/>
  <c r="F83" i="64"/>
  <c r="F84" i="64"/>
  <c r="F85" i="64"/>
  <c r="F86" i="64"/>
  <c r="F87" i="64"/>
  <c r="F88" i="64"/>
  <c r="F89" i="64"/>
  <c r="F90" i="64"/>
  <c r="F91" i="64"/>
  <c r="F92" i="64"/>
  <c r="F93" i="64"/>
  <c r="F94" i="64"/>
  <c r="F95" i="64"/>
  <c r="F96" i="64"/>
  <c r="F81" i="65"/>
  <c r="F82" i="65"/>
  <c r="F83" i="65"/>
  <c r="F84" i="65"/>
  <c r="F85" i="65"/>
  <c r="F86" i="65"/>
  <c r="F87" i="65"/>
  <c r="F88" i="65"/>
  <c r="F89" i="65"/>
  <c r="F90" i="65"/>
  <c r="F91" i="65"/>
  <c r="F92" i="65"/>
  <c r="F93" i="65"/>
  <c r="F94" i="65"/>
  <c r="F95" i="65"/>
  <c r="F96" i="65"/>
  <c r="F81" i="40"/>
  <c r="F82" i="40"/>
  <c r="F83" i="40"/>
  <c r="F84" i="40"/>
  <c r="F85" i="40"/>
  <c r="F86" i="40"/>
  <c r="F87" i="40"/>
  <c r="F88" i="40"/>
  <c r="F89" i="40"/>
  <c r="F90" i="40"/>
  <c r="F91" i="40"/>
  <c r="F92" i="40"/>
  <c r="F93" i="40"/>
  <c r="F94" i="40"/>
  <c r="F95" i="40"/>
  <c r="F96" i="40"/>
  <c r="F81" i="41"/>
  <c r="F82" i="41"/>
  <c r="F83" i="41"/>
  <c r="F84" i="41"/>
  <c r="F85" i="41"/>
  <c r="F86" i="41"/>
  <c r="F87" i="41"/>
  <c r="F88" i="41"/>
  <c r="F89" i="41"/>
  <c r="F90" i="41"/>
  <c r="F91" i="41"/>
  <c r="F92" i="41"/>
  <c r="F93" i="41"/>
  <c r="F94" i="41"/>
  <c r="F95" i="41"/>
  <c r="F96" i="41"/>
  <c r="F81" i="43"/>
  <c r="F82" i="43"/>
  <c r="F83" i="43"/>
  <c r="F84" i="43"/>
  <c r="F85" i="43"/>
  <c r="F86" i="43"/>
  <c r="F87" i="43"/>
  <c r="F88" i="43"/>
  <c r="F89" i="43"/>
  <c r="F90" i="43"/>
  <c r="F91" i="43"/>
  <c r="F92" i="43"/>
  <c r="F93" i="43"/>
  <c r="F94" i="43"/>
  <c r="F95" i="43"/>
  <c r="F96" i="43"/>
  <c r="F81" i="42"/>
  <c r="F82" i="42"/>
  <c r="F83" i="42"/>
  <c r="F84" i="42"/>
  <c r="F85" i="42"/>
  <c r="F86" i="42"/>
  <c r="F87" i="42"/>
  <c r="F88" i="42"/>
  <c r="F89" i="42"/>
  <c r="F90" i="42"/>
  <c r="F91" i="42"/>
  <c r="F92" i="42"/>
  <c r="F93" i="42"/>
  <c r="F94" i="42"/>
  <c r="F95" i="42"/>
  <c r="F96" i="42"/>
  <c r="F81" i="44"/>
  <c r="F82" i="44"/>
  <c r="F83" i="44"/>
  <c r="F84" i="44"/>
  <c r="F85" i="44"/>
  <c r="F86" i="44"/>
  <c r="F87" i="44"/>
  <c r="F88" i="44"/>
  <c r="F89" i="44"/>
  <c r="F90" i="44"/>
  <c r="F91" i="44"/>
  <c r="F92" i="44"/>
  <c r="F93" i="44"/>
  <c r="F94" i="44"/>
  <c r="F95" i="44"/>
  <c r="F96" i="44"/>
  <c r="F81" i="45"/>
  <c r="F82" i="45"/>
  <c r="F83" i="45"/>
  <c r="F84" i="45"/>
  <c r="F85" i="45"/>
  <c r="F86" i="45"/>
  <c r="F87" i="45"/>
  <c r="F88" i="45"/>
  <c r="F89" i="45"/>
  <c r="F90" i="45"/>
  <c r="F91" i="45"/>
  <c r="F92" i="45"/>
  <c r="F93" i="45"/>
  <c r="F94" i="45"/>
  <c r="F95" i="45"/>
  <c r="F96" i="45"/>
  <c r="F81" i="47"/>
  <c r="F82" i="47"/>
  <c r="F83" i="47"/>
  <c r="F84" i="47"/>
  <c r="F85" i="47"/>
  <c r="F86" i="47"/>
  <c r="F87" i="47"/>
  <c r="F88" i="47"/>
  <c r="F89" i="47"/>
  <c r="F90" i="47"/>
  <c r="F91" i="47"/>
  <c r="F92" i="47"/>
  <c r="F93" i="47"/>
  <c r="F94" i="47"/>
  <c r="F95" i="47"/>
  <c r="F96" i="47"/>
  <c r="F81" i="48"/>
  <c r="F82" i="48"/>
  <c r="F83" i="48"/>
  <c r="F84" i="48"/>
  <c r="F85" i="48"/>
  <c r="F86" i="48"/>
  <c r="F87" i="48"/>
  <c r="F88" i="48"/>
  <c r="F89" i="48"/>
  <c r="F90" i="48"/>
  <c r="F91" i="48"/>
  <c r="F92" i="48"/>
  <c r="F93" i="48"/>
  <c r="F94" i="48"/>
  <c r="F95" i="48"/>
  <c r="F96" i="48"/>
  <c r="F81" i="49"/>
  <c r="F82" i="49"/>
  <c r="F83" i="49"/>
  <c r="F84" i="49"/>
  <c r="F85" i="49"/>
  <c r="F86" i="49"/>
  <c r="F87" i="49"/>
  <c r="F88" i="49"/>
  <c r="F89" i="49"/>
  <c r="F90" i="49"/>
  <c r="F92" i="49"/>
  <c r="F93" i="49"/>
  <c r="F94" i="49"/>
  <c r="F95" i="49"/>
  <c r="F96" i="49"/>
  <c r="F81" i="50"/>
  <c r="F82" i="50"/>
  <c r="F83" i="50"/>
  <c r="F84" i="50"/>
  <c r="F85" i="50"/>
  <c r="F86" i="50"/>
  <c r="F87" i="50"/>
  <c r="F88" i="50"/>
  <c r="F89" i="50"/>
  <c r="F90" i="50"/>
  <c r="F91" i="50"/>
  <c r="F92" i="50"/>
  <c r="F93" i="50"/>
  <c r="F94" i="50"/>
  <c r="F95" i="50"/>
  <c r="F96" i="50"/>
  <c r="F81" i="51"/>
  <c r="F82" i="51"/>
  <c r="F83" i="51"/>
  <c r="F84" i="51"/>
  <c r="F85" i="51"/>
  <c r="F86" i="51"/>
  <c r="F87" i="51"/>
  <c r="F88" i="51"/>
  <c r="F89" i="51"/>
  <c r="F90" i="51"/>
  <c r="F91" i="51"/>
  <c r="F92" i="51"/>
  <c r="F93" i="51"/>
  <c r="F94" i="51"/>
  <c r="F95" i="51"/>
  <c r="F96" i="51"/>
  <c r="F81" i="46"/>
  <c r="F82" i="46"/>
  <c r="F83" i="46"/>
  <c r="F84" i="46"/>
  <c r="F85" i="46"/>
  <c r="F86" i="46"/>
  <c r="F87" i="46"/>
  <c r="F88" i="46"/>
  <c r="F89" i="46"/>
  <c r="F90" i="46"/>
  <c r="F91" i="46"/>
  <c r="F92" i="46"/>
  <c r="F93" i="46"/>
  <c r="F94" i="46"/>
  <c r="F95" i="46"/>
  <c r="F96" i="46"/>
  <c r="F81" i="38"/>
  <c r="F82" i="38"/>
  <c r="F83" i="38"/>
  <c r="F84" i="38"/>
  <c r="F85" i="38"/>
  <c r="F86" i="38"/>
  <c r="F87" i="38"/>
  <c r="F88" i="38"/>
  <c r="F89" i="38"/>
  <c r="F90" i="38"/>
  <c r="F91" i="38"/>
  <c r="F92" i="38"/>
  <c r="F93" i="38"/>
  <c r="F94" i="38"/>
  <c r="F95" i="38"/>
  <c r="F96" i="38"/>
  <c r="F80" i="39"/>
  <c r="F80" i="64"/>
  <c r="F80" i="65"/>
  <c r="F80" i="40"/>
  <c r="F80" i="41"/>
  <c r="F80" i="43"/>
  <c r="F80" i="42"/>
  <c r="F80" i="44"/>
  <c r="F80" i="45"/>
  <c r="F80" i="47"/>
  <c r="F80" i="48"/>
  <c r="F80" i="49"/>
  <c r="F80" i="50"/>
  <c r="F80" i="51"/>
  <c r="F80" i="46"/>
  <c r="F80" i="38"/>
  <c r="F79" i="39"/>
  <c r="F79" i="64"/>
  <c r="F79" i="65"/>
  <c r="F79" i="40"/>
  <c r="F79" i="41"/>
  <c r="F79" i="43"/>
  <c r="F79" i="42"/>
  <c r="F79" i="44"/>
  <c r="F79" i="45"/>
  <c r="F79" i="47"/>
  <c r="F79" i="48"/>
  <c r="F79" i="49"/>
  <c r="F79" i="50"/>
  <c r="F79" i="51"/>
  <c r="F79" i="46"/>
  <c r="F79" i="38"/>
  <c r="F64" i="39"/>
  <c r="F65" i="39"/>
  <c r="F66" i="39"/>
  <c r="F67" i="39"/>
  <c r="F68" i="39"/>
  <c r="F69" i="39"/>
  <c r="F70" i="39"/>
  <c r="F71" i="39"/>
  <c r="F72" i="39"/>
  <c r="F73" i="39"/>
  <c r="F74" i="39"/>
  <c r="F75" i="39"/>
  <c r="F76" i="39"/>
  <c r="F64" i="64"/>
  <c r="F65" i="64"/>
  <c r="F66" i="64"/>
  <c r="F67" i="64"/>
  <c r="F68" i="64"/>
  <c r="F69" i="64"/>
  <c r="F70" i="64"/>
  <c r="F71" i="64"/>
  <c r="F72" i="64"/>
  <c r="F73" i="64"/>
  <c r="F74" i="64"/>
  <c r="F75" i="64"/>
  <c r="F76" i="64"/>
  <c r="F64" i="65"/>
  <c r="F65" i="65"/>
  <c r="F66" i="65"/>
  <c r="F67" i="65"/>
  <c r="F68" i="65"/>
  <c r="F69" i="65"/>
  <c r="F70" i="65"/>
  <c r="F71" i="65"/>
  <c r="F72" i="65"/>
  <c r="F73" i="65"/>
  <c r="F74" i="65"/>
  <c r="F75" i="65"/>
  <c r="F76" i="65"/>
  <c r="F64" i="40"/>
  <c r="F65" i="40"/>
  <c r="F66" i="40"/>
  <c r="F67" i="40"/>
  <c r="F68" i="40"/>
  <c r="F69" i="40"/>
  <c r="F70" i="40"/>
  <c r="F71" i="40"/>
  <c r="F72" i="40"/>
  <c r="F73" i="40"/>
  <c r="F74" i="40"/>
  <c r="F75" i="40"/>
  <c r="F76" i="40"/>
  <c r="F64" i="41"/>
  <c r="F65" i="41"/>
  <c r="F66" i="41"/>
  <c r="F67" i="41"/>
  <c r="F68" i="41"/>
  <c r="F69" i="41"/>
  <c r="F70" i="41"/>
  <c r="F71" i="41"/>
  <c r="F72" i="41"/>
  <c r="F73" i="41"/>
  <c r="F74" i="41"/>
  <c r="F75" i="41"/>
  <c r="F76" i="41"/>
  <c r="F64" i="43"/>
  <c r="F65" i="43"/>
  <c r="F66" i="43"/>
  <c r="F67" i="43"/>
  <c r="F68" i="43"/>
  <c r="F69" i="43"/>
  <c r="F70" i="43"/>
  <c r="F71" i="43"/>
  <c r="F72" i="43"/>
  <c r="F73" i="43"/>
  <c r="F74" i="43"/>
  <c r="F75" i="43"/>
  <c r="F76" i="43"/>
  <c r="F64" i="42"/>
  <c r="F65" i="42"/>
  <c r="F66" i="42"/>
  <c r="F67" i="42"/>
  <c r="F68" i="42"/>
  <c r="F69" i="42"/>
  <c r="F70" i="42"/>
  <c r="F71" i="42"/>
  <c r="F72" i="42"/>
  <c r="F73" i="42"/>
  <c r="F74" i="42"/>
  <c r="F75" i="42"/>
  <c r="F76" i="42"/>
  <c r="F64" i="44"/>
  <c r="F65" i="44"/>
  <c r="F66" i="44"/>
  <c r="F67" i="44"/>
  <c r="F68" i="44"/>
  <c r="F69" i="44"/>
  <c r="F70" i="44"/>
  <c r="F71" i="44"/>
  <c r="F72" i="44"/>
  <c r="F73" i="44"/>
  <c r="F74" i="44"/>
  <c r="F75" i="44"/>
  <c r="F76" i="44"/>
  <c r="F64" i="45"/>
  <c r="F65" i="45"/>
  <c r="F66" i="45"/>
  <c r="F67" i="45"/>
  <c r="F68" i="45"/>
  <c r="F69" i="45"/>
  <c r="F70" i="45"/>
  <c r="F71" i="45"/>
  <c r="F72" i="45"/>
  <c r="F73" i="45"/>
  <c r="F74" i="45"/>
  <c r="F75" i="45"/>
  <c r="F76" i="45"/>
  <c r="F64" i="47"/>
  <c r="F65" i="47"/>
  <c r="F66" i="47"/>
  <c r="F67" i="47"/>
  <c r="F68" i="47"/>
  <c r="F69" i="47"/>
  <c r="F70" i="47"/>
  <c r="F71" i="47"/>
  <c r="F72" i="47"/>
  <c r="F73" i="47"/>
  <c r="F74" i="47"/>
  <c r="F75" i="47"/>
  <c r="F76" i="47"/>
  <c r="F64" i="48"/>
  <c r="F65" i="48"/>
  <c r="F66" i="48"/>
  <c r="F67" i="48"/>
  <c r="F68" i="48"/>
  <c r="F69" i="48"/>
  <c r="F70" i="48"/>
  <c r="F71" i="48"/>
  <c r="F72" i="48"/>
  <c r="F73" i="48"/>
  <c r="F74" i="48"/>
  <c r="F75" i="48"/>
  <c r="F76" i="48"/>
  <c r="F64" i="49"/>
  <c r="F65" i="49"/>
  <c r="F66" i="49"/>
  <c r="F67" i="49"/>
  <c r="F68" i="49"/>
  <c r="F69" i="49"/>
  <c r="F70" i="49"/>
  <c r="F71" i="49"/>
  <c r="F72" i="49"/>
  <c r="F73" i="49"/>
  <c r="F74" i="49"/>
  <c r="F75" i="49"/>
  <c r="F76" i="49"/>
  <c r="F64" i="50"/>
  <c r="F65" i="50"/>
  <c r="F66" i="50"/>
  <c r="F67" i="50"/>
  <c r="F68" i="50"/>
  <c r="F69" i="50"/>
  <c r="F70" i="50"/>
  <c r="F71" i="50"/>
  <c r="F72" i="50"/>
  <c r="F73" i="50"/>
  <c r="F74" i="50"/>
  <c r="F75" i="50"/>
  <c r="F76" i="50"/>
  <c r="F64" i="51"/>
  <c r="F65" i="51"/>
  <c r="F66" i="51"/>
  <c r="F67" i="51"/>
  <c r="F68" i="51"/>
  <c r="F69" i="51"/>
  <c r="F70" i="51"/>
  <c r="F71" i="51"/>
  <c r="F72" i="51"/>
  <c r="F73" i="51"/>
  <c r="F74" i="51"/>
  <c r="F75" i="51"/>
  <c r="F76" i="51"/>
  <c r="F64" i="46"/>
  <c r="F65" i="46"/>
  <c r="F66" i="46"/>
  <c r="F67" i="46"/>
  <c r="F68" i="46"/>
  <c r="F69" i="46"/>
  <c r="F70" i="46"/>
  <c r="F71" i="46"/>
  <c r="F72" i="46"/>
  <c r="F73" i="46"/>
  <c r="F74" i="46"/>
  <c r="F75" i="46"/>
  <c r="F76" i="46"/>
  <c r="F64" i="38"/>
  <c r="F65" i="38"/>
  <c r="F66" i="38"/>
  <c r="F67" i="38"/>
  <c r="F68" i="38"/>
  <c r="F69" i="38"/>
  <c r="F70" i="38"/>
  <c r="F71" i="38"/>
  <c r="F72" i="38"/>
  <c r="F73" i="38"/>
  <c r="F74" i="38"/>
  <c r="F75" i="38"/>
  <c r="F76" i="38"/>
  <c r="F63" i="39"/>
  <c r="F63" i="64"/>
  <c r="F63" i="65"/>
  <c r="F63" i="40"/>
  <c r="F63" i="41"/>
  <c r="F63" i="43"/>
  <c r="F63" i="42"/>
  <c r="F63" i="44"/>
  <c r="F63" i="45"/>
  <c r="F63" i="47"/>
  <c r="F63" i="48"/>
  <c r="F63" i="49"/>
  <c r="F63" i="50"/>
  <c r="F63" i="51"/>
  <c r="F63" i="46"/>
  <c r="F63" i="38"/>
  <c r="F59" i="39"/>
  <c r="F59" i="64"/>
  <c r="F59" i="65"/>
  <c r="F59" i="40"/>
  <c r="F59" i="41"/>
  <c r="F59" i="43"/>
  <c r="F59" i="42"/>
  <c r="F59" i="47"/>
  <c r="F59" i="48"/>
  <c r="F59" i="49"/>
  <c r="F59" i="50"/>
  <c r="F59" i="51"/>
  <c r="F59" i="46"/>
  <c r="F59" i="38"/>
  <c r="F57" i="39"/>
  <c r="F57" i="64"/>
  <c r="F57" i="65"/>
  <c r="F57" i="40"/>
  <c r="F57" i="41"/>
  <c r="F57" i="43"/>
  <c r="F57" i="42"/>
  <c r="F57" i="44"/>
  <c r="F57" i="45"/>
  <c r="F57" i="47"/>
  <c r="F57" i="48"/>
  <c r="F57" i="49"/>
  <c r="F57" i="50"/>
  <c r="F57" i="51"/>
  <c r="F57" i="46"/>
  <c r="F57" i="38"/>
  <c r="F55" i="39"/>
  <c r="F55" i="64"/>
  <c r="F55" i="65"/>
  <c r="F55" i="40"/>
  <c r="F55" i="41"/>
  <c r="F55" i="43"/>
  <c r="F55" i="42"/>
  <c r="F55" i="44"/>
  <c r="F55" i="45"/>
  <c r="F55" i="47"/>
  <c r="F55" i="48"/>
  <c r="F55" i="49"/>
  <c r="F55" i="50"/>
  <c r="F55" i="51"/>
  <c r="F55" i="46"/>
  <c r="F55" i="38"/>
  <c r="F53" i="39"/>
  <c r="F53" i="64"/>
  <c r="F53" i="65"/>
  <c r="F53" i="40"/>
  <c r="F53" i="41"/>
  <c r="F53" i="43"/>
  <c r="F53" i="42"/>
  <c r="F53" i="44"/>
  <c r="F53" i="45"/>
  <c r="F53" i="47"/>
  <c r="F53" i="48"/>
  <c r="F53" i="49"/>
  <c r="F53" i="50"/>
  <c r="F53" i="51"/>
  <c r="F53" i="46"/>
  <c r="F53" i="38"/>
  <c r="F51" i="39"/>
  <c r="F51" i="64"/>
  <c r="F51" i="65"/>
  <c r="F51" i="40"/>
  <c r="F51" i="41"/>
  <c r="F51" i="43"/>
  <c r="F51" i="42"/>
  <c r="F51" i="44"/>
  <c r="F51" i="45"/>
  <c r="F51" i="47"/>
  <c r="F51" i="48"/>
  <c r="F51" i="49"/>
  <c r="F51" i="50"/>
  <c r="F51" i="51"/>
  <c r="F51" i="46"/>
  <c r="F51" i="38"/>
  <c r="F49" i="39"/>
  <c r="F49" i="64"/>
  <c r="F49" i="65"/>
  <c r="F49" i="40"/>
  <c r="F49" i="41"/>
  <c r="F49" i="43"/>
  <c r="F49" i="42"/>
  <c r="F49" i="44"/>
  <c r="F49" i="45"/>
  <c r="F49" i="47"/>
  <c r="F49" i="48"/>
  <c r="F49" i="49"/>
  <c r="F49" i="50"/>
  <c r="F49" i="51"/>
  <c r="F49" i="46"/>
  <c r="F49" i="38"/>
  <c r="F47" i="39"/>
  <c r="F47" i="64"/>
  <c r="F47" i="65"/>
  <c r="F47" i="40"/>
  <c r="F47" i="41"/>
  <c r="F47" i="43"/>
  <c r="F47" i="42"/>
  <c r="F47" i="44"/>
  <c r="F47" i="45"/>
  <c r="F47" i="47"/>
  <c r="F47" i="48"/>
  <c r="F47" i="49"/>
  <c r="F47" i="50"/>
  <c r="F47" i="51"/>
  <c r="F47" i="46"/>
  <c r="F47" i="38"/>
  <c r="F41" i="39"/>
  <c r="F42" i="39"/>
  <c r="F43" i="39"/>
  <c r="F44" i="39"/>
  <c r="F45" i="39"/>
  <c r="F41" i="64"/>
  <c r="F42" i="64"/>
  <c r="F43" i="64"/>
  <c r="F44" i="64"/>
  <c r="F45" i="64"/>
  <c r="F41" i="65"/>
  <c r="F42" i="65"/>
  <c r="F43" i="65"/>
  <c r="F44" i="65"/>
  <c r="F45" i="65"/>
  <c r="F41" i="40"/>
  <c r="F42" i="40"/>
  <c r="F43" i="40"/>
  <c r="F44" i="40"/>
  <c r="F45" i="40"/>
  <c r="F41" i="41"/>
  <c r="F42" i="41"/>
  <c r="F43" i="41"/>
  <c r="F44" i="41"/>
  <c r="F45" i="41"/>
  <c r="F41" i="43"/>
  <c r="F42" i="43"/>
  <c r="F43" i="43"/>
  <c r="F44" i="43"/>
  <c r="F45" i="43"/>
  <c r="F41" i="42"/>
  <c r="F42" i="42"/>
  <c r="F43" i="42"/>
  <c r="F44" i="42"/>
  <c r="F45" i="42"/>
  <c r="F41" i="44"/>
  <c r="F42" i="44"/>
  <c r="F43" i="44"/>
  <c r="F44" i="44"/>
  <c r="F45" i="44"/>
  <c r="F41" i="45"/>
  <c r="F42" i="45"/>
  <c r="F43" i="45"/>
  <c r="F44" i="45"/>
  <c r="F45" i="45"/>
  <c r="F41" i="47"/>
  <c r="F42" i="47"/>
  <c r="F43" i="47"/>
  <c r="F44" i="47"/>
  <c r="F45" i="47"/>
  <c r="F41" i="48"/>
  <c r="F42" i="48"/>
  <c r="F43" i="48"/>
  <c r="F44" i="48"/>
  <c r="F45" i="48"/>
  <c r="F41" i="49"/>
  <c r="F42" i="49"/>
  <c r="F43" i="49"/>
  <c r="F44" i="49"/>
  <c r="F45" i="49"/>
  <c r="F41" i="50"/>
  <c r="F42" i="50"/>
  <c r="F43" i="50"/>
  <c r="F44" i="50"/>
  <c r="F45" i="50"/>
  <c r="F41" i="51"/>
  <c r="F42" i="51"/>
  <c r="F43" i="51"/>
  <c r="F44" i="51"/>
  <c r="F45" i="51"/>
  <c r="F41" i="46"/>
  <c r="F42" i="46"/>
  <c r="F43" i="46"/>
  <c r="F44" i="46"/>
  <c r="F45" i="46"/>
  <c r="F41" i="38"/>
  <c r="F42" i="38"/>
  <c r="F43" i="38"/>
  <c r="F44" i="38"/>
  <c r="F45" i="38"/>
  <c r="F40" i="39"/>
  <c r="F40" i="64"/>
  <c r="F40" i="65"/>
  <c r="F40" i="40"/>
  <c r="F40" i="41"/>
  <c r="F40" i="43"/>
  <c r="F40" i="42"/>
  <c r="F40" i="44"/>
  <c r="F40" i="45"/>
  <c r="F40" i="47"/>
  <c r="F40" i="48"/>
  <c r="F40" i="49"/>
  <c r="F40" i="50"/>
  <c r="F40" i="51"/>
  <c r="F40" i="46"/>
  <c r="F40" i="38"/>
  <c r="F38" i="39"/>
  <c r="F38" i="64"/>
  <c r="F38" i="65"/>
  <c r="F38" i="40"/>
  <c r="F38" i="41"/>
  <c r="F38" i="43"/>
  <c r="F38" i="42"/>
  <c r="F38" i="45"/>
  <c r="F38" i="47"/>
  <c r="F38" i="48"/>
  <c r="F38" i="49"/>
  <c r="F38" i="50"/>
  <c r="F38" i="51"/>
  <c r="F38" i="46"/>
  <c r="F38" i="38"/>
  <c r="F36" i="39"/>
  <c r="F36" i="64"/>
  <c r="F36" i="65"/>
  <c r="F36" i="40"/>
  <c r="F36" i="41"/>
  <c r="F36" i="43"/>
  <c r="F36" i="42"/>
  <c r="F36" i="44"/>
  <c r="F36" i="45"/>
  <c r="F36" i="47"/>
  <c r="F36" i="48"/>
  <c r="F36" i="49"/>
  <c r="F36" i="50"/>
  <c r="F36" i="51"/>
  <c r="F36" i="46"/>
  <c r="F36" i="38"/>
  <c r="F34" i="39"/>
  <c r="F34" i="64"/>
  <c r="F34" i="65"/>
  <c r="F34" i="40"/>
  <c r="F34" i="41"/>
  <c r="F34" i="43"/>
  <c r="F34" i="42"/>
  <c r="F34" i="44"/>
  <c r="F34" i="45"/>
  <c r="F34" i="47"/>
  <c r="F34" i="48"/>
  <c r="F34" i="49"/>
  <c r="F34" i="50"/>
  <c r="F34" i="51"/>
  <c r="F34" i="46"/>
  <c r="F34" i="38"/>
  <c r="F10" i="39"/>
  <c r="F11" i="39"/>
  <c r="F12" i="39"/>
  <c r="F13" i="39"/>
  <c r="F14" i="39"/>
  <c r="F15" i="39"/>
  <c r="F16" i="39"/>
  <c r="F17" i="39"/>
  <c r="F18" i="39"/>
  <c r="F19" i="39"/>
  <c r="F20" i="39"/>
  <c r="F21" i="39"/>
  <c r="F22" i="39"/>
  <c r="F23" i="39"/>
  <c r="F24" i="39"/>
  <c r="F25" i="39"/>
  <c r="F26" i="39"/>
  <c r="F27" i="39"/>
  <c r="F28" i="39"/>
  <c r="F29" i="39"/>
  <c r="F30" i="39"/>
  <c r="F31" i="39"/>
  <c r="F10" i="64"/>
  <c r="F11" i="64"/>
  <c r="F12" i="64"/>
  <c r="F13" i="64"/>
  <c r="F14" i="64"/>
  <c r="F15" i="64"/>
  <c r="F16" i="64"/>
  <c r="F17" i="64"/>
  <c r="F18" i="64"/>
  <c r="F19" i="64"/>
  <c r="F20" i="64"/>
  <c r="F21" i="64"/>
  <c r="F22" i="64"/>
  <c r="F23" i="64"/>
  <c r="F24" i="64"/>
  <c r="F25" i="64"/>
  <c r="F26" i="64"/>
  <c r="F27" i="64"/>
  <c r="F28" i="64"/>
  <c r="F29" i="64"/>
  <c r="F30" i="64"/>
  <c r="F31" i="64"/>
  <c r="F10" i="65"/>
  <c r="F11" i="65"/>
  <c r="F12" i="65"/>
  <c r="F13" i="65"/>
  <c r="F14" i="65"/>
  <c r="F15" i="65"/>
  <c r="F16" i="65"/>
  <c r="F17" i="65"/>
  <c r="F18" i="65"/>
  <c r="F19" i="65"/>
  <c r="F20" i="65"/>
  <c r="F21" i="65"/>
  <c r="F22" i="65"/>
  <c r="F23" i="65"/>
  <c r="F24" i="65"/>
  <c r="F25" i="65"/>
  <c r="F26" i="65"/>
  <c r="F27" i="65"/>
  <c r="F28" i="65"/>
  <c r="F29" i="65"/>
  <c r="F30" i="65"/>
  <c r="F31" i="65"/>
  <c r="F10" i="40"/>
  <c r="F11" i="40"/>
  <c r="F12" i="40"/>
  <c r="F13" i="40"/>
  <c r="F14" i="40"/>
  <c r="F15" i="40"/>
  <c r="F16" i="40"/>
  <c r="F17" i="40"/>
  <c r="F18" i="40"/>
  <c r="F19" i="40"/>
  <c r="F20" i="40"/>
  <c r="F21" i="40"/>
  <c r="F22" i="40"/>
  <c r="F23" i="40"/>
  <c r="F24" i="40"/>
  <c r="F25" i="40"/>
  <c r="F26" i="40"/>
  <c r="F27" i="40"/>
  <c r="F28" i="40"/>
  <c r="F29" i="40"/>
  <c r="F30" i="40"/>
  <c r="F31" i="40"/>
  <c r="F10" i="41"/>
  <c r="F11" i="41"/>
  <c r="F12" i="41"/>
  <c r="F13" i="41"/>
  <c r="F14" i="41"/>
  <c r="F15" i="41"/>
  <c r="F16" i="41"/>
  <c r="F17" i="41"/>
  <c r="F18" i="41"/>
  <c r="F19" i="41"/>
  <c r="F20" i="41"/>
  <c r="F21" i="41"/>
  <c r="F22" i="41"/>
  <c r="F23" i="41"/>
  <c r="F24" i="41"/>
  <c r="F25" i="41"/>
  <c r="F26" i="41"/>
  <c r="F27" i="41"/>
  <c r="F28" i="41"/>
  <c r="F29" i="41"/>
  <c r="F30" i="41"/>
  <c r="F31" i="41"/>
  <c r="F10" i="43"/>
  <c r="F11" i="43"/>
  <c r="F12" i="43"/>
  <c r="F13" i="43"/>
  <c r="F14" i="43"/>
  <c r="F15" i="43"/>
  <c r="F16" i="43"/>
  <c r="F17" i="43"/>
  <c r="F18" i="43"/>
  <c r="F19" i="43"/>
  <c r="F20" i="43"/>
  <c r="F21" i="43"/>
  <c r="F22" i="43"/>
  <c r="F23" i="43"/>
  <c r="F24" i="43"/>
  <c r="F25" i="43"/>
  <c r="F26" i="43"/>
  <c r="F27" i="43"/>
  <c r="F28" i="43"/>
  <c r="F29" i="43"/>
  <c r="F30" i="43"/>
  <c r="F31" i="43"/>
  <c r="F10" i="42"/>
  <c r="F11" i="42"/>
  <c r="F12" i="42"/>
  <c r="F13" i="42"/>
  <c r="F14" i="42"/>
  <c r="F15" i="42"/>
  <c r="F16" i="42"/>
  <c r="F17" i="42"/>
  <c r="F18" i="42"/>
  <c r="F19" i="42"/>
  <c r="F20" i="42"/>
  <c r="F21" i="42"/>
  <c r="F22" i="42"/>
  <c r="F23" i="42"/>
  <c r="F24" i="42"/>
  <c r="F25" i="42"/>
  <c r="F26" i="42"/>
  <c r="F27" i="42"/>
  <c r="F28" i="42"/>
  <c r="F29" i="42"/>
  <c r="F30" i="42"/>
  <c r="F31" i="42"/>
  <c r="F11" i="44"/>
  <c r="F12" i="44"/>
  <c r="F13" i="44"/>
  <c r="F14" i="44"/>
  <c r="F15" i="44"/>
  <c r="F16" i="44"/>
  <c r="F17" i="44"/>
  <c r="F18" i="44"/>
  <c r="F19" i="44"/>
  <c r="F20" i="44"/>
  <c r="F21" i="44"/>
  <c r="F22" i="44"/>
  <c r="F23" i="44"/>
  <c r="F24" i="44"/>
  <c r="F25" i="44"/>
  <c r="F26" i="44"/>
  <c r="F27" i="44"/>
  <c r="F28" i="44"/>
  <c r="F29" i="44"/>
  <c r="F30" i="44"/>
  <c r="F31" i="44"/>
  <c r="F10" i="45"/>
  <c r="F11" i="45"/>
  <c r="F12" i="45"/>
  <c r="F13" i="45"/>
  <c r="F14" i="45"/>
  <c r="F15" i="45"/>
  <c r="F16" i="45"/>
  <c r="F17" i="45"/>
  <c r="F18" i="45"/>
  <c r="F19" i="45"/>
  <c r="F20" i="45"/>
  <c r="F21" i="45"/>
  <c r="F22" i="45"/>
  <c r="F23" i="45"/>
  <c r="F24" i="45"/>
  <c r="F25" i="45"/>
  <c r="F26" i="45"/>
  <c r="F27" i="45"/>
  <c r="F28" i="45"/>
  <c r="F29" i="45"/>
  <c r="F30" i="45"/>
  <c r="F31" i="45"/>
  <c r="F10" i="47"/>
  <c r="F11" i="47"/>
  <c r="F12" i="47"/>
  <c r="F13" i="47"/>
  <c r="F14" i="47"/>
  <c r="F15" i="47"/>
  <c r="F16" i="47"/>
  <c r="F17" i="47"/>
  <c r="F18" i="47"/>
  <c r="F19" i="47"/>
  <c r="F20" i="47"/>
  <c r="F21" i="47"/>
  <c r="F22" i="47"/>
  <c r="F23" i="47"/>
  <c r="F24" i="47"/>
  <c r="F25" i="47"/>
  <c r="F26" i="47"/>
  <c r="F27" i="47"/>
  <c r="F28" i="47"/>
  <c r="F29" i="47"/>
  <c r="F30" i="47"/>
  <c r="F31" i="47"/>
  <c r="F10" i="48"/>
  <c r="F11" i="48"/>
  <c r="F12" i="48"/>
  <c r="F13" i="48"/>
  <c r="F14" i="48"/>
  <c r="F15" i="48"/>
  <c r="F16" i="48"/>
  <c r="F17" i="48"/>
  <c r="F18" i="48"/>
  <c r="F19" i="48"/>
  <c r="F20" i="48"/>
  <c r="F21" i="48"/>
  <c r="F22" i="48"/>
  <c r="F23" i="48"/>
  <c r="F24" i="48"/>
  <c r="F25" i="48"/>
  <c r="F26" i="48"/>
  <c r="F27" i="48"/>
  <c r="F28" i="48"/>
  <c r="F29" i="48"/>
  <c r="F30" i="48"/>
  <c r="F31" i="48"/>
  <c r="F10" i="49"/>
  <c r="F11" i="49"/>
  <c r="F12" i="49"/>
  <c r="F13" i="49"/>
  <c r="F14" i="49"/>
  <c r="F15" i="49"/>
  <c r="F16" i="49"/>
  <c r="F17" i="49"/>
  <c r="F18" i="49"/>
  <c r="F19" i="49"/>
  <c r="F20" i="49"/>
  <c r="F21" i="49"/>
  <c r="F22" i="49"/>
  <c r="F23" i="49"/>
  <c r="F24" i="49"/>
  <c r="F25" i="49"/>
  <c r="F26" i="49"/>
  <c r="F27" i="49"/>
  <c r="F28" i="49"/>
  <c r="F29" i="49"/>
  <c r="F30" i="49"/>
  <c r="F31" i="49"/>
  <c r="F10" i="50"/>
  <c r="F11" i="50"/>
  <c r="F12" i="50"/>
  <c r="F13" i="50"/>
  <c r="F14" i="50"/>
  <c r="F15" i="50"/>
  <c r="F16" i="50"/>
  <c r="F17" i="50"/>
  <c r="F18" i="50"/>
  <c r="F19" i="50"/>
  <c r="F20" i="50"/>
  <c r="F21" i="50"/>
  <c r="F22" i="50"/>
  <c r="F23" i="50"/>
  <c r="F24" i="50"/>
  <c r="F25" i="50"/>
  <c r="F26" i="50"/>
  <c r="F27" i="50"/>
  <c r="F28" i="50"/>
  <c r="F29" i="50"/>
  <c r="F30" i="50"/>
  <c r="F31" i="50"/>
  <c r="F10" i="51"/>
  <c r="F11" i="51"/>
  <c r="F12" i="51"/>
  <c r="F13" i="51"/>
  <c r="F14" i="51"/>
  <c r="F15" i="51"/>
  <c r="F16" i="51"/>
  <c r="F17" i="51"/>
  <c r="F18" i="51"/>
  <c r="F19" i="51"/>
  <c r="F20" i="51"/>
  <c r="F21" i="51"/>
  <c r="F22" i="51"/>
  <c r="F23" i="51"/>
  <c r="F24" i="51"/>
  <c r="F25" i="51"/>
  <c r="F26" i="51"/>
  <c r="F27" i="51"/>
  <c r="F28" i="51"/>
  <c r="F29" i="51"/>
  <c r="F30" i="51"/>
  <c r="F31" i="51"/>
  <c r="F10" i="46"/>
  <c r="F11" i="46"/>
  <c r="F12" i="46"/>
  <c r="F13" i="46"/>
  <c r="F14" i="46"/>
  <c r="F15" i="46"/>
  <c r="F16" i="46"/>
  <c r="F17" i="46"/>
  <c r="F18" i="46"/>
  <c r="F19" i="46"/>
  <c r="F20" i="46"/>
  <c r="F21" i="46"/>
  <c r="F22" i="46"/>
  <c r="F23" i="46"/>
  <c r="F24" i="46"/>
  <c r="F25" i="46"/>
  <c r="F26" i="46"/>
  <c r="F27" i="46"/>
  <c r="F28" i="46"/>
  <c r="F29" i="46"/>
  <c r="F30" i="46"/>
  <c r="F31" i="46"/>
  <c r="F10" i="38"/>
  <c r="F11" i="38"/>
  <c r="F12" i="38"/>
  <c r="F13" i="38"/>
  <c r="F14" i="38"/>
  <c r="F15" i="38"/>
  <c r="F16" i="38"/>
  <c r="F17" i="38"/>
  <c r="F18" i="38"/>
  <c r="F19" i="38"/>
  <c r="F20" i="38"/>
  <c r="F21" i="38"/>
  <c r="F22" i="38"/>
  <c r="F23" i="38"/>
  <c r="F24" i="38"/>
  <c r="F25" i="38"/>
  <c r="F26" i="38"/>
  <c r="F27" i="38"/>
  <c r="F28" i="38"/>
  <c r="F29" i="38"/>
  <c r="F30" i="38"/>
  <c r="F31" i="38"/>
  <c r="F9" i="39"/>
  <c r="F9" i="64"/>
  <c r="F9" i="65"/>
  <c r="F9" i="40"/>
  <c r="F9" i="41"/>
  <c r="F9" i="43"/>
  <c r="F9" i="42"/>
  <c r="F9" i="44"/>
  <c r="F9" i="45"/>
  <c r="F9" i="47"/>
  <c r="F9" i="48"/>
  <c r="F9" i="49"/>
  <c r="F9" i="50"/>
  <c r="F9" i="51"/>
  <c r="F9" i="46"/>
  <c r="F9" i="38"/>
  <c r="F8" i="39"/>
  <c r="F8" i="64"/>
  <c r="F8" i="65"/>
  <c r="F8" i="40"/>
  <c r="F8" i="41"/>
  <c r="F8" i="43"/>
  <c r="F8" i="42"/>
  <c r="F8" i="44"/>
  <c r="F8" i="45"/>
  <c r="F8" i="47"/>
  <c r="F8" i="48"/>
  <c r="F8" i="49"/>
  <c r="F8" i="50"/>
  <c r="F8" i="51"/>
  <c r="F8" i="46"/>
  <c r="F8" i="38"/>
  <c r="F91" i="11" l="1"/>
  <c r="F76" i="11"/>
  <c r="D97" i="11"/>
  <c r="F95" i="11"/>
  <c r="C97" i="11"/>
  <c r="F86" i="11"/>
  <c r="B97" i="11"/>
  <c r="F82" i="11"/>
  <c r="E97" i="11"/>
  <c r="F97" i="11" s="1"/>
  <c r="F38" i="11"/>
  <c r="E59" i="11"/>
  <c r="D97" i="7"/>
  <c r="D97" i="55" s="1"/>
  <c r="E97" i="7"/>
  <c r="E97" i="55" s="1"/>
  <c r="D80" i="7"/>
  <c r="D80" i="55" s="1"/>
  <c r="D81" i="7"/>
  <c r="D81" i="55" s="1"/>
  <c r="D82" i="7"/>
  <c r="D82" i="55" s="1"/>
  <c r="D83" i="7"/>
  <c r="D83" i="55" s="1"/>
  <c r="D84" i="7"/>
  <c r="D84" i="55" s="1"/>
  <c r="D85" i="7"/>
  <c r="D85" i="55" s="1"/>
  <c r="D86" i="7"/>
  <c r="D86" i="55" s="1"/>
  <c r="D87" i="7"/>
  <c r="D87" i="55" s="1"/>
  <c r="D88" i="7"/>
  <c r="D88" i="55" s="1"/>
  <c r="D89" i="7"/>
  <c r="D89" i="55" s="1"/>
  <c r="D90" i="7"/>
  <c r="D90" i="55" s="1"/>
  <c r="D91" i="7"/>
  <c r="D91" i="55" s="1"/>
  <c r="D92" i="7"/>
  <c r="D92" i="55" s="1"/>
  <c r="D93" i="7"/>
  <c r="D93" i="55" s="1"/>
  <c r="D94" i="7"/>
  <c r="D94" i="55" s="1"/>
  <c r="D95" i="7"/>
  <c r="D95" i="55" s="1"/>
  <c r="D96" i="7"/>
  <c r="D96" i="55" s="1"/>
  <c r="B80" i="7"/>
  <c r="B80" i="55" s="1"/>
  <c r="C80" i="7"/>
  <c r="C80" i="55" s="1"/>
  <c r="E80" i="7"/>
  <c r="E80" i="55" s="1"/>
  <c r="B81" i="7"/>
  <c r="B81" i="55" s="1"/>
  <c r="C81" i="7"/>
  <c r="C81" i="55" s="1"/>
  <c r="E81" i="7"/>
  <c r="E81" i="55" s="1"/>
  <c r="B82" i="7"/>
  <c r="B82" i="55" s="1"/>
  <c r="C82" i="7"/>
  <c r="C82" i="55" s="1"/>
  <c r="E82" i="7"/>
  <c r="E82" i="55" s="1"/>
  <c r="B83" i="7"/>
  <c r="B83" i="55" s="1"/>
  <c r="C83" i="7"/>
  <c r="C83" i="55" s="1"/>
  <c r="E83" i="7"/>
  <c r="E83" i="55" s="1"/>
  <c r="B84" i="7"/>
  <c r="B84" i="55" s="1"/>
  <c r="C84" i="7"/>
  <c r="C84" i="55" s="1"/>
  <c r="E84" i="7"/>
  <c r="E84" i="55" s="1"/>
  <c r="B85" i="7"/>
  <c r="B85" i="55" s="1"/>
  <c r="C85" i="7"/>
  <c r="C85" i="55" s="1"/>
  <c r="E85" i="7"/>
  <c r="B86" i="7"/>
  <c r="B86" i="55" s="1"/>
  <c r="C86" i="7"/>
  <c r="C86" i="55" s="1"/>
  <c r="E86" i="7"/>
  <c r="E86" i="55" s="1"/>
  <c r="B87" i="7"/>
  <c r="B87" i="55" s="1"/>
  <c r="C87" i="7"/>
  <c r="C87" i="55" s="1"/>
  <c r="E87" i="7"/>
  <c r="E87" i="55" s="1"/>
  <c r="B88" i="7"/>
  <c r="B88" i="55" s="1"/>
  <c r="C88" i="7"/>
  <c r="C88" i="55" s="1"/>
  <c r="E88" i="7"/>
  <c r="B89" i="7"/>
  <c r="B89" i="55" s="1"/>
  <c r="C89" i="7"/>
  <c r="C89" i="55" s="1"/>
  <c r="E89" i="7"/>
  <c r="E89" i="55" s="1"/>
  <c r="B90" i="7"/>
  <c r="B90" i="55" s="1"/>
  <c r="C90" i="7"/>
  <c r="C90" i="55" s="1"/>
  <c r="E90" i="7"/>
  <c r="E90" i="55" s="1"/>
  <c r="E91" i="7"/>
  <c r="E91" i="55" s="1"/>
  <c r="B92" i="7"/>
  <c r="B92" i="55" s="1"/>
  <c r="C92" i="7"/>
  <c r="E92" i="7"/>
  <c r="E92" i="55" s="1"/>
  <c r="B93" i="7"/>
  <c r="B93" i="55" s="1"/>
  <c r="C93" i="7"/>
  <c r="C93" i="55" s="1"/>
  <c r="E93" i="7"/>
  <c r="B94" i="7"/>
  <c r="B94" i="55" s="1"/>
  <c r="C94" i="7"/>
  <c r="C94" i="55" s="1"/>
  <c r="E94" i="7"/>
  <c r="E94" i="55" s="1"/>
  <c r="B95" i="7"/>
  <c r="B95" i="55" s="1"/>
  <c r="C95" i="7"/>
  <c r="C95" i="55" s="1"/>
  <c r="E95" i="7"/>
  <c r="B96" i="7"/>
  <c r="B96" i="55" s="1"/>
  <c r="C96" i="7"/>
  <c r="C96" i="55" s="1"/>
  <c r="E96" i="7"/>
  <c r="D79" i="7"/>
  <c r="D79" i="55" s="1"/>
  <c r="C79" i="7"/>
  <c r="C79" i="55" s="1"/>
  <c r="E79" i="7"/>
  <c r="B79" i="7"/>
  <c r="B79" i="55" s="1"/>
  <c r="D64" i="7"/>
  <c r="D64" i="55" s="1"/>
  <c r="D65" i="7"/>
  <c r="D65" i="55" s="1"/>
  <c r="D66" i="7"/>
  <c r="D66" i="55" s="1"/>
  <c r="D67" i="7"/>
  <c r="D67" i="55" s="1"/>
  <c r="D68" i="7"/>
  <c r="D68" i="55" s="1"/>
  <c r="D69" i="7"/>
  <c r="D69" i="55" s="1"/>
  <c r="D70" i="7"/>
  <c r="D70" i="55" s="1"/>
  <c r="D71" i="7"/>
  <c r="D71" i="55" s="1"/>
  <c r="D72" i="7"/>
  <c r="D72" i="55" s="1"/>
  <c r="D73" i="7"/>
  <c r="D73" i="55" s="1"/>
  <c r="D74" i="7"/>
  <c r="D74" i="55" s="1"/>
  <c r="D75" i="7"/>
  <c r="D75" i="55" s="1"/>
  <c r="D76" i="7"/>
  <c r="D76" i="55" s="1"/>
  <c r="B64" i="7"/>
  <c r="B64" i="55" s="1"/>
  <c r="C64" i="7"/>
  <c r="C64" i="55" s="1"/>
  <c r="E64" i="7"/>
  <c r="E64" i="55" s="1"/>
  <c r="B65" i="7"/>
  <c r="B65" i="55" s="1"/>
  <c r="C65" i="7"/>
  <c r="C65" i="55" s="1"/>
  <c r="E65" i="7"/>
  <c r="B66" i="7"/>
  <c r="B66" i="55" s="1"/>
  <c r="C66" i="7"/>
  <c r="C66" i="55" s="1"/>
  <c r="E66" i="7"/>
  <c r="B67" i="7"/>
  <c r="B67" i="55" s="1"/>
  <c r="C67" i="7"/>
  <c r="C67" i="55" s="1"/>
  <c r="E67" i="7"/>
  <c r="E67" i="55" s="1"/>
  <c r="B68" i="7"/>
  <c r="B68" i="55" s="1"/>
  <c r="C68" i="7"/>
  <c r="E68" i="7"/>
  <c r="E68" i="55" s="1"/>
  <c r="B69" i="7"/>
  <c r="B69" i="55" s="1"/>
  <c r="C69" i="7"/>
  <c r="E69" i="7"/>
  <c r="E69" i="55" s="1"/>
  <c r="B70" i="7"/>
  <c r="B70" i="55" s="1"/>
  <c r="C70" i="7"/>
  <c r="C70" i="55" s="1"/>
  <c r="E70" i="7"/>
  <c r="E70" i="55" s="1"/>
  <c r="B71" i="7"/>
  <c r="B71" i="55" s="1"/>
  <c r="C71" i="7"/>
  <c r="C71" i="55" s="1"/>
  <c r="E71" i="7"/>
  <c r="B72" i="7"/>
  <c r="B72" i="55" s="1"/>
  <c r="C72" i="7"/>
  <c r="C72" i="55" s="1"/>
  <c r="E72" i="7"/>
  <c r="E72" i="55" s="1"/>
  <c r="B73" i="7"/>
  <c r="B73" i="55" s="1"/>
  <c r="C73" i="7"/>
  <c r="C73" i="55" s="1"/>
  <c r="E73" i="7"/>
  <c r="B74" i="7"/>
  <c r="B74" i="55" s="1"/>
  <c r="C74" i="7"/>
  <c r="C74" i="55" s="1"/>
  <c r="E74" i="7"/>
  <c r="B75" i="7"/>
  <c r="B75" i="55" s="1"/>
  <c r="C75" i="7"/>
  <c r="C75" i="55" s="1"/>
  <c r="E75" i="7"/>
  <c r="E75" i="55" s="1"/>
  <c r="C76" i="7"/>
  <c r="E76" i="7"/>
  <c r="E76" i="55" s="1"/>
  <c r="D63" i="7"/>
  <c r="D63" i="55" s="1"/>
  <c r="C63" i="7"/>
  <c r="C63" i="55" s="1"/>
  <c r="E63" i="7"/>
  <c r="B63" i="7"/>
  <c r="B63" i="55" s="1"/>
  <c r="F82" i="7"/>
  <c r="F84" i="7"/>
  <c r="D57" i="7"/>
  <c r="D57" i="55" s="1"/>
  <c r="C57" i="7"/>
  <c r="C57" i="55" s="1"/>
  <c r="E57" i="7"/>
  <c r="E57" i="55" s="1"/>
  <c r="B57" i="7"/>
  <c r="B57" i="55" s="1"/>
  <c r="D55" i="7"/>
  <c r="D55" i="55" s="1"/>
  <c r="C55" i="7"/>
  <c r="C55" i="55" s="1"/>
  <c r="E55" i="7"/>
  <c r="E55" i="55" s="1"/>
  <c r="B55" i="7"/>
  <c r="B55" i="55" s="1"/>
  <c r="D53" i="7"/>
  <c r="D53" i="55" s="1"/>
  <c r="C53" i="7"/>
  <c r="C53" i="55" s="1"/>
  <c r="E53" i="7"/>
  <c r="B53" i="7"/>
  <c r="B53" i="55" s="1"/>
  <c r="D51" i="7"/>
  <c r="D51" i="55" s="1"/>
  <c r="C51" i="7"/>
  <c r="C51" i="55" s="1"/>
  <c r="E51" i="7"/>
  <c r="E51" i="55" s="1"/>
  <c r="B51" i="7"/>
  <c r="B51" i="55" s="1"/>
  <c r="D49" i="7"/>
  <c r="D49" i="55" s="1"/>
  <c r="C49" i="7"/>
  <c r="C49" i="55" s="1"/>
  <c r="E49" i="7"/>
  <c r="E49" i="55" s="1"/>
  <c r="B49" i="7"/>
  <c r="B49" i="55" s="1"/>
  <c r="D47" i="7"/>
  <c r="D47" i="55" s="1"/>
  <c r="C47" i="7"/>
  <c r="C47" i="55" s="1"/>
  <c r="E47" i="7"/>
  <c r="E47" i="55" s="1"/>
  <c r="B47" i="7"/>
  <c r="B47" i="55" s="1"/>
  <c r="D41" i="7"/>
  <c r="D41" i="55" s="1"/>
  <c r="D42" i="7"/>
  <c r="D42" i="55" s="1"/>
  <c r="D43" i="7"/>
  <c r="D43" i="55" s="1"/>
  <c r="D44" i="7"/>
  <c r="D44" i="55" s="1"/>
  <c r="D45" i="7"/>
  <c r="D45" i="55" s="1"/>
  <c r="C41" i="7"/>
  <c r="C41" i="55" s="1"/>
  <c r="E41" i="7"/>
  <c r="E41" i="55" s="1"/>
  <c r="C42" i="7"/>
  <c r="C42" i="55" s="1"/>
  <c r="E42" i="7"/>
  <c r="E42" i="55" s="1"/>
  <c r="C43" i="7"/>
  <c r="C43" i="55" s="1"/>
  <c r="E43" i="7"/>
  <c r="E43" i="55" s="1"/>
  <c r="C44" i="7"/>
  <c r="C44" i="55" s="1"/>
  <c r="E44" i="7"/>
  <c r="E44" i="55" s="1"/>
  <c r="C45" i="7"/>
  <c r="C45" i="55" s="1"/>
  <c r="E45" i="7"/>
  <c r="E45" i="55" s="1"/>
  <c r="B42" i="7"/>
  <c r="B42" i="55" s="1"/>
  <c r="B43" i="7"/>
  <c r="B43" i="55" s="1"/>
  <c r="B44" i="7"/>
  <c r="B44" i="55" s="1"/>
  <c r="B41" i="7"/>
  <c r="B41" i="55" s="1"/>
  <c r="D40" i="7"/>
  <c r="D40" i="55" s="1"/>
  <c r="C40" i="7"/>
  <c r="C40" i="55" s="1"/>
  <c r="E40" i="7"/>
  <c r="E40" i="55" s="1"/>
  <c r="B40" i="7"/>
  <c r="B40" i="55" s="1"/>
  <c r="D38" i="7"/>
  <c r="D38" i="55" s="1"/>
  <c r="D36" i="7"/>
  <c r="D36" i="55" s="1"/>
  <c r="C36" i="7"/>
  <c r="C36" i="55" s="1"/>
  <c r="E36" i="7"/>
  <c r="E36" i="55" s="1"/>
  <c r="B36" i="7"/>
  <c r="B36" i="55" s="1"/>
  <c r="D34" i="7"/>
  <c r="D34" i="55" s="1"/>
  <c r="C34" i="7"/>
  <c r="C34" i="55" s="1"/>
  <c r="E34" i="7"/>
  <c r="E34" i="55" s="1"/>
  <c r="B34" i="7"/>
  <c r="B34" i="55" s="1"/>
  <c r="D10" i="7"/>
  <c r="D10" i="55" s="1"/>
  <c r="D11" i="7"/>
  <c r="D11" i="55" s="1"/>
  <c r="D12" i="7"/>
  <c r="D12" i="55" s="1"/>
  <c r="D13" i="7"/>
  <c r="D13" i="55" s="1"/>
  <c r="D14" i="7"/>
  <c r="D14" i="55" s="1"/>
  <c r="D15" i="7"/>
  <c r="D15" i="55" s="1"/>
  <c r="D16" i="7"/>
  <c r="D16" i="55" s="1"/>
  <c r="D17" i="7"/>
  <c r="D17" i="55" s="1"/>
  <c r="D18" i="7"/>
  <c r="D18" i="55" s="1"/>
  <c r="D19" i="7"/>
  <c r="D19" i="55" s="1"/>
  <c r="D20" i="7"/>
  <c r="D20" i="55" s="1"/>
  <c r="D21" i="7"/>
  <c r="D21" i="55" s="1"/>
  <c r="D22" i="7"/>
  <c r="D22" i="55" s="1"/>
  <c r="D23" i="7"/>
  <c r="D23" i="55" s="1"/>
  <c r="D24" i="7"/>
  <c r="D24" i="55" s="1"/>
  <c r="D25" i="7"/>
  <c r="D25" i="55" s="1"/>
  <c r="D26" i="7"/>
  <c r="D26" i="55" s="1"/>
  <c r="D27" i="7"/>
  <c r="D27" i="55" s="1"/>
  <c r="D28" i="7"/>
  <c r="D28" i="55" s="1"/>
  <c r="D29" i="7"/>
  <c r="D29" i="55" s="1"/>
  <c r="D30" i="7"/>
  <c r="D30" i="55" s="1"/>
  <c r="D31" i="7"/>
  <c r="D31" i="55" s="1"/>
  <c r="B11" i="7"/>
  <c r="B11" i="55" s="1"/>
  <c r="C11" i="7"/>
  <c r="C11" i="55" s="1"/>
  <c r="E11" i="7"/>
  <c r="E11" i="55" s="1"/>
  <c r="B12" i="7"/>
  <c r="B12" i="55" s="1"/>
  <c r="C12" i="7"/>
  <c r="C12" i="55" s="1"/>
  <c r="E12" i="7"/>
  <c r="E12" i="55" s="1"/>
  <c r="B13" i="7"/>
  <c r="B13" i="55" s="1"/>
  <c r="C13" i="7"/>
  <c r="C13" i="55" s="1"/>
  <c r="E13" i="7"/>
  <c r="E13" i="55" s="1"/>
  <c r="B14" i="7"/>
  <c r="B14" i="55" s="1"/>
  <c r="C14" i="7"/>
  <c r="C14" i="55" s="1"/>
  <c r="E14" i="7"/>
  <c r="E14" i="55" s="1"/>
  <c r="B15" i="7"/>
  <c r="B15" i="55" s="1"/>
  <c r="C15" i="7"/>
  <c r="C15" i="55" s="1"/>
  <c r="E15" i="7"/>
  <c r="E15" i="55" s="1"/>
  <c r="B16" i="7"/>
  <c r="B16" i="55" s="1"/>
  <c r="C16" i="7"/>
  <c r="C16" i="55" s="1"/>
  <c r="E16" i="7"/>
  <c r="E16" i="55" s="1"/>
  <c r="B17" i="7"/>
  <c r="B17" i="55" s="1"/>
  <c r="C17" i="7"/>
  <c r="C17" i="55" s="1"/>
  <c r="E17" i="7"/>
  <c r="E17" i="55" s="1"/>
  <c r="B18" i="7"/>
  <c r="B18" i="55" s="1"/>
  <c r="C18" i="7"/>
  <c r="C18" i="55" s="1"/>
  <c r="E18" i="7"/>
  <c r="E18" i="55" s="1"/>
  <c r="B19" i="7"/>
  <c r="B19" i="55" s="1"/>
  <c r="C19" i="7"/>
  <c r="C19" i="55" s="1"/>
  <c r="E19" i="7"/>
  <c r="E19" i="55" s="1"/>
  <c r="B20" i="7"/>
  <c r="B20" i="55" s="1"/>
  <c r="C20" i="7"/>
  <c r="C20" i="55" s="1"/>
  <c r="E20" i="7"/>
  <c r="E20" i="55" s="1"/>
  <c r="B21" i="7"/>
  <c r="B21" i="55" s="1"/>
  <c r="C21" i="7"/>
  <c r="C21" i="55" s="1"/>
  <c r="E21" i="7"/>
  <c r="E21" i="55" s="1"/>
  <c r="B22" i="7"/>
  <c r="B22" i="55" s="1"/>
  <c r="C22" i="7"/>
  <c r="C22" i="55" s="1"/>
  <c r="E22" i="7"/>
  <c r="E22" i="55" s="1"/>
  <c r="B23" i="7"/>
  <c r="B23" i="55" s="1"/>
  <c r="C23" i="7"/>
  <c r="C23" i="55" s="1"/>
  <c r="E23" i="7"/>
  <c r="E23" i="55" s="1"/>
  <c r="B24" i="7"/>
  <c r="B24" i="55" s="1"/>
  <c r="C24" i="7"/>
  <c r="C24" i="55" s="1"/>
  <c r="E24" i="7"/>
  <c r="E24" i="55" s="1"/>
  <c r="B25" i="7"/>
  <c r="B25" i="55" s="1"/>
  <c r="C25" i="7"/>
  <c r="C25" i="55" s="1"/>
  <c r="E25" i="7"/>
  <c r="E25" i="55" s="1"/>
  <c r="B26" i="7"/>
  <c r="B26" i="55" s="1"/>
  <c r="C26" i="7"/>
  <c r="C26" i="55" s="1"/>
  <c r="E26" i="7"/>
  <c r="E26" i="55" s="1"/>
  <c r="B27" i="7"/>
  <c r="B27" i="55" s="1"/>
  <c r="C27" i="7"/>
  <c r="C27" i="55" s="1"/>
  <c r="E27" i="7"/>
  <c r="E27" i="55" s="1"/>
  <c r="B28" i="7"/>
  <c r="B28" i="55" s="1"/>
  <c r="C28" i="7"/>
  <c r="C28" i="55" s="1"/>
  <c r="E28" i="7"/>
  <c r="E28" i="55" s="1"/>
  <c r="B29" i="7"/>
  <c r="B29" i="55" s="1"/>
  <c r="C29" i="7"/>
  <c r="C29" i="55" s="1"/>
  <c r="E29" i="7"/>
  <c r="E29" i="55" s="1"/>
  <c r="B30" i="7"/>
  <c r="B30" i="55" s="1"/>
  <c r="C30" i="7"/>
  <c r="C30" i="55" s="1"/>
  <c r="E30" i="7"/>
  <c r="B31" i="7"/>
  <c r="B31" i="55" s="1"/>
  <c r="C31" i="7"/>
  <c r="C31" i="55" s="1"/>
  <c r="E31" i="7"/>
  <c r="D9" i="7"/>
  <c r="D9" i="55" s="1"/>
  <c r="C9" i="7"/>
  <c r="C9" i="55" s="1"/>
  <c r="E9" i="7"/>
  <c r="E9" i="55" s="1"/>
  <c r="B9" i="7"/>
  <c r="B9" i="55" s="1"/>
  <c r="C8" i="7"/>
  <c r="C8" i="55" s="1"/>
  <c r="F8" i="55" s="1"/>
  <c r="B8" i="7"/>
  <c r="B8" i="55" s="1"/>
  <c r="F81" i="7" l="1"/>
  <c r="F86" i="7"/>
  <c r="F29" i="55"/>
  <c r="F25" i="55"/>
  <c r="F21" i="55"/>
  <c r="F13" i="55"/>
  <c r="F94" i="7"/>
  <c r="F72" i="7"/>
  <c r="F89" i="7"/>
  <c r="F34" i="55"/>
  <c r="F45" i="55"/>
  <c r="F43" i="55"/>
  <c r="F70" i="7"/>
  <c r="F94" i="55"/>
  <c r="F80" i="55"/>
  <c r="F36" i="55"/>
  <c r="F41" i="55"/>
  <c r="F40" i="55"/>
  <c r="F72" i="55"/>
  <c r="F17" i="55"/>
  <c r="F26" i="55"/>
  <c r="F22" i="55"/>
  <c r="F18" i="55"/>
  <c r="F14" i="55"/>
  <c r="F47" i="55"/>
  <c r="F49" i="55"/>
  <c r="F51" i="55"/>
  <c r="F55" i="55"/>
  <c r="F57" i="55"/>
  <c r="F64" i="7"/>
  <c r="F67" i="7"/>
  <c r="F70" i="55"/>
  <c r="F84" i="55"/>
  <c r="F22" i="7"/>
  <c r="F75" i="7"/>
  <c r="F89" i="55"/>
  <c r="F81" i="55"/>
  <c r="F18" i="7"/>
  <c r="F14" i="7"/>
  <c r="F30" i="7"/>
  <c r="E30" i="55"/>
  <c r="F30" i="55" s="1"/>
  <c r="F31" i="7"/>
  <c r="E31" i="55"/>
  <c r="F31" i="55" s="1"/>
  <c r="F27" i="55"/>
  <c r="F23" i="55"/>
  <c r="F19" i="55"/>
  <c r="F15" i="55"/>
  <c r="F11" i="55"/>
  <c r="F44" i="55"/>
  <c r="F42" i="55"/>
  <c r="F28" i="7"/>
  <c r="F24" i="7"/>
  <c r="F20" i="7"/>
  <c r="F16" i="7"/>
  <c r="F12" i="7"/>
  <c r="F40" i="7"/>
  <c r="F43" i="7"/>
  <c r="F51" i="7"/>
  <c r="F80" i="7"/>
  <c r="F87" i="7"/>
  <c r="F64" i="55"/>
  <c r="F96" i="7"/>
  <c r="E96" i="55"/>
  <c r="F96" i="55" s="1"/>
  <c r="F90" i="55"/>
  <c r="F86" i="55"/>
  <c r="F82" i="55"/>
  <c r="F9" i="55"/>
  <c r="F28" i="55"/>
  <c r="F24" i="55"/>
  <c r="F20" i="55"/>
  <c r="F16" i="55"/>
  <c r="F12" i="55"/>
  <c r="F8" i="7"/>
  <c r="F27" i="7"/>
  <c r="F23" i="7"/>
  <c r="F19" i="7"/>
  <c r="F15" i="7"/>
  <c r="F11" i="7"/>
  <c r="F41" i="7"/>
  <c r="F42" i="7"/>
  <c r="F55" i="7"/>
  <c r="F73" i="7"/>
  <c r="E73" i="55"/>
  <c r="F73" i="55" s="1"/>
  <c r="F68" i="7"/>
  <c r="C68" i="55"/>
  <c r="F68" i="55" s="1"/>
  <c r="F65" i="7"/>
  <c r="E65" i="55"/>
  <c r="F65" i="55" s="1"/>
  <c r="F79" i="7"/>
  <c r="E79" i="55"/>
  <c r="F79" i="55" s="1"/>
  <c r="F93" i="7"/>
  <c r="E93" i="55"/>
  <c r="F93" i="55" s="1"/>
  <c r="F92" i="7"/>
  <c r="C92" i="55"/>
  <c r="F92" i="55" s="1"/>
  <c r="F87" i="55"/>
  <c r="F83" i="55"/>
  <c r="F9" i="7"/>
  <c r="F26" i="7"/>
  <c r="F34" i="7"/>
  <c r="F45" i="7"/>
  <c r="F47" i="7"/>
  <c r="F57" i="7"/>
  <c r="F63" i="7"/>
  <c r="E63" i="55"/>
  <c r="F63" i="55" s="1"/>
  <c r="F76" i="7"/>
  <c r="C76" i="55"/>
  <c r="F76" i="55" s="1"/>
  <c r="F74" i="7"/>
  <c r="E74" i="55"/>
  <c r="F74" i="55" s="1"/>
  <c r="F69" i="7"/>
  <c r="C69" i="55"/>
  <c r="F69" i="55" s="1"/>
  <c r="F66" i="7"/>
  <c r="E66" i="55"/>
  <c r="F66" i="55" s="1"/>
  <c r="F88" i="7"/>
  <c r="E88" i="55"/>
  <c r="F88" i="55" s="1"/>
  <c r="F29" i="7"/>
  <c r="F25" i="7"/>
  <c r="F21" i="7"/>
  <c r="F17" i="7"/>
  <c r="F13" i="7"/>
  <c r="F36" i="7"/>
  <c r="F44" i="7"/>
  <c r="F49" i="7"/>
  <c r="F83" i="7"/>
  <c r="F75" i="55"/>
  <c r="F71" i="7"/>
  <c r="E71" i="55"/>
  <c r="F71" i="55" s="1"/>
  <c r="F67" i="55"/>
  <c r="F95" i="7"/>
  <c r="E95" i="55"/>
  <c r="F95" i="55" s="1"/>
  <c r="F85" i="7"/>
  <c r="E85" i="55"/>
  <c r="F85" i="55" s="1"/>
  <c r="F59" i="11"/>
  <c r="D59" i="7"/>
  <c r="D59" i="55" s="1"/>
  <c r="F53" i="7"/>
  <c r="E53" i="55"/>
  <c r="F53" i="55" s="1"/>
  <c r="F90" i="7"/>
  <c r="B91" i="7"/>
  <c r="B91" i="55" s="1"/>
  <c r="F59" i="45"/>
  <c r="B45" i="7"/>
  <c r="B45" i="55" s="1"/>
  <c r="C10" i="7"/>
  <c r="C10" i="55" s="1"/>
  <c r="B10" i="7"/>
  <c r="B10" i="55" s="1"/>
  <c r="F97" i="49" l="1"/>
  <c r="C97" i="7"/>
  <c r="F91" i="49"/>
  <c r="C91" i="7"/>
  <c r="F10" i="44"/>
  <c r="E10" i="7"/>
  <c r="F91" i="7" l="1"/>
  <c r="C91" i="55"/>
  <c r="F91" i="55" s="1"/>
  <c r="F10" i="7"/>
  <c r="E10" i="55"/>
  <c r="F10" i="55" s="1"/>
  <c r="F97" i="7"/>
  <c r="C97" i="55"/>
  <c r="F97" i="55" s="1"/>
  <c r="F38" i="44"/>
  <c r="E38" i="7"/>
  <c r="E38" i="55" s="1"/>
  <c r="B38" i="7"/>
  <c r="C38" i="7"/>
  <c r="B59" i="11"/>
  <c r="F10" i="14"/>
  <c r="F97" i="20"/>
  <c r="F97" i="15"/>
  <c r="F95" i="19"/>
  <c r="F95" i="17"/>
  <c r="F95" i="14"/>
  <c r="F95" i="22"/>
  <c r="F91" i="21"/>
  <c r="F91" i="17"/>
  <c r="F91" i="16"/>
  <c r="F91" i="15"/>
  <c r="F91" i="22"/>
  <c r="F86" i="20"/>
  <c r="F86" i="19"/>
  <c r="F86" i="17"/>
  <c r="F86" i="16"/>
  <c r="F86" i="15"/>
  <c r="F86" i="14"/>
  <c r="F86" i="22"/>
  <c r="F82" i="20"/>
  <c r="F82" i="15"/>
  <c r="F76" i="19"/>
  <c r="F76" i="20"/>
  <c r="F76" i="14"/>
  <c r="F76" i="22"/>
  <c r="F71" i="19"/>
  <c r="F71" i="16"/>
  <c r="F71" i="17"/>
  <c r="F71" i="15"/>
  <c r="F71" i="22"/>
  <c r="B71" i="11"/>
  <c r="B76" i="11" s="1"/>
  <c r="F97" i="21"/>
  <c r="F97" i="19"/>
  <c r="F97" i="17"/>
  <c r="F97" i="16"/>
  <c r="F97" i="14"/>
  <c r="F97" i="22"/>
  <c r="F81" i="21"/>
  <c r="F82" i="21"/>
  <c r="F83" i="21"/>
  <c r="F84" i="21"/>
  <c r="F85" i="21"/>
  <c r="F86" i="21"/>
  <c r="F87" i="21"/>
  <c r="F88" i="21"/>
  <c r="F89" i="21"/>
  <c r="F90" i="21"/>
  <c r="F92" i="21"/>
  <c r="F93" i="21"/>
  <c r="F94" i="21"/>
  <c r="F95" i="21"/>
  <c r="F96" i="21"/>
  <c r="F81" i="20"/>
  <c r="F83" i="20"/>
  <c r="F84" i="20"/>
  <c r="F85" i="20"/>
  <c r="F87" i="20"/>
  <c r="F88" i="20"/>
  <c r="F89" i="20"/>
  <c r="F90" i="20"/>
  <c r="F91" i="20"/>
  <c r="F92" i="20"/>
  <c r="F93" i="20"/>
  <c r="F94" i="20"/>
  <c r="F95" i="20"/>
  <c r="F96" i="20"/>
  <c r="F81" i="19"/>
  <c r="F82" i="19"/>
  <c r="F83" i="19"/>
  <c r="F84" i="19"/>
  <c r="F85" i="19"/>
  <c r="F87" i="19"/>
  <c r="F88" i="19"/>
  <c r="F89" i="19"/>
  <c r="F90" i="19"/>
  <c r="F91" i="19"/>
  <c r="F92" i="19"/>
  <c r="F93" i="19"/>
  <c r="F94" i="19"/>
  <c r="F96" i="19"/>
  <c r="F81" i="17"/>
  <c r="F82" i="17"/>
  <c r="F83" i="17"/>
  <c r="F84" i="17"/>
  <c r="F85" i="17"/>
  <c r="F87" i="17"/>
  <c r="F88" i="17"/>
  <c r="F89" i="17"/>
  <c r="F90" i="17"/>
  <c r="F92" i="17"/>
  <c r="F93" i="17"/>
  <c r="F94" i="17"/>
  <c r="F96" i="17"/>
  <c r="F81" i="16"/>
  <c r="F82" i="16"/>
  <c r="F83" i="16"/>
  <c r="F84" i="16"/>
  <c r="F85" i="16"/>
  <c r="F87" i="16"/>
  <c r="F88" i="16"/>
  <c r="F89" i="16"/>
  <c r="F90" i="16"/>
  <c r="F92" i="16"/>
  <c r="F93" i="16"/>
  <c r="F94" i="16"/>
  <c r="F95" i="16"/>
  <c r="F96" i="16"/>
  <c r="F81" i="15"/>
  <c r="F83" i="15"/>
  <c r="F84" i="15"/>
  <c r="F85" i="15"/>
  <c r="F87" i="15"/>
  <c r="F88" i="15"/>
  <c r="F89" i="15"/>
  <c r="F90" i="15"/>
  <c r="F92" i="15"/>
  <c r="F93" i="15"/>
  <c r="F94" i="15"/>
  <c r="F95" i="15"/>
  <c r="F96" i="15"/>
  <c r="F81" i="14"/>
  <c r="F82" i="14"/>
  <c r="F83" i="14"/>
  <c r="F84" i="14"/>
  <c r="F85" i="14"/>
  <c r="F87" i="14"/>
  <c r="F88" i="14"/>
  <c r="F89" i="14"/>
  <c r="F90" i="14"/>
  <c r="F91" i="14"/>
  <c r="F92" i="14"/>
  <c r="F93" i="14"/>
  <c r="F94" i="14"/>
  <c r="F96" i="14"/>
  <c r="F81" i="22"/>
  <c r="F82" i="22"/>
  <c r="F83" i="22"/>
  <c r="F84" i="22"/>
  <c r="F85" i="22"/>
  <c r="F87" i="22"/>
  <c r="F88" i="22"/>
  <c r="F89" i="22"/>
  <c r="F90" i="22"/>
  <c r="F92" i="22"/>
  <c r="F93" i="22"/>
  <c r="F94" i="22"/>
  <c r="F96" i="22"/>
  <c r="F80" i="21"/>
  <c r="F80" i="20"/>
  <c r="F80" i="19"/>
  <c r="F80" i="17"/>
  <c r="F80" i="16"/>
  <c r="F80" i="15"/>
  <c r="F80" i="14"/>
  <c r="F80" i="22"/>
  <c r="F79" i="21"/>
  <c r="F79" i="20"/>
  <c r="F79" i="19"/>
  <c r="F79" i="17"/>
  <c r="F79" i="16"/>
  <c r="F79" i="15"/>
  <c r="F79" i="14"/>
  <c r="F79" i="22"/>
  <c r="F65" i="21"/>
  <c r="F66" i="21"/>
  <c r="F67" i="21"/>
  <c r="F68" i="21"/>
  <c r="F69" i="21"/>
  <c r="F70" i="21"/>
  <c r="F72" i="21"/>
  <c r="F73" i="21"/>
  <c r="F74" i="21"/>
  <c r="F75" i="21"/>
  <c r="F65" i="20"/>
  <c r="F66" i="20"/>
  <c r="F67" i="20"/>
  <c r="F68" i="20"/>
  <c r="F69" i="20"/>
  <c r="F70" i="20"/>
  <c r="F72" i="20"/>
  <c r="F73" i="20"/>
  <c r="F74" i="20"/>
  <c r="F75" i="20"/>
  <c r="F65" i="19"/>
  <c r="F66" i="19"/>
  <c r="F67" i="19"/>
  <c r="F68" i="19"/>
  <c r="F69" i="19"/>
  <c r="F70" i="19"/>
  <c r="F72" i="19"/>
  <c r="F73" i="19"/>
  <c r="F74" i="19"/>
  <c r="F75" i="19"/>
  <c r="F65" i="17"/>
  <c r="F66" i="17"/>
  <c r="F67" i="17"/>
  <c r="F68" i="17"/>
  <c r="F69" i="17"/>
  <c r="F70" i="17"/>
  <c r="F72" i="17"/>
  <c r="F73" i="17"/>
  <c r="F74" i="17"/>
  <c r="F75" i="17"/>
  <c r="F76" i="17"/>
  <c r="F65" i="16"/>
  <c r="F66" i="16"/>
  <c r="F67" i="16"/>
  <c r="F68" i="16"/>
  <c r="F69" i="16"/>
  <c r="F70" i="16"/>
  <c r="F72" i="16"/>
  <c r="F73" i="16"/>
  <c r="F74" i="16"/>
  <c r="F75" i="16"/>
  <c r="F76" i="16"/>
  <c r="F65" i="15"/>
  <c r="F66" i="15"/>
  <c r="F67" i="15"/>
  <c r="F68" i="15"/>
  <c r="F69" i="15"/>
  <c r="F70" i="15"/>
  <c r="F72" i="15"/>
  <c r="F73" i="15"/>
  <c r="F74" i="15"/>
  <c r="F75" i="15"/>
  <c r="F76" i="15"/>
  <c r="F65" i="14"/>
  <c r="F66" i="14"/>
  <c r="F67" i="14"/>
  <c r="F68" i="14"/>
  <c r="F69" i="14"/>
  <c r="F70" i="14"/>
  <c r="F71" i="14"/>
  <c r="F72" i="14"/>
  <c r="F73" i="14"/>
  <c r="F74" i="14"/>
  <c r="F75" i="14"/>
  <c r="F65" i="22"/>
  <c r="F66" i="22"/>
  <c r="F67" i="22"/>
  <c r="F68" i="22"/>
  <c r="F69" i="22"/>
  <c r="F70" i="22"/>
  <c r="F72" i="22"/>
  <c r="F73" i="22"/>
  <c r="F74" i="22"/>
  <c r="F75" i="22"/>
  <c r="F64" i="21"/>
  <c r="F64" i="20"/>
  <c r="F64" i="19"/>
  <c r="F64" i="17"/>
  <c r="F64" i="16"/>
  <c r="F64" i="15"/>
  <c r="F64" i="14"/>
  <c r="F64" i="22"/>
  <c r="F63" i="21"/>
  <c r="F63" i="20"/>
  <c r="F63" i="19"/>
  <c r="F63" i="17"/>
  <c r="F63" i="16"/>
  <c r="F63" i="15"/>
  <c r="F63" i="14"/>
  <c r="F63" i="22"/>
  <c r="F57" i="21"/>
  <c r="F57" i="20"/>
  <c r="F57" i="19"/>
  <c r="F57" i="17"/>
  <c r="F57" i="16"/>
  <c r="F57" i="15"/>
  <c r="F57" i="14"/>
  <c r="F57" i="22"/>
  <c r="F55" i="21"/>
  <c r="F55" i="20"/>
  <c r="F55" i="19"/>
  <c r="F55" i="17"/>
  <c r="F55" i="16"/>
  <c r="F55" i="15"/>
  <c r="F55" i="14"/>
  <c r="F55" i="22"/>
  <c r="F53" i="21"/>
  <c r="F53" i="20"/>
  <c r="F53" i="19"/>
  <c r="F53" i="17"/>
  <c r="F53" i="16"/>
  <c r="F53" i="15"/>
  <c r="F53" i="14"/>
  <c r="F53" i="22"/>
  <c r="F51" i="21"/>
  <c r="F51" i="20"/>
  <c r="F51" i="19"/>
  <c r="F51" i="17"/>
  <c r="F51" i="16"/>
  <c r="F51" i="15"/>
  <c r="F51" i="14"/>
  <c r="F51" i="22"/>
  <c r="F49" i="21"/>
  <c r="F49" i="20"/>
  <c r="F49" i="19"/>
  <c r="F49" i="17"/>
  <c r="F49" i="16"/>
  <c r="F49" i="15"/>
  <c r="F49" i="14"/>
  <c r="F49" i="22"/>
  <c r="F47" i="21"/>
  <c r="F47" i="20"/>
  <c r="F47" i="19"/>
  <c r="F47" i="17"/>
  <c r="F47" i="16"/>
  <c r="F47" i="15"/>
  <c r="F47" i="14"/>
  <c r="F47" i="22"/>
  <c r="F42" i="21"/>
  <c r="F43" i="21"/>
  <c r="F44" i="21"/>
  <c r="F45" i="21"/>
  <c r="F42" i="20"/>
  <c r="F43" i="20"/>
  <c r="F44" i="20"/>
  <c r="F45" i="20"/>
  <c r="F42" i="19"/>
  <c r="F43" i="19"/>
  <c r="F44" i="19"/>
  <c r="F45" i="19"/>
  <c r="F42" i="17"/>
  <c r="F43" i="17"/>
  <c r="F44" i="17"/>
  <c r="F45" i="17"/>
  <c r="F42" i="16"/>
  <c r="F43" i="16"/>
  <c r="F44" i="16"/>
  <c r="F45" i="16"/>
  <c r="F42" i="15"/>
  <c r="F43" i="15"/>
  <c r="F44" i="15"/>
  <c r="F45" i="15"/>
  <c r="F42" i="14"/>
  <c r="F43" i="14"/>
  <c r="F44" i="14"/>
  <c r="F45" i="14"/>
  <c r="F42" i="22"/>
  <c r="F43" i="22"/>
  <c r="F44" i="22"/>
  <c r="F45" i="22"/>
  <c r="F41" i="21"/>
  <c r="F41" i="20"/>
  <c r="F41" i="19"/>
  <c r="F41" i="17"/>
  <c r="F41" i="16"/>
  <c r="F41" i="15"/>
  <c r="F41" i="14"/>
  <c r="F41" i="22"/>
  <c r="F40" i="21"/>
  <c r="F40" i="20"/>
  <c r="F40" i="19"/>
  <c r="F40" i="17"/>
  <c r="F40" i="16"/>
  <c r="F40" i="15"/>
  <c r="F40" i="14"/>
  <c r="F40" i="22"/>
  <c r="F36" i="21"/>
  <c r="F36" i="20"/>
  <c r="F36" i="19"/>
  <c r="F36" i="17"/>
  <c r="F36" i="16"/>
  <c r="F36" i="15"/>
  <c r="F36" i="14"/>
  <c r="F36" i="22"/>
  <c r="F34" i="21"/>
  <c r="F34" i="20"/>
  <c r="F34" i="19"/>
  <c r="F34" i="17"/>
  <c r="F34" i="16"/>
  <c r="F34" i="15"/>
  <c r="F34" i="14"/>
  <c r="F34" i="22"/>
  <c r="F10" i="21"/>
  <c r="F11" i="21"/>
  <c r="F12" i="21"/>
  <c r="F13" i="21"/>
  <c r="F14" i="21"/>
  <c r="F15" i="21"/>
  <c r="F16" i="21"/>
  <c r="F17" i="21"/>
  <c r="F18" i="21"/>
  <c r="F19" i="21"/>
  <c r="F20" i="21"/>
  <c r="F21" i="21"/>
  <c r="F22" i="21"/>
  <c r="F23" i="21"/>
  <c r="F24" i="21"/>
  <c r="F25" i="21"/>
  <c r="F26" i="21"/>
  <c r="F27" i="21"/>
  <c r="F28" i="21"/>
  <c r="F29" i="21"/>
  <c r="F30" i="21"/>
  <c r="F31" i="21"/>
  <c r="F11" i="20"/>
  <c r="F12" i="20"/>
  <c r="F13" i="20"/>
  <c r="F14" i="20"/>
  <c r="F15" i="20"/>
  <c r="F16" i="20"/>
  <c r="F17" i="20"/>
  <c r="F18" i="20"/>
  <c r="F19" i="20"/>
  <c r="F20" i="20"/>
  <c r="F21" i="20"/>
  <c r="F22" i="20"/>
  <c r="F23" i="20"/>
  <c r="F24" i="20"/>
  <c r="F25" i="20"/>
  <c r="F26" i="20"/>
  <c r="F27" i="20"/>
  <c r="F28" i="20"/>
  <c r="F29" i="20"/>
  <c r="F30" i="20"/>
  <c r="F31" i="20"/>
  <c r="F11" i="19"/>
  <c r="F12" i="19"/>
  <c r="F13" i="19"/>
  <c r="F14" i="19"/>
  <c r="F15" i="19"/>
  <c r="F16" i="19"/>
  <c r="F17" i="19"/>
  <c r="F18" i="19"/>
  <c r="F19" i="19"/>
  <c r="F20" i="19"/>
  <c r="F21" i="19"/>
  <c r="F22" i="19"/>
  <c r="F23" i="19"/>
  <c r="F24" i="19"/>
  <c r="F25" i="19"/>
  <c r="F26" i="19"/>
  <c r="F27" i="19"/>
  <c r="F28" i="19"/>
  <c r="F29" i="19"/>
  <c r="F30" i="19"/>
  <c r="F31" i="19"/>
  <c r="F10" i="17"/>
  <c r="F11" i="17"/>
  <c r="F12" i="17"/>
  <c r="F13" i="17"/>
  <c r="F14" i="17"/>
  <c r="F15" i="17"/>
  <c r="F16" i="17"/>
  <c r="F17" i="17"/>
  <c r="F18" i="17"/>
  <c r="F19" i="17"/>
  <c r="F20" i="17"/>
  <c r="F21" i="17"/>
  <c r="F22" i="17"/>
  <c r="F23" i="17"/>
  <c r="F24" i="17"/>
  <c r="F25" i="17"/>
  <c r="F26" i="17"/>
  <c r="F27" i="17"/>
  <c r="F28" i="17"/>
  <c r="F29" i="17"/>
  <c r="F30" i="17"/>
  <c r="F31" i="17"/>
  <c r="F10" i="16"/>
  <c r="F11" i="16"/>
  <c r="F12" i="16"/>
  <c r="F13" i="16"/>
  <c r="F14" i="16"/>
  <c r="F15" i="16"/>
  <c r="F16" i="16"/>
  <c r="F17" i="16"/>
  <c r="F18" i="16"/>
  <c r="F19" i="16"/>
  <c r="F20" i="16"/>
  <c r="F21" i="16"/>
  <c r="F22" i="16"/>
  <c r="F23" i="16"/>
  <c r="F24" i="16"/>
  <c r="F25" i="16"/>
  <c r="F26" i="16"/>
  <c r="F27" i="16"/>
  <c r="F28" i="16"/>
  <c r="F29" i="16"/>
  <c r="F30" i="16"/>
  <c r="F31" i="16"/>
  <c r="F11" i="15"/>
  <c r="F12" i="15"/>
  <c r="F13" i="15"/>
  <c r="F14" i="15"/>
  <c r="F15" i="15"/>
  <c r="F16" i="15"/>
  <c r="F17" i="15"/>
  <c r="F18" i="15"/>
  <c r="F19" i="15"/>
  <c r="F20" i="15"/>
  <c r="F21" i="15"/>
  <c r="F22" i="15"/>
  <c r="F23" i="15"/>
  <c r="F24" i="15"/>
  <c r="F25" i="15"/>
  <c r="F26" i="15"/>
  <c r="F27" i="15"/>
  <c r="F28" i="15"/>
  <c r="F29" i="15"/>
  <c r="F30" i="15"/>
  <c r="F31" i="15"/>
  <c r="F11" i="14"/>
  <c r="F12" i="14"/>
  <c r="F13" i="14"/>
  <c r="F14" i="14"/>
  <c r="F15" i="14"/>
  <c r="F16" i="14"/>
  <c r="F17" i="14"/>
  <c r="F18" i="14"/>
  <c r="F19" i="14"/>
  <c r="F20" i="14"/>
  <c r="F21" i="14"/>
  <c r="F22" i="14"/>
  <c r="F23" i="14"/>
  <c r="F24" i="14"/>
  <c r="F25" i="14"/>
  <c r="F26" i="14"/>
  <c r="F27" i="14"/>
  <c r="F28" i="14"/>
  <c r="F29" i="14"/>
  <c r="F30" i="14"/>
  <c r="F31" i="14"/>
  <c r="F11" i="22"/>
  <c r="F12" i="22"/>
  <c r="F13" i="22"/>
  <c r="F14" i="22"/>
  <c r="F15" i="22"/>
  <c r="F16" i="22"/>
  <c r="F17" i="22"/>
  <c r="F18" i="22"/>
  <c r="F19" i="22"/>
  <c r="F20" i="22"/>
  <c r="F21" i="22"/>
  <c r="F22" i="22"/>
  <c r="F23" i="22"/>
  <c r="F24" i="22"/>
  <c r="F25" i="22"/>
  <c r="F26" i="22"/>
  <c r="F27" i="22"/>
  <c r="F28" i="22"/>
  <c r="F29" i="22"/>
  <c r="F30" i="22"/>
  <c r="F31" i="22"/>
  <c r="F9" i="21"/>
  <c r="F9" i="20"/>
  <c r="F9" i="19"/>
  <c r="F9" i="17"/>
  <c r="F9" i="16"/>
  <c r="F9" i="15"/>
  <c r="F9" i="14"/>
  <c r="F9" i="22"/>
  <c r="F8" i="21"/>
  <c r="F8" i="20"/>
  <c r="F8" i="19"/>
  <c r="F8" i="17"/>
  <c r="F8" i="16"/>
  <c r="F8" i="15"/>
  <c r="F8" i="14"/>
  <c r="F8" i="22"/>
  <c r="B59" i="7" l="1"/>
  <c r="B59" i="55" s="1"/>
  <c r="B38" i="55"/>
  <c r="C59" i="7"/>
  <c r="C59" i="55" s="1"/>
  <c r="C38" i="55"/>
  <c r="F38" i="55" s="1"/>
  <c r="F59" i="44"/>
  <c r="F38" i="7"/>
  <c r="E59" i="7"/>
  <c r="F38" i="14"/>
  <c r="F38" i="15"/>
  <c r="F59" i="15"/>
  <c r="F10" i="15"/>
  <c r="F38" i="16"/>
  <c r="F59" i="16"/>
  <c r="F59" i="17"/>
  <c r="F38" i="17"/>
  <c r="F38" i="21"/>
  <c r="F59" i="19"/>
  <c r="F38" i="19"/>
  <c r="F59" i="20"/>
  <c r="F38" i="20"/>
  <c r="F10" i="20"/>
  <c r="F10" i="22"/>
  <c r="F10" i="19"/>
  <c r="F38" i="22"/>
  <c r="F59" i="14"/>
  <c r="F59" i="22"/>
  <c r="F59" i="21"/>
  <c r="F76" i="21"/>
  <c r="F71" i="20"/>
  <c r="F71" i="21"/>
  <c r="F59" i="7" l="1"/>
  <c r="E59" i="55"/>
  <c r="F59" i="55" s="1"/>
  <c r="F97" i="30"/>
  <c r="F97" i="29"/>
  <c r="F97" i="28"/>
  <c r="F97" i="27"/>
  <c r="F97" i="26"/>
  <c r="F97" i="25"/>
  <c r="F97" i="24"/>
  <c r="F97" i="34"/>
  <c r="F97" i="32"/>
  <c r="F81" i="30"/>
  <c r="F82" i="30"/>
  <c r="F83" i="30"/>
  <c r="F84" i="30"/>
  <c r="F85" i="30"/>
  <c r="F86" i="30"/>
  <c r="F87" i="30"/>
  <c r="F88" i="30"/>
  <c r="F89" i="30"/>
  <c r="F90" i="30"/>
  <c r="F91" i="30"/>
  <c r="F92" i="30"/>
  <c r="F93" i="30"/>
  <c r="F94" i="30"/>
  <c r="F95" i="30"/>
  <c r="F96" i="30"/>
  <c r="F81" i="29"/>
  <c r="F82" i="29"/>
  <c r="F83" i="29"/>
  <c r="F84" i="29"/>
  <c r="F85" i="29"/>
  <c r="F86" i="29"/>
  <c r="F87" i="29"/>
  <c r="F88" i="29"/>
  <c r="F89" i="29"/>
  <c r="F90" i="29"/>
  <c r="F91" i="29"/>
  <c r="F92" i="29"/>
  <c r="F93" i="29"/>
  <c r="F94" i="29"/>
  <c r="F95" i="29"/>
  <c r="F96" i="29"/>
  <c r="F81" i="28"/>
  <c r="F82" i="28"/>
  <c r="F83" i="28"/>
  <c r="F84" i="28"/>
  <c r="F85" i="28"/>
  <c r="F86" i="28"/>
  <c r="F87" i="28"/>
  <c r="F88" i="28"/>
  <c r="F89" i="28"/>
  <c r="F90" i="28"/>
  <c r="F91" i="28"/>
  <c r="F92" i="28"/>
  <c r="F93" i="28"/>
  <c r="F94" i="28"/>
  <c r="F95" i="28"/>
  <c r="F96" i="28"/>
  <c r="F81" i="27"/>
  <c r="F82" i="27"/>
  <c r="F83" i="27"/>
  <c r="F84" i="27"/>
  <c r="F85" i="27"/>
  <c r="F86" i="27"/>
  <c r="F87" i="27"/>
  <c r="F88" i="27"/>
  <c r="F89" i="27"/>
  <c r="F90" i="27"/>
  <c r="F91" i="27"/>
  <c r="F92" i="27"/>
  <c r="F93" i="27"/>
  <c r="F94" i="27"/>
  <c r="F95" i="27"/>
  <c r="F96" i="27"/>
  <c r="F81" i="26"/>
  <c r="F82" i="26"/>
  <c r="F83" i="26"/>
  <c r="F84" i="26"/>
  <c r="F85" i="26"/>
  <c r="F86" i="26"/>
  <c r="F87" i="26"/>
  <c r="F88" i="26"/>
  <c r="F89" i="26"/>
  <c r="F90" i="26"/>
  <c r="F91" i="26"/>
  <c r="F92" i="26"/>
  <c r="F93" i="26"/>
  <c r="F94" i="26"/>
  <c r="F95" i="26"/>
  <c r="F96" i="26"/>
  <c r="F81" i="25"/>
  <c r="F82" i="25"/>
  <c r="F83" i="25"/>
  <c r="F84" i="25"/>
  <c r="F85" i="25"/>
  <c r="F86" i="25"/>
  <c r="F87" i="25"/>
  <c r="F88" i="25"/>
  <c r="F89" i="25"/>
  <c r="F90" i="25"/>
  <c r="F91" i="25"/>
  <c r="F92" i="25"/>
  <c r="F93" i="25"/>
  <c r="F94" i="25"/>
  <c r="F95" i="25"/>
  <c r="F96" i="25"/>
  <c r="F81" i="24"/>
  <c r="F82" i="24"/>
  <c r="F83" i="24"/>
  <c r="F84" i="24"/>
  <c r="F85" i="24"/>
  <c r="F86" i="24"/>
  <c r="F87" i="24"/>
  <c r="F88" i="24"/>
  <c r="F89" i="24"/>
  <c r="F90" i="24"/>
  <c r="F91" i="24"/>
  <c r="F92" i="24"/>
  <c r="F93" i="24"/>
  <c r="F94" i="24"/>
  <c r="F95" i="24"/>
  <c r="F96" i="24"/>
  <c r="F81" i="34"/>
  <c r="F82" i="34"/>
  <c r="F83" i="34"/>
  <c r="F84" i="34"/>
  <c r="F85" i="34"/>
  <c r="F86" i="34"/>
  <c r="F87" i="34"/>
  <c r="F88" i="34"/>
  <c r="F89" i="34"/>
  <c r="F90" i="34"/>
  <c r="F91" i="34"/>
  <c r="F92" i="34"/>
  <c r="F93" i="34"/>
  <c r="F94" i="34"/>
  <c r="F95" i="34"/>
  <c r="F96" i="34"/>
  <c r="F81" i="32"/>
  <c r="F82" i="32"/>
  <c r="F83" i="32"/>
  <c r="F84" i="32"/>
  <c r="F85" i="32"/>
  <c r="F86" i="32"/>
  <c r="F87" i="32"/>
  <c r="F88" i="32"/>
  <c r="F89" i="32"/>
  <c r="F90" i="32"/>
  <c r="F91" i="32"/>
  <c r="F92" i="32"/>
  <c r="F93" i="32"/>
  <c r="F94" i="32"/>
  <c r="F95" i="32"/>
  <c r="F96" i="32"/>
  <c r="F80" i="30"/>
  <c r="F80" i="29"/>
  <c r="F80" i="28"/>
  <c r="F80" i="27"/>
  <c r="F80" i="26"/>
  <c r="F80" i="25"/>
  <c r="F80" i="24"/>
  <c r="F80" i="34"/>
  <c r="F80" i="32"/>
  <c r="F79" i="30"/>
  <c r="F79" i="29"/>
  <c r="F79" i="28"/>
  <c r="F79" i="27"/>
  <c r="F79" i="26"/>
  <c r="F79" i="25"/>
  <c r="F79" i="24"/>
  <c r="F79" i="34"/>
  <c r="F79" i="32"/>
  <c r="F65" i="30"/>
  <c r="F66" i="30"/>
  <c r="F67" i="30"/>
  <c r="F68" i="30"/>
  <c r="F69" i="30"/>
  <c r="F70" i="30"/>
  <c r="F71" i="30"/>
  <c r="F72" i="30"/>
  <c r="F73" i="30"/>
  <c r="F74" i="30"/>
  <c r="F75" i="30"/>
  <c r="F76" i="30"/>
  <c r="F65" i="29"/>
  <c r="F66" i="29"/>
  <c r="F67" i="29"/>
  <c r="F68" i="29"/>
  <c r="F69" i="29"/>
  <c r="F70" i="29"/>
  <c r="F71" i="29"/>
  <c r="F72" i="29"/>
  <c r="F73" i="29"/>
  <c r="F74" i="29"/>
  <c r="F75" i="29"/>
  <c r="F76" i="29"/>
  <c r="F65" i="28"/>
  <c r="F66" i="28"/>
  <c r="F67" i="28"/>
  <c r="F68" i="28"/>
  <c r="F69" i="28"/>
  <c r="F70" i="28"/>
  <c r="F71" i="28"/>
  <c r="F72" i="28"/>
  <c r="F73" i="28"/>
  <c r="F74" i="28"/>
  <c r="F75" i="28"/>
  <c r="F76" i="28"/>
  <c r="F65" i="27"/>
  <c r="F66" i="27"/>
  <c r="F67" i="27"/>
  <c r="F68" i="27"/>
  <c r="F69" i="27"/>
  <c r="F70" i="27"/>
  <c r="F71" i="27"/>
  <c r="F72" i="27"/>
  <c r="F73" i="27"/>
  <c r="F74" i="27"/>
  <c r="F75" i="27"/>
  <c r="F76" i="27"/>
  <c r="F65" i="26"/>
  <c r="F66" i="26"/>
  <c r="F67" i="26"/>
  <c r="F68" i="26"/>
  <c r="F69" i="26"/>
  <c r="F70" i="26"/>
  <c r="F71" i="26"/>
  <c r="F72" i="26"/>
  <c r="F73" i="26"/>
  <c r="F74" i="26"/>
  <c r="F75" i="26"/>
  <c r="F76" i="26"/>
  <c r="F65" i="25"/>
  <c r="F66" i="25"/>
  <c r="F67" i="25"/>
  <c r="F68" i="25"/>
  <c r="F69" i="25"/>
  <c r="F70" i="25"/>
  <c r="F71" i="25"/>
  <c r="F72" i="25"/>
  <c r="F73" i="25"/>
  <c r="F74" i="25"/>
  <c r="F75" i="25"/>
  <c r="F76" i="25"/>
  <c r="F65" i="24"/>
  <c r="F66" i="24"/>
  <c r="F67" i="24"/>
  <c r="F68" i="24"/>
  <c r="F69" i="24"/>
  <c r="F70" i="24"/>
  <c r="F71" i="24"/>
  <c r="F72" i="24"/>
  <c r="F73" i="24"/>
  <c r="F74" i="24"/>
  <c r="F75" i="24"/>
  <c r="F76" i="24"/>
  <c r="F65" i="34"/>
  <c r="F66" i="34"/>
  <c r="F67" i="34"/>
  <c r="F68" i="34"/>
  <c r="F69" i="34"/>
  <c r="F70" i="34"/>
  <c r="F71" i="34"/>
  <c r="F72" i="34"/>
  <c r="F73" i="34"/>
  <c r="F74" i="34"/>
  <c r="F75" i="34"/>
  <c r="F76" i="34"/>
  <c r="F65" i="32"/>
  <c r="F66" i="32"/>
  <c r="F67" i="32"/>
  <c r="F68" i="32"/>
  <c r="F69" i="32"/>
  <c r="F70" i="32"/>
  <c r="F71" i="32"/>
  <c r="F72" i="32"/>
  <c r="F73" i="32"/>
  <c r="F74" i="32"/>
  <c r="F75" i="32"/>
  <c r="F76" i="32"/>
  <c r="F64" i="30"/>
  <c r="F64" i="29"/>
  <c r="F64" i="28"/>
  <c r="F64" i="27"/>
  <c r="F64" i="26"/>
  <c r="F64" i="25"/>
  <c r="F64" i="24"/>
  <c r="F64" i="34"/>
  <c r="F64" i="32"/>
  <c r="F63" i="30"/>
  <c r="F63" i="29"/>
  <c r="F63" i="28"/>
  <c r="F63" i="27"/>
  <c r="F63" i="26"/>
  <c r="F63" i="25"/>
  <c r="F63" i="24"/>
  <c r="F63" i="34"/>
  <c r="F63" i="32"/>
  <c r="F59" i="30"/>
  <c r="F59" i="29"/>
  <c r="F59" i="28"/>
  <c r="F59" i="27"/>
  <c r="F59" i="26"/>
  <c r="F59" i="25"/>
  <c r="F59" i="24"/>
  <c r="F59" i="34"/>
  <c r="F59" i="32"/>
  <c r="F57" i="30"/>
  <c r="F57" i="29"/>
  <c r="F57" i="28"/>
  <c r="F57" i="27"/>
  <c r="F57" i="26"/>
  <c r="F57" i="25"/>
  <c r="F57" i="24"/>
  <c r="F57" i="34"/>
  <c r="F57" i="32"/>
  <c r="F55" i="30"/>
  <c r="F55" i="29"/>
  <c r="F55" i="28"/>
  <c r="F55" i="27"/>
  <c r="F55" i="26"/>
  <c r="F55" i="25"/>
  <c r="F55" i="24"/>
  <c r="F55" i="34"/>
  <c r="F55" i="32"/>
  <c r="F53" i="30"/>
  <c r="F53" i="29"/>
  <c r="F53" i="28"/>
  <c r="F53" i="27"/>
  <c r="F53" i="26"/>
  <c r="F53" i="25"/>
  <c r="F53" i="24"/>
  <c r="F53" i="34"/>
  <c r="F53" i="32"/>
  <c r="F51" i="30"/>
  <c r="F51" i="29"/>
  <c r="F51" i="28"/>
  <c r="F51" i="27"/>
  <c r="F51" i="26"/>
  <c r="F51" i="25"/>
  <c r="F51" i="24"/>
  <c r="F51" i="34"/>
  <c r="F51" i="32"/>
  <c r="F49" i="30"/>
  <c r="F49" i="29"/>
  <c r="F49" i="28"/>
  <c r="F49" i="27"/>
  <c r="F49" i="26"/>
  <c r="F49" i="25"/>
  <c r="F49" i="24"/>
  <c r="F49" i="34"/>
  <c r="F49" i="32"/>
  <c r="F47" i="30"/>
  <c r="F47" i="29"/>
  <c r="F47" i="28"/>
  <c r="F47" i="27"/>
  <c r="F47" i="26"/>
  <c r="F47" i="25"/>
  <c r="F47" i="24"/>
  <c r="F47" i="34"/>
  <c r="F47" i="32"/>
  <c r="F41" i="30"/>
  <c r="F42" i="30"/>
  <c r="F43" i="30"/>
  <c r="F44" i="30"/>
  <c r="F45" i="30"/>
  <c r="F41" i="29"/>
  <c r="F42" i="29"/>
  <c r="F43" i="29"/>
  <c r="F44" i="29"/>
  <c r="F45" i="29"/>
  <c r="F41" i="28"/>
  <c r="F42" i="28"/>
  <c r="F43" i="28"/>
  <c r="F44" i="28"/>
  <c r="F45" i="28"/>
  <c r="F41" i="27"/>
  <c r="F42" i="27"/>
  <c r="F43" i="27"/>
  <c r="F44" i="27"/>
  <c r="F45" i="27"/>
  <c r="F41" i="26"/>
  <c r="F42" i="26"/>
  <c r="F43" i="26"/>
  <c r="F44" i="26"/>
  <c r="F45" i="26"/>
  <c r="F41" i="25"/>
  <c r="F42" i="25"/>
  <c r="F43" i="25"/>
  <c r="F44" i="25"/>
  <c r="F45" i="25"/>
  <c r="F41" i="24"/>
  <c r="F42" i="24"/>
  <c r="F43" i="24"/>
  <c r="F44" i="24"/>
  <c r="F45" i="24"/>
  <c r="F41" i="34"/>
  <c r="F42" i="34"/>
  <c r="F43" i="34"/>
  <c r="F44" i="34"/>
  <c r="F45" i="34"/>
  <c r="F41" i="32"/>
  <c r="F42" i="32"/>
  <c r="F43" i="32"/>
  <c r="F44" i="32"/>
  <c r="F45" i="32"/>
  <c r="F40" i="30"/>
  <c r="F40" i="29"/>
  <c r="F40" i="28"/>
  <c r="F40" i="27"/>
  <c r="F40" i="26"/>
  <c r="F40" i="25"/>
  <c r="F40" i="24"/>
  <c r="F40" i="34"/>
  <c r="F40" i="32"/>
  <c r="F38" i="30"/>
  <c r="F38" i="29"/>
  <c r="F38" i="28"/>
  <c r="F38" i="27"/>
  <c r="F38" i="26"/>
  <c r="F38" i="25"/>
  <c r="F38" i="24"/>
  <c r="F38" i="34"/>
  <c r="F38" i="32"/>
  <c r="F36" i="30"/>
  <c r="F36" i="29"/>
  <c r="F36" i="28"/>
  <c r="F36" i="27"/>
  <c r="F36" i="26"/>
  <c r="F36" i="25"/>
  <c r="F36" i="24"/>
  <c r="F36" i="34"/>
  <c r="F36" i="32"/>
  <c r="F34" i="30"/>
  <c r="F34" i="29"/>
  <c r="F34" i="28"/>
  <c r="F34" i="27"/>
  <c r="F34" i="26"/>
  <c r="F34" i="25"/>
  <c r="F34" i="24"/>
  <c r="F34" i="34"/>
  <c r="F34" i="32"/>
  <c r="F9" i="30"/>
  <c r="F10" i="30"/>
  <c r="F11" i="30"/>
  <c r="F12" i="30"/>
  <c r="F13" i="30"/>
  <c r="F14" i="30"/>
  <c r="F15" i="30"/>
  <c r="F16" i="30"/>
  <c r="F17" i="30"/>
  <c r="F18" i="30"/>
  <c r="F19" i="30"/>
  <c r="F20" i="30"/>
  <c r="F21" i="30"/>
  <c r="F22" i="30"/>
  <c r="F23" i="30"/>
  <c r="F24" i="30"/>
  <c r="F25" i="30"/>
  <c r="F26" i="30"/>
  <c r="F27" i="30"/>
  <c r="F28" i="30"/>
  <c r="F29" i="30"/>
  <c r="F30" i="30"/>
  <c r="F31" i="30"/>
  <c r="F9" i="29"/>
  <c r="F10" i="29"/>
  <c r="F11" i="29"/>
  <c r="F12" i="29"/>
  <c r="F13" i="29"/>
  <c r="F14" i="29"/>
  <c r="F15" i="29"/>
  <c r="F16" i="29"/>
  <c r="F17" i="29"/>
  <c r="F18" i="29"/>
  <c r="F19" i="29"/>
  <c r="F20" i="29"/>
  <c r="F21" i="29"/>
  <c r="F22" i="29"/>
  <c r="F23" i="29"/>
  <c r="F24" i="29"/>
  <c r="F25" i="29"/>
  <c r="F26" i="29"/>
  <c r="F27" i="29"/>
  <c r="F28" i="29"/>
  <c r="F29" i="29"/>
  <c r="F30" i="29"/>
  <c r="F31" i="29"/>
  <c r="F9" i="28"/>
  <c r="F10" i="28"/>
  <c r="F11" i="28"/>
  <c r="F12" i="28"/>
  <c r="F13" i="28"/>
  <c r="F14" i="28"/>
  <c r="F15" i="28"/>
  <c r="F16" i="28"/>
  <c r="F17" i="28"/>
  <c r="F18" i="28"/>
  <c r="F19" i="28"/>
  <c r="F20" i="28"/>
  <c r="F21" i="28"/>
  <c r="F22" i="28"/>
  <c r="F23" i="28"/>
  <c r="F24" i="28"/>
  <c r="F25" i="28"/>
  <c r="F26" i="28"/>
  <c r="F27" i="28"/>
  <c r="F28" i="28"/>
  <c r="F29" i="28"/>
  <c r="F30" i="28"/>
  <c r="F31" i="28"/>
  <c r="F9" i="27"/>
  <c r="F10" i="27"/>
  <c r="F11" i="27"/>
  <c r="F12" i="27"/>
  <c r="F13" i="27"/>
  <c r="F14" i="27"/>
  <c r="F15" i="27"/>
  <c r="F16" i="27"/>
  <c r="F17" i="27"/>
  <c r="F18" i="27"/>
  <c r="F19" i="27"/>
  <c r="F20" i="27"/>
  <c r="F21" i="27"/>
  <c r="F22" i="27"/>
  <c r="F23" i="27"/>
  <c r="F24" i="27"/>
  <c r="F25" i="27"/>
  <c r="F26" i="27"/>
  <c r="F27" i="27"/>
  <c r="F28" i="27"/>
  <c r="F29" i="27"/>
  <c r="F30" i="27"/>
  <c r="F31" i="27"/>
  <c r="F9" i="26"/>
  <c r="F10" i="26"/>
  <c r="F11" i="26"/>
  <c r="F12" i="26"/>
  <c r="F13" i="26"/>
  <c r="F14" i="26"/>
  <c r="F15" i="26"/>
  <c r="F16" i="26"/>
  <c r="F17" i="26"/>
  <c r="F18" i="26"/>
  <c r="F19" i="26"/>
  <c r="F20" i="26"/>
  <c r="F21" i="26"/>
  <c r="F22" i="26"/>
  <c r="F23" i="26"/>
  <c r="F24" i="26"/>
  <c r="F25" i="26"/>
  <c r="F26" i="26"/>
  <c r="F27" i="26"/>
  <c r="F28" i="26"/>
  <c r="F29" i="26"/>
  <c r="F30" i="26"/>
  <c r="F31" i="26"/>
  <c r="F9" i="25"/>
  <c r="F10" i="25"/>
  <c r="F11" i="25"/>
  <c r="F12" i="25"/>
  <c r="F13" i="25"/>
  <c r="F14" i="25"/>
  <c r="F15" i="25"/>
  <c r="F16" i="25"/>
  <c r="F17" i="25"/>
  <c r="F18" i="25"/>
  <c r="F19" i="25"/>
  <c r="F20" i="25"/>
  <c r="F21" i="25"/>
  <c r="F22" i="25"/>
  <c r="F23" i="25"/>
  <c r="F24" i="25"/>
  <c r="F25" i="25"/>
  <c r="F26" i="25"/>
  <c r="F27" i="25"/>
  <c r="F28" i="25"/>
  <c r="F29" i="25"/>
  <c r="F30" i="25"/>
  <c r="F31" i="25"/>
  <c r="F9" i="24"/>
  <c r="F10" i="24"/>
  <c r="F11" i="24"/>
  <c r="F12" i="24"/>
  <c r="F13" i="24"/>
  <c r="F14" i="24"/>
  <c r="F15" i="24"/>
  <c r="F16" i="24"/>
  <c r="F17" i="24"/>
  <c r="F18" i="24"/>
  <c r="F19" i="24"/>
  <c r="F20" i="24"/>
  <c r="F21" i="24"/>
  <c r="F22" i="24"/>
  <c r="F23" i="24"/>
  <c r="F24" i="24"/>
  <c r="F25" i="24"/>
  <c r="F26" i="24"/>
  <c r="F27" i="24"/>
  <c r="F28" i="24"/>
  <c r="F29" i="24"/>
  <c r="F30" i="24"/>
  <c r="F31" i="24"/>
  <c r="F9" i="34"/>
  <c r="F10" i="34"/>
  <c r="F11" i="34"/>
  <c r="F12" i="34"/>
  <c r="F13" i="34"/>
  <c r="F14" i="34"/>
  <c r="F15" i="34"/>
  <c r="F16" i="34"/>
  <c r="F17" i="34"/>
  <c r="F18" i="34"/>
  <c r="F19" i="34"/>
  <c r="F20" i="34"/>
  <c r="F21" i="34"/>
  <c r="F22" i="34"/>
  <c r="F23" i="34"/>
  <c r="F24" i="34"/>
  <c r="F25" i="34"/>
  <c r="F26" i="34"/>
  <c r="F27" i="34"/>
  <c r="F28" i="34"/>
  <c r="F29" i="34"/>
  <c r="F30" i="34"/>
  <c r="F31" i="34"/>
  <c r="F9" i="32"/>
  <c r="F10" i="32"/>
  <c r="F11" i="32"/>
  <c r="F12" i="32"/>
  <c r="F13" i="32"/>
  <c r="F14" i="32"/>
  <c r="F15" i="32"/>
  <c r="F16" i="32"/>
  <c r="F17" i="32"/>
  <c r="F18" i="32"/>
  <c r="F19" i="32"/>
  <c r="F20" i="32"/>
  <c r="F21" i="32"/>
  <c r="F22" i="32"/>
  <c r="F23" i="32"/>
  <c r="F24" i="32"/>
  <c r="F25" i="32"/>
  <c r="F26" i="32"/>
  <c r="F27" i="32"/>
  <c r="F28" i="32"/>
  <c r="F29" i="32"/>
  <c r="F30" i="32"/>
  <c r="F31" i="32"/>
  <c r="F8" i="30"/>
  <c r="F8" i="29"/>
  <c r="F8" i="28"/>
  <c r="F8" i="27"/>
  <c r="F8" i="26"/>
  <c r="F8" i="25"/>
  <c r="F8" i="24"/>
  <c r="F8" i="34"/>
  <c r="F8" i="32"/>
  <c r="E9" i="61" l="1"/>
  <c r="E10" i="61"/>
  <c r="E11" i="61"/>
  <c r="E12" i="61"/>
  <c r="E13" i="61"/>
  <c r="E14" i="61"/>
  <c r="E15" i="61"/>
  <c r="E16" i="61"/>
  <c r="E17" i="61"/>
  <c r="E18" i="61"/>
  <c r="E19" i="61"/>
  <c r="E20" i="61"/>
  <c r="E21" i="61"/>
  <c r="E22" i="61"/>
  <c r="E23" i="61"/>
  <c r="E24" i="61"/>
  <c r="E25" i="61"/>
  <c r="E26" i="61"/>
  <c r="E27" i="61"/>
  <c r="E28" i="61"/>
  <c r="E29" i="61"/>
  <c r="E30" i="61"/>
  <c r="E31" i="61"/>
  <c r="E34" i="61"/>
  <c r="E36" i="61"/>
  <c r="E8" i="61"/>
  <c r="D8" i="59"/>
  <c r="E49" i="59"/>
  <c r="E51" i="59"/>
  <c r="E8" i="60"/>
  <c r="E9" i="60"/>
  <c r="E10" i="60"/>
  <c r="E11" i="60"/>
  <c r="E12" i="60"/>
  <c r="E13" i="60"/>
  <c r="E14" i="60"/>
  <c r="E15" i="60"/>
  <c r="E16" i="60"/>
  <c r="E17" i="60"/>
  <c r="E18" i="60"/>
  <c r="E19" i="60"/>
  <c r="E20" i="60"/>
  <c r="E21" i="60"/>
  <c r="E22" i="60"/>
  <c r="E23" i="60"/>
  <c r="E24" i="60"/>
  <c r="E25" i="60"/>
  <c r="E26" i="60"/>
  <c r="E27" i="60"/>
  <c r="E28" i="60"/>
  <c r="E29" i="60"/>
  <c r="E30" i="60"/>
  <c r="E31" i="60"/>
  <c r="E34" i="60"/>
  <c r="E36" i="60"/>
  <c r="E40" i="60"/>
  <c r="E41" i="60"/>
  <c r="E42" i="60"/>
  <c r="E43" i="60"/>
  <c r="E44" i="60"/>
  <c r="E45" i="60"/>
  <c r="E47" i="60"/>
  <c r="E49" i="60"/>
  <c r="E51" i="60"/>
  <c r="E53" i="60"/>
  <c r="E55" i="60"/>
  <c r="E57" i="60"/>
  <c r="E63" i="60"/>
  <c r="E64" i="60"/>
  <c r="E65" i="60"/>
  <c r="E66" i="60"/>
  <c r="E67" i="60"/>
  <c r="E68" i="60"/>
  <c r="E69" i="60"/>
  <c r="E70" i="60"/>
  <c r="E72" i="60"/>
  <c r="E73" i="60"/>
  <c r="E74" i="60"/>
  <c r="E75" i="60"/>
  <c r="E79" i="60"/>
  <c r="E80" i="60"/>
  <c r="E81" i="60"/>
  <c r="E83" i="60"/>
  <c r="E84" i="60"/>
  <c r="E85" i="60"/>
  <c r="E87" i="60"/>
  <c r="E88" i="60"/>
  <c r="E89" i="60"/>
  <c r="E90" i="60"/>
  <c r="E92" i="60"/>
  <c r="E93" i="60"/>
  <c r="E94" i="60"/>
  <c r="E96" i="60"/>
  <c r="E9" i="8"/>
  <c r="E10" i="8"/>
  <c r="E11" i="8"/>
  <c r="E12" i="8"/>
  <c r="E13" i="8"/>
  <c r="E14" i="8"/>
  <c r="E15" i="8"/>
  <c r="E16" i="8"/>
  <c r="E17" i="8"/>
  <c r="E18" i="8"/>
  <c r="E19" i="8"/>
  <c r="E20" i="8"/>
  <c r="E21" i="8"/>
  <c r="E22" i="8"/>
  <c r="E23" i="8"/>
  <c r="E24" i="8"/>
  <c r="E25" i="8"/>
  <c r="E26" i="8"/>
  <c r="E27" i="8"/>
  <c r="E28" i="8"/>
  <c r="E29" i="8"/>
  <c r="E30" i="8"/>
  <c r="E31" i="8"/>
  <c r="E34" i="8"/>
  <c r="E36" i="8"/>
  <c r="E40" i="8"/>
  <c r="E41" i="8"/>
  <c r="E42" i="8"/>
  <c r="E43" i="8"/>
  <c r="E44" i="8"/>
  <c r="E45" i="8"/>
  <c r="E47" i="8"/>
  <c r="E49" i="8"/>
  <c r="E51" i="8"/>
  <c r="E53" i="8"/>
  <c r="E55" i="8"/>
  <c r="E57" i="8"/>
  <c r="E63" i="8"/>
  <c r="E64" i="8"/>
  <c r="E65" i="8"/>
  <c r="E66" i="8"/>
  <c r="E67" i="8"/>
  <c r="E68" i="8"/>
  <c r="E69" i="8"/>
  <c r="E70" i="8"/>
  <c r="E71" i="8"/>
  <c r="E72" i="8"/>
  <c r="E73" i="8"/>
  <c r="E74" i="8"/>
  <c r="E75" i="8"/>
  <c r="E76" i="8"/>
  <c r="E79" i="8"/>
  <c r="E80" i="8"/>
  <c r="E81" i="8"/>
  <c r="E82" i="8"/>
  <c r="E83" i="8"/>
  <c r="E84" i="8"/>
  <c r="E85" i="8"/>
  <c r="E86" i="8"/>
  <c r="E87" i="8"/>
  <c r="E88" i="8"/>
  <c r="E89" i="8"/>
  <c r="E90" i="8"/>
  <c r="E91" i="8"/>
  <c r="E92" i="8"/>
  <c r="E93" i="8"/>
  <c r="E94" i="8"/>
  <c r="E95" i="8"/>
  <c r="E96" i="8"/>
  <c r="E97" i="8"/>
  <c r="E9" i="33"/>
  <c r="E10" i="33"/>
  <c r="E11" i="33"/>
  <c r="E12" i="33"/>
  <c r="E13" i="33"/>
  <c r="E14" i="33"/>
  <c r="E15" i="33"/>
  <c r="E16" i="33"/>
  <c r="E17" i="33"/>
  <c r="E18" i="33"/>
  <c r="E19" i="33"/>
  <c r="E20" i="33"/>
  <c r="E21" i="33"/>
  <c r="E22" i="33"/>
  <c r="E23" i="33"/>
  <c r="E24" i="33"/>
  <c r="E25" i="33"/>
  <c r="E26" i="33"/>
  <c r="E27" i="33"/>
  <c r="E28" i="33"/>
  <c r="E29" i="33"/>
  <c r="E30" i="33"/>
  <c r="E31" i="33"/>
  <c r="E34" i="33"/>
  <c r="E36" i="33"/>
  <c r="E40" i="33"/>
  <c r="E41" i="33"/>
  <c r="E42" i="33"/>
  <c r="E43" i="33"/>
  <c r="E44" i="33"/>
  <c r="E47" i="33"/>
  <c r="E49" i="33"/>
  <c r="E51" i="33"/>
  <c r="E53" i="33"/>
  <c r="E55" i="33"/>
  <c r="E57" i="33"/>
  <c r="E63" i="33"/>
  <c r="E64" i="33"/>
  <c r="E65" i="33"/>
  <c r="E66" i="33"/>
  <c r="E67" i="33"/>
  <c r="E68" i="33"/>
  <c r="E69" i="33"/>
  <c r="E70" i="33"/>
  <c r="E72" i="33"/>
  <c r="E73" i="33"/>
  <c r="E74" i="33"/>
  <c r="E75" i="33"/>
  <c r="E79" i="33"/>
  <c r="E80" i="33"/>
  <c r="E81" i="33"/>
  <c r="E83" i="33"/>
  <c r="E84" i="33"/>
  <c r="E85" i="33"/>
  <c r="E87" i="33"/>
  <c r="E88" i="33"/>
  <c r="E89" i="33"/>
  <c r="E90" i="33"/>
  <c r="E92" i="33"/>
  <c r="E93" i="33"/>
  <c r="E94" i="33"/>
  <c r="E96" i="33"/>
  <c r="E40" i="61"/>
  <c r="E41" i="61"/>
  <c r="E42" i="61"/>
  <c r="E43" i="61"/>
  <c r="E44" i="61"/>
  <c r="E45" i="61"/>
  <c r="E47" i="61"/>
  <c r="E49" i="61"/>
  <c r="E51" i="61"/>
  <c r="E53" i="61"/>
  <c r="E55" i="61"/>
  <c r="E57" i="61"/>
  <c r="E63" i="61"/>
  <c r="E64" i="61"/>
  <c r="E65" i="61"/>
  <c r="E66" i="61"/>
  <c r="E67" i="61"/>
  <c r="E68" i="61"/>
  <c r="E69" i="61"/>
  <c r="E70" i="61"/>
  <c r="E72" i="61"/>
  <c r="E73" i="61"/>
  <c r="E74" i="61"/>
  <c r="E75" i="61"/>
  <c r="E79" i="61"/>
  <c r="E80" i="61"/>
  <c r="E81" i="61"/>
  <c r="E83" i="61"/>
  <c r="E84" i="61"/>
  <c r="E85" i="61"/>
  <c r="E87" i="61"/>
  <c r="E88" i="61"/>
  <c r="E89" i="61"/>
  <c r="E90" i="61"/>
  <c r="E92" i="61"/>
  <c r="E93" i="61"/>
  <c r="E94" i="61"/>
  <c r="E96" i="61"/>
  <c r="E59" i="8" l="1"/>
  <c r="E59" i="59"/>
  <c r="E57" i="54"/>
  <c r="E42" i="54"/>
  <c r="E28" i="54"/>
  <c r="E20" i="54"/>
  <c r="E20" i="53" s="1"/>
  <c r="E12" i="54"/>
  <c r="E12" i="53" s="1"/>
  <c r="E69" i="54"/>
  <c r="E69" i="53" s="1"/>
  <c r="E55" i="54"/>
  <c r="E68" i="54"/>
  <c r="E68" i="53" s="1"/>
  <c r="E94" i="54"/>
  <c r="E23" i="52"/>
  <c r="E15" i="52"/>
  <c r="E86" i="60"/>
  <c r="E31" i="52"/>
  <c r="E24" i="52"/>
  <c r="E16" i="52"/>
  <c r="E34" i="52"/>
  <c r="E8" i="52"/>
  <c r="E18" i="52"/>
  <c r="E26" i="52"/>
  <c r="E22" i="52"/>
  <c r="E14" i="52"/>
  <c r="E95" i="60"/>
  <c r="E29" i="52"/>
  <c r="E21" i="52"/>
  <c r="E13" i="52"/>
  <c r="E82" i="60"/>
  <c r="E27" i="52"/>
  <c r="E11" i="52"/>
  <c r="E71" i="60"/>
  <c r="E38" i="60"/>
  <c r="E91" i="60"/>
  <c r="E10" i="52"/>
  <c r="E88" i="52"/>
  <c r="E44" i="52"/>
  <c r="E81" i="52"/>
  <c r="E30" i="52"/>
  <c r="E87" i="52"/>
  <c r="E80" i="52"/>
  <c r="E49" i="52"/>
  <c r="E74" i="52"/>
  <c r="E75" i="52"/>
  <c r="E84" i="52"/>
  <c r="E43" i="52"/>
  <c r="E65" i="52"/>
  <c r="E73" i="52"/>
  <c r="E70" i="52"/>
  <c r="E51" i="52"/>
  <c r="E19" i="52"/>
  <c r="E40" i="52"/>
  <c r="E89" i="52"/>
  <c r="E67" i="52"/>
  <c r="E25" i="52"/>
  <c r="E17" i="52"/>
  <c r="E9" i="52"/>
  <c r="E85" i="52"/>
  <c r="E64" i="52"/>
  <c r="E94" i="53"/>
  <c r="E72" i="52"/>
  <c r="E63" i="52"/>
  <c r="E93" i="52"/>
  <c r="E57" i="53"/>
  <c r="E42" i="53"/>
  <c r="E28" i="53"/>
  <c r="E47" i="52"/>
  <c r="E55" i="53"/>
  <c r="E90" i="52"/>
  <c r="E53" i="52"/>
  <c r="E95" i="61"/>
  <c r="E82" i="61"/>
  <c r="E91" i="61"/>
  <c r="E71" i="61"/>
  <c r="E86" i="61"/>
  <c r="E38" i="33"/>
  <c r="E86" i="33"/>
  <c r="E45" i="33"/>
  <c r="E45" i="54" s="1"/>
  <c r="E82" i="33"/>
  <c r="E71" i="33"/>
  <c r="E76" i="33" s="1"/>
  <c r="E95" i="33"/>
  <c r="E79" i="52"/>
  <c r="E69" i="52"/>
  <c r="E57" i="52"/>
  <c r="E42" i="52"/>
  <c r="E28" i="52"/>
  <c r="E20" i="52"/>
  <c r="E12" i="52"/>
  <c r="E93" i="54"/>
  <c r="E85" i="54"/>
  <c r="E75" i="54"/>
  <c r="E67" i="54"/>
  <c r="E53" i="54"/>
  <c r="E41" i="54"/>
  <c r="E27" i="54"/>
  <c r="E19" i="54"/>
  <c r="E11" i="54"/>
  <c r="E94" i="52"/>
  <c r="E68" i="52"/>
  <c r="E55" i="52"/>
  <c r="E41" i="52"/>
  <c r="E92" i="54"/>
  <c r="E84" i="54"/>
  <c r="E74" i="54"/>
  <c r="E66" i="54"/>
  <c r="E51" i="54"/>
  <c r="E40" i="54"/>
  <c r="E26" i="54"/>
  <c r="E18" i="54"/>
  <c r="E10" i="54"/>
  <c r="E83" i="54"/>
  <c r="E73" i="54"/>
  <c r="E65" i="54"/>
  <c r="E49" i="54"/>
  <c r="E36" i="54"/>
  <c r="E25" i="54"/>
  <c r="E17" i="54"/>
  <c r="E9" i="54"/>
  <c r="E92" i="52"/>
  <c r="E66" i="52"/>
  <c r="E36" i="52"/>
  <c r="E90" i="54"/>
  <c r="E72" i="54"/>
  <c r="E64" i="54"/>
  <c r="E47" i="54"/>
  <c r="E34" i="54"/>
  <c r="E24" i="54"/>
  <c r="E16" i="54"/>
  <c r="E8" i="54"/>
  <c r="E83" i="52"/>
  <c r="E89" i="54"/>
  <c r="E81" i="54"/>
  <c r="E63" i="54"/>
  <c r="E31" i="54"/>
  <c r="E23" i="54"/>
  <c r="E15" i="54"/>
  <c r="E91" i="33"/>
  <c r="E96" i="54"/>
  <c r="E88" i="54"/>
  <c r="E80" i="54"/>
  <c r="E70" i="54"/>
  <c r="E44" i="54"/>
  <c r="E30" i="54"/>
  <c r="E22" i="54"/>
  <c r="E14" i="54"/>
  <c r="E87" i="54"/>
  <c r="E79" i="54"/>
  <c r="E43" i="54"/>
  <c r="E29" i="54"/>
  <c r="E21" i="54"/>
  <c r="E13" i="54"/>
  <c r="E96" i="52"/>
  <c r="E38" i="61"/>
  <c r="E59" i="60" l="1"/>
  <c r="E76" i="60"/>
  <c r="E76" i="52"/>
  <c r="E86" i="54"/>
  <c r="E86" i="53" s="1"/>
  <c r="E97" i="33"/>
  <c r="E76" i="61"/>
  <c r="E59" i="61"/>
  <c r="E44" i="53"/>
  <c r="E70" i="53"/>
  <c r="E92" i="53"/>
  <c r="E73" i="53"/>
  <c r="E74" i="53"/>
  <c r="E83" i="53"/>
  <c r="E84" i="53"/>
  <c r="E43" i="53"/>
  <c r="E80" i="53"/>
  <c r="E63" i="53"/>
  <c r="E47" i="53"/>
  <c r="E53" i="53"/>
  <c r="E41" i="53"/>
  <c r="E79" i="53"/>
  <c r="E64" i="53"/>
  <c r="E87" i="53"/>
  <c r="E96" i="53"/>
  <c r="E89" i="53"/>
  <c r="E72" i="53"/>
  <c r="E40" i="53"/>
  <c r="E75" i="53"/>
  <c r="E45" i="53"/>
  <c r="E88" i="53"/>
  <c r="E67" i="53"/>
  <c r="E90" i="53"/>
  <c r="E49" i="53"/>
  <c r="E51" i="53"/>
  <c r="E85" i="53"/>
  <c r="E81" i="53"/>
  <c r="E65" i="53"/>
  <c r="E66" i="53"/>
  <c r="E93" i="53"/>
  <c r="E16" i="53"/>
  <c r="E25" i="53"/>
  <c r="E26" i="53"/>
  <c r="E19" i="53"/>
  <c r="E15" i="53"/>
  <c r="E18" i="53"/>
  <c r="E13" i="53"/>
  <c r="E30" i="53"/>
  <c r="E21" i="53"/>
  <c r="E31" i="53"/>
  <c r="E24" i="53"/>
  <c r="E27" i="53"/>
  <c r="E22" i="53"/>
  <c r="E8" i="53"/>
  <c r="E17" i="53"/>
  <c r="E11" i="53"/>
  <c r="E23" i="53"/>
  <c r="E29" i="53"/>
  <c r="E14" i="53"/>
  <c r="E34" i="53"/>
  <c r="E9" i="53"/>
  <c r="E10" i="53"/>
  <c r="E95" i="52"/>
  <c r="E82" i="52"/>
  <c r="E97" i="61"/>
  <c r="E97" i="60"/>
  <c r="E38" i="52"/>
  <c r="E71" i="52"/>
  <c r="E59" i="33"/>
  <c r="E59" i="52" s="1"/>
  <c r="E86" i="52"/>
  <c r="E82" i="54"/>
  <c r="E95" i="54"/>
  <c r="E45" i="52"/>
  <c r="E71" i="54"/>
  <c r="E76" i="54"/>
  <c r="E38" i="54"/>
  <c r="E36" i="53"/>
  <c r="E91" i="52"/>
  <c r="E91" i="54"/>
  <c r="E97" i="52" l="1"/>
  <c r="E59" i="54"/>
  <c r="E59" i="53" s="1"/>
  <c r="E76" i="53"/>
  <c r="E71" i="53"/>
  <c r="E95" i="53"/>
  <c r="E91" i="53"/>
  <c r="E82" i="53"/>
  <c r="E38" i="53"/>
  <c r="E97" i="54"/>
  <c r="G97" i="65"/>
  <c r="G96" i="65"/>
  <c r="G95" i="65"/>
  <c r="G94" i="65"/>
  <c r="G93" i="65"/>
  <c r="G92" i="65"/>
  <c r="G91" i="65"/>
  <c r="G90" i="65"/>
  <c r="G89" i="65"/>
  <c r="G88" i="65"/>
  <c r="G87" i="65"/>
  <c r="G86" i="65"/>
  <c r="G85" i="65"/>
  <c r="G84" i="65"/>
  <c r="G83" i="65"/>
  <c r="G82" i="65"/>
  <c r="G81" i="65"/>
  <c r="G80" i="65"/>
  <c r="G79" i="65"/>
  <c r="G76" i="65"/>
  <c r="G75" i="65"/>
  <c r="G74" i="65"/>
  <c r="G73" i="65"/>
  <c r="G72" i="65"/>
  <c r="G71" i="65"/>
  <c r="G70" i="65"/>
  <c r="G69" i="65"/>
  <c r="G68" i="65"/>
  <c r="G67" i="65"/>
  <c r="G66" i="65"/>
  <c r="G65" i="65"/>
  <c r="G64" i="65"/>
  <c r="G63" i="65"/>
  <c r="G59" i="65"/>
  <c r="G57" i="65"/>
  <c r="G55" i="65"/>
  <c r="G53" i="65"/>
  <c r="G51" i="65"/>
  <c r="G49" i="65"/>
  <c r="G47" i="65"/>
  <c r="G45" i="65"/>
  <c r="G44" i="65"/>
  <c r="G43" i="65"/>
  <c r="G42" i="65"/>
  <c r="G41" i="65"/>
  <c r="G40" i="65"/>
  <c r="G38" i="65"/>
  <c r="G37" i="65"/>
  <c r="G36" i="65"/>
  <c r="G34" i="65"/>
  <c r="G31" i="65"/>
  <c r="G30" i="65"/>
  <c r="G29" i="65"/>
  <c r="G28" i="65"/>
  <c r="G27" i="65"/>
  <c r="G26" i="65"/>
  <c r="G25" i="65"/>
  <c r="G24" i="65"/>
  <c r="G23" i="65"/>
  <c r="G22" i="65"/>
  <c r="G21" i="65"/>
  <c r="G20" i="65"/>
  <c r="G19" i="65"/>
  <c r="G18" i="65"/>
  <c r="G17" i="65"/>
  <c r="G16" i="65"/>
  <c r="G15" i="65"/>
  <c r="G14" i="65"/>
  <c r="G13" i="65"/>
  <c r="G12" i="65"/>
  <c r="G11" i="65"/>
  <c r="G10" i="65"/>
  <c r="G9" i="65"/>
  <c r="G8" i="65"/>
  <c r="G97" i="64"/>
  <c r="G96" i="64"/>
  <c r="G95" i="64"/>
  <c r="G94" i="64"/>
  <c r="G93" i="64"/>
  <c r="G92" i="64"/>
  <c r="G91" i="64"/>
  <c r="G90" i="64"/>
  <c r="G89" i="64"/>
  <c r="G88" i="64"/>
  <c r="G87" i="64"/>
  <c r="G86" i="64"/>
  <c r="G85" i="64"/>
  <c r="G84" i="64"/>
  <c r="G83" i="64"/>
  <c r="G82" i="64"/>
  <c r="G81" i="64"/>
  <c r="G80" i="64"/>
  <c r="G79" i="64"/>
  <c r="G76" i="64"/>
  <c r="G75" i="64"/>
  <c r="G74" i="64"/>
  <c r="G73" i="64"/>
  <c r="G72" i="64"/>
  <c r="G71" i="64"/>
  <c r="G70" i="64"/>
  <c r="G69" i="64"/>
  <c r="G68" i="64"/>
  <c r="G67" i="64"/>
  <c r="G66" i="64"/>
  <c r="G65" i="64"/>
  <c r="G64" i="64"/>
  <c r="G63" i="64"/>
  <c r="G59" i="64"/>
  <c r="G57" i="64"/>
  <c r="G55" i="64"/>
  <c r="G53" i="64"/>
  <c r="G51" i="64"/>
  <c r="G49" i="64"/>
  <c r="G47" i="64"/>
  <c r="G45" i="64"/>
  <c r="G44" i="64"/>
  <c r="G43" i="64"/>
  <c r="G42" i="64"/>
  <c r="G41" i="64"/>
  <c r="G40" i="64"/>
  <c r="G38" i="64"/>
  <c r="G37" i="64"/>
  <c r="G36" i="64"/>
  <c r="G34" i="64"/>
  <c r="G31" i="64"/>
  <c r="G30" i="64"/>
  <c r="G29" i="64"/>
  <c r="G28" i="64"/>
  <c r="G27" i="64"/>
  <c r="G26" i="64"/>
  <c r="G25" i="64"/>
  <c r="G24" i="64"/>
  <c r="G23" i="64"/>
  <c r="G22" i="64"/>
  <c r="G21" i="64"/>
  <c r="G20" i="64"/>
  <c r="G19" i="64"/>
  <c r="G18" i="64"/>
  <c r="G17" i="64"/>
  <c r="G16" i="64"/>
  <c r="G15" i="64"/>
  <c r="G14" i="64"/>
  <c r="G13" i="64"/>
  <c r="G12" i="64"/>
  <c r="G11" i="64"/>
  <c r="G10" i="64"/>
  <c r="G9" i="64"/>
  <c r="G8" i="64"/>
  <c r="E97" i="53" l="1"/>
  <c r="G31" i="37"/>
  <c r="G31" i="36"/>
  <c r="G31" i="35"/>
  <c r="G31" i="32"/>
  <c r="G31" i="30"/>
  <c r="G31" i="29"/>
  <c r="G31" i="28"/>
  <c r="G31" i="27"/>
  <c r="G31" i="26"/>
  <c r="G31" i="25"/>
  <c r="G31" i="24"/>
  <c r="G31" i="34"/>
  <c r="G31" i="22"/>
  <c r="G31" i="21"/>
  <c r="G31" i="20"/>
  <c r="G31" i="19"/>
  <c r="G31" i="17"/>
  <c r="G31" i="16"/>
  <c r="G31" i="15"/>
  <c r="G31" i="14"/>
  <c r="G31" i="1"/>
  <c r="G31" i="2"/>
  <c r="G31" i="3"/>
  <c r="G31" i="4"/>
  <c r="G31" i="5"/>
  <c r="G31" i="6"/>
  <c r="G31" i="7"/>
  <c r="G31" i="38"/>
  <c r="G31" i="39"/>
  <c r="G31" i="40"/>
  <c r="G31" i="41"/>
  <c r="G31" i="43"/>
  <c r="G31" i="42"/>
  <c r="G31" i="44"/>
  <c r="G31" i="45"/>
  <c r="G31" i="47"/>
  <c r="G31" i="48"/>
  <c r="G31" i="49"/>
  <c r="G31" i="50"/>
  <c r="G31" i="51"/>
  <c r="G31" i="46"/>
  <c r="B31" i="60"/>
  <c r="C31" i="60"/>
  <c r="F31" i="60" s="1"/>
  <c r="D31" i="60"/>
  <c r="B31" i="61"/>
  <c r="C31" i="61"/>
  <c r="F31" i="61" s="1"/>
  <c r="D31" i="61"/>
  <c r="B31" i="33"/>
  <c r="B31" i="54" s="1"/>
  <c r="C31" i="33"/>
  <c r="D31" i="33"/>
  <c r="D31" i="54" s="1"/>
  <c r="B31" i="8"/>
  <c r="C31" i="8"/>
  <c r="F31" i="8" s="1"/>
  <c r="D31" i="8"/>
  <c r="C31" i="54" l="1"/>
  <c r="F31" i="54" s="1"/>
  <c r="G31" i="54" s="1"/>
  <c r="F31" i="33"/>
  <c r="G31" i="33" s="1"/>
  <c r="G31" i="61"/>
  <c r="G31" i="8"/>
  <c r="G31" i="60"/>
  <c r="D31" i="52"/>
  <c r="C31" i="52"/>
  <c r="F31" i="52" s="1"/>
  <c r="G31" i="55"/>
  <c r="B31" i="53"/>
  <c r="G31" i="59"/>
  <c r="D31" i="53"/>
  <c r="G31" i="11"/>
  <c r="B31" i="52"/>
  <c r="C31" i="53" l="1"/>
  <c r="F31" i="53" s="1"/>
  <c r="G31" i="53" s="1"/>
  <c r="G31" i="52"/>
  <c r="G30" i="17" l="1"/>
  <c r="G30" i="37"/>
  <c r="G30" i="36"/>
  <c r="G30" i="35"/>
  <c r="G30" i="32"/>
  <c r="G30" i="30"/>
  <c r="G30" i="29"/>
  <c r="G30" i="28"/>
  <c r="G30" i="27"/>
  <c r="G30" i="26"/>
  <c r="G30" i="25"/>
  <c r="G30" i="24"/>
  <c r="G30" i="34"/>
  <c r="G30" i="22"/>
  <c r="G30" i="21"/>
  <c r="G30" i="20"/>
  <c r="G30" i="19"/>
  <c r="G30" i="16"/>
  <c r="G30" i="15"/>
  <c r="G30" i="14"/>
  <c r="G30" i="1"/>
  <c r="G30" i="2"/>
  <c r="G30" i="3"/>
  <c r="G30" i="4"/>
  <c r="G30" i="5"/>
  <c r="G30" i="6"/>
  <c r="G30" i="38"/>
  <c r="G30" i="39"/>
  <c r="G30" i="40"/>
  <c r="G30" i="41"/>
  <c r="G30" i="43"/>
  <c r="G30" i="42"/>
  <c r="G30" i="44"/>
  <c r="G30" i="45"/>
  <c r="G30" i="47"/>
  <c r="G30" i="48"/>
  <c r="G30" i="49"/>
  <c r="G30" i="50"/>
  <c r="G30" i="51"/>
  <c r="G30" i="46"/>
  <c r="B30" i="60"/>
  <c r="C30" i="60"/>
  <c r="F30" i="60" s="1"/>
  <c r="D30" i="60"/>
  <c r="B30" i="61"/>
  <c r="C30" i="61"/>
  <c r="F30" i="61" s="1"/>
  <c r="D30" i="61"/>
  <c r="B30" i="33"/>
  <c r="B30" i="54" s="1"/>
  <c r="C30" i="33"/>
  <c r="D30" i="33"/>
  <c r="D30" i="54" s="1"/>
  <c r="B30" i="8"/>
  <c r="C30" i="8"/>
  <c r="F30" i="8" s="1"/>
  <c r="D30" i="8"/>
  <c r="B49" i="59"/>
  <c r="C49" i="59"/>
  <c r="F49" i="59" s="1"/>
  <c r="B49" i="60"/>
  <c r="C49" i="60"/>
  <c r="F49" i="60" s="1"/>
  <c r="D49" i="60"/>
  <c r="B49" i="61"/>
  <c r="C49" i="61"/>
  <c r="F49" i="61" s="1"/>
  <c r="D49" i="61"/>
  <c r="B49" i="33"/>
  <c r="B49" i="54" s="1"/>
  <c r="C49" i="33"/>
  <c r="D49" i="33"/>
  <c r="D49" i="54" s="1"/>
  <c r="B49" i="8"/>
  <c r="C49" i="8"/>
  <c r="F49" i="8" s="1"/>
  <c r="D49" i="8"/>
  <c r="G49" i="37"/>
  <c r="G49" i="36"/>
  <c r="G49" i="35"/>
  <c r="G49" i="32"/>
  <c r="G49" i="30"/>
  <c r="G49" i="29"/>
  <c r="G49" i="28"/>
  <c r="G49" i="27"/>
  <c r="G49" i="26"/>
  <c r="G49" i="25"/>
  <c r="G49" i="24"/>
  <c r="G49" i="34"/>
  <c r="G49" i="22"/>
  <c r="G49" i="21"/>
  <c r="G49" i="20"/>
  <c r="G49" i="19"/>
  <c r="G49" i="17"/>
  <c r="G49" i="16"/>
  <c r="G49" i="15"/>
  <c r="G49" i="14"/>
  <c r="G49" i="1"/>
  <c r="G49" i="2"/>
  <c r="G49" i="3"/>
  <c r="G49" i="4"/>
  <c r="G49" i="5"/>
  <c r="G49" i="6"/>
  <c r="G49" i="38"/>
  <c r="G49" i="39"/>
  <c r="G49" i="40"/>
  <c r="G49" i="41"/>
  <c r="G49" i="43"/>
  <c r="G49" i="42"/>
  <c r="G49" i="44"/>
  <c r="G49" i="45"/>
  <c r="G49" i="47"/>
  <c r="G49" i="48"/>
  <c r="G49" i="49"/>
  <c r="G49" i="50"/>
  <c r="G49" i="51"/>
  <c r="G49" i="46"/>
  <c r="C30" i="54" l="1"/>
  <c r="F30" i="54" s="1"/>
  <c r="G30" i="54" s="1"/>
  <c r="F30" i="33"/>
  <c r="G30" i="33" s="1"/>
  <c r="C49" i="54"/>
  <c r="F49" i="54" s="1"/>
  <c r="G49" i="54" s="1"/>
  <c r="F49" i="33"/>
  <c r="G49" i="33" s="1"/>
  <c r="G49" i="61"/>
  <c r="G30" i="61"/>
  <c r="G49" i="8"/>
  <c r="G30" i="59"/>
  <c r="D49" i="52"/>
  <c r="G49" i="59"/>
  <c r="C30" i="52"/>
  <c r="F30" i="52" s="1"/>
  <c r="G30" i="55"/>
  <c r="G30" i="8"/>
  <c r="G30" i="7"/>
  <c r="D30" i="52"/>
  <c r="C49" i="52"/>
  <c r="G30" i="60"/>
  <c r="B30" i="53"/>
  <c r="D30" i="53"/>
  <c r="G49" i="60"/>
  <c r="G30" i="11"/>
  <c r="B30" i="52"/>
  <c r="B49" i="52"/>
  <c r="B49" i="53"/>
  <c r="D49" i="53"/>
  <c r="G49" i="55"/>
  <c r="G49" i="7"/>
  <c r="G49" i="11"/>
  <c r="C30" i="53" l="1"/>
  <c r="F30" i="53" s="1"/>
  <c r="G30" i="53" s="1"/>
  <c r="F49" i="52"/>
  <c r="G49" i="52" s="1"/>
  <c r="C49" i="53"/>
  <c r="F49" i="53" s="1"/>
  <c r="G49" i="53" s="1"/>
  <c r="G30" i="52"/>
  <c r="G97" i="27" l="1"/>
  <c r="G96" i="27"/>
  <c r="G95" i="27"/>
  <c r="G94" i="27"/>
  <c r="G93" i="27"/>
  <c r="G92" i="27"/>
  <c r="G91" i="27"/>
  <c r="G90" i="27"/>
  <c r="G89" i="27"/>
  <c r="G88" i="27"/>
  <c r="G87" i="27"/>
  <c r="G86" i="27"/>
  <c r="G85" i="27"/>
  <c r="G84" i="27"/>
  <c r="G83" i="27"/>
  <c r="G82" i="27"/>
  <c r="G81" i="27"/>
  <c r="G80" i="27"/>
  <c r="G79" i="27"/>
  <c r="G76" i="27"/>
  <c r="G75" i="27"/>
  <c r="G74" i="27"/>
  <c r="G73" i="27"/>
  <c r="G72" i="27"/>
  <c r="G71" i="27"/>
  <c r="G70" i="27"/>
  <c r="G69" i="27"/>
  <c r="G68" i="27"/>
  <c r="G67" i="27"/>
  <c r="G66" i="27"/>
  <c r="G65" i="27"/>
  <c r="G64" i="27"/>
  <c r="G63" i="27"/>
  <c r="G59" i="27"/>
  <c r="G57" i="27"/>
  <c r="G55" i="27"/>
  <c r="G53" i="27"/>
  <c r="G51" i="27"/>
  <c r="G47" i="27"/>
  <c r="G45" i="27"/>
  <c r="G44" i="27"/>
  <c r="G43" i="27"/>
  <c r="G42" i="27"/>
  <c r="G41" i="27"/>
  <c r="G40" i="27"/>
  <c r="G38" i="27"/>
  <c r="G37" i="27"/>
  <c r="G36" i="27"/>
  <c r="G34" i="27"/>
  <c r="G29" i="27"/>
  <c r="G28" i="27"/>
  <c r="G27" i="27"/>
  <c r="G26" i="27"/>
  <c r="G25" i="27"/>
  <c r="G24" i="27"/>
  <c r="G23" i="27"/>
  <c r="G22" i="27"/>
  <c r="G21" i="27"/>
  <c r="G20" i="27"/>
  <c r="G19" i="27"/>
  <c r="G18" i="27"/>
  <c r="G17" i="27"/>
  <c r="G16" i="27"/>
  <c r="G15" i="27"/>
  <c r="G14" i="27"/>
  <c r="G13" i="27"/>
  <c r="G12" i="27"/>
  <c r="G11" i="27"/>
  <c r="G10" i="27"/>
  <c r="G9" i="27"/>
  <c r="G8" i="27"/>
  <c r="G97" i="28"/>
  <c r="G96" i="28"/>
  <c r="G95" i="28"/>
  <c r="G94" i="28"/>
  <c r="G93" i="28"/>
  <c r="G92" i="28"/>
  <c r="G91" i="28"/>
  <c r="G90" i="28"/>
  <c r="G89" i="28"/>
  <c r="G88" i="28"/>
  <c r="G87" i="28"/>
  <c r="G86" i="28"/>
  <c r="G85" i="28"/>
  <c r="G84" i="28"/>
  <c r="G83" i="28"/>
  <c r="G82" i="28"/>
  <c r="G81" i="28"/>
  <c r="G80" i="28"/>
  <c r="G79" i="28"/>
  <c r="G76" i="28"/>
  <c r="G75" i="28"/>
  <c r="G74" i="28"/>
  <c r="G73" i="28"/>
  <c r="G72" i="28"/>
  <c r="G71" i="28"/>
  <c r="G70" i="28"/>
  <c r="G69" i="28"/>
  <c r="G68" i="28"/>
  <c r="G67" i="28"/>
  <c r="G66" i="28"/>
  <c r="G65" i="28"/>
  <c r="G64" i="28"/>
  <c r="G63" i="28"/>
  <c r="G59" i="28"/>
  <c r="G57" i="28"/>
  <c r="G55" i="28"/>
  <c r="G53" i="28"/>
  <c r="G51" i="28"/>
  <c r="G47" i="28"/>
  <c r="G45" i="28"/>
  <c r="G44" i="28"/>
  <c r="G43" i="28"/>
  <c r="G42" i="28"/>
  <c r="G41" i="28"/>
  <c r="G40" i="28"/>
  <c r="G38" i="28"/>
  <c r="G37" i="28"/>
  <c r="G36" i="28"/>
  <c r="G34" i="28"/>
  <c r="G29" i="28"/>
  <c r="G28" i="28"/>
  <c r="G27" i="28"/>
  <c r="G26" i="28"/>
  <c r="G25" i="28"/>
  <c r="G24" i="28"/>
  <c r="G23" i="28"/>
  <c r="G22" i="28"/>
  <c r="G21" i="28"/>
  <c r="G20" i="28"/>
  <c r="G19" i="28"/>
  <c r="G18" i="28"/>
  <c r="G17" i="28"/>
  <c r="G16" i="28"/>
  <c r="G15" i="28"/>
  <c r="G14" i="28"/>
  <c r="G13" i="28"/>
  <c r="G12" i="28"/>
  <c r="G11" i="28"/>
  <c r="G10" i="28"/>
  <c r="G9" i="28"/>
  <c r="G8" i="28"/>
  <c r="G97" i="14" l="1"/>
  <c r="G96" i="14"/>
  <c r="G95" i="14"/>
  <c r="G94" i="14"/>
  <c r="G93" i="14"/>
  <c r="G92" i="14"/>
  <c r="G91" i="14"/>
  <c r="G90" i="14"/>
  <c r="G89" i="14"/>
  <c r="G88" i="14"/>
  <c r="G87" i="14"/>
  <c r="G86" i="14"/>
  <c r="G85" i="14"/>
  <c r="G84" i="14"/>
  <c r="G83" i="14"/>
  <c r="G82" i="14"/>
  <c r="G81" i="14"/>
  <c r="G80" i="14"/>
  <c r="G79" i="14"/>
  <c r="G76" i="14"/>
  <c r="G75" i="14"/>
  <c r="G74" i="14"/>
  <c r="G73" i="14"/>
  <c r="G72" i="14"/>
  <c r="G71" i="14"/>
  <c r="G70" i="14"/>
  <c r="G69" i="14"/>
  <c r="G68" i="14"/>
  <c r="G67" i="14"/>
  <c r="G66" i="14"/>
  <c r="G65" i="14"/>
  <c r="G64" i="14"/>
  <c r="G63" i="14"/>
  <c r="G59" i="14"/>
  <c r="G57" i="14"/>
  <c r="G55" i="14"/>
  <c r="G53" i="14"/>
  <c r="G51" i="14"/>
  <c r="G47" i="14"/>
  <c r="G45" i="14"/>
  <c r="G44" i="14"/>
  <c r="G43" i="14"/>
  <c r="G42" i="14"/>
  <c r="G41" i="14"/>
  <c r="G40" i="14"/>
  <c r="G38" i="14"/>
  <c r="G37" i="14"/>
  <c r="G36" i="14"/>
  <c r="G34" i="14"/>
  <c r="G29" i="14"/>
  <c r="G28" i="14"/>
  <c r="G27" i="14"/>
  <c r="G26" i="14"/>
  <c r="G25" i="14"/>
  <c r="G24" i="14"/>
  <c r="G23" i="14"/>
  <c r="G22" i="14"/>
  <c r="G21" i="14"/>
  <c r="G20" i="14"/>
  <c r="G19" i="14"/>
  <c r="G18" i="14"/>
  <c r="G17" i="14"/>
  <c r="G16" i="14"/>
  <c r="G15" i="14"/>
  <c r="G14" i="14"/>
  <c r="G13" i="14"/>
  <c r="G12" i="14"/>
  <c r="G11" i="14"/>
  <c r="G10" i="14"/>
  <c r="G9" i="14"/>
  <c r="G8" i="14"/>
  <c r="G97" i="15"/>
  <c r="G96" i="15"/>
  <c r="G95" i="15"/>
  <c r="G94" i="15"/>
  <c r="G93" i="15"/>
  <c r="G92" i="15"/>
  <c r="G91" i="15"/>
  <c r="G90" i="15"/>
  <c r="G89" i="15"/>
  <c r="G88" i="15"/>
  <c r="G87" i="15"/>
  <c r="G86" i="15"/>
  <c r="G85" i="15"/>
  <c r="G84" i="15"/>
  <c r="G83" i="15"/>
  <c r="G82" i="15"/>
  <c r="G81" i="15"/>
  <c r="G80" i="15"/>
  <c r="G79" i="15"/>
  <c r="G76" i="15"/>
  <c r="G75" i="15"/>
  <c r="G74" i="15"/>
  <c r="G73" i="15"/>
  <c r="G72" i="15"/>
  <c r="G71" i="15"/>
  <c r="G70" i="15"/>
  <c r="G69" i="15"/>
  <c r="G68" i="15"/>
  <c r="G67" i="15"/>
  <c r="G66" i="15"/>
  <c r="G65" i="15"/>
  <c r="G64" i="15"/>
  <c r="G63" i="15"/>
  <c r="G59" i="15"/>
  <c r="G57" i="15"/>
  <c r="G55" i="15"/>
  <c r="G53" i="15"/>
  <c r="G51" i="15"/>
  <c r="G47" i="15"/>
  <c r="G45" i="15"/>
  <c r="G44" i="15"/>
  <c r="G43" i="15"/>
  <c r="G42" i="15"/>
  <c r="G41" i="15"/>
  <c r="G40" i="15"/>
  <c r="G38" i="15"/>
  <c r="G37" i="15"/>
  <c r="G36" i="15"/>
  <c r="G34" i="15"/>
  <c r="G29" i="15"/>
  <c r="G28" i="15"/>
  <c r="G27" i="15"/>
  <c r="G26" i="15"/>
  <c r="G25" i="15"/>
  <c r="G24" i="15"/>
  <c r="G23" i="15"/>
  <c r="G22" i="15"/>
  <c r="G21" i="15"/>
  <c r="G20" i="15"/>
  <c r="G19" i="15"/>
  <c r="G18" i="15"/>
  <c r="G17" i="15"/>
  <c r="G16" i="15"/>
  <c r="G15" i="15"/>
  <c r="G14" i="15"/>
  <c r="G13" i="15"/>
  <c r="G12" i="15"/>
  <c r="G11" i="15"/>
  <c r="G10" i="15"/>
  <c r="G9" i="15"/>
  <c r="G8" i="15"/>
  <c r="G97" i="16"/>
  <c r="G96" i="16"/>
  <c r="G95" i="16"/>
  <c r="G94" i="16"/>
  <c r="G93" i="16"/>
  <c r="G92" i="16"/>
  <c r="G91" i="16"/>
  <c r="G90" i="16"/>
  <c r="G89" i="16"/>
  <c r="G88" i="16"/>
  <c r="G87" i="16"/>
  <c r="G86" i="16"/>
  <c r="G85" i="16"/>
  <c r="G84" i="16"/>
  <c r="G83" i="16"/>
  <c r="G82" i="16"/>
  <c r="G81" i="16"/>
  <c r="G80" i="16"/>
  <c r="G79" i="16"/>
  <c r="G76" i="16"/>
  <c r="G75" i="16"/>
  <c r="G74" i="16"/>
  <c r="G73" i="16"/>
  <c r="G72" i="16"/>
  <c r="G71" i="16"/>
  <c r="G70" i="16"/>
  <c r="G69" i="16"/>
  <c r="G68" i="16"/>
  <c r="G67" i="16"/>
  <c r="G66" i="16"/>
  <c r="G65" i="16"/>
  <c r="G64" i="16"/>
  <c r="G63" i="16"/>
  <c r="G59" i="16"/>
  <c r="G57" i="16"/>
  <c r="G55" i="16"/>
  <c r="G53" i="16"/>
  <c r="G51" i="16"/>
  <c r="G47" i="16"/>
  <c r="G45" i="16"/>
  <c r="G44" i="16"/>
  <c r="G43" i="16"/>
  <c r="G42" i="16"/>
  <c r="G41" i="16"/>
  <c r="G40" i="16"/>
  <c r="G38" i="16"/>
  <c r="G37" i="16"/>
  <c r="G36" i="16"/>
  <c r="G34" i="16"/>
  <c r="G29" i="16"/>
  <c r="G28" i="16"/>
  <c r="G27" i="16"/>
  <c r="G26" i="16"/>
  <c r="G25" i="16"/>
  <c r="G24" i="16"/>
  <c r="G23" i="16"/>
  <c r="G22" i="16"/>
  <c r="G21" i="16"/>
  <c r="G20" i="16"/>
  <c r="G19" i="16"/>
  <c r="G18" i="16"/>
  <c r="G17" i="16"/>
  <c r="G16" i="16"/>
  <c r="G15" i="16"/>
  <c r="G14" i="16"/>
  <c r="G13" i="16"/>
  <c r="G12" i="16"/>
  <c r="G11" i="16"/>
  <c r="G10" i="16"/>
  <c r="G9" i="16"/>
  <c r="G8" i="16"/>
  <c r="G97" i="17"/>
  <c r="G96" i="17"/>
  <c r="G95" i="17"/>
  <c r="G94" i="17"/>
  <c r="G93" i="17"/>
  <c r="G92" i="17"/>
  <c r="G91" i="17"/>
  <c r="G90" i="17"/>
  <c r="G89" i="17"/>
  <c r="G88" i="17"/>
  <c r="G87" i="17"/>
  <c r="G86" i="17"/>
  <c r="G85" i="17"/>
  <c r="G84" i="17"/>
  <c r="G83" i="17"/>
  <c r="G82" i="17"/>
  <c r="G81" i="17"/>
  <c r="G80" i="17"/>
  <c r="G79" i="17"/>
  <c r="G76" i="17"/>
  <c r="G75" i="17"/>
  <c r="G74" i="17"/>
  <c r="G73" i="17"/>
  <c r="G72" i="17"/>
  <c r="G71" i="17"/>
  <c r="G70" i="17"/>
  <c r="G69" i="17"/>
  <c r="G68" i="17"/>
  <c r="G67" i="17"/>
  <c r="G66" i="17"/>
  <c r="G65" i="17"/>
  <c r="G64" i="17"/>
  <c r="G63" i="17"/>
  <c r="G59" i="17"/>
  <c r="G57" i="17"/>
  <c r="G55" i="17"/>
  <c r="G53" i="17"/>
  <c r="G51" i="17"/>
  <c r="G47" i="17"/>
  <c r="G45" i="17"/>
  <c r="G44" i="17"/>
  <c r="G43" i="17"/>
  <c r="G42" i="17"/>
  <c r="G41" i="17"/>
  <c r="G40" i="17"/>
  <c r="G38" i="17"/>
  <c r="G37" i="17"/>
  <c r="G36" i="17"/>
  <c r="G34" i="17"/>
  <c r="G29" i="17"/>
  <c r="G28" i="17"/>
  <c r="G27" i="17"/>
  <c r="G26" i="17"/>
  <c r="G25" i="17"/>
  <c r="G24" i="17"/>
  <c r="G23" i="17"/>
  <c r="G22" i="17"/>
  <c r="G21" i="17"/>
  <c r="G20" i="17"/>
  <c r="G19" i="17"/>
  <c r="G18" i="17"/>
  <c r="G17" i="17"/>
  <c r="G16" i="17"/>
  <c r="G15" i="17"/>
  <c r="G14" i="17"/>
  <c r="G13" i="17"/>
  <c r="G12" i="17"/>
  <c r="G11" i="17"/>
  <c r="G10" i="17"/>
  <c r="G9" i="17"/>
  <c r="G8" i="17"/>
  <c r="G97" i="19"/>
  <c r="G96" i="19"/>
  <c r="G95" i="19"/>
  <c r="G94" i="19"/>
  <c r="G93" i="19"/>
  <c r="G92" i="19"/>
  <c r="G91" i="19"/>
  <c r="G90" i="19"/>
  <c r="G89" i="19"/>
  <c r="G88" i="19"/>
  <c r="G87" i="19"/>
  <c r="G86" i="19"/>
  <c r="G85" i="19"/>
  <c r="G84" i="19"/>
  <c r="G83" i="19"/>
  <c r="G82" i="19"/>
  <c r="G81" i="19"/>
  <c r="G80" i="19"/>
  <c r="G79" i="19"/>
  <c r="G76" i="19"/>
  <c r="G75" i="19"/>
  <c r="G74" i="19"/>
  <c r="G73" i="19"/>
  <c r="G72" i="19"/>
  <c r="G71" i="19"/>
  <c r="G70" i="19"/>
  <c r="G69" i="19"/>
  <c r="G68" i="19"/>
  <c r="G67" i="19"/>
  <c r="G66" i="19"/>
  <c r="G65" i="19"/>
  <c r="G64" i="19"/>
  <c r="G63" i="19"/>
  <c r="G59" i="19"/>
  <c r="G57" i="19"/>
  <c r="G55" i="19"/>
  <c r="G53" i="19"/>
  <c r="G51" i="19"/>
  <c r="G47" i="19"/>
  <c r="G45" i="19"/>
  <c r="G44" i="19"/>
  <c r="G43" i="19"/>
  <c r="G42" i="19"/>
  <c r="G41" i="19"/>
  <c r="G40" i="19"/>
  <c r="G38" i="19"/>
  <c r="G37" i="19"/>
  <c r="G36" i="19"/>
  <c r="G34" i="19"/>
  <c r="G29" i="19"/>
  <c r="G28" i="19"/>
  <c r="G27" i="19"/>
  <c r="G26" i="19"/>
  <c r="G25" i="19"/>
  <c r="G24" i="19"/>
  <c r="G23" i="19"/>
  <c r="G22" i="19"/>
  <c r="G21" i="19"/>
  <c r="G20" i="19"/>
  <c r="G19" i="19"/>
  <c r="G18" i="19"/>
  <c r="G17" i="19"/>
  <c r="G16" i="19"/>
  <c r="G15" i="19"/>
  <c r="G14" i="19"/>
  <c r="G13" i="19"/>
  <c r="G12" i="19"/>
  <c r="G11" i="19"/>
  <c r="G10" i="19"/>
  <c r="G9" i="19"/>
  <c r="G8" i="19"/>
  <c r="G97" i="20"/>
  <c r="G96" i="20"/>
  <c r="G95" i="20"/>
  <c r="G94" i="20"/>
  <c r="G93" i="20"/>
  <c r="G92" i="20"/>
  <c r="G91" i="20"/>
  <c r="G90" i="20"/>
  <c r="G89" i="20"/>
  <c r="G88" i="20"/>
  <c r="G87" i="20"/>
  <c r="G86" i="20"/>
  <c r="G85" i="20"/>
  <c r="G84" i="20"/>
  <c r="G83" i="20"/>
  <c r="G82" i="20"/>
  <c r="G81" i="20"/>
  <c r="G80" i="20"/>
  <c r="G79" i="20"/>
  <c r="G76" i="20"/>
  <c r="G75" i="20"/>
  <c r="G74" i="20"/>
  <c r="G73" i="20"/>
  <c r="G72" i="20"/>
  <c r="G71" i="20"/>
  <c r="G70" i="20"/>
  <c r="G69" i="20"/>
  <c r="G68" i="20"/>
  <c r="G67" i="20"/>
  <c r="G66" i="20"/>
  <c r="G65" i="20"/>
  <c r="G64" i="20"/>
  <c r="G63" i="20"/>
  <c r="G59" i="20"/>
  <c r="G57" i="20"/>
  <c r="G55" i="20"/>
  <c r="G53" i="20"/>
  <c r="G51" i="20"/>
  <c r="G47" i="20"/>
  <c r="G45" i="20"/>
  <c r="G44" i="20"/>
  <c r="G43" i="20"/>
  <c r="G42" i="20"/>
  <c r="G41" i="20"/>
  <c r="G40" i="20"/>
  <c r="G38" i="20"/>
  <c r="G37" i="20"/>
  <c r="G36" i="20"/>
  <c r="G34" i="20"/>
  <c r="G29" i="20"/>
  <c r="G28" i="20"/>
  <c r="G27" i="20"/>
  <c r="G26" i="20"/>
  <c r="G25" i="20"/>
  <c r="G24" i="20"/>
  <c r="G23" i="20"/>
  <c r="G22" i="20"/>
  <c r="G21" i="20"/>
  <c r="G20" i="20"/>
  <c r="G19" i="20"/>
  <c r="G18" i="20"/>
  <c r="G17" i="20"/>
  <c r="G16" i="20"/>
  <c r="G15" i="20"/>
  <c r="G14" i="20"/>
  <c r="G13" i="20"/>
  <c r="G12" i="20"/>
  <c r="G11" i="20"/>
  <c r="G10" i="20"/>
  <c r="G9" i="20"/>
  <c r="G8" i="20"/>
  <c r="G97" i="21"/>
  <c r="G96" i="21"/>
  <c r="G95" i="21"/>
  <c r="G94" i="21"/>
  <c r="G93" i="21"/>
  <c r="G92" i="21"/>
  <c r="G91" i="21"/>
  <c r="G90" i="21"/>
  <c r="G89" i="21"/>
  <c r="G88" i="21"/>
  <c r="G87" i="21"/>
  <c r="G86" i="21"/>
  <c r="G85" i="21"/>
  <c r="G84" i="21"/>
  <c r="G83" i="21"/>
  <c r="G82" i="21"/>
  <c r="G81" i="21"/>
  <c r="G80" i="21"/>
  <c r="G79" i="21"/>
  <c r="G76" i="21"/>
  <c r="G75" i="21"/>
  <c r="G74" i="21"/>
  <c r="G73" i="21"/>
  <c r="G72" i="21"/>
  <c r="G71" i="21"/>
  <c r="G70" i="21"/>
  <c r="G69" i="21"/>
  <c r="G68" i="21"/>
  <c r="G67" i="21"/>
  <c r="G66" i="21"/>
  <c r="G65" i="21"/>
  <c r="G64" i="21"/>
  <c r="G63" i="21"/>
  <c r="G59" i="21"/>
  <c r="G57" i="21"/>
  <c r="G55" i="21"/>
  <c r="G53" i="21"/>
  <c r="G51" i="21"/>
  <c r="G47" i="21"/>
  <c r="G45" i="21"/>
  <c r="G44" i="21"/>
  <c r="G43" i="21"/>
  <c r="G42" i="21"/>
  <c r="G41" i="21"/>
  <c r="G40" i="21"/>
  <c r="G38" i="21"/>
  <c r="G37" i="21"/>
  <c r="G36" i="21"/>
  <c r="G34" i="21"/>
  <c r="G29" i="21"/>
  <c r="G28" i="21"/>
  <c r="G27" i="21"/>
  <c r="G26" i="21"/>
  <c r="G25" i="21"/>
  <c r="G24" i="21"/>
  <c r="G23" i="21"/>
  <c r="G22" i="21"/>
  <c r="G21" i="21"/>
  <c r="G20" i="21"/>
  <c r="G19" i="21"/>
  <c r="G18" i="21"/>
  <c r="G17" i="21"/>
  <c r="G16" i="21"/>
  <c r="G15" i="21"/>
  <c r="G14" i="21"/>
  <c r="G13" i="21"/>
  <c r="G12" i="21"/>
  <c r="G11" i="21"/>
  <c r="G10" i="21"/>
  <c r="G9" i="21"/>
  <c r="G8" i="21"/>
  <c r="G97" i="22"/>
  <c r="G96" i="22"/>
  <c r="G95" i="22"/>
  <c r="G94" i="22"/>
  <c r="G93" i="22"/>
  <c r="G92" i="22"/>
  <c r="G91" i="22"/>
  <c r="G90" i="22"/>
  <c r="G89" i="22"/>
  <c r="G88" i="22"/>
  <c r="G87" i="22"/>
  <c r="G86" i="22"/>
  <c r="G85" i="22"/>
  <c r="G84" i="22"/>
  <c r="G83" i="22"/>
  <c r="G82" i="22"/>
  <c r="G81" i="22"/>
  <c r="G80" i="22"/>
  <c r="G79" i="22"/>
  <c r="G76" i="22"/>
  <c r="G75" i="22"/>
  <c r="G74" i="22"/>
  <c r="G73" i="22"/>
  <c r="G72" i="22"/>
  <c r="G71" i="22"/>
  <c r="G70" i="22"/>
  <c r="G69" i="22"/>
  <c r="G68" i="22"/>
  <c r="G67" i="22"/>
  <c r="G66" i="22"/>
  <c r="G65" i="22"/>
  <c r="G64" i="22"/>
  <c r="G63" i="22"/>
  <c r="G59" i="22"/>
  <c r="G57" i="22"/>
  <c r="G55" i="22"/>
  <c r="G53" i="22"/>
  <c r="G51" i="22"/>
  <c r="G47" i="22"/>
  <c r="G45" i="22"/>
  <c r="G44" i="22"/>
  <c r="G43" i="22"/>
  <c r="G42" i="22"/>
  <c r="G41" i="22"/>
  <c r="G40" i="22"/>
  <c r="G38" i="22"/>
  <c r="G37" i="22"/>
  <c r="G36" i="22"/>
  <c r="G34" i="22"/>
  <c r="G29" i="22"/>
  <c r="G28" i="22"/>
  <c r="G27" i="22"/>
  <c r="G26" i="22"/>
  <c r="G25" i="22"/>
  <c r="G24" i="22"/>
  <c r="G23" i="22"/>
  <c r="G22" i="22"/>
  <c r="G21" i="22"/>
  <c r="G20" i="22"/>
  <c r="G19" i="22"/>
  <c r="G18" i="22"/>
  <c r="G17" i="22"/>
  <c r="G16" i="22"/>
  <c r="G15" i="22"/>
  <c r="G14" i="22"/>
  <c r="G13" i="22"/>
  <c r="G12" i="22"/>
  <c r="G11" i="22"/>
  <c r="G10" i="22"/>
  <c r="G9" i="22"/>
  <c r="G8" i="22"/>
  <c r="G97" i="3" l="1"/>
  <c r="G96" i="3"/>
  <c r="G95" i="3"/>
  <c r="G94" i="3"/>
  <c r="G93" i="3"/>
  <c r="G92" i="3"/>
  <c r="G91" i="3"/>
  <c r="G90" i="3"/>
  <c r="G89" i="3"/>
  <c r="G88" i="3"/>
  <c r="G87" i="3"/>
  <c r="G86" i="3"/>
  <c r="G85" i="3"/>
  <c r="G84" i="3"/>
  <c r="G83" i="3"/>
  <c r="G82" i="3"/>
  <c r="G81" i="3"/>
  <c r="G80" i="3"/>
  <c r="G79" i="3"/>
  <c r="G76" i="3"/>
  <c r="G75" i="3"/>
  <c r="G74" i="3"/>
  <c r="G73" i="3"/>
  <c r="G72" i="3"/>
  <c r="G71" i="3"/>
  <c r="G70" i="3"/>
  <c r="G69" i="3"/>
  <c r="G68" i="3"/>
  <c r="G67" i="3"/>
  <c r="G66" i="3"/>
  <c r="G65" i="3"/>
  <c r="G64" i="3"/>
  <c r="G63" i="3"/>
  <c r="G59" i="3"/>
  <c r="G57" i="3"/>
  <c r="G55" i="3"/>
  <c r="G53" i="3"/>
  <c r="G51" i="3"/>
  <c r="G47" i="3"/>
  <c r="G45" i="3"/>
  <c r="G44" i="3"/>
  <c r="G43" i="3"/>
  <c r="G42" i="3"/>
  <c r="G41" i="3"/>
  <c r="G40" i="3"/>
  <c r="G38" i="3"/>
  <c r="G37" i="3"/>
  <c r="G36" i="3"/>
  <c r="G34" i="3"/>
  <c r="G29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G9" i="3"/>
  <c r="G8" i="3"/>
  <c r="G96" i="6" l="1"/>
  <c r="G94" i="6"/>
  <c r="G93" i="6"/>
  <c r="G88" i="6"/>
  <c r="G87" i="6"/>
  <c r="G85" i="6"/>
  <c r="G83" i="6"/>
  <c r="G79" i="6"/>
  <c r="G74" i="6"/>
  <c r="G73" i="6"/>
  <c r="G70" i="6"/>
  <c r="G69" i="6"/>
  <c r="G66" i="6"/>
  <c r="G65" i="6"/>
  <c r="G64" i="6"/>
  <c r="G57" i="6"/>
  <c r="G51" i="6"/>
  <c r="G47" i="6"/>
  <c r="G44" i="6"/>
  <c r="G43" i="6"/>
  <c r="G42" i="6"/>
  <c r="G37" i="6"/>
  <c r="G36" i="6"/>
  <c r="G28" i="6"/>
  <c r="G26" i="6"/>
  <c r="G25" i="6"/>
  <c r="G24" i="6"/>
  <c r="G23" i="6"/>
  <c r="G20" i="6"/>
  <c r="G18" i="6"/>
  <c r="G17" i="6"/>
  <c r="G16" i="6"/>
  <c r="G15" i="6"/>
  <c r="G12" i="6"/>
  <c r="G8" i="6"/>
  <c r="G22" i="6" l="1"/>
  <c r="G34" i="6"/>
  <c r="G55" i="6"/>
  <c r="G63" i="6"/>
  <c r="G67" i="6"/>
  <c r="G90" i="6"/>
  <c r="G9" i="6"/>
  <c r="G14" i="6"/>
  <c r="G11" i="6"/>
  <c r="G13" i="6"/>
  <c r="G19" i="6"/>
  <c r="G21" i="6"/>
  <c r="G27" i="6"/>
  <c r="G29" i="6"/>
  <c r="G89" i="6"/>
  <c r="G10" i="6"/>
  <c r="G86" i="6"/>
  <c r="G41" i="6"/>
  <c r="G53" i="6"/>
  <c r="G72" i="6"/>
  <c r="G82" i="6"/>
  <c r="G81" i="6"/>
  <c r="G84" i="6"/>
  <c r="G45" i="6"/>
  <c r="G40" i="6"/>
  <c r="G68" i="6"/>
  <c r="G71" i="6"/>
  <c r="G75" i="6"/>
  <c r="G80" i="6"/>
  <c r="G92" i="6"/>
  <c r="G91" i="6" l="1"/>
  <c r="G59" i="6"/>
  <c r="G38" i="6"/>
  <c r="G97" i="6"/>
  <c r="G95" i="6"/>
  <c r="G76" i="6"/>
  <c r="G96" i="5" l="1"/>
  <c r="G90" i="5"/>
  <c r="G89" i="5"/>
  <c r="G87" i="5"/>
  <c r="G85" i="5"/>
  <c r="G84" i="5"/>
  <c r="G83" i="5"/>
  <c r="G80" i="5"/>
  <c r="G82" i="5"/>
  <c r="G75" i="5"/>
  <c r="G73" i="5"/>
  <c r="G72" i="5"/>
  <c r="G70" i="5"/>
  <c r="G69" i="5"/>
  <c r="G68" i="5"/>
  <c r="G65" i="5"/>
  <c r="G64" i="5"/>
  <c r="G63" i="5"/>
  <c r="G57" i="5"/>
  <c r="G55" i="5"/>
  <c r="G51" i="5"/>
  <c r="G47" i="5"/>
  <c r="G43" i="5"/>
  <c r="G42" i="5"/>
  <c r="G41" i="5"/>
  <c r="G37" i="5"/>
  <c r="G36" i="5"/>
  <c r="G29" i="5"/>
  <c r="G28" i="5"/>
  <c r="G27" i="5"/>
  <c r="G24" i="5"/>
  <c r="G23" i="5"/>
  <c r="G22" i="5"/>
  <c r="G21" i="5"/>
  <c r="G20" i="5"/>
  <c r="G19" i="5"/>
  <c r="G16" i="5"/>
  <c r="G15" i="5"/>
  <c r="G14" i="5"/>
  <c r="G13" i="5"/>
  <c r="G12" i="5"/>
  <c r="G11" i="5"/>
  <c r="G8" i="5"/>
  <c r="G18" i="5" l="1"/>
  <c r="G25" i="5"/>
  <c r="G66" i="5"/>
  <c r="G79" i="5"/>
  <c r="G94" i="5"/>
  <c r="G44" i="5"/>
  <c r="G81" i="5"/>
  <c r="G91" i="5"/>
  <c r="G88" i="5"/>
  <c r="G9" i="5"/>
  <c r="G17" i="5"/>
  <c r="G26" i="5"/>
  <c r="G40" i="5"/>
  <c r="G67" i="5"/>
  <c r="G10" i="5"/>
  <c r="G38" i="5"/>
  <c r="G86" i="5"/>
  <c r="G95" i="5"/>
  <c r="G74" i="5"/>
  <c r="G92" i="5"/>
  <c r="G34" i="5"/>
  <c r="G53" i="5"/>
  <c r="G93" i="5"/>
  <c r="G97" i="5" l="1"/>
  <c r="G71" i="5"/>
  <c r="G76" i="5"/>
  <c r="G59" i="5"/>
  <c r="G45" i="5"/>
  <c r="G96" i="4" l="1"/>
  <c r="G94" i="4"/>
  <c r="G85" i="4"/>
  <c r="G81" i="4"/>
  <c r="G79" i="4"/>
  <c r="G73" i="4"/>
  <c r="G70" i="4"/>
  <c r="G69" i="4"/>
  <c r="G68" i="4"/>
  <c r="G67" i="4"/>
  <c r="G65" i="4"/>
  <c r="G64" i="4"/>
  <c r="G57" i="4"/>
  <c r="G47" i="4"/>
  <c r="G42" i="4"/>
  <c r="G37" i="4"/>
  <c r="G36" i="4"/>
  <c r="G28" i="4"/>
  <c r="G25" i="4"/>
  <c r="G24" i="4"/>
  <c r="G22" i="4"/>
  <c r="G21" i="4"/>
  <c r="G20" i="4"/>
  <c r="G19" i="4"/>
  <c r="G18" i="4"/>
  <c r="G16" i="4"/>
  <c r="G15" i="4"/>
  <c r="G12" i="4"/>
  <c r="G8" i="4"/>
  <c r="G13" i="4" l="1"/>
  <c r="G23" i="4"/>
  <c r="G29" i="4"/>
  <c r="G43" i="4"/>
  <c r="G55" i="4"/>
  <c r="G88" i="4"/>
  <c r="G9" i="4"/>
  <c r="G11" i="4"/>
  <c r="G17" i="4"/>
  <c r="G26" i="4"/>
  <c r="G27" i="4"/>
  <c r="G40" i="4"/>
  <c r="G41" i="4"/>
  <c r="G66" i="4"/>
  <c r="G72" i="4"/>
  <c r="G87" i="4"/>
  <c r="G14" i="4"/>
  <c r="G44" i="4"/>
  <c r="G63" i="4"/>
  <c r="G75" i="4"/>
  <c r="G83" i="4"/>
  <c r="G89" i="4"/>
  <c r="G90" i="4"/>
  <c r="G91" i="4"/>
  <c r="G86" i="4"/>
  <c r="G95" i="4"/>
  <c r="G51" i="4"/>
  <c r="G74" i="4"/>
  <c r="G80" i="4"/>
  <c r="G84" i="4"/>
  <c r="G92" i="4"/>
  <c r="G34" i="4"/>
  <c r="G45" i="4"/>
  <c r="G53" i="4"/>
  <c r="G93" i="4"/>
  <c r="G97" i="4" l="1"/>
  <c r="G82" i="4"/>
  <c r="G76" i="4"/>
  <c r="G71" i="4"/>
  <c r="G10" i="4"/>
  <c r="G38" i="4" l="1"/>
  <c r="G59" i="4"/>
  <c r="G96" i="2" l="1"/>
  <c r="G94" i="2"/>
  <c r="G93" i="2"/>
  <c r="G90" i="2"/>
  <c r="G87" i="2"/>
  <c r="G85" i="2"/>
  <c r="G81" i="2"/>
  <c r="G79" i="2"/>
  <c r="G73" i="2"/>
  <c r="G72" i="2"/>
  <c r="G69" i="2"/>
  <c r="G68" i="2"/>
  <c r="G67" i="2"/>
  <c r="G65" i="2"/>
  <c r="G64" i="2"/>
  <c r="G63" i="2"/>
  <c r="G57" i="2"/>
  <c r="G55" i="2"/>
  <c r="G47" i="2"/>
  <c r="G42" i="2"/>
  <c r="G40" i="2"/>
  <c r="G37" i="2"/>
  <c r="G36" i="2"/>
  <c r="G34" i="2"/>
  <c r="G28" i="2"/>
  <c r="G27" i="2"/>
  <c r="G24" i="2"/>
  <c r="G23" i="2"/>
  <c r="G21" i="2"/>
  <c r="G20" i="2"/>
  <c r="G16" i="2"/>
  <c r="G15" i="2"/>
  <c r="G13" i="2"/>
  <c r="G12" i="2"/>
  <c r="G11" i="2"/>
  <c r="G8" i="2"/>
  <c r="G18" i="2" l="1"/>
  <c r="G26" i="2"/>
  <c r="G43" i="2"/>
  <c r="G70" i="2"/>
  <c r="G88" i="2"/>
  <c r="G9" i="2"/>
  <c r="G14" i="2"/>
  <c r="G17" i="2"/>
  <c r="G22" i="2"/>
  <c r="G25" i="2"/>
  <c r="G66" i="2"/>
  <c r="G84" i="2"/>
  <c r="G29" i="2"/>
  <c r="G41" i="2"/>
  <c r="G91" i="2"/>
  <c r="G19" i="2"/>
  <c r="G44" i="2"/>
  <c r="G75" i="2"/>
  <c r="G80" i="2"/>
  <c r="G83" i="2"/>
  <c r="G89" i="2"/>
  <c r="G71" i="2"/>
  <c r="G86" i="2"/>
  <c r="G95" i="2"/>
  <c r="G45" i="2"/>
  <c r="G51" i="2"/>
  <c r="G74" i="2"/>
  <c r="G92" i="2"/>
  <c r="G53" i="2"/>
  <c r="G76" i="2" l="1"/>
  <c r="G82" i="2"/>
  <c r="G10" i="2"/>
  <c r="G97" i="2"/>
  <c r="G38" i="2" l="1"/>
  <c r="G59" i="2"/>
  <c r="G96" i="1" l="1"/>
  <c r="G94" i="1"/>
  <c r="G90" i="1"/>
  <c r="G87" i="1"/>
  <c r="G85" i="1"/>
  <c r="G84" i="1"/>
  <c r="G86" i="1"/>
  <c r="G81" i="1"/>
  <c r="G75" i="1"/>
  <c r="G74" i="1"/>
  <c r="G73" i="1"/>
  <c r="G72" i="1"/>
  <c r="G70" i="1"/>
  <c r="G69" i="1"/>
  <c r="G68" i="1"/>
  <c r="G67" i="1"/>
  <c r="G66" i="1"/>
  <c r="G65" i="1"/>
  <c r="G63" i="1"/>
  <c r="G55" i="1"/>
  <c r="G53" i="1"/>
  <c r="G44" i="1"/>
  <c r="G43" i="1"/>
  <c r="G42" i="1"/>
  <c r="G40" i="1"/>
  <c r="G37" i="1"/>
  <c r="G29" i="1"/>
  <c r="G27" i="1"/>
  <c r="G25" i="1"/>
  <c r="G24" i="1"/>
  <c r="G23" i="1"/>
  <c r="G22" i="1"/>
  <c r="G20" i="1"/>
  <c r="G19" i="1"/>
  <c r="G17" i="1"/>
  <c r="G16" i="1"/>
  <c r="G14" i="1"/>
  <c r="G12" i="1"/>
  <c r="G11" i="1"/>
  <c r="G8" i="1"/>
  <c r="G10" i="1" l="1"/>
  <c r="G15" i="1"/>
  <c r="G21" i="1"/>
  <c r="G26" i="1"/>
  <c r="G36" i="1"/>
  <c r="G41" i="1"/>
  <c r="G51" i="1"/>
  <c r="G80" i="1"/>
  <c r="G83" i="1"/>
  <c r="G93" i="1"/>
  <c r="G28" i="1"/>
  <c r="G34" i="1"/>
  <c r="G47" i="1"/>
  <c r="G57" i="1"/>
  <c r="G64" i="1"/>
  <c r="G79" i="1"/>
  <c r="G89" i="1"/>
  <c r="G9" i="1"/>
  <c r="G13" i="1"/>
  <c r="G18" i="1"/>
  <c r="G91" i="1"/>
  <c r="G88" i="1"/>
  <c r="G82" i="1"/>
  <c r="G71" i="1"/>
  <c r="G95" i="1"/>
  <c r="G38" i="1"/>
  <c r="G59" i="1"/>
  <c r="G92" i="1"/>
  <c r="G45" i="1"/>
  <c r="G76" i="1" l="1"/>
  <c r="G97" i="1"/>
  <c r="G96" i="51" l="1"/>
  <c r="G94" i="51"/>
  <c r="G93" i="51"/>
  <c r="G90" i="51"/>
  <c r="G89" i="51"/>
  <c r="G88" i="51"/>
  <c r="G87" i="51"/>
  <c r="G91" i="51"/>
  <c r="G85" i="51"/>
  <c r="G84" i="51"/>
  <c r="G83" i="51"/>
  <c r="G86" i="51"/>
  <c r="G81" i="51"/>
  <c r="G80" i="51"/>
  <c r="G79" i="51"/>
  <c r="G74" i="51"/>
  <c r="G73" i="51"/>
  <c r="G72" i="51"/>
  <c r="G70" i="51"/>
  <c r="G69" i="51"/>
  <c r="G68" i="51"/>
  <c r="G67" i="51"/>
  <c r="G66" i="51"/>
  <c r="G65" i="51"/>
  <c r="G64" i="51"/>
  <c r="G63" i="51"/>
  <c r="G57" i="51"/>
  <c r="G55" i="51"/>
  <c r="G53" i="51"/>
  <c r="G51" i="51"/>
  <c r="G47" i="51"/>
  <c r="G44" i="51"/>
  <c r="G43" i="51"/>
  <c r="G42" i="51"/>
  <c r="G41" i="51"/>
  <c r="G45" i="51"/>
  <c r="G37" i="51"/>
  <c r="G36" i="51"/>
  <c r="G34" i="51"/>
  <c r="G29" i="51"/>
  <c r="G28" i="51"/>
  <c r="G27" i="51"/>
  <c r="G26" i="51"/>
  <c r="G25" i="51"/>
  <c r="G24" i="51"/>
  <c r="G23" i="51"/>
  <c r="G22" i="51"/>
  <c r="G21" i="51"/>
  <c r="G20" i="51"/>
  <c r="G19" i="51"/>
  <c r="G18" i="51"/>
  <c r="G17" i="51"/>
  <c r="G16" i="51"/>
  <c r="G15" i="51"/>
  <c r="G14" i="51"/>
  <c r="G13" i="51"/>
  <c r="G12" i="51"/>
  <c r="G11" i="51"/>
  <c r="G9" i="51"/>
  <c r="G8" i="51"/>
  <c r="G96" i="50"/>
  <c r="G94" i="50"/>
  <c r="G93" i="50"/>
  <c r="G90" i="50"/>
  <c r="G89" i="50"/>
  <c r="G88" i="50"/>
  <c r="G87" i="50"/>
  <c r="G85" i="50"/>
  <c r="G84" i="50"/>
  <c r="G83" i="50"/>
  <c r="G81" i="50"/>
  <c r="G80" i="50"/>
  <c r="G79" i="50"/>
  <c r="G82" i="50"/>
  <c r="G75" i="50"/>
  <c r="G73" i="50"/>
  <c r="G72" i="50"/>
  <c r="G70" i="50"/>
  <c r="G69" i="50"/>
  <c r="G68" i="50"/>
  <c r="G67" i="50"/>
  <c r="G66" i="50"/>
  <c r="G65" i="50"/>
  <c r="G64" i="50"/>
  <c r="G63" i="50"/>
  <c r="G57" i="50"/>
  <c r="G55" i="50"/>
  <c r="G47" i="50"/>
  <c r="G44" i="50"/>
  <c r="G43" i="50"/>
  <c r="G42" i="50"/>
  <c r="G41" i="50"/>
  <c r="G40" i="50"/>
  <c r="G37" i="50"/>
  <c r="G36" i="50"/>
  <c r="G29" i="50"/>
  <c r="G28" i="50"/>
  <c r="G27" i="50"/>
  <c r="G26" i="50"/>
  <c r="G25" i="50"/>
  <c r="G24" i="50"/>
  <c r="G23" i="50"/>
  <c r="G22" i="50"/>
  <c r="G21" i="50"/>
  <c r="G20" i="50"/>
  <c r="G19" i="50"/>
  <c r="G18" i="50"/>
  <c r="G17" i="50"/>
  <c r="G16" i="50"/>
  <c r="G15" i="50"/>
  <c r="G14" i="50"/>
  <c r="G13" i="50"/>
  <c r="G12" i="50"/>
  <c r="G11" i="50"/>
  <c r="G9" i="50"/>
  <c r="G8" i="50"/>
  <c r="G96" i="49"/>
  <c r="G94" i="49"/>
  <c r="G93" i="49"/>
  <c r="G90" i="49"/>
  <c r="G89" i="49"/>
  <c r="G88" i="49"/>
  <c r="G87" i="49"/>
  <c r="G85" i="49"/>
  <c r="G84" i="49"/>
  <c r="G83" i="49"/>
  <c r="G81" i="49"/>
  <c r="G80" i="49"/>
  <c r="G79" i="49"/>
  <c r="G82" i="49"/>
  <c r="G75" i="49"/>
  <c r="G73" i="49"/>
  <c r="G72" i="49"/>
  <c r="G70" i="49"/>
  <c r="G69" i="49"/>
  <c r="G68" i="49"/>
  <c r="G67" i="49"/>
  <c r="G66" i="49"/>
  <c r="G65" i="49"/>
  <c r="G64" i="49"/>
  <c r="G63" i="49"/>
  <c r="G57" i="49"/>
  <c r="G55" i="49"/>
  <c r="G53" i="49"/>
  <c r="G47" i="49"/>
  <c r="G44" i="49"/>
  <c r="G43" i="49"/>
  <c r="G42" i="49"/>
  <c r="G41" i="49"/>
  <c r="G45" i="49"/>
  <c r="G37" i="49"/>
  <c r="G36" i="49"/>
  <c r="G34" i="49"/>
  <c r="G29" i="49"/>
  <c r="G28" i="49"/>
  <c r="G27" i="49"/>
  <c r="G26" i="49"/>
  <c r="G25" i="49"/>
  <c r="G24" i="49"/>
  <c r="G23" i="49"/>
  <c r="G22" i="49"/>
  <c r="G21" i="49"/>
  <c r="G20" i="49"/>
  <c r="G19" i="49"/>
  <c r="G18" i="49"/>
  <c r="G17" i="49"/>
  <c r="G16" i="49"/>
  <c r="G15" i="49"/>
  <c r="G14" i="49"/>
  <c r="G13" i="49"/>
  <c r="G12" i="49"/>
  <c r="G11" i="49"/>
  <c r="G9" i="49"/>
  <c r="G8" i="49"/>
  <c r="G96" i="46"/>
  <c r="G94" i="46"/>
  <c r="G93" i="46"/>
  <c r="G90" i="46"/>
  <c r="G89" i="46"/>
  <c r="G88" i="46"/>
  <c r="G87" i="46"/>
  <c r="G85" i="46"/>
  <c r="G84" i="46"/>
  <c r="G83" i="46"/>
  <c r="G81" i="46"/>
  <c r="G80" i="46"/>
  <c r="G79" i="46"/>
  <c r="G75" i="46"/>
  <c r="G73" i="46"/>
  <c r="G72" i="46"/>
  <c r="G70" i="46"/>
  <c r="G69" i="46"/>
  <c r="G68" i="46"/>
  <c r="G67" i="46"/>
  <c r="G66" i="46"/>
  <c r="G65" i="46"/>
  <c r="G64" i="46"/>
  <c r="G63" i="46"/>
  <c r="G57" i="46"/>
  <c r="G55" i="46"/>
  <c r="G47" i="46"/>
  <c r="G44" i="46"/>
  <c r="G43" i="46"/>
  <c r="G42" i="46"/>
  <c r="G41" i="46"/>
  <c r="G37" i="46"/>
  <c r="G34" i="46"/>
  <c r="G29" i="46"/>
  <c r="G28" i="46"/>
  <c r="G27" i="46"/>
  <c r="G26" i="46"/>
  <c r="G25" i="46"/>
  <c r="G24" i="46"/>
  <c r="G23" i="46"/>
  <c r="G22" i="46"/>
  <c r="G21" i="46"/>
  <c r="G20" i="46"/>
  <c r="G19" i="46"/>
  <c r="G18" i="46"/>
  <c r="G17" i="46"/>
  <c r="G16" i="46"/>
  <c r="G15" i="46"/>
  <c r="G14" i="46"/>
  <c r="G13" i="46"/>
  <c r="G12" i="46"/>
  <c r="G11" i="46"/>
  <c r="G9" i="46"/>
  <c r="G8" i="46"/>
  <c r="G96" i="47"/>
  <c r="G94" i="47"/>
  <c r="G93" i="47"/>
  <c r="G90" i="47"/>
  <c r="G89" i="47"/>
  <c r="G88" i="47"/>
  <c r="G87" i="47"/>
  <c r="G85" i="47"/>
  <c r="G84" i="47"/>
  <c r="G83" i="47"/>
  <c r="G81" i="47"/>
  <c r="G80" i="47"/>
  <c r="G79" i="47"/>
  <c r="G82" i="47"/>
  <c r="G75" i="47"/>
  <c r="G73" i="47"/>
  <c r="G72" i="47"/>
  <c r="G70" i="47"/>
  <c r="G69" i="47"/>
  <c r="G68" i="47"/>
  <c r="G67" i="47"/>
  <c r="G66" i="47"/>
  <c r="G65" i="47"/>
  <c r="G64" i="47"/>
  <c r="G63" i="47"/>
  <c r="G57" i="47"/>
  <c r="G55" i="47"/>
  <c r="G53" i="47"/>
  <c r="G51" i="47"/>
  <c r="G47" i="47"/>
  <c r="G44" i="47"/>
  <c r="G43" i="47"/>
  <c r="G42" i="47"/>
  <c r="G41" i="47"/>
  <c r="G45" i="47"/>
  <c r="G37" i="47"/>
  <c r="G36" i="47"/>
  <c r="G34" i="47"/>
  <c r="G29" i="47"/>
  <c r="G28" i="47"/>
  <c r="G27" i="47"/>
  <c r="G26" i="47"/>
  <c r="G25" i="47"/>
  <c r="G24" i="47"/>
  <c r="G23" i="47"/>
  <c r="G22" i="47"/>
  <c r="G21" i="47"/>
  <c r="G20" i="47"/>
  <c r="G19" i="47"/>
  <c r="G18" i="47"/>
  <c r="G17" i="47"/>
  <c r="G16" i="47"/>
  <c r="G15" i="47"/>
  <c r="G14" i="47"/>
  <c r="G13" i="47"/>
  <c r="G12" i="47"/>
  <c r="G11" i="47"/>
  <c r="G9" i="47"/>
  <c r="G8" i="47"/>
  <c r="G96" i="48"/>
  <c r="G94" i="48"/>
  <c r="G93" i="48"/>
  <c r="G90" i="48"/>
  <c r="G89" i="48"/>
  <c r="G88" i="48"/>
  <c r="G87" i="48"/>
  <c r="G85" i="48"/>
  <c r="G84" i="48"/>
  <c r="G83" i="48"/>
  <c r="G86" i="48"/>
  <c r="G81" i="48"/>
  <c r="G80" i="48"/>
  <c r="G79" i="48"/>
  <c r="G74" i="48"/>
  <c r="G73" i="48"/>
  <c r="G72" i="48"/>
  <c r="G70" i="48"/>
  <c r="G69" i="48"/>
  <c r="G68" i="48"/>
  <c r="G67" i="48"/>
  <c r="G66" i="48"/>
  <c r="G65" i="48"/>
  <c r="G64" i="48"/>
  <c r="G63" i="48"/>
  <c r="G57" i="48"/>
  <c r="G55" i="48"/>
  <c r="G53" i="48"/>
  <c r="G51" i="48"/>
  <c r="G47" i="48"/>
  <c r="G44" i="48"/>
  <c r="G43" i="48"/>
  <c r="G42" i="48"/>
  <c r="G41" i="48"/>
  <c r="G37" i="48"/>
  <c r="G34" i="48"/>
  <c r="G29" i="48"/>
  <c r="G28" i="48"/>
  <c r="G27" i="48"/>
  <c r="G26" i="48"/>
  <c r="G25" i="48"/>
  <c r="G24" i="48"/>
  <c r="G23" i="48"/>
  <c r="G22" i="48"/>
  <c r="G21" i="48"/>
  <c r="G20" i="48"/>
  <c r="G19" i="48"/>
  <c r="G18" i="48"/>
  <c r="G17" i="48"/>
  <c r="G16" i="48"/>
  <c r="G15" i="48"/>
  <c r="G14" i="48"/>
  <c r="G13" i="48"/>
  <c r="G12" i="48"/>
  <c r="G11" i="48"/>
  <c r="G9" i="48"/>
  <c r="G8" i="48"/>
  <c r="G96" i="45"/>
  <c r="G94" i="45"/>
  <c r="G93" i="45"/>
  <c r="G90" i="45"/>
  <c r="G89" i="45"/>
  <c r="G88" i="45"/>
  <c r="G87" i="45"/>
  <c r="G85" i="45"/>
  <c r="G84" i="45"/>
  <c r="G83" i="45"/>
  <c r="G81" i="45"/>
  <c r="G80" i="45"/>
  <c r="G79" i="45"/>
  <c r="G74" i="45"/>
  <c r="G73" i="45"/>
  <c r="G72" i="45"/>
  <c r="G70" i="45"/>
  <c r="G69" i="45"/>
  <c r="G68" i="45"/>
  <c r="G67" i="45"/>
  <c r="G66" i="45"/>
  <c r="G65" i="45"/>
  <c r="G64" i="45"/>
  <c r="G71" i="45"/>
  <c r="G57" i="45"/>
  <c r="G55" i="45"/>
  <c r="G53" i="45"/>
  <c r="G51" i="45"/>
  <c r="G47" i="45"/>
  <c r="G44" i="45"/>
  <c r="G43" i="45"/>
  <c r="G42" i="45"/>
  <c r="G41" i="45"/>
  <c r="G37" i="45"/>
  <c r="G36" i="45"/>
  <c r="G34" i="45"/>
  <c r="G29" i="45"/>
  <c r="G28" i="45"/>
  <c r="G27" i="45"/>
  <c r="G26" i="45"/>
  <c r="G25" i="45"/>
  <c r="G24" i="45"/>
  <c r="G23" i="45"/>
  <c r="G22" i="45"/>
  <c r="G21" i="45"/>
  <c r="G20" i="45"/>
  <c r="G19" i="45"/>
  <c r="G18" i="45"/>
  <c r="G17" i="45"/>
  <c r="G16" i="45"/>
  <c r="G15" i="45"/>
  <c r="G14" i="45"/>
  <c r="G13" i="45"/>
  <c r="G12" i="45"/>
  <c r="G11" i="45"/>
  <c r="G9" i="45"/>
  <c r="G8" i="45"/>
  <c r="G82" i="51" l="1"/>
  <c r="G95" i="51"/>
  <c r="G10" i="51"/>
  <c r="G38" i="51"/>
  <c r="G59" i="51"/>
  <c r="G71" i="51"/>
  <c r="G92" i="51"/>
  <c r="G40" i="51"/>
  <c r="G75" i="51"/>
  <c r="G91" i="50"/>
  <c r="G10" i="50"/>
  <c r="G38" i="50"/>
  <c r="G95" i="50"/>
  <c r="G71" i="50"/>
  <c r="G86" i="50"/>
  <c r="G45" i="50"/>
  <c r="G51" i="50"/>
  <c r="G74" i="50"/>
  <c r="G92" i="50"/>
  <c r="G76" i="50"/>
  <c r="G34" i="50"/>
  <c r="G53" i="50"/>
  <c r="G91" i="49"/>
  <c r="G86" i="49"/>
  <c r="G95" i="49"/>
  <c r="G51" i="49"/>
  <c r="G74" i="49"/>
  <c r="G92" i="49"/>
  <c r="G40" i="49"/>
  <c r="G91" i="46"/>
  <c r="G86" i="46"/>
  <c r="G95" i="46"/>
  <c r="G71" i="46"/>
  <c r="G45" i="46"/>
  <c r="G82" i="46"/>
  <c r="G51" i="46"/>
  <c r="G74" i="46"/>
  <c r="G92" i="46"/>
  <c r="G40" i="46"/>
  <c r="G53" i="46"/>
  <c r="G36" i="46"/>
  <c r="G91" i="47"/>
  <c r="G86" i="47"/>
  <c r="G95" i="47"/>
  <c r="G71" i="47"/>
  <c r="G74" i="47"/>
  <c r="G92" i="47"/>
  <c r="G40" i="47"/>
  <c r="G82" i="48"/>
  <c r="G76" i="48"/>
  <c r="G95" i="48"/>
  <c r="G45" i="48"/>
  <c r="G91" i="48"/>
  <c r="G71" i="48"/>
  <c r="G92" i="48"/>
  <c r="G40" i="48"/>
  <c r="G75" i="48"/>
  <c r="G36" i="48"/>
  <c r="G91" i="45"/>
  <c r="G76" i="45"/>
  <c r="G86" i="45"/>
  <c r="G95" i="45"/>
  <c r="G97" i="45"/>
  <c r="G45" i="45"/>
  <c r="G82" i="45"/>
  <c r="G92" i="45"/>
  <c r="G40" i="45"/>
  <c r="G63" i="45"/>
  <c r="G75" i="45"/>
  <c r="G96" i="39"/>
  <c r="G94" i="39"/>
  <c r="G93" i="39"/>
  <c r="G90" i="39"/>
  <c r="G89" i="39"/>
  <c r="G88" i="39"/>
  <c r="G87" i="39"/>
  <c r="G85" i="39"/>
  <c r="G84" i="39"/>
  <c r="G83" i="39"/>
  <c r="G86" i="39"/>
  <c r="G81" i="39"/>
  <c r="G80" i="39"/>
  <c r="G79" i="39"/>
  <c r="G74" i="39"/>
  <c r="G73" i="39"/>
  <c r="G72" i="39"/>
  <c r="G70" i="39"/>
  <c r="G69" i="39"/>
  <c r="G68" i="39"/>
  <c r="G67" i="39"/>
  <c r="G66" i="39"/>
  <c r="G65" i="39"/>
  <c r="G64" i="39"/>
  <c r="G63" i="39"/>
  <c r="G57" i="39"/>
  <c r="G55" i="39"/>
  <c r="G53" i="39"/>
  <c r="G51" i="39"/>
  <c r="G47" i="39"/>
  <c r="G44" i="39"/>
  <c r="G43" i="39"/>
  <c r="G42" i="39"/>
  <c r="G41" i="39"/>
  <c r="G37" i="39"/>
  <c r="G36" i="39"/>
  <c r="G34" i="39"/>
  <c r="G29" i="39"/>
  <c r="G28" i="39"/>
  <c r="G27" i="39"/>
  <c r="G26" i="39"/>
  <c r="G25" i="39"/>
  <c r="G24" i="39"/>
  <c r="G23" i="39"/>
  <c r="G22" i="39"/>
  <c r="G21" i="39"/>
  <c r="G20" i="39"/>
  <c r="G19" i="39"/>
  <c r="G18" i="39"/>
  <c r="G17" i="39"/>
  <c r="G16" i="39"/>
  <c r="G15" i="39"/>
  <c r="G14" i="39"/>
  <c r="G13" i="39"/>
  <c r="G12" i="39"/>
  <c r="G11" i="39"/>
  <c r="G9" i="39"/>
  <c r="G8" i="39"/>
  <c r="G96" i="44"/>
  <c r="G94" i="44"/>
  <c r="G93" i="44"/>
  <c r="G90" i="44"/>
  <c r="G89" i="44"/>
  <c r="G88" i="44"/>
  <c r="G87" i="44"/>
  <c r="G85" i="44"/>
  <c r="G84" i="44"/>
  <c r="G83" i="44"/>
  <c r="G81" i="44"/>
  <c r="G80" i="44"/>
  <c r="G79" i="44"/>
  <c r="G75" i="44"/>
  <c r="G73" i="44"/>
  <c r="G72" i="44"/>
  <c r="G70" i="44"/>
  <c r="G69" i="44"/>
  <c r="G68" i="44"/>
  <c r="G67" i="44"/>
  <c r="G66" i="44"/>
  <c r="G65" i="44"/>
  <c r="G64" i="44"/>
  <c r="G63" i="44"/>
  <c r="G57" i="44"/>
  <c r="G55" i="44"/>
  <c r="G53" i="44"/>
  <c r="G47" i="44"/>
  <c r="G44" i="44"/>
  <c r="G43" i="44"/>
  <c r="G42" i="44"/>
  <c r="G41" i="44"/>
  <c r="G37" i="44"/>
  <c r="G36" i="44"/>
  <c r="G34" i="44"/>
  <c r="G29" i="44"/>
  <c r="G28" i="44"/>
  <c r="G27" i="44"/>
  <c r="G26" i="44"/>
  <c r="G25" i="44"/>
  <c r="G24" i="44"/>
  <c r="G23" i="44"/>
  <c r="G22" i="44"/>
  <c r="G21" i="44"/>
  <c r="G20" i="44"/>
  <c r="G19" i="44"/>
  <c r="G18" i="44"/>
  <c r="G17" i="44"/>
  <c r="G16" i="44"/>
  <c r="G15" i="44"/>
  <c r="G14" i="44"/>
  <c r="G13" i="44"/>
  <c r="G12" i="44"/>
  <c r="G11" i="44"/>
  <c r="G9" i="44"/>
  <c r="G8" i="44"/>
  <c r="G96" i="43"/>
  <c r="G94" i="43"/>
  <c r="G93" i="43"/>
  <c r="G90" i="43"/>
  <c r="G89" i="43"/>
  <c r="G88" i="43"/>
  <c r="G87" i="43"/>
  <c r="G85" i="43"/>
  <c r="G84" i="43"/>
  <c r="G83" i="43"/>
  <c r="G81" i="43"/>
  <c r="G80" i="43"/>
  <c r="G79" i="43"/>
  <c r="G74" i="43"/>
  <c r="G73" i="43"/>
  <c r="G72" i="43"/>
  <c r="G70" i="43"/>
  <c r="G69" i="43"/>
  <c r="G68" i="43"/>
  <c r="G67" i="43"/>
  <c r="G66" i="43"/>
  <c r="G65" i="43"/>
  <c r="G64" i="43"/>
  <c r="G63" i="43"/>
  <c r="G57" i="43"/>
  <c r="G55" i="43"/>
  <c r="G53" i="43"/>
  <c r="G51" i="43"/>
  <c r="G47" i="43"/>
  <c r="G44" i="43"/>
  <c r="G43" i="43"/>
  <c r="G42" i="43"/>
  <c r="G41" i="43"/>
  <c r="G37" i="43"/>
  <c r="G36" i="43"/>
  <c r="G34" i="43"/>
  <c r="G29" i="43"/>
  <c r="G28" i="43"/>
  <c r="G27" i="43"/>
  <c r="G26" i="43"/>
  <c r="G25" i="43"/>
  <c r="G24" i="43"/>
  <c r="G23" i="43"/>
  <c r="G22" i="43"/>
  <c r="G21" i="43"/>
  <c r="G20" i="43"/>
  <c r="G19" i="43"/>
  <c r="G18" i="43"/>
  <c r="G17" i="43"/>
  <c r="G16" i="43"/>
  <c r="G15" i="43"/>
  <c r="G14" i="43"/>
  <c r="G13" i="43"/>
  <c r="G12" i="43"/>
  <c r="G11" i="43"/>
  <c r="G9" i="43"/>
  <c r="G8" i="43"/>
  <c r="G96" i="42"/>
  <c r="G94" i="42"/>
  <c r="G93" i="42"/>
  <c r="G90" i="42"/>
  <c r="G89" i="42"/>
  <c r="G88" i="42"/>
  <c r="G87" i="42"/>
  <c r="G85" i="42"/>
  <c r="G84" i="42"/>
  <c r="G83" i="42"/>
  <c r="G81" i="42"/>
  <c r="G80" i="42"/>
  <c r="G79" i="42"/>
  <c r="G82" i="42"/>
  <c r="G74" i="42"/>
  <c r="G73" i="42"/>
  <c r="G72" i="42"/>
  <c r="G70" i="42"/>
  <c r="G69" i="42"/>
  <c r="G68" i="42"/>
  <c r="G67" i="42"/>
  <c r="G66" i="42"/>
  <c r="G65" i="42"/>
  <c r="G64" i="42"/>
  <c r="G63" i="42"/>
  <c r="G57" i="42"/>
  <c r="G55" i="42"/>
  <c r="G53" i="42"/>
  <c r="G47" i="42"/>
  <c r="G44" i="42"/>
  <c r="G43" i="42"/>
  <c r="G42" i="42"/>
  <c r="G41" i="42"/>
  <c r="G37" i="42"/>
  <c r="G36" i="42"/>
  <c r="G34" i="42"/>
  <c r="G29" i="42"/>
  <c r="G28" i="42"/>
  <c r="G27" i="42"/>
  <c r="G26" i="42"/>
  <c r="G25" i="42"/>
  <c r="G24" i="42"/>
  <c r="G23" i="42"/>
  <c r="G22" i="42"/>
  <c r="G21" i="42"/>
  <c r="G20" i="42"/>
  <c r="G19" i="42"/>
  <c r="G18" i="42"/>
  <c r="G17" i="42"/>
  <c r="G16" i="42"/>
  <c r="G15" i="42"/>
  <c r="G14" i="42"/>
  <c r="G13" i="42"/>
  <c r="G12" i="42"/>
  <c r="G11" i="42"/>
  <c r="G9" i="42"/>
  <c r="G8" i="42"/>
  <c r="G96" i="38"/>
  <c r="G94" i="38"/>
  <c r="G93" i="38"/>
  <c r="G90" i="38"/>
  <c r="G89" i="38"/>
  <c r="G88" i="38"/>
  <c r="G87" i="38"/>
  <c r="G91" i="38"/>
  <c r="G85" i="38"/>
  <c r="G84" i="38"/>
  <c r="G83" i="38"/>
  <c r="G86" i="38"/>
  <c r="G81" i="38"/>
  <c r="G80" i="38"/>
  <c r="G79" i="38"/>
  <c r="G74" i="38"/>
  <c r="G73" i="38"/>
  <c r="G72" i="38"/>
  <c r="G70" i="38"/>
  <c r="G69" i="38"/>
  <c r="G68" i="38"/>
  <c r="G67" i="38"/>
  <c r="G66" i="38"/>
  <c r="G65" i="38"/>
  <c r="G64" i="38"/>
  <c r="G63" i="38"/>
  <c r="G57" i="38"/>
  <c r="G55" i="38"/>
  <c r="G53" i="38"/>
  <c r="G47" i="38"/>
  <c r="G44" i="38"/>
  <c r="G43" i="38"/>
  <c r="G42" i="38"/>
  <c r="G41" i="38"/>
  <c r="G45" i="38"/>
  <c r="G37" i="38"/>
  <c r="G34" i="38"/>
  <c r="G29" i="38"/>
  <c r="G28" i="38"/>
  <c r="G27" i="38"/>
  <c r="G26" i="38"/>
  <c r="G25" i="38"/>
  <c r="G24" i="38"/>
  <c r="G23" i="38"/>
  <c r="G22" i="38"/>
  <c r="G21" i="38"/>
  <c r="G20" i="38"/>
  <c r="G19" i="38"/>
  <c r="G18" i="38"/>
  <c r="G17" i="38"/>
  <c r="G16" i="38"/>
  <c r="G15" i="38"/>
  <c r="G14" i="38"/>
  <c r="G13" i="38"/>
  <c r="G12" i="38"/>
  <c r="G11" i="38"/>
  <c r="G9" i="38"/>
  <c r="G8" i="38"/>
  <c r="G96" i="40"/>
  <c r="G94" i="40"/>
  <c r="G93" i="40"/>
  <c r="G90" i="40"/>
  <c r="G89" i="40"/>
  <c r="G88" i="40"/>
  <c r="G87" i="40"/>
  <c r="G85" i="40"/>
  <c r="G84" i="40"/>
  <c r="G83" i="40"/>
  <c r="G81" i="40"/>
  <c r="G80" i="40"/>
  <c r="G79" i="40"/>
  <c r="G82" i="40"/>
  <c r="G74" i="40"/>
  <c r="G73" i="40"/>
  <c r="G72" i="40"/>
  <c r="G70" i="40"/>
  <c r="G69" i="40"/>
  <c r="G68" i="40"/>
  <c r="G67" i="40"/>
  <c r="G66" i="40"/>
  <c r="G65" i="40"/>
  <c r="G64" i="40"/>
  <c r="G63" i="40"/>
  <c r="G57" i="40"/>
  <c r="G55" i="40"/>
  <c r="G53" i="40"/>
  <c r="G51" i="40"/>
  <c r="G47" i="40"/>
  <c r="G44" i="40"/>
  <c r="G43" i="40"/>
  <c r="G42" i="40"/>
  <c r="G41" i="40"/>
  <c r="G37" i="40"/>
  <c r="G34" i="40"/>
  <c r="G29" i="40"/>
  <c r="G28" i="40"/>
  <c r="G27" i="40"/>
  <c r="G26" i="40"/>
  <c r="G25" i="40"/>
  <c r="G24" i="40"/>
  <c r="G23" i="40"/>
  <c r="G22" i="40"/>
  <c r="G21" i="40"/>
  <c r="G20" i="40"/>
  <c r="G19" i="40"/>
  <c r="G18" i="40"/>
  <c r="G17" i="40"/>
  <c r="G16" i="40"/>
  <c r="G15" i="40"/>
  <c r="G14" i="40"/>
  <c r="G13" i="40"/>
  <c r="G12" i="40"/>
  <c r="G11" i="40"/>
  <c r="G9" i="40"/>
  <c r="G8" i="40"/>
  <c r="G96" i="41"/>
  <c r="G94" i="41"/>
  <c r="G93" i="41"/>
  <c r="G90" i="41"/>
  <c r="G89" i="41"/>
  <c r="G88" i="41"/>
  <c r="G87" i="41"/>
  <c r="G91" i="41"/>
  <c r="G85" i="41"/>
  <c r="G84" i="41"/>
  <c r="G83" i="41"/>
  <c r="G86" i="41"/>
  <c r="G81" i="41"/>
  <c r="G80" i="41"/>
  <c r="G79" i="41"/>
  <c r="G74" i="41"/>
  <c r="G73" i="41"/>
  <c r="G72" i="41"/>
  <c r="G70" i="41"/>
  <c r="G69" i="41"/>
  <c r="G68" i="41"/>
  <c r="G67" i="41"/>
  <c r="G66" i="41"/>
  <c r="G65" i="41"/>
  <c r="G64" i="41"/>
  <c r="G63" i="41"/>
  <c r="G57" i="41"/>
  <c r="G55" i="41"/>
  <c r="G53" i="41"/>
  <c r="G47" i="41"/>
  <c r="G44" i="41"/>
  <c r="G43" i="41"/>
  <c r="G42" i="41"/>
  <c r="G41" i="41"/>
  <c r="G45" i="41"/>
  <c r="G37" i="41"/>
  <c r="G36" i="41"/>
  <c r="G34" i="41"/>
  <c r="G29" i="41"/>
  <c r="G28" i="41"/>
  <c r="G27" i="41"/>
  <c r="G26" i="41"/>
  <c r="G25" i="41"/>
  <c r="G24" i="41"/>
  <c r="G23" i="41"/>
  <c r="G22" i="41"/>
  <c r="G21" i="41"/>
  <c r="G20" i="41"/>
  <c r="G19" i="41"/>
  <c r="G18" i="41"/>
  <c r="G17" i="41"/>
  <c r="G16" i="41"/>
  <c r="G15" i="41"/>
  <c r="G14" i="41"/>
  <c r="G13" i="41"/>
  <c r="G12" i="41"/>
  <c r="G11" i="41"/>
  <c r="G9" i="41"/>
  <c r="G8" i="41"/>
  <c r="G97" i="51" l="1"/>
  <c r="G76" i="51"/>
  <c r="G97" i="50"/>
  <c r="G59" i="50"/>
  <c r="G71" i="49"/>
  <c r="G10" i="49"/>
  <c r="G97" i="49"/>
  <c r="G76" i="49"/>
  <c r="G10" i="46"/>
  <c r="G76" i="46"/>
  <c r="G97" i="46"/>
  <c r="G10" i="47"/>
  <c r="G76" i="47"/>
  <c r="G97" i="47"/>
  <c r="G10" i="48"/>
  <c r="G97" i="48"/>
  <c r="G10" i="45"/>
  <c r="G95" i="39"/>
  <c r="G10" i="39"/>
  <c r="G38" i="39"/>
  <c r="G45" i="39"/>
  <c r="G91" i="39"/>
  <c r="G82" i="39"/>
  <c r="G59" i="39"/>
  <c r="G71" i="39"/>
  <c r="G92" i="39"/>
  <c r="G40" i="39"/>
  <c r="G75" i="39"/>
  <c r="G76" i="44"/>
  <c r="G91" i="44"/>
  <c r="G86" i="44"/>
  <c r="G95" i="44"/>
  <c r="G97" i="44"/>
  <c r="G45" i="44"/>
  <c r="G82" i="44"/>
  <c r="G71" i="44"/>
  <c r="G51" i="44"/>
  <c r="G74" i="44"/>
  <c r="G92" i="44"/>
  <c r="G40" i="44"/>
  <c r="G91" i="43"/>
  <c r="G76" i="43"/>
  <c r="G86" i="43"/>
  <c r="G95" i="43"/>
  <c r="G97" i="43"/>
  <c r="G45" i="43"/>
  <c r="G82" i="43"/>
  <c r="G71" i="43"/>
  <c r="G92" i="43"/>
  <c r="G40" i="43"/>
  <c r="G75" i="43"/>
  <c r="G86" i="42"/>
  <c r="G95" i="42"/>
  <c r="G97" i="42"/>
  <c r="G91" i="42"/>
  <c r="G45" i="42"/>
  <c r="G51" i="42"/>
  <c r="G92" i="42"/>
  <c r="G40" i="42"/>
  <c r="G75" i="42"/>
  <c r="G95" i="38"/>
  <c r="G82" i="38"/>
  <c r="G51" i="38"/>
  <c r="G71" i="38"/>
  <c r="G92" i="38"/>
  <c r="G40" i="38"/>
  <c r="G75" i="38"/>
  <c r="G36" i="38"/>
  <c r="G45" i="40"/>
  <c r="G91" i="40"/>
  <c r="G86" i="40"/>
  <c r="G95" i="40"/>
  <c r="G71" i="40"/>
  <c r="G92" i="40"/>
  <c r="G40" i="40"/>
  <c r="G75" i="40"/>
  <c r="G36" i="40"/>
  <c r="G82" i="41"/>
  <c r="G95" i="41"/>
  <c r="G51" i="41"/>
  <c r="G71" i="41"/>
  <c r="G92" i="41"/>
  <c r="G40" i="41"/>
  <c r="G75" i="41"/>
  <c r="G97" i="35"/>
  <c r="G96" i="35"/>
  <c r="G95" i="35"/>
  <c r="G94" i="35"/>
  <c r="G93" i="35"/>
  <c r="G92" i="35"/>
  <c r="G91" i="35"/>
  <c r="G90" i="35"/>
  <c r="G89" i="35"/>
  <c r="G88" i="35"/>
  <c r="G87" i="35"/>
  <c r="G86" i="35"/>
  <c r="G85" i="35"/>
  <c r="G84" i="35"/>
  <c r="G83" i="35"/>
  <c r="G82" i="35"/>
  <c r="G81" i="35"/>
  <c r="G80" i="35"/>
  <c r="G79" i="35"/>
  <c r="G76" i="35"/>
  <c r="G75" i="35"/>
  <c r="G74" i="35"/>
  <c r="G73" i="35"/>
  <c r="G72" i="35"/>
  <c r="G71" i="35"/>
  <c r="G70" i="35"/>
  <c r="G69" i="35"/>
  <c r="G68" i="35"/>
  <c r="G67" i="35"/>
  <c r="G66" i="35"/>
  <c r="G65" i="35"/>
  <c r="G64" i="35"/>
  <c r="G63" i="35"/>
  <c r="G59" i="35"/>
  <c r="G57" i="35"/>
  <c r="G55" i="35"/>
  <c r="G53" i="35"/>
  <c r="G51" i="35"/>
  <c r="G47" i="35"/>
  <c r="G45" i="35"/>
  <c r="G44" i="35"/>
  <c r="G43" i="35"/>
  <c r="G42" i="35"/>
  <c r="G41" i="35"/>
  <c r="G40" i="35"/>
  <c r="G38" i="35"/>
  <c r="G37" i="35"/>
  <c r="G36" i="35"/>
  <c r="G34" i="35"/>
  <c r="G29" i="35"/>
  <c r="G28" i="35"/>
  <c r="G27" i="35"/>
  <c r="G26" i="35"/>
  <c r="G25" i="35"/>
  <c r="G24" i="35"/>
  <c r="G23" i="35"/>
  <c r="G22" i="35"/>
  <c r="G21" i="35"/>
  <c r="G20" i="35"/>
  <c r="G19" i="35"/>
  <c r="G18" i="35"/>
  <c r="G17" i="35"/>
  <c r="G16" i="35"/>
  <c r="G15" i="35"/>
  <c r="G14" i="35"/>
  <c r="G13" i="35"/>
  <c r="G12" i="35"/>
  <c r="G11" i="35"/>
  <c r="G10" i="35"/>
  <c r="G9" i="35"/>
  <c r="G8" i="35"/>
  <c r="F1" i="2"/>
  <c r="B8" i="8"/>
  <c r="C8" i="8"/>
  <c r="F8" i="8" s="1"/>
  <c r="B9" i="8"/>
  <c r="C9" i="8"/>
  <c r="F9" i="8" s="1"/>
  <c r="D9" i="8"/>
  <c r="B10" i="8"/>
  <c r="C10" i="8"/>
  <c r="F10" i="8" s="1"/>
  <c r="D10" i="8"/>
  <c r="B11" i="8"/>
  <c r="C11" i="8"/>
  <c r="F11" i="8" s="1"/>
  <c r="D11" i="8"/>
  <c r="B12" i="8"/>
  <c r="C12" i="8"/>
  <c r="F12" i="8" s="1"/>
  <c r="D12" i="8"/>
  <c r="B13" i="8"/>
  <c r="C13" i="8"/>
  <c r="F13" i="8" s="1"/>
  <c r="D13" i="8"/>
  <c r="B14" i="8"/>
  <c r="C14" i="8"/>
  <c r="F14" i="8" s="1"/>
  <c r="D14" i="8"/>
  <c r="B15" i="8"/>
  <c r="C15" i="8"/>
  <c r="F15" i="8" s="1"/>
  <c r="D15" i="8"/>
  <c r="B16" i="8"/>
  <c r="C16" i="8"/>
  <c r="F16" i="8" s="1"/>
  <c r="D16" i="8"/>
  <c r="B17" i="8"/>
  <c r="C17" i="8"/>
  <c r="F17" i="8" s="1"/>
  <c r="D17" i="8"/>
  <c r="B18" i="8"/>
  <c r="C18" i="8"/>
  <c r="F18" i="8" s="1"/>
  <c r="D18" i="8"/>
  <c r="B19" i="8"/>
  <c r="C19" i="8"/>
  <c r="F19" i="8" s="1"/>
  <c r="D19" i="8"/>
  <c r="B20" i="8"/>
  <c r="C20" i="8"/>
  <c r="F20" i="8" s="1"/>
  <c r="D20" i="8"/>
  <c r="B21" i="8"/>
  <c r="C21" i="8"/>
  <c r="F21" i="8" s="1"/>
  <c r="D21" i="8"/>
  <c r="B22" i="8"/>
  <c r="C22" i="8"/>
  <c r="F22" i="8" s="1"/>
  <c r="D22" i="8"/>
  <c r="B23" i="8"/>
  <c r="C23" i="8"/>
  <c r="F23" i="8" s="1"/>
  <c r="D23" i="8"/>
  <c r="B24" i="8"/>
  <c r="C24" i="8"/>
  <c r="F24" i="8" s="1"/>
  <c r="D24" i="8"/>
  <c r="B25" i="8"/>
  <c r="C25" i="8"/>
  <c r="F25" i="8" s="1"/>
  <c r="D25" i="8"/>
  <c r="B26" i="8"/>
  <c r="C26" i="8"/>
  <c r="F26" i="8" s="1"/>
  <c r="D26" i="8"/>
  <c r="B27" i="8"/>
  <c r="C27" i="8"/>
  <c r="F27" i="8" s="1"/>
  <c r="D27" i="8"/>
  <c r="B28" i="8"/>
  <c r="C28" i="8"/>
  <c r="F28" i="8" s="1"/>
  <c r="D28" i="8"/>
  <c r="B29" i="8"/>
  <c r="C29" i="8"/>
  <c r="F29" i="8" s="1"/>
  <c r="D29" i="8"/>
  <c r="B34" i="8"/>
  <c r="C34" i="8"/>
  <c r="F34" i="8" s="1"/>
  <c r="D34" i="8"/>
  <c r="B36" i="8"/>
  <c r="C36" i="8"/>
  <c r="F36" i="8" s="1"/>
  <c r="D36" i="8"/>
  <c r="B38" i="8"/>
  <c r="C38" i="8"/>
  <c r="F38" i="8" s="1"/>
  <c r="B40" i="8"/>
  <c r="C40" i="8"/>
  <c r="F40" i="8" s="1"/>
  <c r="D40" i="8"/>
  <c r="B41" i="8"/>
  <c r="C41" i="8"/>
  <c r="F41" i="8" s="1"/>
  <c r="D41" i="8"/>
  <c r="B42" i="8"/>
  <c r="C42" i="8"/>
  <c r="F42" i="8" s="1"/>
  <c r="D42" i="8"/>
  <c r="B43" i="8"/>
  <c r="C43" i="8"/>
  <c r="F43" i="8" s="1"/>
  <c r="D43" i="8"/>
  <c r="B44" i="8"/>
  <c r="C44" i="8"/>
  <c r="F44" i="8" s="1"/>
  <c r="D44" i="8"/>
  <c r="B45" i="8"/>
  <c r="C45" i="8"/>
  <c r="F45" i="8" s="1"/>
  <c r="D45" i="8"/>
  <c r="B47" i="8"/>
  <c r="C47" i="8"/>
  <c r="F47" i="8" s="1"/>
  <c r="D47" i="8"/>
  <c r="B51" i="8"/>
  <c r="C51" i="8"/>
  <c r="F51" i="8" s="1"/>
  <c r="D51" i="8"/>
  <c r="B53" i="8"/>
  <c r="C53" i="8"/>
  <c r="F53" i="8" s="1"/>
  <c r="D53" i="8"/>
  <c r="B55" i="8"/>
  <c r="C55" i="8"/>
  <c r="F55" i="8" s="1"/>
  <c r="D55" i="8"/>
  <c r="B57" i="8"/>
  <c r="C57" i="8"/>
  <c r="F57" i="8" s="1"/>
  <c r="D57" i="8"/>
  <c r="B63" i="8"/>
  <c r="C63" i="8"/>
  <c r="F63" i="8" s="1"/>
  <c r="D63" i="8"/>
  <c r="B64" i="8"/>
  <c r="C64" i="8"/>
  <c r="F64" i="8" s="1"/>
  <c r="D64" i="8"/>
  <c r="B65" i="8"/>
  <c r="C65" i="8"/>
  <c r="F65" i="8" s="1"/>
  <c r="D65" i="8"/>
  <c r="B66" i="8"/>
  <c r="C66" i="8"/>
  <c r="F66" i="8" s="1"/>
  <c r="D66" i="8"/>
  <c r="B67" i="8"/>
  <c r="C67" i="8"/>
  <c r="F67" i="8" s="1"/>
  <c r="D67" i="8"/>
  <c r="B68" i="8"/>
  <c r="C68" i="8"/>
  <c r="F68" i="8" s="1"/>
  <c r="D68" i="8"/>
  <c r="B69" i="8"/>
  <c r="C69" i="8"/>
  <c r="F69" i="8" s="1"/>
  <c r="D69" i="8"/>
  <c r="B70" i="8"/>
  <c r="C70" i="8"/>
  <c r="F70" i="8" s="1"/>
  <c r="D70" i="8"/>
  <c r="B71" i="8"/>
  <c r="C71" i="8"/>
  <c r="F71" i="8" s="1"/>
  <c r="D71" i="8"/>
  <c r="B72" i="8"/>
  <c r="C72" i="8"/>
  <c r="F72" i="8" s="1"/>
  <c r="D72" i="8"/>
  <c r="B73" i="8"/>
  <c r="C73" i="8"/>
  <c r="F73" i="8" s="1"/>
  <c r="D73" i="8"/>
  <c r="B74" i="8"/>
  <c r="C74" i="8"/>
  <c r="F74" i="8" s="1"/>
  <c r="D74" i="8"/>
  <c r="B75" i="8"/>
  <c r="C75" i="8"/>
  <c r="F75" i="8" s="1"/>
  <c r="D75" i="8"/>
  <c r="C76" i="8"/>
  <c r="F76" i="8" s="1"/>
  <c r="D76" i="8"/>
  <c r="B79" i="8"/>
  <c r="C79" i="8"/>
  <c r="F79" i="8" s="1"/>
  <c r="D79" i="8"/>
  <c r="B80" i="8"/>
  <c r="C80" i="8"/>
  <c r="F80" i="8" s="1"/>
  <c r="D80" i="8"/>
  <c r="B81" i="8"/>
  <c r="C81" i="8"/>
  <c r="F81" i="8" s="1"/>
  <c r="D81" i="8"/>
  <c r="B82" i="8"/>
  <c r="C82" i="8"/>
  <c r="F82" i="8" s="1"/>
  <c r="D82" i="8"/>
  <c r="B83" i="8"/>
  <c r="C83" i="8"/>
  <c r="F83" i="8" s="1"/>
  <c r="D83" i="8"/>
  <c r="B84" i="8"/>
  <c r="C84" i="8"/>
  <c r="F84" i="8" s="1"/>
  <c r="D84" i="8"/>
  <c r="B85" i="8"/>
  <c r="C85" i="8"/>
  <c r="F85" i="8" s="1"/>
  <c r="D85" i="8"/>
  <c r="B86" i="8"/>
  <c r="C86" i="8"/>
  <c r="F86" i="8" s="1"/>
  <c r="D86" i="8"/>
  <c r="B87" i="8"/>
  <c r="C87" i="8"/>
  <c r="F87" i="8" s="1"/>
  <c r="D87" i="8"/>
  <c r="B88" i="8"/>
  <c r="C88" i="8"/>
  <c r="F88" i="8" s="1"/>
  <c r="D88" i="8"/>
  <c r="B89" i="8"/>
  <c r="C89" i="8"/>
  <c r="F89" i="8" s="1"/>
  <c r="D89" i="8"/>
  <c r="B90" i="8"/>
  <c r="C90" i="8"/>
  <c r="F90" i="8" s="1"/>
  <c r="D90" i="8"/>
  <c r="B91" i="8"/>
  <c r="C91" i="8"/>
  <c r="F91" i="8" s="1"/>
  <c r="D91" i="8"/>
  <c r="B92" i="8"/>
  <c r="C92" i="8"/>
  <c r="F92" i="8" s="1"/>
  <c r="D92" i="8"/>
  <c r="B93" i="8"/>
  <c r="C93" i="8"/>
  <c r="F93" i="8" s="1"/>
  <c r="D93" i="8"/>
  <c r="B94" i="8"/>
  <c r="C94" i="8"/>
  <c r="F94" i="8" s="1"/>
  <c r="D94" i="8"/>
  <c r="B95" i="8"/>
  <c r="C95" i="8"/>
  <c r="F95" i="8" s="1"/>
  <c r="D95" i="8"/>
  <c r="B96" i="8"/>
  <c r="C96" i="8"/>
  <c r="F96" i="8" s="1"/>
  <c r="D96" i="8"/>
  <c r="C97" i="8"/>
  <c r="F97" i="8" s="1"/>
  <c r="D97" i="8"/>
  <c r="G8" i="34"/>
  <c r="G9" i="34"/>
  <c r="G10" i="34"/>
  <c r="G11" i="34"/>
  <c r="G12" i="34"/>
  <c r="G13" i="34"/>
  <c r="G14" i="34"/>
  <c r="G15" i="34"/>
  <c r="G16" i="34"/>
  <c r="G17" i="34"/>
  <c r="G18" i="34"/>
  <c r="G19" i="34"/>
  <c r="G20" i="34"/>
  <c r="G21" i="34"/>
  <c r="G22" i="34"/>
  <c r="G23" i="34"/>
  <c r="G24" i="34"/>
  <c r="G25" i="34"/>
  <c r="G26" i="34"/>
  <c r="G27" i="34"/>
  <c r="G28" i="34"/>
  <c r="G29" i="34"/>
  <c r="G34" i="34"/>
  <c r="G36" i="34"/>
  <c r="G37" i="34"/>
  <c r="G38" i="34"/>
  <c r="G40" i="34"/>
  <c r="G41" i="34"/>
  <c r="G42" i="34"/>
  <c r="G43" i="34"/>
  <c r="G44" i="34"/>
  <c r="G45" i="34"/>
  <c r="G47" i="34"/>
  <c r="G51" i="34"/>
  <c r="G53" i="34"/>
  <c r="G55" i="34"/>
  <c r="G57" i="34"/>
  <c r="G59" i="34"/>
  <c r="G63" i="34"/>
  <c r="G64" i="34"/>
  <c r="G65" i="34"/>
  <c r="G66" i="34"/>
  <c r="G67" i="34"/>
  <c r="G68" i="34"/>
  <c r="G69" i="34"/>
  <c r="G70" i="34"/>
  <c r="G71" i="34"/>
  <c r="G72" i="34"/>
  <c r="G73" i="34"/>
  <c r="G74" i="34"/>
  <c r="G75" i="34"/>
  <c r="G76" i="34"/>
  <c r="G79" i="34"/>
  <c r="G80" i="34"/>
  <c r="G81" i="34"/>
  <c r="G82" i="34"/>
  <c r="G83" i="34"/>
  <c r="G84" i="34"/>
  <c r="G85" i="34"/>
  <c r="G86" i="34"/>
  <c r="G87" i="34"/>
  <c r="G88" i="34"/>
  <c r="G89" i="34"/>
  <c r="G90" i="34"/>
  <c r="G91" i="34"/>
  <c r="G92" i="34"/>
  <c r="G93" i="34"/>
  <c r="G94" i="34"/>
  <c r="G95" i="34"/>
  <c r="G96" i="34"/>
  <c r="G97" i="34"/>
  <c r="G8" i="24"/>
  <c r="G9" i="24"/>
  <c r="G10" i="24"/>
  <c r="G11" i="24"/>
  <c r="G12" i="24"/>
  <c r="G13" i="24"/>
  <c r="G14" i="24"/>
  <c r="G15" i="24"/>
  <c r="G16" i="24"/>
  <c r="G17" i="24"/>
  <c r="G18" i="24"/>
  <c r="G19" i="24"/>
  <c r="G20" i="24"/>
  <c r="G21" i="24"/>
  <c r="G22" i="24"/>
  <c r="G23" i="24"/>
  <c r="G24" i="24"/>
  <c r="G25" i="24"/>
  <c r="G26" i="24"/>
  <c r="G27" i="24"/>
  <c r="G28" i="24"/>
  <c r="G29" i="24"/>
  <c r="G34" i="24"/>
  <c r="G36" i="24"/>
  <c r="G37" i="24"/>
  <c r="G38" i="24"/>
  <c r="G40" i="24"/>
  <c r="G41" i="24"/>
  <c r="G42" i="24"/>
  <c r="G43" i="24"/>
  <c r="G44" i="24"/>
  <c r="G45" i="24"/>
  <c r="G47" i="24"/>
  <c r="G51" i="24"/>
  <c r="G53" i="24"/>
  <c r="G55" i="24"/>
  <c r="G57" i="24"/>
  <c r="G59" i="24"/>
  <c r="G63" i="24"/>
  <c r="G64" i="24"/>
  <c r="G65" i="24"/>
  <c r="G66" i="24"/>
  <c r="G67" i="24"/>
  <c r="G68" i="24"/>
  <c r="G69" i="24"/>
  <c r="G70" i="24"/>
  <c r="G71" i="24"/>
  <c r="G72" i="24"/>
  <c r="G73" i="24"/>
  <c r="G74" i="24"/>
  <c r="G75" i="24"/>
  <c r="G76" i="24"/>
  <c r="G79" i="24"/>
  <c r="G80" i="24"/>
  <c r="G81" i="24"/>
  <c r="G82" i="24"/>
  <c r="G83" i="24"/>
  <c r="G84" i="24"/>
  <c r="G85" i="24"/>
  <c r="G86" i="24"/>
  <c r="G87" i="24"/>
  <c r="G88" i="24"/>
  <c r="G89" i="24"/>
  <c r="G90" i="24"/>
  <c r="G91" i="24"/>
  <c r="G92" i="24"/>
  <c r="G93" i="24"/>
  <c r="G94" i="24"/>
  <c r="G95" i="24"/>
  <c r="G96" i="24"/>
  <c r="G97" i="24"/>
  <c r="G8" i="25"/>
  <c r="G9" i="25"/>
  <c r="G10" i="25"/>
  <c r="G11" i="25"/>
  <c r="G12" i="25"/>
  <c r="G13" i="25"/>
  <c r="G14" i="25"/>
  <c r="G15" i="25"/>
  <c r="G16" i="25"/>
  <c r="G17" i="25"/>
  <c r="G18" i="25"/>
  <c r="G19" i="25"/>
  <c r="G20" i="25"/>
  <c r="G21" i="25"/>
  <c r="G22" i="25"/>
  <c r="G23" i="25"/>
  <c r="G24" i="25"/>
  <c r="G25" i="25"/>
  <c r="G26" i="25"/>
  <c r="G27" i="25"/>
  <c r="G28" i="25"/>
  <c r="G29" i="25"/>
  <c r="G34" i="25"/>
  <c r="G36" i="25"/>
  <c r="G37" i="25"/>
  <c r="G38" i="25"/>
  <c r="G40" i="25"/>
  <c r="G41" i="25"/>
  <c r="G42" i="25"/>
  <c r="G43" i="25"/>
  <c r="G44" i="25"/>
  <c r="G45" i="25"/>
  <c r="G47" i="25"/>
  <c r="G51" i="25"/>
  <c r="G53" i="25"/>
  <c r="G55" i="25"/>
  <c r="G57" i="25"/>
  <c r="G59" i="25"/>
  <c r="G63" i="25"/>
  <c r="G64" i="25"/>
  <c r="G65" i="25"/>
  <c r="G66" i="25"/>
  <c r="G67" i="25"/>
  <c r="G68" i="25"/>
  <c r="G69" i="25"/>
  <c r="G70" i="25"/>
  <c r="G71" i="25"/>
  <c r="G72" i="25"/>
  <c r="G73" i="25"/>
  <c r="G74" i="25"/>
  <c r="G75" i="25"/>
  <c r="G76" i="25"/>
  <c r="G79" i="25"/>
  <c r="G80" i="25"/>
  <c r="G81" i="25"/>
  <c r="G82" i="25"/>
  <c r="G83" i="25"/>
  <c r="G84" i="25"/>
  <c r="G85" i="25"/>
  <c r="G86" i="25"/>
  <c r="G87" i="25"/>
  <c r="G88" i="25"/>
  <c r="G89" i="25"/>
  <c r="G90" i="25"/>
  <c r="G91" i="25"/>
  <c r="G92" i="25"/>
  <c r="G93" i="25"/>
  <c r="G94" i="25"/>
  <c r="G95" i="25"/>
  <c r="G96" i="25"/>
  <c r="G97" i="25"/>
  <c r="G8" i="26"/>
  <c r="G9" i="26"/>
  <c r="G10" i="26"/>
  <c r="G11" i="26"/>
  <c r="G12" i="26"/>
  <c r="G13" i="26"/>
  <c r="G14" i="26"/>
  <c r="G15" i="26"/>
  <c r="G16" i="26"/>
  <c r="G17" i="26"/>
  <c r="G18" i="26"/>
  <c r="G19" i="26"/>
  <c r="G20" i="26"/>
  <c r="G21" i="26"/>
  <c r="G22" i="26"/>
  <c r="G23" i="26"/>
  <c r="G24" i="26"/>
  <c r="G25" i="26"/>
  <c r="G26" i="26"/>
  <c r="G27" i="26"/>
  <c r="G28" i="26"/>
  <c r="G29" i="26"/>
  <c r="G34" i="26"/>
  <c r="G36" i="26"/>
  <c r="G37" i="26"/>
  <c r="G38" i="26"/>
  <c r="G40" i="26"/>
  <c r="G41" i="26"/>
  <c r="G42" i="26"/>
  <c r="G43" i="26"/>
  <c r="G44" i="26"/>
  <c r="G45" i="26"/>
  <c r="G47" i="26"/>
  <c r="G51" i="26"/>
  <c r="G53" i="26"/>
  <c r="G55" i="26"/>
  <c r="G57" i="26"/>
  <c r="G59" i="26"/>
  <c r="G63" i="26"/>
  <c r="G64" i="26"/>
  <c r="G65" i="26"/>
  <c r="G66" i="26"/>
  <c r="G67" i="26"/>
  <c r="G68" i="26"/>
  <c r="G69" i="26"/>
  <c r="G70" i="26"/>
  <c r="G71" i="26"/>
  <c r="G72" i="26"/>
  <c r="G73" i="26"/>
  <c r="G74" i="26"/>
  <c r="G75" i="26"/>
  <c r="G76" i="26"/>
  <c r="G79" i="26"/>
  <c r="G80" i="26"/>
  <c r="G81" i="26"/>
  <c r="G82" i="26"/>
  <c r="G83" i="26"/>
  <c r="G84" i="26"/>
  <c r="G85" i="26"/>
  <c r="G86" i="26"/>
  <c r="G87" i="26"/>
  <c r="G88" i="26"/>
  <c r="G89" i="26"/>
  <c r="G90" i="26"/>
  <c r="G91" i="26"/>
  <c r="G92" i="26"/>
  <c r="G93" i="26"/>
  <c r="G94" i="26"/>
  <c r="G95" i="26"/>
  <c r="G96" i="26"/>
  <c r="G97" i="26"/>
  <c r="G8" i="29"/>
  <c r="G9" i="29"/>
  <c r="G10" i="29"/>
  <c r="G11" i="29"/>
  <c r="G12" i="29"/>
  <c r="G13" i="29"/>
  <c r="G14" i="29"/>
  <c r="G15" i="29"/>
  <c r="G16" i="29"/>
  <c r="G17" i="29"/>
  <c r="G18" i="29"/>
  <c r="G19" i="29"/>
  <c r="G20" i="29"/>
  <c r="G21" i="29"/>
  <c r="G22" i="29"/>
  <c r="G23" i="29"/>
  <c r="G24" i="29"/>
  <c r="G25" i="29"/>
  <c r="G26" i="29"/>
  <c r="G27" i="29"/>
  <c r="G28" i="29"/>
  <c r="G29" i="29"/>
  <c r="G34" i="29"/>
  <c r="G36" i="29"/>
  <c r="G37" i="29"/>
  <c r="G38" i="29"/>
  <c r="G40" i="29"/>
  <c r="G41" i="29"/>
  <c r="G42" i="29"/>
  <c r="G43" i="29"/>
  <c r="G44" i="29"/>
  <c r="G45" i="29"/>
  <c r="G47" i="29"/>
  <c r="G51" i="29"/>
  <c r="G53" i="29"/>
  <c r="G55" i="29"/>
  <c r="G57" i="29"/>
  <c r="G59" i="29"/>
  <c r="G63" i="29"/>
  <c r="G64" i="29"/>
  <c r="G65" i="29"/>
  <c r="G66" i="29"/>
  <c r="G67" i="29"/>
  <c r="G68" i="29"/>
  <c r="G69" i="29"/>
  <c r="G70" i="29"/>
  <c r="G71" i="29"/>
  <c r="G72" i="29"/>
  <c r="G73" i="29"/>
  <c r="G74" i="29"/>
  <c r="G75" i="29"/>
  <c r="G76" i="29"/>
  <c r="G79" i="29"/>
  <c r="G80" i="29"/>
  <c r="G81" i="29"/>
  <c r="G82" i="29"/>
  <c r="G83" i="29"/>
  <c r="G84" i="29"/>
  <c r="G85" i="29"/>
  <c r="G86" i="29"/>
  <c r="G87" i="29"/>
  <c r="G88" i="29"/>
  <c r="G89" i="29"/>
  <c r="G90" i="29"/>
  <c r="G91" i="29"/>
  <c r="G92" i="29"/>
  <c r="G93" i="29"/>
  <c r="G94" i="29"/>
  <c r="G95" i="29"/>
  <c r="G96" i="29"/>
  <c r="G97" i="29"/>
  <c r="G8" i="30"/>
  <c r="G9" i="30"/>
  <c r="G10" i="30"/>
  <c r="G11" i="30"/>
  <c r="G12" i="30"/>
  <c r="G13" i="30"/>
  <c r="G14" i="30"/>
  <c r="G15" i="30"/>
  <c r="G16" i="30"/>
  <c r="G17" i="30"/>
  <c r="G18" i="30"/>
  <c r="G19" i="30"/>
  <c r="G20" i="30"/>
  <c r="G21" i="30"/>
  <c r="G22" i="30"/>
  <c r="G23" i="30"/>
  <c r="G24" i="30"/>
  <c r="G25" i="30"/>
  <c r="G26" i="30"/>
  <c r="G27" i="30"/>
  <c r="G28" i="30"/>
  <c r="G29" i="30"/>
  <c r="G34" i="30"/>
  <c r="G36" i="30"/>
  <c r="G37" i="30"/>
  <c r="G38" i="30"/>
  <c r="G40" i="30"/>
  <c r="G41" i="30"/>
  <c r="G42" i="30"/>
  <c r="G43" i="30"/>
  <c r="G44" i="30"/>
  <c r="G45" i="30"/>
  <c r="G47" i="30"/>
  <c r="G51" i="30"/>
  <c r="G53" i="30"/>
  <c r="G55" i="30"/>
  <c r="G57" i="30"/>
  <c r="G59" i="30"/>
  <c r="G63" i="30"/>
  <c r="G64" i="30"/>
  <c r="G65" i="30"/>
  <c r="G66" i="30"/>
  <c r="G67" i="30"/>
  <c r="G68" i="30"/>
  <c r="G69" i="30"/>
  <c r="G70" i="30"/>
  <c r="G71" i="30"/>
  <c r="G72" i="30"/>
  <c r="G73" i="30"/>
  <c r="G74" i="30"/>
  <c r="G75" i="30"/>
  <c r="G76" i="30"/>
  <c r="G79" i="30"/>
  <c r="G80" i="30"/>
  <c r="G81" i="30"/>
  <c r="G82" i="30"/>
  <c r="G83" i="30"/>
  <c r="G84" i="30"/>
  <c r="G85" i="30"/>
  <c r="G86" i="30"/>
  <c r="G87" i="30"/>
  <c r="G88" i="30"/>
  <c r="G89" i="30"/>
  <c r="G90" i="30"/>
  <c r="G91" i="30"/>
  <c r="G92" i="30"/>
  <c r="G93" i="30"/>
  <c r="G94" i="30"/>
  <c r="G95" i="30"/>
  <c r="G96" i="30"/>
  <c r="G97" i="30"/>
  <c r="G8" i="32"/>
  <c r="G9" i="32"/>
  <c r="G10" i="32"/>
  <c r="G11" i="32"/>
  <c r="G12" i="32"/>
  <c r="G13" i="32"/>
  <c r="G14" i="32"/>
  <c r="G15" i="32"/>
  <c r="G16" i="32"/>
  <c r="G17" i="32"/>
  <c r="G18" i="32"/>
  <c r="G19" i="32"/>
  <c r="G20" i="32"/>
  <c r="G21" i="32"/>
  <c r="G22" i="32"/>
  <c r="G23" i="32"/>
  <c r="G24" i="32"/>
  <c r="G25" i="32"/>
  <c r="G26" i="32"/>
  <c r="G27" i="32"/>
  <c r="G28" i="32"/>
  <c r="G29" i="32"/>
  <c r="G34" i="32"/>
  <c r="G36" i="32"/>
  <c r="G37" i="32"/>
  <c r="G38" i="32"/>
  <c r="G40" i="32"/>
  <c r="G41" i="32"/>
  <c r="G42" i="32"/>
  <c r="G43" i="32"/>
  <c r="G44" i="32"/>
  <c r="G45" i="32"/>
  <c r="G47" i="32"/>
  <c r="G51" i="32"/>
  <c r="G53" i="32"/>
  <c r="G55" i="32"/>
  <c r="G57" i="32"/>
  <c r="G59" i="32"/>
  <c r="G63" i="32"/>
  <c r="G64" i="32"/>
  <c r="G65" i="32"/>
  <c r="G66" i="32"/>
  <c r="G67" i="32"/>
  <c r="G68" i="32"/>
  <c r="G69" i="32"/>
  <c r="G70" i="32"/>
  <c r="G71" i="32"/>
  <c r="G72" i="32"/>
  <c r="G73" i="32"/>
  <c r="G74" i="32"/>
  <c r="G75" i="32"/>
  <c r="G76" i="32"/>
  <c r="G79" i="32"/>
  <c r="G80" i="32"/>
  <c r="G81" i="32"/>
  <c r="G82" i="32"/>
  <c r="G83" i="32"/>
  <c r="G84" i="32"/>
  <c r="G85" i="32"/>
  <c r="G86" i="32"/>
  <c r="G87" i="32"/>
  <c r="G88" i="32"/>
  <c r="G89" i="32"/>
  <c r="G90" i="32"/>
  <c r="G91" i="32"/>
  <c r="G92" i="32"/>
  <c r="G93" i="32"/>
  <c r="G94" i="32"/>
  <c r="G95" i="32"/>
  <c r="G96" i="32"/>
  <c r="G97" i="32"/>
  <c r="B8" i="33"/>
  <c r="B8" i="54" s="1"/>
  <c r="C8" i="33"/>
  <c r="F8" i="33" s="1"/>
  <c r="G8" i="33" s="1"/>
  <c r="D8" i="54"/>
  <c r="B9" i="33"/>
  <c r="B9" i="54" s="1"/>
  <c r="C9" i="33"/>
  <c r="D9" i="54"/>
  <c r="B10" i="33"/>
  <c r="B10" i="54" s="1"/>
  <c r="C10" i="33"/>
  <c r="D10" i="33"/>
  <c r="B11" i="33"/>
  <c r="B11" i="54" s="1"/>
  <c r="C11" i="33"/>
  <c r="D11" i="33"/>
  <c r="B12" i="33"/>
  <c r="B12" i="54" s="1"/>
  <c r="C12" i="33"/>
  <c r="F12" i="33" s="1"/>
  <c r="D12" i="33"/>
  <c r="D12" i="54" s="1"/>
  <c r="B13" i="33"/>
  <c r="B13" i="54" s="1"/>
  <c r="C13" i="33"/>
  <c r="D13" i="33"/>
  <c r="B14" i="33"/>
  <c r="B14" i="54" s="1"/>
  <c r="C14" i="33"/>
  <c r="D14" i="33"/>
  <c r="D14" i="54" s="1"/>
  <c r="B15" i="33"/>
  <c r="B15" i="54" s="1"/>
  <c r="C15" i="33"/>
  <c r="D15" i="33"/>
  <c r="D15" i="54" s="1"/>
  <c r="B16" i="33"/>
  <c r="B16" i="54" s="1"/>
  <c r="C16" i="33"/>
  <c r="D16" i="33"/>
  <c r="B17" i="33"/>
  <c r="B17" i="54" s="1"/>
  <c r="C17" i="33"/>
  <c r="F17" i="33" s="1"/>
  <c r="D17" i="33"/>
  <c r="D17" i="54" s="1"/>
  <c r="B18" i="33"/>
  <c r="B18" i="54" s="1"/>
  <c r="C18" i="33"/>
  <c r="F18" i="33" s="1"/>
  <c r="D18" i="33"/>
  <c r="D18" i="54" s="1"/>
  <c r="B19" i="33"/>
  <c r="B19" i="54" s="1"/>
  <c r="C19" i="33"/>
  <c r="D19" i="33"/>
  <c r="D19" i="54" s="1"/>
  <c r="B20" i="33"/>
  <c r="B20" i="54" s="1"/>
  <c r="C20" i="33"/>
  <c r="F20" i="33" s="1"/>
  <c r="D20" i="33"/>
  <c r="D20" i="54" s="1"/>
  <c r="B21" i="33"/>
  <c r="C21" i="33"/>
  <c r="D21" i="33"/>
  <c r="B22" i="33"/>
  <c r="B22" i="54" s="1"/>
  <c r="C22" i="33"/>
  <c r="D22" i="33"/>
  <c r="D22" i="54" s="1"/>
  <c r="B23" i="33"/>
  <c r="B23" i="54" s="1"/>
  <c r="C23" i="33"/>
  <c r="D23" i="33"/>
  <c r="D23" i="54" s="1"/>
  <c r="B24" i="33"/>
  <c r="B24" i="54" s="1"/>
  <c r="C24" i="33"/>
  <c r="D24" i="33"/>
  <c r="B25" i="33"/>
  <c r="B25" i="54" s="1"/>
  <c r="C25" i="33"/>
  <c r="D25" i="33"/>
  <c r="D25" i="54" s="1"/>
  <c r="B26" i="33"/>
  <c r="C26" i="33"/>
  <c r="D26" i="33"/>
  <c r="B27" i="33"/>
  <c r="B27" i="54" s="1"/>
  <c r="C27" i="33"/>
  <c r="D27" i="33"/>
  <c r="B28" i="33"/>
  <c r="B28" i="54" s="1"/>
  <c r="C28" i="33"/>
  <c r="D28" i="33"/>
  <c r="D28" i="54" s="1"/>
  <c r="B29" i="33"/>
  <c r="B29" i="54" s="1"/>
  <c r="C29" i="33"/>
  <c r="F29" i="33" s="1"/>
  <c r="D29" i="33"/>
  <c r="D29" i="54" s="1"/>
  <c r="B34" i="33"/>
  <c r="B34" i="54" s="1"/>
  <c r="C34" i="33"/>
  <c r="F34" i="33" s="1"/>
  <c r="D34" i="33"/>
  <c r="D34" i="54" s="1"/>
  <c r="B36" i="33"/>
  <c r="B36" i="54" s="1"/>
  <c r="C36" i="33"/>
  <c r="D36" i="33"/>
  <c r="D36" i="54" s="1"/>
  <c r="B40" i="33"/>
  <c r="C40" i="33"/>
  <c r="F40" i="33" s="1"/>
  <c r="D40" i="33"/>
  <c r="B41" i="33"/>
  <c r="C41" i="33"/>
  <c r="F41" i="33" s="1"/>
  <c r="D41" i="33"/>
  <c r="B42" i="33"/>
  <c r="C42" i="33"/>
  <c r="F42" i="33" s="1"/>
  <c r="D42" i="33"/>
  <c r="B43" i="33"/>
  <c r="C43" i="33"/>
  <c r="F43" i="33" s="1"/>
  <c r="D43" i="33"/>
  <c r="B44" i="33"/>
  <c r="C44" i="33"/>
  <c r="F44" i="33" s="1"/>
  <c r="D44" i="33"/>
  <c r="B47" i="33"/>
  <c r="C47" i="33"/>
  <c r="D47" i="33"/>
  <c r="D47" i="54" s="1"/>
  <c r="B51" i="33"/>
  <c r="B51" i="54" s="1"/>
  <c r="C51" i="33"/>
  <c r="D51" i="33"/>
  <c r="D51" i="54" s="1"/>
  <c r="B53" i="33"/>
  <c r="C53" i="33"/>
  <c r="D53" i="33"/>
  <c r="D53" i="54" s="1"/>
  <c r="B55" i="33"/>
  <c r="B55" i="54" s="1"/>
  <c r="C55" i="33"/>
  <c r="D55" i="33"/>
  <c r="B57" i="33"/>
  <c r="C57" i="33"/>
  <c r="D57" i="33"/>
  <c r="B63" i="33"/>
  <c r="B63" i="54" s="1"/>
  <c r="C63" i="33"/>
  <c r="F63" i="33" s="1"/>
  <c r="D63" i="33"/>
  <c r="B64" i="33"/>
  <c r="B64" i="54" s="1"/>
  <c r="C64" i="33"/>
  <c r="F64" i="33" s="1"/>
  <c r="D64" i="33"/>
  <c r="D64" i="54" s="1"/>
  <c r="B65" i="33"/>
  <c r="B65" i="54" s="1"/>
  <c r="C65" i="33"/>
  <c r="D65" i="33"/>
  <c r="D65" i="54" s="1"/>
  <c r="B66" i="33"/>
  <c r="B66" i="54" s="1"/>
  <c r="C66" i="33"/>
  <c r="D66" i="33"/>
  <c r="D66" i="54" s="1"/>
  <c r="B67" i="33"/>
  <c r="B67" i="54" s="1"/>
  <c r="C67" i="33"/>
  <c r="F67" i="33" s="1"/>
  <c r="D67" i="33"/>
  <c r="D67" i="54" s="1"/>
  <c r="B68" i="33"/>
  <c r="B68" i="54" s="1"/>
  <c r="C68" i="33"/>
  <c r="F68" i="33" s="1"/>
  <c r="D68" i="33"/>
  <c r="D68" i="54" s="1"/>
  <c r="B69" i="33"/>
  <c r="B69" i="54" s="1"/>
  <c r="C69" i="33"/>
  <c r="D69" i="33"/>
  <c r="D69" i="54" s="1"/>
  <c r="B70" i="33"/>
  <c r="B70" i="54" s="1"/>
  <c r="C70" i="33"/>
  <c r="D70" i="33"/>
  <c r="B71" i="33"/>
  <c r="B71" i="54" s="1"/>
  <c r="B72" i="33"/>
  <c r="B72" i="54" s="1"/>
  <c r="C72" i="33"/>
  <c r="F72" i="33" s="1"/>
  <c r="D72" i="33"/>
  <c r="D72" i="54" s="1"/>
  <c r="B73" i="33"/>
  <c r="C73" i="33"/>
  <c r="D73" i="33"/>
  <c r="D73" i="54" s="1"/>
  <c r="B74" i="33"/>
  <c r="B74" i="54" s="1"/>
  <c r="C74" i="33"/>
  <c r="D74" i="33"/>
  <c r="B75" i="33"/>
  <c r="B75" i="54" s="1"/>
  <c r="C75" i="33"/>
  <c r="D75" i="33"/>
  <c r="D75" i="54" s="1"/>
  <c r="B76" i="33"/>
  <c r="B76" i="54" s="1"/>
  <c r="B79" i="33"/>
  <c r="B79" i="54" s="1"/>
  <c r="C79" i="33"/>
  <c r="D79" i="33"/>
  <c r="B80" i="33"/>
  <c r="C80" i="33"/>
  <c r="D80" i="33"/>
  <c r="B81" i="33"/>
  <c r="B81" i="54" s="1"/>
  <c r="C81" i="33"/>
  <c r="D81" i="33"/>
  <c r="D81" i="54" s="1"/>
  <c r="B82" i="33"/>
  <c r="B83" i="33"/>
  <c r="B83" i="54" s="1"/>
  <c r="C83" i="33"/>
  <c r="D83" i="33"/>
  <c r="D83" i="54" s="1"/>
  <c r="B84" i="33"/>
  <c r="C84" i="33"/>
  <c r="D84" i="33"/>
  <c r="B85" i="33"/>
  <c r="B85" i="54" s="1"/>
  <c r="C85" i="33"/>
  <c r="F85" i="33" s="1"/>
  <c r="D85" i="33"/>
  <c r="D85" i="54" s="1"/>
  <c r="B86" i="33"/>
  <c r="B87" i="33"/>
  <c r="B87" i="54" s="1"/>
  <c r="C87" i="33"/>
  <c r="F87" i="33" s="1"/>
  <c r="D87" i="33"/>
  <c r="D87" i="54" s="1"/>
  <c r="B88" i="33"/>
  <c r="C88" i="33"/>
  <c r="D88" i="33"/>
  <c r="D88" i="54" s="1"/>
  <c r="B89" i="33"/>
  <c r="B89" i="54" s="1"/>
  <c r="C89" i="33"/>
  <c r="D89" i="33"/>
  <c r="D89" i="54" s="1"/>
  <c r="B90" i="33"/>
  <c r="B90" i="54" s="1"/>
  <c r="C90" i="33"/>
  <c r="D90" i="33"/>
  <c r="D90" i="54" s="1"/>
  <c r="B91" i="33"/>
  <c r="B91" i="54" s="1"/>
  <c r="B92" i="33"/>
  <c r="B92" i="54" s="1"/>
  <c r="C92" i="33"/>
  <c r="D92" i="33"/>
  <c r="B93" i="33"/>
  <c r="B93" i="54" s="1"/>
  <c r="C93" i="33"/>
  <c r="F93" i="33" s="1"/>
  <c r="D93" i="33"/>
  <c r="D93" i="54" s="1"/>
  <c r="B94" i="33"/>
  <c r="C94" i="33"/>
  <c r="D94" i="33"/>
  <c r="D94" i="54" s="1"/>
  <c r="B95" i="33"/>
  <c r="B95" i="54" s="1"/>
  <c r="B96" i="33"/>
  <c r="B96" i="54" s="1"/>
  <c r="C96" i="33"/>
  <c r="D96" i="33"/>
  <c r="B97" i="33"/>
  <c r="B97" i="54" s="1"/>
  <c r="G8" i="36"/>
  <c r="G9" i="36"/>
  <c r="G10" i="36"/>
  <c r="G11" i="36"/>
  <c r="G12" i="36"/>
  <c r="G13" i="36"/>
  <c r="G14" i="36"/>
  <c r="G15" i="36"/>
  <c r="G16" i="36"/>
  <c r="G17" i="36"/>
  <c r="G18" i="36"/>
  <c r="G19" i="36"/>
  <c r="G20" i="36"/>
  <c r="G21" i="36"/>
  <c r="G22" i="36"/>
  <c r="G23" i="36"/>
  <c r="G24" i="36"/>
  <c r="G25" i="36"/>
  <c r="G26" i="36"/>
  <c r="G27" i="36"/>
  <c r="G28" i="36"/>
  <c r="G29" i="36"/>
  <c r="G34" i="36"/>
  <c r="G36" i="36"/>
  <c r="G37" i="36"/>
  <c r="G38" i="36"/>
  <c r="G40" i="36"/>
  <c r="G41" i="36"/>
  <c r="G42" i="36"/>
  <c r="G43" i="36"/>
  <c r="G44" i="36"/>
  <c r="G45" i="36"/>
  <c r="G47" i="36"/>
  <c r="G51" i="36"/>
  <c r="G53" i="36"/>
  <c r="G55" i="36"/>
  <c r="G57" i="36"/>
  <c r="G59" i="36"/>
  <c r="G63" i="36"/>
  <c r="G64" i="36"/>
  <c r="G65" i="36"/>
  <c r="G66" i="36"/>
  <c r="G67" i="36"/>
  <c r="G68" i="36"/>
  <c r="G69" i="36"/>
  <c r="G70" i="36"/>
  <c r="G71" i="36"/>
  <c r="G72" i="36"/>
  <c r="G73" i="36"/>
  <c r="G74" i="36"/>
  <c r="G75" i="36"/>
  <c r="G76" i="36"/>
  <c r="G79" i="36"/>
  <c r="G80" i="36"/>
  <c r="G81" i="36"/>
  <c r="G82" i="36"/>
  <c r="G83" i="36"/>
  <c r="G84" i="36"/>
  <c r="G85" i="36"/>
  <c r="G86" i="36"/>
  <c r="G87" i="36"/>
  <c r="G88" i="36"/>
  <c r="G89" i="36"/>
  <c r="G90" i="36"/>
  <c r="G91" i="36"/>
  <c r="G92" i="36"/>
  <c r="G93" i="36"/>
  <c r="G94" i="36"/>
  <c r="G95" i="36"/>
  <c r="G96" i="36"/>
  <c r="G97" i="36"/>
  <c r="G8" i="37"/>
  <c r="G9" i="37"/>
  <c r="G10" i="37"/>
  <c r="G11" i="37"/>
  <c r="G12" i="37"/>
  <c r="G13" i="37"/>
  <c r="G14" i="37"/>
  <c r="G15" i="37"/>
  <c r="G16" i="37"/>
  <c r="G17" i="37"/>
  <c r="G18" i="37"/>
  <c r="G19" i="37"/>
  <c r="G20" i="37"/>
  <c r="G21" i="37"/>
  <c r="G22" i="37"/>
  <c r="G23" i="37"/>
  <c r="G24" i="37"/>
  <c r="G25" i="37"/>
  <c r="G26" i="37"/>
  <c r="G27" i="37"/>
  <c r="G28" i="37"/>
  <c r="G29" i="37"/>
  <c r="G34" i="37"/>
  <c r="G36" i="37"/>
  <c r="G37" i="37"/>
  <c r="G40" i="37"/>
  <c r="G41" i="37"/>
  <c r="G42" i="37"/>
  <c r="G43" i="37"/>
  <c r="G44" i="37"/>
  <c r="G45" i="37"/>
  <c r="G47" i="37"/>
  <c r="G51" i="37"/>
  <c r="G53" i="37"/>
  <c r="G55" i="37"/>
  <c r="G57" i="37"/>
  <c r="G63" i="37"/>
  <c r="G64" i="37"/>
  <c r="G65" i="37"/>
  <c r="G66" i="37"/>
  <c r="G67" i="37"/>
  <c r="G68" i="37"/>
  <c r="G69" i="37"/>
  <c r="G70" i="37"/>
  <c r="G71" i="37"/>
  <c r="G72" i="37"/>
  <c r="G73" i="37"/>
  <c r="G74" i="37"/>
  <c r="G75" i="37"/>
  <c r="G79" i="37"/>
  <c r="G80" i="37"/>
  <c r="G81" i="37"/>
  <c r="G82" i="37"/>
  <c r="G83" i="37"/>
  <c r="G84" i="37"/>
  <c r="G85" i="37"/>
  <c r="G86" i="37"/>
  <c r="G87" i="37"/>
  <c r="G88" i="37"/>
  <c r="G89" i="37"/>
  <c r="G90" i="37"/>
  <c r="G91" i="37"/>
  <c r="G92" i="37"/>
  <c r="G93" i="37"/>
  <c r="G94" i="37"/>
  <c r="G95" i="37"/>
  <c r="G96" i="37"/>
  <c r="G97" i="37"/>
  <c r="B8" i="61"/>
  <c r="C8" i="61"/>
  <c r="F8" i="61" s="1"/>
  <c r="D8" i="61"/>
  <c r="B9" i="61"/>
  <c r="C9" i="61"/>
  <c r="F9" i="61" s="1"/>
  <c r="D9" i="61"/>
  <c r="B10" i="61"/>
  <c r="C10" i="61"/>
  <c r="F10" i="61" s="1"/>
  <c r="D10" i="61"/>
  <c r="B11" i="61"/>
  <c r="C11" i="61"/>
  <c r="F11" i="61" s="1"/>
  <c r="D11" i="61"/>
  <c r="B12" i="61"/>
  <c r="C12" i="61"/>
  <c r="F12" i="61" s="1"/>
  <c r="D12" i="61"/>
  <c r="B13" i="61"/>
  <c r="C13" i="61"/>
  <c r="F13" i="61" s="1"/>
  <c r="D13" i="61"/>
  <c r="B14" i="61"/>
  <c r="C14" i="61"/>
  <c r="F14" i="61" s="1"/>
  <c r="D14" i="61"/>
  <c r="B15" i="61"/>
  <c r="C15" i="61"/>
  <c r="F15" i="61" s="1"/>
  <c r="D15" i="61"/>
  <c r="B16" i="61"/>
  <c r="C16" i="61"/>
  <c r="F16" i="61" s="1"/>
  <c r="D16" i="61"/>
  <c r="B17" i="61"/>
  <c r="C17" i="61"/>
  <c r="F17" i="61" s="1"/>
  <c r="D17" i="61"/>
  <c r="B18" i="61"/>
  <c r="C18" i="61"/>
  <c r="F18" i="61" s="1"/>
  <c r="D18" i="61"/>
  <c r="B19" i="61"/>
  <c r="C19" i="61"/>
  <c r="F19" i="61" s="1"/>
  <c r="D19" i="61"/>
  <c r="B20" i="61"/>
  <c r="C20" i="61"/>
  <c r="F20" i="61" s="1"/>
  <c r="D20" i="61"/>
  <c r="B21" i="61"/>
  <c r="C21" i="61"/>
  <c r="F21" i="61" s="1"/>
  <c r="D21" i="61"/>
  <c r="B22" i="61"/>
  <c r="C22" i="61"/>
  <c r="F22" i="61" s="1"/>
  <c r="D22" i="61"/>
  <c r="B23" i="61"/>
  <c r="C23" i="61"/>
  <c r="F23" i="61" s="1"/>
  <c r="D23" i="61"/>
  <c r="B24" i="61"/>
  <c r="C24" i="61"/>
  <c r="F24" i="61" s="1"/>
  <c r="D24" i="61"/>
  <c r="B25" i="61"/>
  <c r="C25" i="61"/>
  <c r="F25" i="61" s="1"/>
  <c r="D25" i="61"/>
  <c r="B26" i="61"/>
  <c r="C26" i="61"/>
  <c r="F26" i="61" s="1"/>
  <c r="D26" i="61"/>
  <c r="B27" i="61"/>
  <c r="C27" i="61"/>
  <c r="F27" i="61" s="1"/>
  <c r="D27" i="61"/>
  <c r="B28" i="61"/>
  <c r="C28" i="61"/>
  <c r="F28" i="61" s="1"/>
  <c r="D28" i="61"/>
  <c r="B29" i="61"/>
  <c r="C29" i="61"/>
  <c r="F29" i="61" s="1"/>
  <c r="D29" i="61"/>
  <c r="B34" i="61"/>
  <c r="C34" i="61"/>
  <c r="F34" i="61" s="1"/>
  <c r="D34" i="61"/>
  <c r="B36" i="61"/>
  <c r="C36" i="61"/>
  <c r="F36" i="61" s="1"/>
  <c r="D36" i="61"/>
  <c r="B40" i="61"/>
  <c r="C40" i="61"/>
  <c r="F40" i="61" s="1"/>
  <c r="D40" i="61"/>
  <c r="B41" i="61"/>
  <c r="C41" i="61"/>
  <c r="F41" i="61" s="1"/>
  <c r="D41" i="61"/>
  <c r="B42" i="61"/>
  <c r="C42" i="61"/>
  <c r="F42" i="61" s="1"/>
  <c r="D42" i="61"/>
  <c r="B43" i="61"/>
  <c r="C43" i="61"/>
  <c r="F43" i="61" s="1"/>
  <c r="D43" i="61"/>
  <c r="B44" i="61"/>
  <c r="C44" i="61"/>
  <c r="F44" i="61" s="1"/>
  <c r="D44" i="61"/>
  <c r="B45" i="61"/>
  <c r="C45" i="61"/>
  <c r="F45" i="61" s="1"/>
  <c r="D45" i="61"/>
  <c r="B47" i="61"/>
  <c r="C47" i="61"/>
  <c r="F47" i="61" s="1"/>
  <c r="D47" i="61"/>
  <c r="B51" i="61"/>
  <c r="C51" i="61"/>
  <c r="F51" i="61" s="1"/>
  <c r="D51" i="61"/>
  <c r="B53" i="61"/>
  <c r="C53" i="61"/>
  <c r="F53" i="61" s="1"/>
  <c r="D53" i="61"/>
  <c r="B55" i="61"/>
  <c r="C55" i="61"/>
  <c r="F55" i="61" s="1"/>
  <c r="D55" i="61"/>
  <c r="B57" i="61"/>
  <c r="C57" i="61"/>
  <c r="F57" i="61" s="1"/>
  <c r="D57" i="61"/>
  <c r="B63" i="61"/>
  <c r="C63" i="61"/>
  <c r="F63" i="61" s="1"/>
  <c r="D63" i="61"/>
  <c r="B64" i="61"/>
  <c r="C64" i="61"/>
  <c r="F64" i="61" s="1"/>
  <c r="D64" i="61"/>
  <c r="B65" i="61"/>
  <c r="C65" i="61"/>
  <c r="F65" i="61" s="1"/>
  <c r="D65" i="61"/>
  <c r="B66" i="61"/>
  <c r="C66" i="61"/>
  <c r="F66" i="61" s="1"/>
  <c r="D66" i="61"/>
  <c r="B67" i="61"/>
  <c r="C67" i="61"/>
  <c r="F67" i="61" s="1"/>
  <c r="D67" i="61"/>
  <c r="B68" i="61"/>
  <c r="C68" i="61"/>
  <c r="F68" i="61" s="1"/>
  <c r="D68" i="61"/>
  <c r="B69" i="61"/>
  <c r="C69" i="61"/>
  <c r="F69" i="61" s="1"/>
  <c r="D69" i="61"/>
  <c r="B70" i="61"/>
  <c r="C70" i="61"/>
  <c r="F70" i="61" s="1"/>
  <c r="D70" i="61"/>
  <c r="B72" i="61"/>
  <c r="C72" i="61"/>
  <c r="F72" i="61" s="1"/>
  <c r="D72" i="61"/>
  <c r="B73" i="61"/>
  <c r="C73" i="61"/>
  <c r="F73" i="61" s="1"/>
  <c r="D73" i="61"/>
  <c r="B74" i="61"/>
  <c r="C74" i="61"/>
  <c r="F74" i="61" s="1"/>
  <c r="D74" i="61"/>
  <c r="B75" i="61"/>
  <c r="C75" i="61"/>
  <c r="F75" i="61" s="1"/>
  <c r="D75" i="61"/>
  <c r="B79" i="61"/>
  <c r="C79" i="61"/>
  <c r="F79" i="61" s="1"/>
  <c r="D79" i="61"/>
  <c r="B80" i="61"/>
  <c r="C80" i="61"/>
  <c r="F80" i="61" s="1"/>
  <c r="D80" i="61"/>
  <c r="B81" i="61"/>
  <c r="C81" i="61"/>
  <c r="F81" i="61" s="1"/>
  <c r="D81" i="61"/>
  <c r="B83" i="61"/>
  <c r="C83" i="61"/>
  <c r="F83" i="61" s="1"/>
  <c r="D83" i="61"/>
  <c r="B84" i="61"/>
  <c r="C84" i="61"/>
  <c r="F84" i="61" s="1"/>
  <c r="D84" i="61"/>
  <c r="B85" i="61"/>
  <c r="C85" i="61"/>
  <c r="F85" i="61" s="1"/>
  <c r="D85" i="61"/>
  <c r="B87" i="61"/>
  <c r="C87" i="61"/>
  <c r="F87" i="61" s="1"/>
  <c r="D87" i="61"/>
  <c r="B88" i="61"/>
  <c r="C88" i="61"/>
  <c r="F88" i="61" s="1"/>
  <c r="D88" i="61"/>
  <c r="B89" i="61"/>
  <c r="C89" i="61"/>
  <c r="F89" i="61" s="1"/>
  <c r="D89" i="61"/>
  <c r="B90" i="61"/>
  <c r="C90" i="61"/>
  <c r="F90" i="61" s="1"/>
  <c r="D90" i="61"/>
  <c r="B92" i="61"/>
  <c r="C92" i="61"/>
  <c r="F92" i="61" s="1"/>
  <c r="D92" i="61"/>
  <c r="B93" i="61"/>
  <c r="C93" i="61"/>
  <c r="F93" i="61" s="1"/>
  <c r="D93" i="61"/>
  <c r="B94" i="61"/>
  <c r="C94" i="61"/>
  <c r="F94" i="61" s="1"/>
  <c r="D94" i="61"/>
  <c r="B96" i="61"/>
  <c r="C96" i="61"/>
  <c r="F96" i="61" s="1"/>
  <c r="D96" i="61"/>
  <c r="B8" i="60"/>
  <c r="C8" i="60"/>
  <c r="F8" i="60" s="1"/>
  <c r="D8" i="60"/>
  <c r="B9" i="60"/>
  <c r="C9" i="60"/>
  <c r="F9" i="60" s="1"/>
  <c r="D9" i="60"/>
  <c r="B10" i="60"/>
  <c r="C10" i="60"/>
  <c r="F10" i="60" s="1"/>
  <c r="D10" i="60"/>
  <c r="B11" i="60"/>
  <c r="C11" i="60"/>
  <c r="F11" i="60" s="1"/>
  <c r="D11" i="60"/>
  <c r="B12" i="60"/>
  <c r="C12" i="60"/>
  <c r="F12" i="60" s="1"/>
  <c r="D12" i="60"/>
  <c r="B13" i="60"/>
  <c r="C13" i="60"/>
  <c r="F13" i="60" s="1"/>
  <c r="D13" i="60"/>
  <c r="B14" i="60"/>
  <c r="C14" i="60"/>
  <c r="F14" i="60" s="1"/>
  <c r="D14" i="60"/>
  <c r="B15" i="60"/>
  <c r="C15" i="60"/>
  <c r="F15" i="60" s="1"/>
  <c r="D15" i="60"/>
  <c r="B16" i="60"/>
  <c r="C16" i="60"/>
  <c r="F16" i="60" s="1"/>
  <c r="D16" i="60"/>
  <c r="B17" i="60"/>
  <c r="C17" i="60"/>
  <c r="F17" i="60" s="1"/>
  <c r="D17" i="60"/>
  <c r="B18" i="60"/>
  <c r="C18" i="60"/>
  <c r="F18" i="60" s="1"/>
  <c r="D18" i="60"/>
  <c r="B19" i="60"/>
  <c r="C19" i="60"/>
  <c r="F19" i="60" s="1"/>
  <c r="D19" i="60"/>
  <c r="B20" i="60"/>
  <c r="C20" i="60"/>
  <c r="F20" i="60" s="1"/>
  <c r="D20" i="60"/>
  <c r="B21" i="60"/>
  <c r="C21" i="60"/>
  <c r="F21" i="60" s="1"/>
  <c r="D21" i="60"/>
  <c r="B22" i="60"/>
  <c r="C22" i="60"/>
  <c r="F22" i="60" s="1"/>
  <c r="D22" i="60"/>
  <c r="B23" i="60"/>
  <c r="C23" i="60"/>
  <c r="F23" i="60" s="1"/>
  <c r="D23" i="60"/>
  <c r="B24" i="60"/>
  <c r="C24" i="60"/>
  <c r="F24" i="60" s="1"/>
  <c r="D24" i="60"/>
  <c r="B25" i="60"/>
  <c r="C25" i="60"/>
  <c r="F25" i="60" s="1"/>
  <c r="D25" i="60"/>
  <c r="B26" i="60"/>
  <c r="C26" i="60"/>
  <c r="F26" i="60" s="1"/>
  <c r="D26" i="60"/>
  <c r="B27" i="60"/>
  <c r="C27" i="60"/>
  <c r="F27" i="60" s="1"/>
  <c r="D27" i="60"/>
  <c r="B28" i="60"/>
  <c r="C28" i="60"/>
  <c r="F28" i="60" s="1"/>
  <c r="D28" i="60"/>
  <c r="B29" i="60"/>
  <c r="C29" i="60"/>
  <c r="F29" i="60" s="1"/>
  <c r="D29" i="60"/>
  <c r="B34" i="60"/>
  <c r="C34" i="60"/>
  <c r="F34" i="60" s="1"/>
  <c r="D34" i="60"/>
  <c r="B36" i="60"/>
  <c r="C36" i="60"/>
  <c r="F36" i="60" s="1"/>
  <c r="D36" i="60"/>
  <c r="B40" i="60"/>
  <c r="C40" i="60"/>
  <c r="F40" i="60" s="1"/>
  <c r="D40" i="60"/>
  <c r="B41" i="60"/>
  <c r="C41" i="60"/>
  <c r="F41" i="60" s="1"/>
  <c r="D41" i="60"/>
  <c r="B42" i="60"/>
  <c r="C42" i="60"/>
  <c r="F42" i="60" s="1"/>
  <c r="D42" i="60"/>
  <c r="B43" i="60"/>
  <c r="C43" i="60"/>
  <c r="F43" i="60" s="1"/>
  <c r="D43" i="60"/>
  <c r="B44" i="60"/>
  <c r="C44" i="60"/>
  <c r="F44" i="60" s="1"/>
  <c r="D44" i="60"/>
  <c r="B45" i="60"/>
  <c r="C45" i="60"/>
  <c r="F45" i="60" s="1"/>
  <c r="D45" i="60"/>
  <c r="B47" i="60"/>
  <c r="C47" i="60"/>
  <c r="F47" i="60" s="1"/>
  <c r="D47" i="60"/>
  <c r="B51" i="60"/>
  <c r="C51" i="60"/>
  <c r="F51" i="60" s="1"/>
  <c r="D51" i="60"/>
  <c r="B53" i="60"/>
  <c r="C53" i="60"/>
  <c r="F53" i="60" s="1"/>
  <c r="D53" i="60"/>
  <c r="B55" i="60"/>
  <c r="C55" i="60"/>
  <c r="F55" i="60" s="1"/>
  <c r="D55" i="60"/>
  <c r="B57" i="60"/>
  <c r="C57" i="60"/>
  <c r="D57" i="60"/>
  <c r="B63" i="60"/>
  <c r="C63" i="60"/>
  <c r="F63" i="60" s="1"/>
  <c r="D63" i="60"/>
  <c r="B64" i="60"/>
  <c r="C64" i="60"/>
  <c r="F64" i="60" s="1"/>
  <c r="D64" i="60"/>
  <c r="B65" i="60"/>
  <c r="C65" i="60"/>
  <c r="F65" i="60" s="1"/>
  <c r="D65" i="60"/>
  <c r="B66" i="60"/>
  <c r="C66" i="60"/>
  <c r="F66" i="60" s="1"/>
  <c r="D66" i="60"/>
  <c r="B67" i="60"/>
  <c r="C67" i="60"/>
  <c r="F67" i="60" s="1"/>
  <c r="D67" i="60"/>
  <c r="B68" i="60"/>
  <c r="C68" i="60"/>
  <c r="F68" i="60" s="1"/>
  <c r="D68" i="60"/>
  <c r="B69" i="60"/>
  <c r="C69" i="60"/>
  <c r="F69" i="60" s="1"/>
  <c r="D69" i="60"/>
  <c r="B70" i="60"/>
  <c r="C70" i="60"/>
  <c r="F70" i="60" s="1"/>
  <c r="D70" i="60"/>
  <c r="B72" i="60"/>
  <c r="C72" i="60"/>
  <c r="F72" i="60" s="1"/>
  <c r="D72" i="60"/>
  <c r="B73" i="60"/>
  <c r="C73" i="60"/>
  <c r="F73" i="60" s="1"/>
  <c r="D73" i="60"/>
  <c r="B74" i="60"/>
  <c r="C74" i="60"/>
  <c r="F74" i="60" s="1"/>
  <c r="D74" i="60"/>
  <c r="B75" i="60"/>
  <c r="C75" i="60"/>
  <c r="F75" i="60" s="1"/>
  <c r="D75" i="60"/>
  <c r="B79" i="60"/>
  <c r="C79" i="60"/>
  <c r="F79" i="60" s="1"/>
  <c r="D79" i="60"/>
  <c r="B80" i="60"/>
  <c r="C80" i="60"/>
  <c r="F80" i="60" s="1"/>
  <c r="D80" i="60"/>
  <c r="B81" i="60"/>
  <c r="C81" i="60"/>
  <c r="F81" i="60" s="1"/>
  <c r="D81" i="60"/>
  <c r="B83" i="60"/>
  <c r="C83" i="60"/>
  <c r="F83" i="60" s="1"/>
  <c r="D83" i="60"/>
  <c r="B84" i="60"/>
  <c r="C84" i="60"/>
  <c r="F84" i="60" s="1"/>
  <c r="D84" i="60"/>
  <c r="B85" i="60"/>
  <c r="C85" i="60"/>
  <c r="F85" i="60" s="1"/>
  <c r="D85" i="60"/>
  <c r="B87" i="60"/>
  <c r="C87" i="60"/>
  <c r="F87" i="60" s="1"/>
  <c r="D87" i="60"/>
  <c r="B88" i="60"/>
  <c r="C88" i="60"/>
  <c r="F88" i="60" s="1"/>
  <c r="D88" i="60"/>
  <c r="B89" i="60"/>
  <c r="C89" i="60"/>
  <c r="F89" i="60" s="1"/>
  <c r="D89" i="60"/>
  <c r="B90" i="60"/>
  <c r="C90" i="60"/>
  <c r="F90" i="60" s="1"/>
  <c r="D90" i="60"/>
  <c r="B92" i="60"/>
  <c r="C92" i="60"/>
  <c r="F92" i="60" s="1"/>
  <c r="D92" i="60"/>
  <c r="B93" i="60"/>
  <c r="C93" i="60"/>
  <c r="F93" i="60" s="1"/>
  <c r="D93" i="60"/>
  <c r="B94" i="60"/>
  <c r="C94" i="60"/>
  <c r="F94" i="60" s="1"/>
  <c r="D94" i="60"/>
  <c r="B96" i="60"/>
  <c r="C96" i="60"/>
  <c r="F96" i="60" s="1"/>
  <c r="D96" i="60"/>
  <c r="F38" i="59"/>
  <c r="B51" i="59"/>
  <c r="B59" i="59" s="1"/>
  <c r="C51" i="59"/>
  <c r="D10" i="54" l="1"/>
  <c r="D38" i="33"/>
  <c r="F57" i="60"/>
  <c r="F57" i="33"/>
  <c r="C59" i="59"/>
  <c r="F51" i="59"/>
  <c r="C83" i="54"/>
  <c r="F83" i="54" s="1"/>
  <c r="F83" i="33"/>
  <c r="C51" i="54"/>
  <c r="F51" i="54" s="1"/>
  <c r="F51" i="33"/>
  <c r="G51" i="33" s="1"/>
  <c r="C26" i="54"/>
  <c r="F26" i="54" s="1"/>
  <c r="F26" i="33"/>
  <c r="C22" i="54"/>
  <c r="F22" i="54" s="1"/>
  <c r="G22" i="54" s="1"/>
  <c r="F22" i="33"/>
  <c r="G22" i="33" s="1"/>
  <c r="C14" i="54"/>
  <c r="F14" i="54" s="1"/>
  <c r="F14" i="33"/>
  <c r="G14" i="33" s="1"/>
  <c r="C10" i="54"/>
  <c r="F10" i="54" s="1"/>
  <c r="F10" i="33"/>
  <c r="G10" i="33" s="1"/>
  <c r="B76" i="52"/>
  <c r="C81" i="54"/>
  <c r="F81" i="54" s="1"/>
  <c r="G81" i="54" s="1"/>
  <c r="F81" i="33"/>
  <c r="G81" i="33" s="1"/>
  <c r="C92" i="54"/>
  <c r="F92" i="54" s="1"/>
  <c r="F92" i="33"/>
  <c r="C90" i="54"/>
  <c r="F90" i="54" s="1"/>
  <c r="G90" i="54" s="1"/>
  <c r="F90" i="33"/>
  <c r="C84" i="54"/>
  <c r="F84" i="54" s="1"/>
  <c r="F84" i="33"/>
  <c r="C74" i="54"/>
  <c r="F74" i="54" s="1"/>
  <c r="F74" i="33"/>
  <c r="C53" i="54"/>
  <c r="F53" i="54" s="1"/>
  <c r="G53" i="54" s="1"/>
  <c r="F53" i="33"/>
  <c r="C36" i="54"/>
  <c r="F36" i="54" s="1"/>
  <c r="G36" i="54" s="1"/>
  <c r="F36" i="33"/>
  <c r="G36" i="33" s="1"/>
  <c r="C27" i="54"/>
  <c r="F27" i="54" s="1"/>
  <c r="F27" i="33"/>
  <c r="C23" i="54"/>
  <c r="F23" i="54" s="1"/>
  <c r="F23" i="33"/>
  <c r="G23" i="33" s="1"/>
  <c r="C19" i="54"/>
  <c r="F19" i="54" s="1"/>
  <c r="G19" i="54" s="1"/>
  <c r="F19" i="33"/>
  <c r="C15" i="54"/>
  <c r="F15" i="54" s="1"/>
  <c r="G15" i="54" s="1"/>
  <c r="F15" i="33"/>
  <c r="G15" i="33" s="1"/>
  <c r="C11" i="54"/>
  <c r="F11" i="54" s="1"/>
  <c r="F11" i="33"/>
  <c r="C79" i="54"/>
  <c r="F79" i="54" s="1"/>
  <c r="F79" i="33"/>
  <c r="G79" i="33" s="1"/>
  <c r="C75" i="54"/>
  <c r="F75" i="54" s="1"/>
  <c r="G75" i="54" s="1"/>
  <c r="F75" i="33"/>
  <c r="C69" i="54"/>
  <c r="F69" i="54" s="1"/>
  <c r="G69" i="54" s="1"/>
  <c r="F69" i="33"/>
  <c r="G69" i="33" s="1"/>
  <c r="C65" i="54"/>
  <c r="F65" i="54" s="1"/>
  <c r="G65" i="54" s="1"/>
  <c r="F65" i="33"/>
  <c r="C55" i="54"/>
  <c r="F55" i="54" s="1"/>
  <c r="F55" i="33"/>
  <c r="G55" i="33" s="1"/>
  <c r="C28" i="54"/>
  <c r="F28" i="54" s="1"/>
  <c r="G28" i="54" s="1"/>
  <c r="F28" i="33"/>
  <c r="C24" i="54"/>
  <c r="F24" i="54" s="1"/>
  <c r="F24" i="33"/>
  <c r="C16" i="54"/>
  <c r="F16" i="54" s="1"/>
  <c r="F16" i="33"/>
  <c r="B42" i="52"/>
  <c r="C89" i="54"/>
  <c r="F89" i="54" s="1"/>
  <c r="G89" i="54" s="1"/>
  <c r="F89" i="33"/>
  <c r="C73" i="54"/>
  <c r="F73" i="54" s="1"/>
  <c r="F73" i="33"/>
  <c r="C96" i="54"/>
  <c r="F96" i="54" s="1"/>
  <c r="F96" i="33"/>
  <c r="C94" i="54"/>
  <c r="F94" i="54" s="1"/>
  <c r="G94" i="54" s="1"/>
  <c r="F94" i="33"/>
  <c r="C88" i="54"/>
  <c r="F88" i="54" s="1"/>
  <c r="G88" i="54" s="1"/>
  <c r="F88" i="33"/>
  <c r="C80" i="54"/>
  <c r="F80" i="54" s="1"/>
  <c r="F80" i="33"/>
  <c r="C70" i="54"/>
  <c r="F70" i="54" s="1"/>
  <c r="F70" i="33"/>
  <c r="C66" i="54"/>
  <c r="F66" i="54" s="1"/>
  <c r="F66" i="33"/>
  <c r="C47" i="54"/>
  <c r="F47" i="54" s="1"/>
  <c r="G47" i="54" s="1"/>
  <c r="F47" i="33"/>
  <c r="G47" i="33" s="1"/>
  <c r="C25" i="54"/>
  <c r="F25" i="54" s="1"/>
  <c r="F25" i="33"/>
  <c r="G25" i="33" s="1"/>
  <c r="C21" i="54"/>
  <c r="F21" i="54" s="1"/>
  <c r="F21" i="33"/>
  <c r="G21" i="33" s="1"/>
  <c r="C13" i="54"/>
  <c r="F13" i="54" s="1"/>
  <c r="F13" i="33"/>
  <c r="C9" i="54"/>
  <c r="F9" i="54" s="1"/>
  <c r="G9" i="54" s="1"/>
  <c r="F9" i="33"/>
  <c r="G9" i="33" s="1"/>
  <c r="B97" i="52"/>
  <c r="G38" i="37"/>
  <c r="G59" i="37"/>
  <c r="C59" i="8"/>
  <c r="F59" i="8" s="1"/>
  <c r="D59" i="8"/>
  <c r="B59" i="8"/>
  <c r="B36" i="52"/>
  <c r="D43" i="52"/>
  <c r="C43" i="52"/>
  <c r="F43" i="52" s="1"/>
  <c r="D44" i="52"/>
  <c r="C41" i="54"/>
  <c r="C41" i="52"/>
  <c r="F41" i="52" s="1"/>
  <c r="D57" i="54"/>
  <c r="D57" i="53" s="1"/>
  <c r="D57" i="52"/>
  <c r="C44" i="54"/>
  <c r="C44" i="52"/>
  <c r="F44" i="52" s="1"/>
  <c r="D41" i="54"/>
  <c r="D41" i="53" s="1"/>
  <c r="D41" i="52"/>
  <c r="C57" i="54"/>
  <c r="C57" i="52"/>
  <c r="B57" i="54"/>
  <c r="B57" i="53" s="1"/>
  <c r="B57" i="52"/>
  <c r="B41" i="54"/>
  <c r="B41" i="53" s="1"/>
  <c r="B41" i="52"/>
  <c r="D40" i="54"/>
  <c r="D40" i="53" s="1"/>
  <c r="D40" i="52"/>
  <c r="D96" i="54"/>
  <c r="G96" i="54" s="1"/>
  <c r="B43" i="54"/>
  <c r="B43" i="53" s="1"/>
  <c r="B43" i="52"/>
  <c r="C40" i="54"/>
  <c r="F40" i="54" s="1"/>
  <c r="C40" i="52"/>
  <c r="F40" i="52" s="1"/>
  <c r="D42" i="52"/>
  <c r="B40" i="54"/>
  <c r="B40" i="53" s="1"/>
  <c r="B40" i="52"/>
  <c r="C42" i="54"/>
  <c r="C42" i="52"/>
  <c r="F42" i="52" s="1"/>
  <c r="B44" i="54"/>
  <c r="B44" i="53" s="1"/>
  <c r="B44" i="52"/>
  <c r="B42" i="54"/>
  <c r="B42" i="53" s="1"/>
  <c r="G88" i="61"/>
  <c r="G67" i="61"/>
  <c r="G96" i="61"/>
  <c r="G80" i="61"/>
  <c r="G43" i="33"/>
  <c r="G27" i="33"/>
  <c r="G11" i="33"/>
  <c r="G18" i="33"/>
  <c r="D82" i="33"/>
  <c r="D82" i="54" s="1"/>
  <c r="D82" i="53" s="1"/>
  <c r="G44" i="33"/>
  <c r="G16" i="33"/>
  <c r="D44" i="54"/>
  <c r="G28" i="33"/>
  <c r="D16" i="54"/>
  <c r="G40" i="33"/>
  <c r="G20" i="33"/>
  <c r="C20" i="54"/>
  <c r="G72" i="33"/>
  <c r="G57" i="33"/>
  <c r="G64" i="60"/>
  <c r="G81" i="8"/>
  <c r="G28" i="59"/>
  <c r="G24" i="59"/>
  <c r="G20" i="59"/>
  <c r="G12" i="59"/>
  <c r="G8" i="59"/>
  <c r="G15" i="60"/>
  <c r="G69" i="8"/>
  <c r="G65" i="8"/>
  <c r="G57" i="8"/>
  <c r="G47" i="8"/>
  <c r="G42" i="8"/>
  <c r="G36" i="8"/>
  <c r="G27" i="8"/>
  <c r="G23" i="8"/>
  <c r="G19" i="8"/>
  <c r="G15" i="8"/>
  <c r="G11" i="8"/>
  <c r="G80" i="8"/>
  <c r="G74" i="8"/>
  <c r="G70" i="8"/>
  <c r="G24" i="8"/>
  <c r="G12" i="8"/>
  <c r="G84" i="8"/>
  <c r="G75" i="8"/>
  <c r="G71" i="8"/>
  <c r="G66" i="8"/>
  <c r="G51" i="8"/>
  <c r="G43" i="8"/>
  <c r="G28" i="8"/>
  <c r="G16" i="8"/>
  <c r="G8" i="8"/>
  <c r="G95" i="8"/>
  <c r="G79" i="8"/>
  <c r="G73" i="8"/>
  <c r="G68" i="8"/>
  <c r="G64" i="8"/>
  <c r="G55" i="8"/>
  <c r="G45" i="8"/>
  <c r="G41" i="8"/>
  <c r="G34" i="8"/>
  <c r="G26" i="8"/>
  <c r="G22" i="8"/>
  <c r="G18" i="8"/>
  <c r="G14" i="8"/>
  <c r="G86" i="8"/>
  <c r="G82" i="8"/>
  <c r="G76" i="8"/>
  <c r="G67" i="8"/>
  <c r="G63" i="8"/>
  <c r="G53" i="8"/>
  <c r="G44" i="8"/>
  <c r="G40" i="8"/>
  <c r="G29" i="8"/>
  <c r="G25" i="8"/>
  <c r="G21" i="8"/>
  <c r="G17" i="8"/>
  <c r="G13" i="8"/>
  <c r="G67" i="59"/>
  <c r="G63" i="59"/>
  <c r="G85" i="8"/>
  <c r="G38" i="49"/>
  <c r="G59" i="49"/>
  <c r="G38" i="46"/>
  <c r="G59" i="46"/>
  <c r="G38" i="47"/>
  <c r="G59" i="47"/>
  <c r="G38" i="48"/>
  <c r="G59" i="48"/>
  <c r="G38" i="45"/>
  <c r="G59" i="45"/>
  <c r="G36" i="7"/>
  <c r="G23" i="7"/>
  <c r="G97" i="39"/>
  <c r="G76" i="39"/>
  <c r="G10" i="44"/>
  <c r="G10" i="43"/>
  <c r="G10" i="42"/>
  <c r="G71" i="42"/>
  <c r="G76" i="42"/>
  <c r="G94" i="7"/>
  <c r="G86" i="7"/>
  <c r="G76" i="38"/>
  <c r="G10" i="38"/>
  <c r="G97" i="38"/>
  <c r="G42" i="7"/>
  <c r="G10" i="40"/>
  <c r="G9" i="7"/>
  <c r="G97" i="40"/>
  <c r="G76" i="40"/>
  <c r="G97" i="41"/>
  <c r="G10" i="41"/>
  <c r="G71" i="7"/>
  <c r="B47" i="52"/>
  <c r="D9" i="53"/>
  <c r="G19" i="55"/>
  <c r="G44" i="7"/>
  <c r="G69" i="7"/>
  <c r="G57" i="7"/>
  <c r="G24" i="7"/>
  <c r="G8" i="7"/>
  <c r="G89" i="7"/>
  <c r="G81" i="7"/>
  <c r="G63" i="7"/>
  <c r="G23" i="55"/>
  <c r="G19" i="7"/>
  <c r="G15" i="7"/>
  <c r="G41" i="55"/>
  <c r="G91" i="7"/>
  <c r="G73" i="7"/>
  <c r="G68" i="7"/>
  <c r="G55" i="7"/>
  <c r="G29" i="7"/>
  <c r="G42" i="55"/>
  <c r="G36" i="55"/>
  <c r="C34" i="52"/>
  <c r="F34" i="52" s="1"/>
  <c r="G92" i="7"/>
  <c r="G84" i="7"/>
  <c r="G65" i="7"/>
  <c r="G47" i="7"/>
  <c r="G41" i="7"/>
  <c r="G34" i="7"/>
  <c r="G26" i="7"/>
  <c r="G18" i="7"/>
  <c r="G14" i="7"/>
  <c r="G10" i="7"/>
  <c r="G74" i="7"/>
  <c r="G66" i="7"/>
  <c r="G51" i="7"/>
  <c r="G13" i="7"/>
  <c r="G87" i="7"/>
  <c r="G83" i="7"/>
  <c r="G25" i="7"/>
  <c r="G21" i="7"/>
  <c r="G16" i="7"/>
  <c r="D94" i="53"/>
  <c r="G89" i="55"/>
  <c r="G86" i="55"/>
  <c r="G81" i="55"/>
  <c r="D51" i="53"/>
  <c r="D29" i="53"/>
  <c r="D18" i="53"/>
  <c r="G13" i="55"/>
  <c r="G93" i="7"/>
  <c r="G88" i="7"/>
  <c r="G82" i="7"/>
  <c r="G75" i="7"/>
  <c r="G70" i="7"/>
  <c r="G64" i="7"/>
  <c r="G53" i="7"/>
  <c r="G43" i="7"/>
  <c r="G20" i="7"/>
  <c r="G95" i="7"/>
  <c r="G27" i="7"/>
  <c r="G11" i="7"/>
  <c r="G27" i="55"/>
  <c r="G11" i="55"/>
  <c r="G79" i="7"/>
  <c r="B75" i="53"/>
  <c r="D83" i="53"/>
  <c r="G90" i="55"/>
  <c r="G82" i="55"/>
  <c r="G73" i="55"/>
  <c r="G68" i="55"/>
  <c r="G66" i="55"/>
  <c r="G96" i="7"/>
  <c r="G90" i="7"/>
  <c r="G85" i="7"/>
  <c r="G80" i="7"/>
  <c r="G72" i="7"/>
  <c r="G67" i="7"/>
  <c r="G45" i="7"/>
  <c r="G40" i="7"/>
  <c r="G28" i="7"/>
  <c r="G22" i="7"/>
  <c r="G17" i="7"/>
  <c r="G12" i="7"/>
  <c r="G95" i="55"/>
  <c r="G87" i="55"/>
  <c r="G91" i="8"/>
  <c r="G87" i="8"/>
  <c r="G68" i="60"/>
  <c r="G40" i="60"/>
  <c r="G90" i="8"/>
  <c r="G96" i="8"/>
  <c r="G92" i="8"/>
  <c r="G88" i="8"/>
  <c r="G94" i="8"/>
  <c r="G97" i="8"/>
  <c r="G93" i="8"/>
  <c r="G89" i="8"/>
  <c r="G83" i="8"/>
  <c r="G10" i="8"/>
  <c r="G9" i="8"/>
  <c r="G90" i="60"/>
  <c r="G85" i="60"/>
  <c r="G73" i="60"/>
  <c r="G44" i="60"/>
  <c r="G28" i="60"/>
  <c r="G16" i="60"/>
  <c r="G84" i="60"/>
  <c r="G79" i="60"/>
  <c r="G72" i="60"/>
  <c r="G67" i="60"/>
  <c r="G43" i="60"/>
  <c r="G36" i="60"/>
  <c r="G27" i="60"/>
  <c r="G23" i="60"/>
  <c r="G19" i="60"/>
  <c r="D69" i="53"/>
  <c r="D68" i="52"/>
  <c r="B13" i="53"/>
  <c r="D25" i="53"/>
  <c r="G64" i="33"/>
  <c r="G73" i="33"/>
  <c r="C82" i="33"/>
  <c r="D43" i="54"/>
  <c r="D43" i="53" s="1"/>
  <c r="C18" i="54"/>
  <c r="G80" i="33"/>
  <c r="G93" i="33"/>
  <c r="C64" i="54"/>
  <c r="D75" i="52"/>
  <c r="G74" i="33"/>
  <c r="B55" i="53"/>
  <c r="G79" i="61"/>
  <c r="G74" i="61"/>
  <c r="C23" i="53"/>
  <c r="F23" i="53" s="1"/>
  <c r="B27" i="53"/>
  <c r="G93" i="59"/>
  <c r="G69" i="59"/>
  <c r="G36" i="59"/>
  <c r="G87" i="61"/>
  <c r="C82" i="61"/>
  <c r="F82" i="61" s="1"/>
  <c r="G63" i="61"/>
  <c r="G36" i="61"/>
  <c r="G27" i="61"/>
  <c r="G23" i="61"/>
  <c r="G19" i="61"/>
  <c r="G15" i="61"/>
  <c r="G11" i="61"/>
  <c r="G83" i="54"/>
  <c r="G45" i="55"/>
  <c r="G34" i="55"/>
  <c r="B71" i="53"/>
  <c r="D82" i="60"/>
  <c r="G67" i="55"/>
  <c r="B20" i="53"/>
  <c r="G69" i="55"/>
  <c r="G43" i="55"/>
  <c r="G80" i="59"/>
  <c r="G68" i="59"/>
  <c r="G53" i="59"/>
  <c r="G44" i="59"/>
  <c r="G40" i="59"/>
  <c r="G29" i="59"/>
  <c r="G22" i="60"/>
  <c r="G10" i="60"/>
  <c r="G89" i="61"/>
  <c r="C91" i="61"/>
  <c r="F91" i="61" s="1"/>
  <c r="D86" i="61"/>
  <c r="G83" i="61"/>
  <c r="B38" i="61"/>
  <c r="G29" i="61"/>
  <c r="G28" i="61"/>
  <c r="G25" i="61"/>
  <c r="G24" i="61"/>
  <c r="G21" i="61"/>
  <c r="G20" i="61"/>
  <c r="G17" i="61"/>
  <c r="G16" i="61"/>
  <c r="G13" i="61"/>
  <c r="G12" i="61"/>
  <c r="G9" i="61"/>
  <c r="G8" i="61"/>
  <c r="B28" i="53"/>
  <c r="B83" i="53"/>
  <c r="D55" i="54"/>
  <c r="D55" i="53" s="1"/>
  <c r="C95" i="33"/>
  <c r="C91" i="33"/>
  <c r="G85" i="33"/>
  <c r="C92" i="52"/>
  <c r="F92" i="52" s="1"/>
  <c r="D83" i="52"/>
  <c r="C74" i="52"/>
  <c r="F74" i="52" s="1"/>
  <c r="C47" i="52"/>
  <c r="F47" i="52" s="1"/>
  <c r="B20" i="52"/>
  <c r="D18" i="52"/>
  <c r="B12" i="52"/>
  <c r="D45" i="33"/>
  <c r="D45" i="54" s="1"/>
  <c r="G90" i="33"/>
  <c r="B97" i="53"/>
  <c r="C72" i="54"/>
  <c r="G83" i="33"/>
  <c r="B74" i="52"/>
  <c r="D19" i="52"/>
  <c r="C18" i="52"/>
  <c r="F18" i="52" s="1"/>
  <c r="B17" i="52"/>
  <c r="D15" i="52"/>
  <c r="C14" i="52"/>
  <c r="F14" i="52" s="1"/>
  <c r="B13" i="52"/>
  <c r="B8" i="52"/>
  <c r="D91" i="33"/>
  <c r="D91" i="54" s="1"/>
  <c r="D91" i="53" s="1"/>
  <c r="D74" i="54"/>
  <c r="C34" i="54"/>
  <c r="G70" i="33"/>
  <c r="G66" i="33"/>
  <c r="B47" i="54"/>
  <c r="B47" i="53" s="1"/>
  <c r="G42" i="33"/>
  <c r="C69" i="52"/>
  <c r="F69" i="52" s="1"/>
  <c r="G53" i="33"/>
  <c r="B91" i="53"/>
  <c r="D21" i="54"/>
  <c r="D21" i="53" s="1"/>
  <c r="D94" i="52"/>
  <c r="C88" i="52"/>
  <c r="F88" i="52" s="1"/>
  <c r="B87" i="52"/>
  <c r="D79" i="52"/>
  <c r="C70" i="52"/>
  <c r="F70" i="52" s="1"/>
  <c r="C66" i="52"/>
  <c r="F66" i="52" s="1"/>
  <c r="B65" i="52"/>
  <c r="D53" i="52"/>
  <c r="D36" i="52"/>
  <c r="B29" i="52"/>
  <c r="D27" i="52"/>
  <c r="C26" i="52"/>
  <c r="F26" i="52" s="1"/>
  <c r="B25" i="52"/>
  <c r="D23" i="52"/>
  <c r="C22" i="52"/>
  <c r="F22" i="52" s="1"/>
  <c r="B90" i="52"/>
  <c r="B68" i="52"/>
  <c r="C65" i="52"/>
  <c r="F65" i="52" s="1"/>
  <c r="G88" i="33"/>
  <c r="C93" i="54"/>
  <c r="D79" i="54"/>
  <c r="D79" i="53" s="1"/>
  <c r="D42" i="54"/>
  <c r="G87" i="33"/>
  <c r="C87" i="54"/>
  <c r="C45" i="33"/>
  <c r="G75" i="33"/>
  <c r="G94" i="33"/>
  <c r="D27" i="54"/>
  <c r="D27" i="53" s="1"/>
  <c r="G65" i="33"/>
  <c r="B85" i="52"/>
  <c r="C85" i="54"/>
  <c r="G89" i="33"/>
  <c r="C94" i="52"/>
  <c r="F94" i="52" s="1"/>
  <c r="D90" i="52"/>
  <c r="C84" i="52"/>
  <c r="F84" i="52" s="1"/>
  <c r="C79" i="52"/>
  <c r="F79" i="52" s="1"/>
  <c r="B75" i="52"/>
  <c r="B70" i="52"/>
  <c r="C36" i="52"/>
  <c r="F36" i="52" s="1"/>
  <c r="C23" i="52"/>
  <c r="F23" i="52" s="1"/>
  <c r="C15" i="52"/>
  <c r="F15" i="52" s="1"/>
  <c r="D12" i="52"/>
  <c r="C11" i="52"/>
  <c r="F11" i="52" s="1"/>
  <c r="B9" i="52"/>
  <c r="D88" i="52"/>
  <c r="C87" i="52"/>
  <c r="F87" i="52" s="1"/>
  <c r="G41" i="33"/>
  <c r="B15" i="53"/>
  <c r="D95" i="33"/>
  <c r="D70" i="54"/>
  <c r="G70" i="54" s="1"/>
  <c r="B38" i="33"/>
  <c r="C96" i="52"/>
  <c r="F96" i="52" s="1"/>
  <c r="B89" i="52"/>
  <c r="D87" i="52"/>
  <c r="C73" i="52"/>
  <c r="F73" i="52" s="1"/>
  <c r="D65" i="52"/>
  <c r="C64" i="52"/>
  <c r="F64" i="52" s="1"/>
  <c r="B63" i="52"/>
  <c r="C55" i="52"/>
  <c r="F55" i="52" s="1"/>
  <c r="C28" i="52"/>
  <c r="F28" i="52" s="1"/>
  <c r="D25" i="52"/>
  <c r="C24" i="52"/>
  <c r="F24" i="52" s="1"/>
  <c r="B23" i="52"/>
  <c r="D21" i="52"/>
  <c r="D17" i="52"/>
  <c r="B11" i="52"/>
  <c r="G96" i="11"/>
  <c r="G55" i="11"/>
  <c r="G24" i="11"/>
  <c r="G20" i="11"/>
  <c r="B92" i="53"/>
  <c r="G73" i="54"/>
  <c r="B95" i="53"/>
  <c r="B79" i="53"/>
  <c r="B19" i="53"/>
  <c r="C14" i="53"/>
  <c r="F14" i="53" s="1"/>
  <c r="D67" i="53"/>
  <c r="B8" i="53"/>
  <c r="D53" i="53"/>
  <c r="D65" i="53"/>
  <c r="D19" i="53"/>
  <c r="B67" i="53"/>
  <c r="B65" i="53"/>
  <c r="D90" i="53"/>
  <c r="G55" i="55"/>
  <c r="B81" i="53"/>
  <c r="B25" i="53"/>
  <c r="G10" i="54"/>
  <c r="D15" i="53"/>
  <c r="B64" i="53"/>
  <c r="B96" i="52"/>
  <c r="B91" i="60"/>
  <c r="B86" i="60"/>
  <c r="G81" i="60"/>
  <c r="G55" i="60"/>
  <c r="G45" i="60"/>
  <c r="G41" i="60"/>
  <c r="G29" i="60"/>
  <c r="G21" i="60"/>
  <c r="G17" i="60"/>
  <c r="G13" i="60"/>
  <c r="C38" i="60"/>
  <c r="F38" i="60" s="1"/>
  <c r="B38" i="60"/>
  <c r="B59" i="60" s="1"/>
  <c r="G27" i="11"/>
  <c r="G53" i="60"/>
  <c r="G24" i="60"/>
  <c r="G20" i="60"/>
  <c r="G11" i="60"/>
  <c r="G66" i="11"/>
  <c r="G42" i="11"/>
  <c r="G34" i="11"/>
  <c r="G26" i="11"/>
  <c r="G9" i="11"/>
  <c r="G9" i="60"/>
  <c r="G81" i="11"/>
  <c r="G80" i="11"/>
  <c r="G74" i="11"/>
  <c r="G69" i="11"/>
  <c r="G68" i="11"/>
  <c r="D71" i="60"/>
  <c r="D76" i="60" s="1"/>
  <c r="B51" i="52"/>
  <c r="B95" i="52"/>
  <c r="G89" i="11"/>
  <c r="G83" i="11"/>
  <c r="G79" i="11"/>
  <c r="G72" i="11"/>
  <c r="G67" i="11"/>
  <c r="D89" i="52"/>
  <c r="D95" i="60"/>
  <c r="C95" i="60"/>
  <c r="F95" i="60" s="1"/>
  <c r="D91" i="60"/>
  <c r="C91" i="60"/>
  <c r="F91" i="60" s="1"/>
  <c r="B82" i="60"/>
  <c r="G75" i="60"/>
  <c r="C71" i="60"/>
  <c r="G57" i="60"/>
  <c r="B81" i="52"/>
  <c r="G85" i="11"/>
  <c r="B92" i="52"/>
  <c r="D34" i="52"/>
  <c r="D22" i="52"/>
  <c r="G93" i="11"/>
  <c r="G88" i="11"/>
  <c r="G70" i="11"/>
  <c r="G65" i="11"/>
  <c r="G57" i="11"/>
  <c r="G47" i="11"/>
  <c r="D86" i="60"/>
  <c r="G89" i="60"/>
  <c r="G94" i="60"/>
  <c r="G88" i="60"/>
  <c r="G96" i="60"/>
  <c r="G63" i="60"/>
  <c r="B79" i="52"/>
  <c r="C27" i="52"/>
  <c r="F27" i="52" s="1"/>
  <c r="G94" i="11"/>
  <c r="G75" i="11"/>
  <c r="G16" i="11"/>
  <c r="B95" i="60"/>
  <c r="G29" i="11"/>
  <c r="G92" i="60"/>
  <c r="G70" i="60"/>
  <c r="G66" i="60"/>
  <c r="G8" i="60"/>
  <c r="C85" i="52"/>
  <c r="F85" i="52" s="1"/>
  <c r="G87" i="11"/>
  <c r="G73" i="11"/>
  <c r="G51" i="11"/>
  <c r="G43" i="11"/>
  <c r="G19" i="11"/>
  <c r="G11" i="11"/>
  <c r="D85" i="52"/>
  <c r="C72" i="52"/>
  <c r="F72" i="52" s="1"/>
  <c r="B55" i="52"/>
  <c r="B10" i="53"/>
  <c r="C10" i="52"/>
  <c r="F10" i="52" s="1"/>
  <c r="B85" i="53"/>
  <c r="B66" i="52"/>
  <c r="D64" i="52"/>
  <c r="G12" i="11"/>
  <c r="D69" i="52"/>
  <c r="G36" i="11"/>
  <c r="C90" i="52"/>
  <c r="F90" i="52" s="1"/>
  <c r="D74" i="52"/>
  <c r="B23" i="53"/>
  <c r="B83" i="52"/>
  <c r="D72" i="52"/>
  <c r="B67" i="52"/>
  <c r="B86" i="52"/>
  <c r="B82" i="52"/>
  <c r="G23" i="11"/>
  <c r="G15" i="11"/>
  <c r="B90" i="53"/>
  <c r="C13" i="52"/>
  <c r="F13" i="52" s="1"/>
  <c r="D93" i="52"/>
  <c r="C8" i="52"/>
  <c r="F8" i="52" s="1"/>
  <c r="G64" i="11"/>
  <c r="D81" i="52"/>
  <c r="D9" i="52"/>
  <c r="C83" i="52"/>
  <c r="F83" i="52" s="1"/>
  <c r="D75" i="53"/>
  <c r="D22" i="53"/>
  <c r="C51" i="52"/>
  <c r="F51" i="52" s="1"/>
  <c r="G92" i="11"/>
  <c r="B91" i="52"/>
  <c r="G44" i="11"/>
  <c r="G8" i="11"/>
  <c r="C93" i="52"/>
  <c r="F93" i="52" s="1"/>
  <c r="C75" i="52"/>
  <c r="F75" i="52" s="1"/>
  <c r="B18" i="53"/>
  <c r="C9" i="52"/>
  <c r="F9" i="52" s="1"/>
  <c r="C89" i="52"/>
  <c r="F89" i="52" s="1"/>
  <c r="B64" i="52"/>
  <c r="B34" i="52"/>
  <c r="B14" i="53"/>
  <c r="G84" i="61"/>
  <c r="B95" i="61"/>
  <c r="G90" i="61"/>
  <c r="G70" i="61"/>
  <c r="G57" i="61"/>
  <c r="G47" i="61"/>
  <c r="G42" i="61"/>
  <c r="C86" i="61"/>
  <c r="F86" i="61" s="1"/>
  <c r="G93" i="61"/>
  <c r="G92" i="61"/>
  <c r="G73" i="61"/>
  <c r="G68" i="61"/>
  <c r="G53" i="61"/>
  <c r="G44" i="61"/>
  <c r="G43" i="61"/>
  <c r="G40" i="61"/>
  <c r="C95" i="61"/>
  <c r="F95" i="61" s="1"/>
  <c r="G94" i="61"/>
  <c r="G81" i="61"/>
  <c r="B82" i="61"/>
  <c r="G72" i="61"/>
  <c r="G66" i="61"/>
  <c r="G55" i="61"/>
  <c r="G34" i="61"/>
  <c r="G26" i="61"/>
  <c r="G22" i="61"/>
  <c r="G18" i="61"/>
  <c r="G14" i="61"/>
  <c r="G10" i="61"/>
  <c r="C71" i="61"/>
  <c r="B91" i="61"/>
  <c r="G64" i="61"/>
  <c r="C38" i="61"/>
  <c r="D95" i="61"/>
  <c r="G85" i="61"/>
  <c r="B86" i="61"/>
  <c r="D82" i="61"/>
  <c r="G75" i="61"/>
  <c r="G69" i="61"/>
  <c r="B71" i="61"/>
  <c r="B76" i="61" s="1"/>
  <c r="G65" i="61"/>
  <c r="G51" i="61"/>
  <c r="G45" i="61"/>
  <c r="G41" i="61"/>
  <c r="G87" i="59"/>
  <c r="G51" i="59"/>
  <c r="D91" i="61"/>
  <c r="D38" i="61"/>
  <c r="D59" i="61" s="1"/>
  <c r="D71" i="61"/>
  <c r="G96" i="59"/>
  <c r="G84" i="59"/>
  <c r="G75" i="59"/>
  <c r="G10" i="59"/>
  <c r="B22" i="52"/>
  <c r="C67" i="52"/>
  <c r="F67" i="52" s="1"/>
  <c r="G72" i="55"/>
  <c r="G53" i="55"/>
  <c r="B72" i="53"/>
  <c r="G94" i="59"/>
  <c r="G81" i="59"/>
  <c r="G47" i="59"/>
  <c r="G43" i="59"/>
  <c r="G42" i="59"/>
  <c r="G27" i="59"/>
  <c r="G23" i="59"/>
  <c r="G22" i="59"/>
  <c r="G15" i="59"/>
  <c r="C53" i="52"/>
  <c r="F53" i="52" s="1"/>
  <c r="C21" i="52"/>
  <c r="F21" i="52" s="1"/>
  <c r="D8" i="52"/>
  <c r="B14" i="52"/>
  <c r="D66" i="52"/>
  <c r="B22" i="53"/>
  <c r="B72" i="52"/>
  <c r="D20" i="52"/>
  <c r="G96" i="55"/>
  <c r="G92" i="55"/>
  <c r="G88" i="55"/>
  <c r="G84" i="55"/>
  <c r="G80" i="55"/>
  <c r="G64" i="55"/>
  <c r="G40" i="55"/>
  <c r="B34" i="53"/>
  <c r="D28" i="53"/>
  <c r="G24" i="55"/>
  <c r="D20" i="53"/>
  <c r="G16" i="55"/>
  <c r="C81" i="52"/>
  <c r="F81" i="52" s="1"/>
  <c r="D28" i="52"/>
  <c r="D16" i="52"/>
  <c r="D70" i="52"/>
  <c r="D84" i="52"/>
  <c r="D51" i="52"/>
  <c r="G70" i="55"/>
  <c r="G47" i="55"/>
  <c r="G17" i="55"/>
  <c r="G85" i="59"/>
  <c r="G70" i="59"/>
  <c r="G66" i="59"/>
  <c r="G45" i="59"/>
  <c r="G41" i="59"/>
  <c r="G21" i="59"/>
  <c r="G16" i="59"/>
  <c r="G13" i="59"/>
  <c r="G9" i="59"/>
  <c r="C63" i="52"/>
  <c r="F63" i="52" s="1"/>
  <c r="B18" i="52"/>
  <c r="G93" i="60"/>
  <c r="G72" i="8"/>
  <c r="B87" i="53"/>
  <c r="G89" i="59"/>
  <c r="C92" i="53"/>
  <c r="F92" i="53" s="1"/>
  <c r="D73" i="52"/>
  <c r="B36" i="53"/>
  <c r="G91" i="55"/>
  <c r="G38" i="8"/>
  <c r="G20" i="8"/>
  <c r="G93" i="55"/>
  <c r="G25" i="60"/>
  <c r="G63" i="55"/>
  <c r="B9" i="53"/>
  <c r="G74" i="59"/>
  <c r="G73" i="59"/>
  <c r="G34" i="59"/>
  <c r="G25" i="59"/>
  <c r="G19" i="59"/>
  <c r="G18" i="59"/>
  <c r="G74" i="60"/>
  <c r="G65" i="60"/>
  <c r="G12" i="60"/>
  <c r="D29" i="52"/>
  <c r="B27" i="52"/>
  <c r="B69" i="52"/>
  <c r="G83" i="55"/>
  <c r="G25" i="55"/>
  <c r="C86" i="60"/>
  <c r="F86" i="60" s="1"/>
  <c r="C20" i="52"/>
  <c r="F20" i="52" s="1"/>
  <c r="B19" i="52"/>
  <c r="C16" i="52"/>
  <c r="F16" i="52" s="1"/>
  <c r="G85" i="55"/>
  <c r="G79" i="55"/>
  <c r="G65" i="55"/>
  <c r="G57" i="55"/>
  <c r="G44" i="55"/>
  <c r="G21" i="55"/>
  <c r="G15" i="55"/>
  <c r="G90" i="59"/>
  <c r="G72" i="59"/>
  <c r="G17" i="59"/>
  <c r="G11" i="59"/>
  <c r="G80" i="60"/>
  <c r="C82" i="60"/>
  <c r="F82" i="60" s="1"/>
  <c r="B71" i="60"/>
  <c r="B76" i="60" s="1"/>
  <c r="G47" i="60"/>
  <c r="G42" i="60"/>
  <c r="D38" i="60"/>
  <c r="G26" i="60"/>
  <c r="G18" i="60"/>
  <c r="G14" i="60"/>
  <c r="B93" i="52"/>
  <c r="B29" i="53"/>
  <c r="D72" i="53"/>
  <c r="G34" i="60"/>
  <c r="D67" i="52"/>
  <c r="G22" i="55"/>
  <c r="G14" i="55"/>
  <c r="D87" i="53"/>
  <c r="G83" i="60"/>
  <c r="G69" i="60"/>
  <c r="G51" i="60"/>
  <c r="G84" i="11"/>
  <c r="G26" i="55"/>
  <c r="C26" i="53"/>
  <c r="F26" i="53" s="1"/>
  <c r="G23" i="54"/>
  <c r="D85" i="53"/>
  <c r="G87" i="60"/>
  <c r="B70" i="53"/>
  <c r="G10" i="55"/>
  <c r="B76" i="53"/>
  <c r="C73" i="53"/>
  <c r="F73" i="53" s="1"/>
  <c r="B51" i="53"/>
  <c r="C24" i="53"/>
  <c r="F24" i="53" s="1"/>
  <c r="B11" i="53"/>
  <c r="B68" i="53"/>
  <c r="B28" i="52"/>
  <c r="C25" i="52"/>
  <c r="F25" i="52" s="1"/>
  <c r="B24" i="53"/>
  <c r="B15" i="52"/>
  <c r="G53" i="11"/>
  <c r="G17" i="11"/>
  <c r="G13" i="11"/>
  <c r="B96" i="53"/>
  <c r="D93" i="53"/>
  <c r="B89" i="53"/>
  <c r="C83" i="53"/>
  <c r="F83" i="53" s="1"/>
  <c r="C66" i="53"/>
  <c r="F66" i="53" s="1"/>
  <c r="D64" i="53"/>
  <c r="D47" i="53"/>
  <c r="D17" i="53"/>
  <c r="C13" i="53"/>
  <c r="F13" i="53" s="1"/>
  <c r="B69" i="53"/>
  <c r="D55" i="52"/>
  <c r="B16" i="53"/>
  <c r="G90" i="11"/>
  <c r="G40" i="11"/>
  <c r="G28" i="11"/>
  <c r="G21" i="11"/>
  <c r="G18" i="11"/>
  <c r="G14" i="11"/>
  <c r="B93" i="53"/>
  <c r="C70" i="53"/>
  <c r="F70" i="53" s="1"/>
  <c r="B66" i="53"/>
  <c r="B63" i="53"/>
  <c r="D34" i="53"/>
  <c r="C25" i="53"/>
  <c r="F25" i="53" s="1"/>
  <c r="B17" i="53"/>
  <c r="C80" i="52"/>
  <c r="F80" i="52" s="1"/>
  <c r="B74" i="53"/>
  <c r="B12" i="53"/>
  <c r="G63" i="11"/>
  <c r="G41" i="11"/>
  <c r="G25" i="11"/>
  <c r="G22" i="11"/>
  <c r="G55" i="59"/>
  <c r="C51" i="53"/>
  <c r="F51" i="53" s="1"/>
  <c r="G51" i="54"/>
  <c r="G83" i="59"/>
  <c r="G79" i="59"/>
  <c r="F82" i="59"/>
  <c r="B94" i="52"/>
  <c r="B94" i="54"/>
  <c r="B94" i="53" s="1"/>
  <c r="D92" i="54"/>
  <c r="G92" i="33"/>
  <c r="D92" i="52"/>
  <c r="B88" i="52"/>
  <c r="B88" i="54"/>
  <c r="B88" i="53" s="1"/>
  <c r="B86" i="54"/>
  <c r="B86" i="53" s="1"/>
  <c r="D84" i="54"/>
  <c r="D86" i="33"/>
  <c r="G84" i="33"/>
  <c r="B73" i="52"/>
  <c r="B73" i="54"/>
  <c r="B73" i="53" s="1"/>
  <c r="C67" i="54"/>
  <c r="F67" i="54" s="1"/>
  <c r="G67" i="33"/>
  <c r="D63" i="52"/>
  <c r="D71" i="33"/>
  <c r="D63" i="54"/>
  <c r="G63" i="33"/>
  <c r="C55" i="53"/>
  <c r="F55" i="53" s="1"/>
  <c r="B53" i="52"/>
  <c r="B53" i="54"/>
  <c r="B53" i="53" s="1"/>
  <c r="D47" i="52"/>
  <c r="C43" i="54"/>
  <c r="B45" i="33"/>
  <c r="B45" i="54" s="1"/>
  <c r="G65" i="59"/>
  <c r="F59" i="59"/>
  <c r="G57" i="59"/>
  <c r="D96" i="52"/>
  <c r="G96" i="33"/>
  <c r="B80" i="52"/>
  <c r="B80" i="54"/>
  <c r="B80" i="53" s="1"/>
  <c r="C68" i="54"/>
  <c r="F68" i="54" s="1"/>
  <c r="G68" i="33"/>
  <c r="C68" i="52"/>
  <c r="F68" i="52" s="1"/>
  <c r="G64" i="59"/>
  <c r="G66" i="54"/>
  <c r="B84" i="52"/>
  <c r="B84" i="54"/>
  <c r="B84" i="53" s="1"/>
  <c r="B82" i="54"/>
  <c r="B82" i="53" s="1"/>
  <c r="D80" i="52"/>
  <c r="D80" i="54"/>
  <c r="G92" i="59"/>
  <c r="G88" i="59"/>
  <c r="C63" i="54"/>
  <c r="C86" i="33"/>
  <c r="F86" i="33" s="1"/>
  <c r="C71" i="33"/>
  <c r="F71" i="33" s="1"/>
  <c r="D38" i="54"/>
  <c r="G34" i="33"/>
  <c r="D10" i="53"/>
  <c r="D14" i="53"/>
  <c r="G14" i="54"/>
  <c r="C21" i="53"/>
  <c r="F21" i="53" s="1"/>
  <c r="B26" i="54"/>
  <c r="B26" i="53" s="1"/>
  <c r="B26" i="52"/>
  <c r="D24" i="52"/>
  <c r="G24" i="33"/>
  <c r="B21" i="54"/>
  <c r="B21" i="53" s="1"/>
  <c r="B21" i="52"/>
  <c r="C17" i="52"/>
  <c r="F17" i="52" s="1"/>
  <c r="C17" i="54"/>
  <c r="F17" i="54" s="1"/>
  <c r="D13" i="52"/>
  <c r="D13" i="54"/>
  <c r="C12" i="54"/>
  <c r="F12" i="54" s="1"/>
  <c r="C12" i="52"/>
  <c r="F12" i="52" s="1"/>
  <c r="G12" i="33"/>
  <c r="G25" i="54"/>
  <c r="D14" i="52"/>
  <c r="B16" i="52"/>
  <c r="B24" i="52"/>
  <c r="C19" i="52"/>
  <c r="F19" i="52" s="1"/>
  <c r="G26" i="59"/>
  <c r="G19" i="33"/>
  <c r="D24" i="54"/>
  <c r="G13" i="33"/>
  <c r="C29" i="52"/>
  <c r="F29" i="52" s="1"/>
  <c r="G29" i="33"/>
  <c r="C29" i="54"/>
  <c r="F29" i="54" s="1"/>
  <c r="D26" i="52"/>
  <c r="D26" i="54"/>
  <c r="G26" i="33"/>
  <c r="G14" i="59"/>
  <c r="G17" i="33"/>
  <c r="D11" i="52"/>
  <c r="D11" i="54"/>
  <c r="B38" i="54"/>
  <c r="C38" i="33"/>
  <c r="F38" i="33" s="1"/>
  <c r="C8" i="54"/>
  <c r="F8" i="54" s="1"/>
  <c r="C69" i="53" l="1"/>
  <c r="F69" i="53" s="1"/>
  <c r="C74" i="53"/>
  <c r="F74" i="53" s="1"/>
  <c r="C90" i="53"/>
  <c r="F90" i="53" s="1"/>
  <c r="C81" i="53"/>
  <c r="F81" i="53" s="1"/>
  <c r="C79" i="53"/>
  <c r="F79" i="53" s="1"/>
  <c r="G74" i="54"/>
  <c r="C36" i="53"/>
  <c r="F36" i="53" s="1"/>
  <c r="C94" i="53"/>
  <c r="F94" i="53" s="1"/>
  <c r="C80" i="53"/>
  <c r="F80" i="53" s="1"/>
  <c r="B97" i="61"/>
  <c r="D76" i="33"/>
  <c r="D76" i="52" s="1"/>
  <c r="D59" i="33"/>
  <c r="C22" i="53"/>
  <c r="F22" i="53" s="1"/>
  <c r="C15" i="53"/>
  <c r="F15" i="53" s="1"/>
  <c r="G15" i="53" s="1"/>
  <c r="C84" i="53"/>
  <c r="F84" i="53" s="1"/>
  <c r="C53" i="53"/>
  <c r="F53" i="53" s="1"/>
  <c r="G53" i="53" s="1"/>
  <c r="C65" i="53"/>
  <c r="F65" i="53" s="1"/>
  <c r="G65" i="53" s="1"/>
  <c r="C96" i="53"/>
  <c r="F96" i="53" s="1"/>
  <c r="C89" i="53"/>
  <c r="F89" i="53" s="1"/>
  <c r="C47" i="53"/>
  <c r="F47" i="53" s="1"/>
  <c r="G47" i="53" s="1"/>
  <c r="C88" i="53"/>
  <c r="F88" i="53" s="1"/>
  <c r="C27" i="53"/>
  <c r="F27" i="53" s="1"/>
  <c r="G27" i="53" s="1"/>
  <c r="C11" i="53"/>
  <c r="F11" i="53" s="1"/>
  <c r="C19" i="53"/>
  <c r="F19" i="53" s="1"/>
  <c r="G19" i="53" s="1"/>
  <c r="C10" i="53"/>
  <c r="F10" i="53" s="1"/>
  <c r="G10" i="53" s="1"/>
  <c r="C16" i="53"/>
  <c r="F16" i="53" s="1"/>
  <c r="C28" i="53"/>
  <c r="F28" i="53" s="1"/>
  <c r="G28" i="53" s="1"/>
  <c r="G16" i="54"/>
  <c r="C59" i="33"/>
  <c r="F59" i="33" s="1"/>
  <c r="C76" i="60"/>
  <c r="F76" i="60" s="1"/>
  <c r="F71" i="60"/>
  <c r="C59" i="60"/>
  <c r="F59" i="60" s="1"/>
  <c r="C76" i="61"/>
  <c r="F76" i="61" s="1"/>
  <c r="F71" i="61"/>
  <c r="G71" i="61" s="1"/>
  <c r="F59" i="61"/>
  <c r="G59" i="61" s="1"/>
  <c r="F38" i="61"/>
  <c r="G38" i="61" s="1"/>
  <c r="F76" i="59"/>
  <c r="F71" i="59"/>
  <c r="G71" i="59" s="1"/>
  <c r="C97" i="33"/>
  <c r="F97" i="33" s="1"/>
  <c r="F57" i="52"/>
  <c r="G57" i="52" s="1"/>
  <c r="D97" i="33"/>
  <c r="D97" i="52" s="1"/>
  <c r="C45" i="54"/>
  <c r="F45" i="54" s="1"/>
  <c r="G45" i="54" s="1"/>
  <c r="F45" i="33"/>
  <c r="C91" i="54"/>
  <c r="C91" i="53" s="1"/>
  <c r="F91" i="53" s="1"/>
  <c r="G91" i="53" s="1"/>
  <c r="F91" i="33"/>
  <c r="C95" i="54"/>
  <c r="F95" i="54" s="1"/>
  <c r="F95" i="33"/>
  <c r="G95" i="33" s="1"/>
  <c r="C82" i="54"/>
  <c r="C82" i="53" s="1"/>
  <c r="F82" i="53" s="1"/>
  <c r="G82" i="53" s="1"/>
  <c r="F82" i="33"/>
  <c r="G82" i="33" s="1"/>
  <c r="C85" i="53"/>
  <c r="F85" i="53" s="1"/>
  <c r="G85" i="53" s="1"/>
  <c r="F85" i="54"/>
  <c r="G85" i="54" s="1"/>
  <c r="C72" i="53"/>
  <c r="F72" i="53" s="1"/>
  <c r="G72" i="53" s="1"/>
  <c r="F72" i="54"/>
  <c r="G72" i="54" s="1"/>
  <c r="C44" i="53"/>
  <c r="F44" i="53" s="1"/>
  <c r="F44" i="54"/>
  <c r="G44" i="54" s="1"/>
  <c r="C43" i="53"/>
  <c r="F43" i="53" s="1"/>
  <c r="G43" i="53" s="1"/>
  <c r="F43" i="54"/>
  <c r="G43" i="54" s="1"/>
  <c r="F87" i="54"/>
  <c r="G87" i="54" s="1"/>
  <c r="C63" i="53"/>
  <c r="F63" i="53" s="1"/>
  <c r="F63" i="54"/>
  <c r="G63" i="54" s="1"/>
  <c r="C64" i="53"/>
  <c r="F64" i="53" s="1"/>
  <c r="G64" i="53" s="1"/>
  <c r="F64" i="54"/>
  <c r="G64" i="54" s="1"/>
  <c r="C42" i="53"/>
  <c r="F42" i="53" s="1"/>
  <c r="F42" i="54"/>
  <c r="G42" i="54" s="1"/>
  <c r="C57" i="53"/>
  <c r="F57" i="53" s="1"/>
  <c r="G57" i="53" s="1"/>
  <c r="F57" i="54"/>
  <c r="G57" i="54" s="1"/>
  <c r="C41" i="53"/>
  <c r="F41" i="53" s="1"/>
  <c r="G41" i="53" s="1"/>
  <c r="F41" i="54"/>
  <c r="G41" i="54" s="1"/>
  <c r="C93" i="53"/>
  <c r="F93" i="53" s="1"/>
  <c r="F93" i="54"/>
  <c r="G93" i="54" s="1"/>
  <c r="F18" i="54"/>
  <c r="G18" i="54" s="1"/>
  <c r="F34" i="54"/>
  <c r="G34" i="54" s="1"/>
  <c r="F20" i="54"/>
  <c r="G20" i="54" s="1"/>
  <c r="G59" i="8"/>
  <c r="G53" i="52"/>
  <c r="B59" i="33"/>
  <c r="D59" i="54"/>
  <c r="G40" i="54"/>
  <c r="C40" i="53"/>
  <c r="G82" i="61"/>
  <c r="D44" i="53"/>
  <c r="G55" i="54"/>
  <c r="D95" i="52"/>
  <c r="C34" i="53"/>
  <c r="C20" i="53"/>
  <c r="C82" i="52"/>
  <c r="F82" i="52" s="1"/>
  <c r="C91" i="52"/>
  <c r="F91" i="52" s="1"/>
  <c r="G82" i="60"/>
  <c r="C18" i="53"/>
  <c r="G69" i="53"/>
  <c r="G38" i="44"/>
  <c r="G59" i="44"/>
  <c r="G97" i="55"/>
  <c r="D42" i="53"/>
  <c r="G38" i="43"/>
  <c r="G59" i="43"/>
  <c r="D68" i="53"/>
  <c r="G38" i="42"/>
  <c r="G59" i="42"/>
  <c r="G9" i="55"/>
  <c r="D89" i="53"/>
  <c r="G97" i="7"/>
  <c r="G38" i="38"/>
  <c r="G59" i="38"/>
  <c r="G38" i="40"/>
  <c r="G59" i="40"/>
  <c r="D81" i="53"/>
  <c r="G34" i="52"/>
  <c r="G38" i="41"/>
  <c r="G59" i="41"/>
  <c r="G71" i="55"/>
  <c r="G76" i="41"/>
  <c r="D23" i="53"/>
  <c r="G23" i="53" s="1"/>
  <c r="D66" i="53"/>
  <c r="G66" i="53" s="1"/>
  <c r="G83" i="53"/>
  <c r="G18" i="55"/>
  <c r="D70" i="53"/>
  <c r="G70" i="53" s="1"/>
  <c r="G95" i="59"/>
  <c r="D36" i="53"/>
  <c r="G36" i="53" s="1"/>
  <c r="G51" i="55"/>
  <c r="G86" i="59"/>
  <c r="G29" i="55"/>
  <c r="G94" i="55"/>
  <c r="G94" i="53"/>
  <c r="C9" i="53"/>
  <c r="D88" i="53"/>
  <c r="D73" i="53"/>
  <c r="G73" i="53" s="1"/>
  <c r="G68" i="52"/>
  <c r="G76" i="60"/>
  <c r="G75" i="52"/>
  <c r="G91" i="60"/>
  <c r="G25" i="53"/>
  <c r="D96" i="53"/>
  <c r="G96" i="53" s="1"/>
  <c r="G69" i="52"/>
  <c r="G41" i="52"/>
  <c r="B10" i="52"/>
  <c r="B38" i="52" s="1"/>
  <c r="D74" i="53"/>
  <c r="G74" i="53" s="1"/>
  <c r="G12" i="52"/>
  <c r="G44" i="52"/>
  <c r="G21" i="52"/>
  <c r="G84" i="52"/>
  <c r="G74" i="52"/>
  <c r="G14" i="52"/>
  <c r="G19" i="52"/>
  <c r="G73" i="52"/>
  <c r="G28" i="52"/>
  <c r="G65" i="52"/>
  <c r="G79" i="52"/>
  <c r="G23" i="52"/>
  <c r="G18" i="52"/>
  <c r="G96" i="52"/>
  <c r="G11" i="52"/>
  <c r="G17" i="52"/>
  <c r="G55" i="52"/>
  <c r="G25" i="52"/>
  <c r="C97" i="61"/>
  <c r="F97" i="61" s="1"/>
  <c r="G26" i="52"/>
  <c r="G47" i="52"/>
  <c r="G92" i="52"/>
  <c r="G66" i="52"/>
  <c r="G87" i="52"/>
  <c r="G88" i="52"/>
  <c r="G21" i="54"/>
  <c r="G74" i="55"/>
  <c r="G86" i="61"/>
  <c r="G79" i="54"/>
  <c r="G28" i="55"/>
  <c r="D97" i="60"/>
  <c r="G82" i="59"/>
  <c r="G91" i="59"/>
  <c r="G83" i="52"/>
  <c r="C95" i="52"/>
  <c r="F95" i="52" s="1"/>
  <c r="G36" i="52"/>
  <c r="G91" i="33"/>
  <c r="D95" i="54"/>
  <c r="D95" i="53" s="1"/>
  <c r="G94" i="52"/>
  <c r="G24" i="52"/>
  <c r="C87" i="53"/>
  <c r="G64" i="52"/>
  <c r="G15" i="52"/>
  <c r="B45" i="52"/>
  <c r="G70" i="52"/>
  <c r="G42" i="52"/>
  <c r="G27" i="54"/>
  <c r="G27" i="52"/>
  <c r="G14" i="53"/>
  <c r="D45" i="53"/>
  <c r="G79" i="53"/>
  <c r="G90" i="52"/>
  <c r="G22" i="52"/>
  <c r="G45" i="33"/>
  <c r="B38" i="53"/>
  <c r="G89" i="52"/>
  <c r="G51" i="53"/>
  <c r="G90" i="53"/>
  <c r="G93" i="53"/>
  <c r="G45" i="11"/>
  <c r="D16" i="53"/>
  <c r="G20" i="55"/>
  <c r="G9" i="52"/>
  <c r="G85" i="52"/>
  <c r="G95" i="60"/>
  <c r="G38" i="60"/>
  <c r="G10" i="11"/>
  <c r="G20" i="52"/>
  <c r="G40" i="52"/>
  <c r="B97" i="60"/>
  <c r="G71" i="60"/>
  <c r="G86" i="60"/>
  <c r="G93" i="52"/>
  <c r="G72" i="52"/>
  <c r="G81" i="52"/>
  <c r="G13" i="52"/>
  <c r="G51" i="52"/>
  <c r="D45" i="52"/>
  <c r="G29" i="52"/>
  <c r="G22" i="53"/>
  <c r="G86" i="11"/>
  <c r="C38" i="52"/>
  <c r="F38" i="52" s="1"/>
  <c r="G16" i="52"/>
  <c r="G55" i="53"/>
  <c r="G63" i="52"/>
  <c r="G8" i="52"/>
  <c r="D82" i="52"/>
  <c r="G82" i="11"/>
  <c r="B71" i="52"/>
  <c r="G95" i="61"/>
  <c r="D97" i="61"/>
  <c r="G91" i="61"/>
  <c r="D76" i="61"/>
  <c r="G76" i="61" s="1"/>
  <c r="G80" i="52"/>
  <c r="G8" i="55"/>
  <c r="D8" i="53"/>
  <c r="F97" i="59"/>
  <c r="G67" i="52"/>
  <c r="D12" i="53"/>
  <c r="G12" i="55"/>
  <c r="G75" i="55"/>
  <c r="C75" i="53"/>
  <c r="D59" i="60"/>
  <c r="G59" i="60" s="1"/>
  <c r="B45" i="53"/>
  <c r="C97" i="60"/>
  <c r="F97" i="60" s="1"/>
  <c r="G21" i="53"/>
  <c r="G95" i="11"/>
  <c r="G76" i="11"/>
  <c r="G71" i="11"/>
  <c r="D10" i="52"/>
  <c r="G91" i="11"/>
  <c r="D91" i="52"/>
  <c r="C86" i="54"/>
  <c r="C86" i="52"/>
  <c r="F86" i="52" s="1"/>
  <c r="G76" i="59"/>
  <c r="C68" i="53"/>
  <c r="F68" i="53" s="1"/>
  <c r="G68" i="54"/>
  <c r="G43" i="52"/>
  <c r="C45" i="52"/>
  <c r="F45" i="52" s="1"/>
  <c r="D63" i="53"/>
  <c r="C67" i="53"/>
  <c r="G67" i="54"/>
  <c r="D86" i="54"/>
  <c r="D86" i="52"/>
  <c r="G86" i="33"/>
  <c r="D92" i="53"/>
  <c r="G92" i="53" s="1"/>
  <c r="G92" i="54"/>
  <c r="G80" i="54"/>
  <c r="D80" i="53"/>
  <c r="G80" i="53" s="1"/>
  <c r="D71" i="52"/>
  <c r="G71" i="33"/>
  <c r="D71" i="54"/>
  <c r="D84" i="53"/>
  <c r="G84" i="54"/>
  <c r="C71" i="54"/>
  <c r="C71" i="52"/>
  <c r="F71" i="52" s="1"/>
  <c r="C76" i="33"/>
  <c r="F76" i="33" s="1"/>
  <c r="D26" i="53"/>
  <c r="G26" i="53" s="1"/>
  <c r="G26" i="54"/>
  <c r="C12" i="53"/>
  <c r="F12" i="53" s="1"/>
  <c r="G12" i="54"/>
  <c r="D11" i="53"/>
  <c r="G11" i="54"/>
  <c r="G13" i="54"/>
  <c r="D13" i="53"/>
  <c r="G13" i="53" s="1"/>
  <c r="G17" i="54"/>
  <c r="C17" i="53"/>
  <c r="G29" i="54"/>
  <c r="C29" i="53"/>
  <c r="D24" i="53"/>
  <c r="G24" i="53" s="1"/>
  <c r="G24" i="54"/>
  <c r="G38" i="33"/>
  <c r="G8" i="54"/>
  <c r="C38" i="54"/>
  <c r="C8" i="53"/>
  <c r="F8" i="53" s="1"/>
  <c r="G81" i="53" l="1"/>
  <c r="G84" i="53"/>
  <c r="G89" i="53"/>
  <c r="G16" i="53"/>
  <c r="G88" i="53"/>
  <c r="G44" i="53"/>
  <c r="G11" i="53"/>
  <c r="C95" i="53"/>
  <c r="F95" i="53" s="1"/>
  <c r="G95" i="53" s="1"/>
  <c r="C45" i="53"/>
  <c r="F45" i="53" s="1"/>
  <c r="G45" i="53" s="1"/>
  <c r="D97" i="54"/>
  <c r="D97" i="53" s="1"/>
  <c r="F91" i="54"/>
  <c r="G91" i="54" s="1"/>
  <c r="F82" i="54"/>
  <c r="G82" i="54" s="1"/>
  <c r="G63" i="53"/>
  <c r="C86" i="53"/>
  <c r="F86" i="53" s="1"/>
  <c r="F86" i="54"/>
  <c r="C71" i="53"/>
  <c r="F71" i="53" s="1"/>
  <c r="F71" i="54"/>
  <c r="G71" i="54" s="1"/>
  <c r="G42" i="53"/>
  <c r="F38" i="54"/>
  <c r="G38" i="54" s="1"/>
  <c r="F87" i="53"/>
  <c r="G87" i="53" s="1"/>
  <c r="F75" i="53"/>
  <c r="G75" i="53" s="1"/>
  <c r="F67" i="53"/>
  <c r="G67" i="53" s="1"/>
  <c r="F40" i="53"/>
  <c r="G40" i="53" s="1"/>
  <c r="F34" i="53"/>
  <c r="G34" i="53" s="1"/>
  <c r="F18" i="53"/>
  <c r="G18" i="53" s="1"/>
  <c r="F29" i="53"/>
  <c r="G29" i="53" s="1"/>
  <c r="F17" i="53"/>
  <c r="G17" i="53" s="1"/>
  <c r="F20" i="53"/>
  <c r="G20" i="53" s="1"/>
  <c r="F9" i="53"/>
  <c r="G9" i="53" s="1"/>
  <c r="G59" i="11"/>
  <c r="G97" i="61"/>
  <c r="G97" i="33"/>
  <c r="G95" i="52"/>
  <c r="G91" i="52"/>
  <c r="G82" i="52"/>
  <c r="G68" i="53"/>
  <c r="G38" i="59"/>
  <c r="G59" i="59"/>
  <c r="G59" i="55"/>
  <c r="G76" i="55"/>
  <c r="G76" i="7"/>
  <c r="G38" i="7"/>
  <c r="G38" i="55"/>
  <c r="D38" i="53"/>
  <c r="G95" i="54"/>
  <c r="G97" i="60"/>
  <c r="G97" i="59"/>
  <c r="B59" i="54"/>
  <c r="B59" i="53" s="1"/>
  <c r="B59" i="52"/>
  <c r="G12" i="53"/>
  <c r="G38" i="11"/>
  <c r="G97" i="11"/>
  <c r="G45" i="52"/>
  <c r="G71" i="52"/>
  <c r="G10" i="52"/>
  <c r="D38" i="52"/>
  <c r="G38" i="52" s="1"/>
  <c r="D71" i="53"/>
  <c r="C76" i="54"/>
  <c r="C76" i="52"/>
  <c r="F76" i="52" s="1"/>
  <c r="G76" i="33"/>
  <c r="D76" i="54"/>
  <c r="G86" i="52"/>
  <c r="G86" i="54"/>
  <c r="D86" i="53"/>
  <c r="C97" i="54"/>
  <c r="C97" i="52"/>
  <c r="F97" i="52" s="1"/>
  <c r="C38" i="53"/>
  <c r="F38" i="53" s="1"/>
  <c r="G8" i="53"/>
  <c r="C59" i="52"/>
  <c r="C59" i="54"/>
  <c r="F59" i="54" s="1"/>
  <c r="G59" i="33"/>
  <c r="F59" i="52" l="1"/>
  <c r="G71" i="53"/>
  <c r="G86" i="53"/>
  <c r="C97" i="53"/>
  <c r="F97" i="53" s="1"/>
  <c r="G97" i="53" s="1"/>
  <c r="F97" i="54"/>
  <c r="G97" i="54" s="1"/>
  <c r="C76" i="53"/>
  <c r="F76" i="53" s="1"/>
  <c r="F76" i="54"/>
  <c r="G76" i="54" s="1"/>
  <c r="G97" i="52"/>
  <c r="G38" i="53"/>
  <c r="D59" i="52"/>
  <c r="G59" i="7"/>
  <c r="D59" i="53"/>
  <c r="D76" i="53"/>
  <c r="G76" i="52"/>
  <c r="C59" i="53"/>
  <c r="F59" i="53" s="1"/>
  <c r="G59" i="54"/>
  <c r="G59" i="52" l="1"/>
  <c r="G76" i="53"/>
  <c r="G59" i="53"/>
</calcChain>
</file>

<file path=xl/sharedStrings.xml><?xml version="1.0" encoding="utf-8"?>
<sst xmlns="http://schemas.openxmlformats.org/spreadsheetml/2006/main" count="6122" uniqueCount="213">
  <si>
    <t>Board of Regents</t>
  </si>
  <si>
    <t>Institution:</t>
  </si>
  <si>
    <t>Form BOR-1</t>
  </si>
  <si>
    <t>Revenue/Expenditure Data</t>
  </si>
  <si>
    <t>Revenue/Expenditure</t>
  </si>
  <si>
    <t>Actual</t>
  </si>
  <si>
    <t>Budgeted</t>
  </si>
  <si>
    <t>Over/(Under)</t>
  </si>
  <si>
    <t>%</t>
  </si>
  <si>
    <t>Change</t>
  </si>
  <si>
    <t>Revenues By Source:</t>
  </si>
  <si>
    <t>State Funds:</t>
  </si>
  <si>
    <t xml:space="preserve">     General Fund Direct</t>
  </si>
  <si>
    <t xml:space="preserve">     General Fund  - Restoration Amount</t>
  </si>
  <si>
    <t xml:space="preserve">     Statutory Dedicated: </t>
  </si>
  <si>
    <t xml:space="preserve">           Higher Education Initiatives Fund</t>
  </si>
  <si>
    <t xml:space="preserve">           Support Education in Louisiana First (SELF)</t>
  </si>
  <si>
    <t xml:space="preserve">           Tobacco Tax Health Care Fund</t>
  </si>
  <si>
    <t xml:space="preserve">           Calcasieu Parish Fund</t>
  </si>
  <si>
    <t xml:space="preserve">           Calcasieu Parish Higher Education Improvement Fund</t>
  </si>
  <si>
    <t xml:space="preserve">           Pari-Mutiel Live Racing Facility Gaming Control Fund</t>
  </si>
  <si>
    <t xml:space="preserve">           Southern University Agricultural Program Fund</t>
  </si>
  <si>
    <t xml:space="preserve">           Equine Fund</t>
  </si>
  <si>
    <t xml:space="preserve">           Fireman Training Fund</t>
  </si>
  <si>
    <t xml:space="preserve">           Two Percent Fire Insurance Fund</t>
  </si>
  <si>
    <t xml:space="preserve">           Health Excellence Fund</t>
  </si>
  <si>
    <t xml:space="preserve">           La. Educational Quality Support Fund (LEQSF)</t>
  </si>
  <si>
    <t xml:space="preserve">           Proprietary School Fund</t>
  </si>
  <si>
    <t xml:space="preserve">           Workforce Rapid Response</t>
  </si>
  <si>
    <t xml:space="preserve">           Rockefeller Scholarship Fund</t>
  </si>
  <si>
    <t xml:space="preserve">           Orleans Excellence Fund</t>
  </si>
  <si>
    <t xml:space="preserve">           TOPS Fund</t>
  </si>
  <si>
    <t xml:space="preserve">           Overcollections Fund</t>
  </si>
  <si>
    <t xml:space="preserve">    Funds Due From Management Board or Regents:</t>
  </si>
  <si>
    <t xml:space="preserve">          Other </t>
  </si>
  <si>
    <t xml:space="preserve">    Funds Due to Institutions:</t>
  </si>
  <si>
    <t xml:space="preserve">    Other </t>
  </si>
  <si>
    <t xml:space="preserve">  </t>
  </si>
  <si>
    <t>Total State Funds</t>
  </si>
  <si>
    <t>Revenue Over Expenditures :</t>
  </si>
  <si>
    <t xml:space="preserve">     State Funds</t>
  </si>
  <si>
    <t xml:space="preserve">     Interagency Transfers</t>
  </si>
  <si>
    <t xml:space="preserve">     Self Generated Funds</t>
  </si>
  <si>
    <t xml:space="preserve">     Federal Funds</t>
  </si>
  <si>
    <t xml:space="preserve">     Interim Emergency Board</t>
  </si>
  <si>
    <t>Total Revenue Over Expenditures</t>
  </si>
  <si>
    <t xml:space="preserve"> </t>
  </si>
  <si>
    <t>Interagency Transfers</t>
  </si>
  <si>
    <t>Non-Recurring Self-Generated Carry Forward</t>
  </si>
  <si>
    <t>Self Generated Funds</t>
  </si>
  <si>
    <t>Federal Funds</t>
  </si>
  <si>
    <t>Interim Emergency Board</t>
  </si>
  <si>
    <t>Total Revenues</t>
  </si>
  <si>
    <t>Expenditures by Function:</t>
  </si>
  <si>
    <t xml:space="preserve">  Instruction</t>
  </si>
  <si>
    <t xml:space="preserve">  Research</t>
  </si>
  <si>
    <t xml:space="preserve">  Public Service</t>
  </si>
  <si>
    <t xml:space="preserve">  Academic Support**</t>
  </si>
  <si>
    <t xml:space="preserve">  Student Services</t>
  </si>
  <si>
    <t xml:space="preserve">  Institutional Services</t>
  </si>
  <si>
    <t xml:space="preserve">  Scholarships/Fellowships</t>
  </si>
  <si>
    <t xml:space="preserve">  Plant Operations/Maintenance</t>
  </si>
  <si>
    <t>Total E&amp;G Expenditures</t>
  </si>
  <si>
    <t xml:space="preserve">  Hospital</t>
  </si>
  <si>
    <t xml:space="preserve">  Transfers out of agency</t>
  </si>
  <si>
    <t xml:space="preserve">  Athletics</t>
  </si>
  <si>
    <t xml:space="preserve">  Other</t>
  </si>
  <si>
    <t>Total Expenditures</t>
  </si>
  <si>
    <t>Expenditures by Object:</t>
  </si>
  <si>
    <t xml:space="preserve">  Salaries</t>
  </si>
  <si>
    <t xml:space="preserve">  Other Compensation</t>
  </si>
  <si>
    <t xml:space="preserve">  Related Benefits</t>
  </si>
  <si>
    <t>Total Personal Services</t>
  </si>
  <si>
    <t xml:space="preserve">  Travel</t>
  </si>
  <si>
    <t xml:space="preserve">  Operating Services</t>
  </si>
  <si>
    <t xml:space="preserve">  Supplies</t>
  </si>
  <si>
    <t>Total Operating Expenses</t>
  </si>
  <si>
    <t xml:space="preserve">  Professional Services</t>
  </si>
  <si>
    <t xml:space="preserve">  Other Charges</t>
  </si>
  <si>
    <t xml:space="preserve">  Debt Services</t>
  </si>
  <si>
    <t xml:space="preserve">  Interagency Transfers</t>
  </si>
  <si>
    <t>Total Other Charges</t>
  </si>
  <si>
    <t xml:space="preserve">  General Acquisitions</t>
  </si>
  <si>
    <t xml:space="preserve">  Library Acquisitions</t>
  </si>
  <si>
    <t xml:space="preserve">  Major Repairs</t>
  </si>
  <si>
    <t>Total Acquisitions and Major Repairs</t>
  </si>
  <si>
    <t xml:space="preserve">  Unallotted</t>
  </si>
  <si>
    <t xml:space="preserve">           Medical &amp; Allied Health Scholarship &amp; Loan Fund</t>
  </si>
  <si>
    <t>Southern University System Summary</t>
  </si>
  <si>
    <t>Louisiana State University System Summary</t>
  </si>
  <si>
    <t>UL System Summary</t>
  </si>
  <si>
    <t>LCTCS System Summary</t>
  </si>
  <si>
    <t>Higher Education Summary</t>
  </si>
  <si>
    <t>2 Year Institution Summary</t>
  </si>
  <si>
    <t>4 Year Institution Summary</t>
  </si>
  <si>
    <t>2 &amp; 4 Year Institution Summary</t>
  </si>
  <si>
    <t xml:space="preserve">  Grambling State University</t>
  </si>
  <si>
    <t>McNeese State University</t>
  </si>
  <si>
    <t>Nicholls State University</t>
  </si>
  <si>
    <t>Northwestern State University</t>
  </si>
  <si>
    <t>Southeastern Louisiana University</t>
  </si>
  <si>
    <t>University of Louisiana at Monroe (ULM)</t>
  </si>
  <si>
    <t>University of New Orleans</t>
  </si>
  <si>
    <t>LCTCS Board of Supervisors</t>
  </si>
  <si>
    <t>LCTCSOnline</t>
  </si>
  <si>
    <t>Bossier Parish Community College</t>
  </si>
  <si>
    <t>Baton Rouge Community College</t>
  </si>
  <si>
    <t>Central Louisiana Technical Community College</t>
  </si>
  <si>
    <t>Delgado Community College</t>
  </si>
  <si>
    <t>Fletcher Technical Community College</t>
  </si>
  <si>
    <t>Louisiana Delta Community College</t>
  </si>
  <si>
    <t>Nunez Community College</t>
  </si>
  <si>
    <t>Northshore Technical Community College</t>
  </si>
  <si>
    <t>River Parishes Community College</t>
  </si>
  <si>
    <t>South Louisiana Community College</t>
  </si>
  <si>
    <t>University of Louisiana System</t>
  </si>
  <si>
    <t>LSU Agricultural Center</t>
  </si>
  <si>
    <t xml:space="preserve">Louisiana State University </t>
  </si>
  <si>
    <t>LSU Health Sciences Center-New Orleans</t>
  </si>
  <si>
    <t>LSU at Alexandria</t>
  </si>
  <si>
    <t>LSU Eunice</t>
  </si>
  <si>
    <t>Louisiana State University Shreveport</t>
  </si>
  <si>
    <t>Pennington Biomedical Research Center</t>
  </si>
  <si>
    <t>Louisiana Tech University</t>
  </si>
  <si>
    <t>University of Louisiana at Lafayette</t>
  </si>
  <si>
    <t xml:space="preserve">   </t>
  </si>
  <si>
    <t>Southern University at New Orleans</t>
  </si>
  <si>
    <t>Southern University Ag Center</t>
  </si>
  <si>
    <t>SOUTHERN UNIVERSITY AT SHREVEPORT</t>
  </si>
  <si>
    <t>Southern University Law Center</t>
  </si>
  <si>
    <t>Southern University Board and System Administration</t>
  </si>
  <si>
    <t xml:space="preserve">LSUHSC-Shreveport </t>
  </si>
  <si>
    <t>Boards (Including LCTCS Online)</t>
  </si>
  <si>
    <t>Specialized Institutions</t>
  </si>
  <si>
    <t>Board of Regents Summary</t>
  </si>
  <si>
    <t>LUMCON/BOR Program</t>
  </si>
  <si>
    <t>LOSFA/BOR Program</t>
  </si>
  <si>
    <t>HE Summary</t>
  </si>
  <si>
    <t>2 Year</t>
  </si>
  <si>
    <t>4 Year</t>
  </si>
  <si>
    <t>2&amp;4 Year</t>
  </si>
  <si>
    <t>Boards</t>
  </si>
  <si>
    <t>Specialized</t>
  </si>
  <si>
    <t>BOR Summary</t>
  </si>
  <si>
    <t>BOR</t>
  </si>
  <si>
    <t>LUMCON</t>
  </si>
  <si>
    <t>LOSFA</t>
  </si>
  <si>
    <t>LCTCS Summary</t>
  </si>
  <si>
    <t>LSU Summary</t>
  </si>
  <si>
    <t>SU Summary</t>
  </si>
  <si>
    <t>ULS Summary</t>
  </si>
  <si>
    <t>UL Board</t>
  </si>
  <si>
    <t>Grambling</t>
  </si>
  <si>
    <t>LA Tech</t>
  </si>
  <si>
    <t>McNeese</t>
  </si>
  <si>
    <t>Nicholls</t>
  </si>
  <si>
    <t>NwSU</t>
  </si>
  <si>
    <t>SLU</t>
  </si>
  <si>
    <t>ULL</t>
  </si>
  <si>
    <t>ULM</t>
  </si>
  <si>
    <t>UNO</t>
  </si>
  <si>
    <t>LSU</t>
  </si>
  <si>
    <t>LSUA</t>
  </si>
  <si>
    <t>LSUS</t>
  </si>
  <si>
    <t>LSUE</t>
  </si>
  <si>
    <t>LSUHSCNO</t>
  </si>
  <si>
    <t>LSUHSCS</t>
  </si>
  <si>
    <t>LSUAg</t>
  </si>
  <si>
    <t>PBRC</t>
  </si>
  <si>
    <t>SU Board</t>
  </si>
  <si>
    <t>SUBR</t>
  </si>
  <si>
    <t>SUNO</t>
  </si>
  <si>
    <t>SUSLA</t>
  </si>
  <si>
    <t>SULaw</t>
  </si>
  <si>
    <t>SUAg</t>
  </si>
  <si>
    <t>LCTCS Board</t>
  </si>
  <si>
    <t>LCTCS Online</t>
  </si>
  <si>
    <t>BRCC</t>
  </si>
  <si>
    <t>BPCC</t>
  </si>
  <si>
    <t>Delgado</t>
  </si>
  <si>
    <t>CLTCC</t>
  </si>
  <si>
    <t>Fletcher</t>
  </si>
  <si>
    <t>LDCC</t>
  </si>
  <si>
    <t>Northshore</t>
  </si>
  <si>
    <t>Nunez</t>
  </si>
  <si>
    <t>RPCC</t>
  </si>
  <si>
    <t>SLCC</t>
  </si>
  <si>
    <t>Home</t>
  </si>
  <si>
    <t>`</t>
  </si>
  <si>
    <t>BOR1</t>
  </si>
  <si>
    <t>**Library costs are included in the function of academic support and are detailed on the BOR-4A.</t>
  </si>
  <si>
    <t xml:space="preserve">  Academic Support</t>
  </si>
  <si>
    <t xml:space="preserve">           Over collections Fund</t>
  </si>
  <si>
    <t xml:space="preserve">           Support Education in Louisiana First (SELF)***</t>
  </si>
  <si>
    <t>Northwest LA TCC</t>
  </si>
  <si>
    <t>Northwest Louisiana Technical Community College</t>
  </si>
  <si>
    <t>* This column should reflect the last approved BA-7 in FY 19-20.</t>
  </si>
  <si>
    <t>2020-2021</t>
  </si>
  <si>
    <t>Interagency Transfers - CARES Act</t>
  </si>
  <si>
    <t xml:space="preserve">           Education Excellence Fund</t>
  </si>
  <si>
    <t xml:space="preserve">           Shreveport Riverfront and Convention Center and Independence Stadium Fund (T09)</t>
  </si>
  <si>
    <t>LCTCS - Adult Basic Education</t>
  </si>
  <si>
    <t>LCTCS - Workforce Training Rapid Response</t>
  </si>
  <si>
    <t>AE</t>
  </si>
  <si>
    <t>RR</t>
  </si>
  <si>
    <t>SOWELA Technical Community College</t>
  </si>
  <si>
    <t>SOWELA</t>
  </si>
  <si>
    <t>For informational purposes only:</t>
  </si>
  <si>
    <t>2020-2021 *</t>
  </si>
  <si>
    <t>2021-2022</t>
  </si>
  <si>
    <t>w/ FY21 CARES Act funds</t>
  </si>
  <si>
    <t xml:space="preserve">           Cybersecurity Talent Initiative Fund</t>
  </si>
  <si>
    <t>Budgeted 2020-2021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</si>
</sst>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6" formatCode="&quot;$&quot;#,##0_);[Red]\(&quot;$&quot;#,##0\)"/>
    <numFmt numFmtId="43" formatCode="_(* #,##0.00_);_(* \(#,##0.00\);_(* &quot;-&quot;??_);_(@_)"/>
    <numFmt numFmtId="164" formatCode="#,##0.00%;[Red]\(#,##0.00%\)"/>
    <numFmt numFmtId="165" formatCode="&quot;$&quot;#,##0_);[Red]\(&quot;$&quot;#,##0\);"/>
  </numFmts>
  <fonts count="29" x14ac:knownFonts="1">
    <font>
      <sz val="11"/>
      <color theme="1"/>
      <name val="Calibri"/>
      <family val="2"/>
      <scheme val="minor"/>
    </font>
    <font>
      <b/>
      <sz val="24"/>
      <name val="Arial"/>
      <family val="2"/>
    </font>
    <font>
      <sz val="24"/>
      <name val="Arial"/>
      <family val="2"/>
    </font>
    <font>
      <sz val="16"/>
      <name val="Arial"/>
      <family val="2"/>
    </font>
    <font>
      <b/>
      <sz val="20"/>
      <name val="Arial"/>
      <family val="2"/>
    </font>
    <font>
      <sz val="12"/>
      <color indexed="8"/>
      <name val="Calibri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4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4"/>
      <name val="Arial"/>
      <family val="2"/>
    </font>
    <font>
      <sz val="14"/>
      <color theme="1"/>
      <name val="Calibri"/>
      <family val="2"/>
      <scheme val="minor"/>
    </font>
    <font>
      <sz val="14"/>
      <color indexed="8"/>
      <name val="Calibri"/>
      <family val="2"/>
    </font>
    <font>
      <sz val="11"/>
      <color rgb="FFFF0000"/>
      <name val="Arial"/>
      <family val="2"/>
    </font>
    <font>
      <b/>
      <sz val="11"/>
      <color rgb="FFFF0000"/>
      <name val="Arial"/>
      <family val="2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name val="Calibri"/>
      <family val="2"/>
      <scheme val="minor"/>
    </font>
    <font>
      <u val="double"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0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i/>
      <sz val="11"/>
      <name val="Arial"/>
      <family val="2"/>
    </font>
    <font>
      <b/>
      <sz val="11"/>
      <color theme="0" tint="-0.249977111117893"/>
      <name val="Arial"/>
      <family val="2"/>
    </font>
    <font>
      <sz val="11"/>
      <color theme="0" tint="-0.249977111117893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thick">
        <color indexed="8"/>
      </right>
      <top style="thick">
        <color indexed="64"/>
      </top>
      <bottom/>
      <diagonal/>
    </border>
    <border>
      <left style="thick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thick">
        <color indexed="8"/>
      </right>
      <top style="thick">
        <color indexed="64"/>
      </top>
      <bottom/>
      <diagonal/>
    </border>
    <border>
      <left style="thick">
        <color indexed="64"/>
      </left>
      <right style="thick">
        <color indexed="8"/>
      </right>
      <top/>
      <bottom style="thin">
        <color indexed="8"/>
      </bottom>
      <diagonal/>
    </border>
    <border>
      <left style="thick">
        <color indexed="8"/>
      </left>
      <right style="thick">
        <color indexed="8"/>
      </right>
      <top/>
      <bottom style="thin">
        <color indexed="8"/>
      </bottom>
      <diagonal/>
    </border>
    <border>
      <left style="thick">
        <color indexed="64"/>
      </left>
      <right style="thick">
        <color indexed="8"/>
      </right>
      <top/>
      <bottom/>
      <diagonal/>
    </border>
    <border>
      <left style="thick">
        <color indexed="8"/>
      </left>
      <right style="thick">
        <color indexed="8"/>
      </right>
      <top style="thin">
        <color indexed="8"/>
      </top>
      <bottom/>
      <diagonal/>
    </border>
    <border>
      <left style="thick">
        <color indexed="8"/>
      </left>
      <right style="thick">
        <color indexed="8"/>
      </right>
      <top/>
      <bottom style="thin">
        <color indexed="64"/>
      </bottom>
      <diagonal/>
    </border>
    <border>
      <left style="thick">
        <color indexed="64"/>
      </left>
      <right style="thick">
        <color indexed="8"/>
      </right>
      <top style="thin">
        <color indexed="8"/>
      </top>
      <bottom/>
      <diagonal/>
    </border>
    <border>
      <left style="thick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8"/>
      </left>
      <right style="thick">
        <color indexed="8"/>
      </right>
      <top style="thin">
        <color indexed="8"/>
      </top>
      <bottom style="thin">
        <color indexed="64"/>
      </bottom>
      <diagonal/>
    </border>
    <border>
      <left style="thick">
        <color indexed="8"/>
      </left>
      <right style="thick">
        <color indexed="8"/>
      </right>
      <top style="thin">
        <color indexed="64"/>
      </top>
      <bottom style="thin">
        <color indexed="8"/>
      </bottom>
      <diagonal/>
    </border>
    <border>
      <left style="thick">
        <color indexed="8"/>
      </left>
      <right style="thick">
        <color indexed="8"/>
      </right>
      <top style="thin">
        <color indexed="64"/>
      </top>
      <bottom/>
      <diagonal/>
    </border>
    <border>
      <left style="medium">
        <color theme="4" tint="0.39994506668294322"/>
      </left>
      <right style="medium">
        <color theme="4" tint="-0.24994659260841701"/>
      </right>
      <top style="medium">
        <color theme="4" tint="0.39991454817346722"/>
      </top>
      <bottom style="medium">
        <color theme="4" tint="-0.24994659260841701"/>
      </bottom>
      <diagonal/>
    </border>
    <border>
      <left style="medium">
        <color rgb="FFFFC000"/>
      </left>
      <right style="medium">
        <color rgb="FFC49500"/>
      </right>
      <top style="medium">
        <color rgb="FFFFC000"/>
      </top>
      <bottom style="medium">
        <color rgb="FFC49500"/>
      </bottom>
      <diagonal/>
    </border>
    <border>
      <left style="thick">
        <color indexed="8"/>
      </left>
      <right style="thick">
        <color indexed="8"/>
      </right>
      <top/>
      <bottom style="thick">
        <color indexed="8"/>
      </bottom>
      <diagonal/>
    </border>
    <border>
      <left style="thick">
        <color indexed="8"/>
      </left>
      <right style="thick">
        <color indexed="8"/>
      </right>
      <top style="thin">
        <color indexed="8"/>
      </top>
      <bottom style="thick">
        <color indexed="8"/>
      </bottom>
      <diagonal/>
    </border>
    <border>
      <left style="thick">
        <color indexed="8"/>
      </left>
      <right style="thick">
        <color indexed="8"/>
      </right>
      <top style="thin">
        <color indexed="64"/>
      </top>
      <bottom style="thick">
        <color indexed="8"/>
      </bottom>
      <diagonal/>
    </border>
    <border>
      <left style="thick">
        <color indexed="8"/>
      </left>
      <right style="thick">
        <color indexed="8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9" fillId="0" borderId="0" applyNumberFormat="0" applyFill="0" applyBorder="0" applyAlignment="0" applyProtection="0"/>
  </cellStyleXfs>
  <cellXfs count="357">
    <xf numFmtId="0" fontId="0" fillId="0" borderId="0" xfId="0"/>
    <xf numFmtId="0" fontId="7" fillId="0" borderId="0" xfId="0" applyFont="1"/>
    <xf numFmtId="6" fontId="7" fillId="0" borderId="0" xfId="0" applyNumberFormat="1" applyFont="1"/>
    <xf numFmtId="164" fontId="7" fillId="0" borderId="0" xfId="0" applyNumberFormat="1" applyFont="1"/>
    <xf numFmtId="3" fontId="2" fillId="0" borderId="0" xfId="0" applyNumberFormat="1" applyFont="1" applyBorder="1" applyAlignment="1" applyProtection="1"/>
    <xf numFmtId="6" fontId="2" fillId="0" borderId="0" xfId="0" applyNumberFormat="1" applyFont="1" applyBorder="1" applyAlignment="1" applyProtection="1"/>
    <xf numFmtId="164" fontId="2" fillId="0" borderId="0" xfId="0" applyNumberFormat="1" applyFont="1" applyBorder="1" applyAlignment="1" applyProtection="1"/>
    <xf numFmtId="0" fontId="5" fillId="0" borderId="0" xfId="0" applyFont="1"/>
    <xf numFmtId="6" fontId="5" fillId="0" borderId="0" xfId="0" applyNumberFormat="1" applyFont="1"/>
    <xf numFmtId="164" fontId="5" fillId="0" borderId="0" xfId="0" applyNumberFormat="1" applyFont="1"/>
    <xf numFmtId="165" fontId="2" fillId="0" borderId="0" xfId="0" applyNumberFormat="1" applyFont="1" applyBorder="1" applyAlignment="1" applyProtection="1"/>
    <xf numFmtId="0" fontId="7" fillId="0" borderId="0" xfId="0" applyFont="1"/>
    <xf numFmtId="6" fontId="7" fillId="0" borderId="0" xfId="0" applyNumberFormat="1" applyFont="1"/>
    <xf numFmtId="164" fontId="7" fillId="0" borderId="0" xfId="0" applyNumberFormat="1" applyFont="1"/>
    <xf numFmtId="43" fontId="2" fillId="0" borderId="0" xfId="1" applyFont="1" applyBorder="1" applyAlignment="1" applyProtection="1"/>
    <xf numFmtId="3" fontId="1" fillId="0" borderId="0" xfId="0" applyNumberFormat="1" applyFont="1" applyFill="1" applyBorder="1" applyAlignment="1" applyProtection="1"/>
    <xf numFmtId="6" fontId="1" fillId="0" borderId="0" xfId="0" applyNumberFormat="1" applyFont="1" applyFill="1" applyBorder="1" applyAlignment="1" applyProtection="1"/>
    <xf numFmtId="164" fontId="1" fillId="0" borderId="0" xfId="0" applyNumberFormat="1" applyFont="1" applyFill="1" applyBorder="1" applyAlignment="1" applyProtection="1"/>
    <xf numFmtId="0" fontId="8" fillId="0" borderId="0" xfId="0" applyFont="1" applyFill="1"/>
    <xf numFmtId="6" fontId="8" fillId="0" borderId="0" xfId="0" applyNumberFormat="1" applyFont="1" applyFill="1"/>
    <xf numFmtId="164" fontId="8" fillId="0" borderId="0" xfId="0" applyNumberFormat="1" applyFont="1" applyFill="1"/>
    <xf numFmtId="37" fontId="2" fillId="0" borderId="0" xfId="0" applyNumberFormat="1" applyFont="1" applyBorder="1" applyAlignment="1" applyProtection="1"/>
    <xf numFmtId="37" fontId="9" fillId="0" borderId="0" xfId="0" applyNumberFormat="1" applyFont="1"/>
    <xf numFmtId="3" fontId="3" fillId="0" borderId="0" xfId="0" applyNumberFormat="1" applyFont="1" applyAlignment="1" applyProtection="1"/>
    <xf numFmtId="6" fontId="3" fillId="0" borderId="0" xfId="0" applyNumberFormat="1" applyFont="1" applyAlignment="1" applyProtection="1"/>
    <xf numFmtId="164" fontId="3" fillId="0" borderId="0" xfId="0" applyNumberFormat="1" applyFont="1" applyAlignment="1" applyProtection="1"/>
    <xf numFmtId="3" fontId="4" fillId="0" borderId="0" xfId="0" applyNumberFormat="1" applyFont="1" applyBorder="1" applyAlignment="1" applyProtection="1"/>
    <xf numFmtId="6" fontId="4" fillId="0" borderId="0" xfId="0" applyNumberFormat="1" applyFont="1" applyBorder="1" applyAlignment="1" applyProtection="1"/>
    <xf numFmtId="164" fontId="4" fillId="0" borderId="0" xfId="0" applyNumberFormat="1" applyFont="1" applyBorder="1" applyAlignment="1" applyProtection="1">
      <alignment horizontal="right"/>
    </xf>
    <xf numFmtId="0" fontId="10" fillId="0" borderId="1" xfId="0" applyNumberFormat="1" applyFont="1" applyBorder="1" applyAlignment="1" applyProtection="1"/>
    <xf numFmtId="3" fontId="13" fillId="0" borderId="0" xfId="0" applyNumberFormat="1" applyFont="1" applyAlignment="1" applyProtection="1"/>
    <xf numFmtId="6" fontId="10" fillId="0" borderId="0" xfId="0" applyNumberFormat="1" applyFont="1" applyAlignment="1" applyProtection="1"/>
    <xf numFmtId="6" fontId="13" fillId="0" borderId="0" xfId="0" applyNumberFormat="1" applyFont="1" applyBorder="1" applyAlignment="1" applyProtection="1">
      <alignment horizontal="centerContinuous" vertical="justify"/>
    </xf>
    <xf numFmtId="0" fontId="10" fillId="0" borderId="1" xfId="0" applyNumberFormat="1" applyFont="1" applyBorder="1" applyAlignment="1" applyProtection="1">
      <alignment horizontal="right"/>
    </xf>
    <xf numFmtId="0" fontId="14" fillId="0" borderId="0" xfId="0" applyFont="1" applyProtection="1"/>
    <xf numFmtId="0" fontId="14" fillId="0" borderId="0" xfId="0" applyFont="1"/>
    <xf numFmtId="164" fontId="10" fillId="0" borderId="0" xfId="0" applyNumberFormat="1" applyFont="1" applyAlignment="1" applyProtection="1"/>
    <xf numFmtId="3" fontId="13" fillId="0" borderId="2" xfId="0" applyNumberFormat="1" applyFont="1" applyBorder="1" applyAlignment="1" applyProtection="1"/>
    <xf numFmtId="6" fontId="10" fillId="0" borderId="2" xfId="0" applyNumberFormat="1" applyFont="1" applyBorder="1" applyAlignment="1" applyProtection="1"/>
    <xf numFmtId="164" fontId="10" fillId="0" borderId="2" xfId="0" applyNumberFormat="1" applyFont="1" applyBorder="1" applyAlignment="1" applyProtection="1"/>
    <xf numFmtId="0" fontId="14" fillId="0" borderId="1" xfId="0" applyFont="1" applyBorder="1"/>
    <xf numFmtId="164" fontId="14" fillId="0" borderId="1" xfId="0" applyNumberFormat="1" applyFont="1" applyBorder="1" applyProtection="1"/>
    <xf numFmtId="164" fontId="15" fillId="0" borderId="1" xfId="0" applyNumberFormat="1" applyFont="1" applyBorder="1" applyProtection="1"/>
    <xf numFmtId="3" fontId="13" fillId="0" borderId="0" xfId="0" applyNumberFormat="1" applyFont="1" applyFill="1" applyAlignment="1" applyProtection="1"/>
    <xf numFmtId="0" fontId="13" fillId="0" borderId="1" xfId="0" applyNumberFormat="1" applyFont="1" applyFill="1" applyBorder="1" applyAlignment="1" applyProtection="1">
      <alignment horizontal="right"/>
    </xf>
    <xf numFmtId="6" fontId="13" fillId="0" borderId="0" xfId="0" applyNumberFormat="1" applyFont="1" applyFill="1" applyAlignment="1" applyProtection="1"/>
    <xf numFmtId="164" fontId="13" fillId="0" borderId="0" xfId="0" applyNumberFormat="1" applyFont="1" applyFill="1" applyAlignment="1" applyProtection="1"/>
    <xf numFmtId="3" fontId="13" fillId="0" borderId="2" xfId="0" applyNumberFormat="1" applyFont="1" applyFill="1" applyBorder="1" applyAlignment="1" applyProtection="1"/>
    <xf numFmtId="6" fontId="13" fillId="0" borderId="2" xfId="0" applyNumberFormat="1" applyFont="1" applyFill="1" applyBorder="1" applyAlignment="1" applyProtection="1"/>
    <xf numFmtId="164" fontId="13" fillId="0" borderId="2" xfId="0" applyNumberFormat="1" applyFont="1" applyFill="1" applyBorder="1" applyAlignment="1" applyProtection="1"/>
    <xf numFmtId="0" fontId="14" fillId="0" borderId="1" xfId="0" applyFont="1" applyBorder="1" applyProtection="1"/>
    <xf numFmtId="37" fontId="13" fillId="0" borderId="0" xfId="0" applyNumberFormat="1" applyFont="1" applyBorder="1" applyAlignment="1" applyProtection="1">
      <alignment horizontal="centerContinuous" vertical="justify"/>
    </xf>
    <xf numFmtId="37" fontId="10" fillId="0" borderId="1" xfId="0" applyNumberFormat="1" applyFont="1" applyBorder="1" applyAlignment="1" applyProtection="1"/>
    <xf numFmtId="37" fontId="10" fillId="0" borderId="0" xfId="0" applyNumberFormat="1" applyFont="1" applyAlignment="1" applyProtection="1"/>
    <xf numFmtId="37" fontId="10" fillId="0" borderId="2" xfId="0" applyNumberFormat="1" applyFont="1" applyBorder="1" applyAlignment="1" applyProtection="1"/>
    <xf numFmtId="6" fontId="13" fillId="0" borderId="0" xfId="0" applyNumberFormat="1" applyFont="1" applyBorder="1" applyAlignment="1" applyProtection="1">
      <alignment horizontal="center"/>
    </xf>
    <xf numFmtId="0" fontId="14" fillId="0" borderId="1" xfId="0" applyFont="1" applyBorder="1" applyAlignment="1"/>
    <xf numFmtId="3" fontId="11" fillId="0" borderId="3" xfId="0" applyNumberFormat="1" applyFont="1" applyBorder="1" applyAlignment="1" applyProtection="1">
      <alignment vertical="center"/>
    </xf>
    <xf numFmtId="6" fontId="11" fillId="0" borderId="4" xfId="0" applyNumberFormat="1" applyFont="1" applyBorder="1" applyAlignment="1" applyProtection="1">
      <alignment horizontal="center" vertical="center"/>
    </xf>
    <xf numFmtId="6" fontId="11" fillId="0" borderId="5" xfId="0" applyNumberFormat="1" applyFont="1" applyBorder="1" applyAlignment="1" applyProtection="1">
      <alignment horizontal="center" vertical="center"/>
    </xf>
    <xf numFmtId="164" fontId="11" fillId="0" borderId="5" xfId="0" applyNumberFormat="1" applyFont="1" applyBorder="1" applyAlignment="1" applyProtection="1">
      <alignment horizontal="center" vertical="center"/>
    </xf>
    <xf numFmtId="3" fontId="12" fillId="0" borderId="6" xfId="0" applyNumberFormat="1" applyFont="1" applyBorder="1" applyAlignment="1" applyProtection="1">
      <alignment vertical="center" wrapText="1"/>
    </xf>
    <xf numFmtId="6" fontId="11" fillId="0" borderId="7" xfId="0" applyNumberFormat="1" applyFont="1" applyBorder="1" applyAlignment="1" applyProtection="1">
      <alignment horizontal="center" vertical="center"/>
    </xf>
    <xf numFmtId="164" fontId="11" fillId="0" borderId="7" xfId="0" applyNumberFormat="1" applyFont="1" applyBorder="1" applyAlignment="1" applyProtection="1">
      <alignment horizontal="center" vertical="center"/>
    </xf>
    <xf numFmtId="3" fontId="11" fillId="0" borderId="8" xfId="0" applyNumberFormat="1" applyFont="1" applyBorder="1" applyAlignment="1" applyProtection="1">
      <alignment vertical="center"/>
    </xf>
    <xf numFmtId="6" fontId="12" fillId="0" borderId="4" xfId="0" applyNumberFormat="1" applyFont="1" applyBorder="1" applyAlignment="1" applyProtection="1">
      <alignment vertical="center"/>
    </xf>
    <xf numFmtId="164" fontId="12" fillId="0" borderId="9" xfId="0" applyNumberFormat="1" applyFont="1" applyBorder="1" applyAlignment="1" applyProtection="1">
      <alignment vertical="center"/>
    </xf>
    <xf numFmtId="164" fontId="12" fillId="0" borderId="4" xfId="0" applyNumberFormat="1" applyFont="1" applyBorder="1" applyAlignment="1" applyProtection="1">
      <alignment vertical="center"/>
    </xf>
    <xf numFmtId="0" fontId="12" fillId="0" borderId="6" xfId="0" applyNumberFormat="1" applyFont="1" applyBorder="1" applyAlignment="1" applyProtection="1">
      <alignment vertical="center"/>
    </xf>
    <xf numFmtId="6" fontId="12" fillId="0" borderId="7" xfId="0" applyNumberFormat="1" applyFont="1" applyBorder="1" applyAlignment="1" applyProtection="1">
      <alignment vertical="center"/>
    </xf>
    <xf numFmtId="164" fontId="12" fillId="0" borderId="10" xfId="0" applyNumberFormat="1" applyFont="1" applyBorder="1" applyAlignment="1" applyProtection="1">
      <alignment horizontal="right" vertical="center"/>
    </xf>
    <xf numFmtId="0" fontId="12" fillId="0" borderId="11" xfId="0" applyNumberFormat="1" applyFont="1" applyBorder="1" applyAlignment="1" applyProtection="1">
      <alignment vertical="center"/>
    </xf>
    <xf numFmtId="6" fontId="12" fillId="0" borderId="12" xfId="0" applyNumberFormat="1" applyFont="1" applyBorder="1" applyAlignment="1" applyProtection="1">
      <alignment vertical="center"/>
    </xf>
    <xf numFmtId="0" fontId="12" fillId="0" borderId="4" xfId="0" applyNumberFormat="1" applyFont="1" applyBorder="1" applyAlignment="1" applyProtection="1">
      <alignment vertical="center"/>
    </xf>
    <xf numFmtId="6" fontId="12" fillId="0" borderId="9" xfId="0" applyNumberFormat="1" applyFont="1" applyBorder="1" applyAlignment="1" applyProtection="1">
      <alignment vertical="center"/>
    </xf>
    <xf numFmtId="0" fontId="12" fillId="0" borderId="9" xfId="0" applyNumberFormat="1" applyFont="1" applyBorder="1" applyAlignment="1" applyProtection="1">
      <alignment vertical="center"/>
    </xf>
    <xf numFmtId="0" fontId="12" fillId="0" borderId="13" xfId="0" applyNumberFormat="1" applyFont="1" applyBorder="1" applyAlignment="1" applyProtection="1">
      <alignment vertical="center"/>
    </xf>
    <xf numFmtId="0" fontId="11" fillId="0" borderId="4" xfId="0" applyNumberFormat="1" applyFont="1" applyBorder="1" applyAlignment="1" applyProtection="1">
      <alignment vertical="center"/>
    </xf>
    <xf numFmtId="0" fontId="11" fillId="0" borderId="9" xfId="0" applyNumberFormat="1" applyFont="1" applyBorder="1" applyAlignment="1" applyProtection="1">
      <alignment vertical="center"/>
    </xf>
    <xf numFmtId="0" fontId="11" fillId="0" borderId="13" xfId="0" applyNumberFormat="1" applyFont="1" applyBorder="1" applyAlignment="1" applyProtection="1">
      <alignment vertical="center"/>
    </xf>
    <xf numFmtId="6" fontId="11" fillId="0" borderId="9" xfId="0" applyNumberFormat="1" applyFont="1" applyBorder="1" applyAlignment="1" applyProtection="1">
      <alignment vertical="center"/>
    </xf>
    <xf numFmtId="164" fontId="11" fillId="0" borderId="10" xfId="0" applyNumberFormat="1" applyFont="1" applyBorder="1" applyAlignment="1" applyProtection="1">
      <alignment horizontal="right" vertical="center"/>
    </xf>
    <xf numFmtId="0" fontId="12" fillId="0" borderId="7" xfId="0" applyNumberFormat="1" applyFont="1" applyBorder="1" applyAlignment="1" applyProtection="1">
      <alignment vertical="center"/>
    </xf>
    <xf numFmtId="0" fontId="12" fillId="0" borderId="12" xfId="0" applyNumberFormat="1" applyFont="1" applyBorder="1" applyAlignment="1" applyProtection="1">
      <alignment vertical="center"/>
    </xf>
    <xf numFmtId="0" fontId="12" fillId="0" borderId="10" xfId="0" applyNumberFormat="1" applyFont="1" applyBorder="1" applyAlignment="1" applyProtection="1">
      <alignment vertical="center"/>
    </xf>
    <xf numFmtId="6" fontId="11" fillId="0" borderId="4" xfId="0" applyNumberFormat="1" applyFont="1" applyBorder="1" applyAlignment="1" applyProtection="1">
      <alignment vertical="center"/>
    </xf>
    <xf numFmtId="0" fontId="11" fillId="0" borderId="7" xfId="0" applyNumberFormat="1" applyFont="1" applyBorder="1" applyAlignment="1" applyProtection="1">
      <alignment vertical="center"/>
    </xf>
    <xf numFmtId="6" fontId="11" fillId="0" borderId="7" xfId="0" applyNumberFormat="1" applyFont="1" applyBorder="1" applyAlignment="1" applyProtection="1">
      <alignment vertical="center"/>
    </xf>
    <xf numFmtId="0" fontId="11" fillId="0" borderId="10" xfId="0" applyNumberFormat="1" applyFont="1" applyBorder="1" applyAlignment="1" applyProtection="1">
      <alignment vertical="center"/>
    </xf>
    <xf numFmtId="6" fontId="11" fillId="0" borderId="10" xfId="0" applyNumberFormat="1" applyFont="1" applyBorder="1" applyAlignment="1" applyProtection="1">
      <alignment vertical="center"/>
    </xf>
    <xf numFmtId="164" fontId="12" fillId="0" borderId="4" xfId="0" applyNumberFormat="1" applyFont="1" applyBorder="1" applyAlignment="1" applyProtection="1">
      <alignment horizontal="right" vertical="center"/>
    </xf>
    <xf numFmtId="3" fontId="11" fillId="0" borderId="4" xfId="0" applyNumberFormat="1" applyFont="1" applyBorder="1" applyAlignment="1" applyProtection="1">
      <alignment vertical="center"/>
    </xf>
    <xf numFmtId="3" fontId="12" fillId="0" borderId="9" xfId="0" applyNumberFormat="1" applyFont="1" applyBorder="1" applyAlignment="1" applyProtection="1">
      <alignment vertical="center"/>
    </xf>
    <xf numFmtId="3" fontId="12" fillId="0" borderId="4" xfId="0" applyNumberFormat="1" applyFont="1" applyBorder="1" applyAlignment="1" applyProtection="1">
      <alignment vertical="center"/>
    </xf>
    <xf numFmtId="3" fontId="11" fillId="0" borderId="9" xfId="0" applyNumberFormat="1" applyFont="1" applyBorder="1" applyAlignment="1" applyProtection="1">
      <alignment vertical="center"/>
    </xf>
    <xf numFmtId="3" fontId="11" fillId="0" borderId="12" xfId="0" applyNumberFormat="1" applyFont="1" applyBorder="1" applyAlignment="1" applyProtection="1">
      <alignment vertical="center"/>
    </xf>
    <xf numFmtId="6" fontId="11" fillId="0" borderId="12" xfId="0" applyNumberFormat="1" applyFont="1" applyBorder="1" applyAlignment="1" applyProtection="1">
      <alignment vertical="center"/>
    </xf>
    <xf numFmtId="0" fontId="11" fillId="0" borderId="12" xfId="0" applyNumberFormat="1" applyFont="1" applyBorder="1" applyAlignment="1" applyProtection="1">
      <alignment vertical="center"/>
    </xf>
    <xf numFmtId="3" fontId="11" fillId="0" borderId="8" xfId="0" applyNumberFormat="1" applyFont="1" applyFill="1" applyBorder="1" applyAlignment="1" applyProtection="1">
      <alignment vertical="center"/>
    </xf>
    <xf numFmtId="164" fontId="11" fillId="0" borderId="9" xfId="0" applyNumberFormat="1" applyFont="1" applyFill="1" applyBorder="1" applyAlignment="1" applyProtection="1">
      <alignment vertical="center"/>
    </xf>
    <xf numFmtId="164" fontId="11" fillId="0" borderId="4" xfId="0" applyNumberFormat="1" applyFont="1" applyFill="1" applyBorder="1" applyAlignment="1" applyProtection="1">
      <alignment vertical="center"/>
    </xf>
    <xf numFmtId="164" fontId="11" fillId="0" borderId="10" xfId="0" applyNumberFormat="1" applyFont="1" applyFill="1" applyBorder="1" applyAlignment="1" applyProtection="1">
      <alignment horizontal="right" vertical="center"/>
    </xf>
    <xf numFmtId="0" fontId="11" fillId="0" borderId="4" xfId="0" applyNumberFormat="1" applyFont="1" applyFill="1" applyBorder="1" applyAlignment="1" applyProtection="1">
      <alignment vertical="center"/>
    </xf>
    <xf numFmtId="0" fontId="11" fillId="0" borderId="9" xfId="0" applyNumberFormat="1" applyFont="1" applyFill="1" applyBorder="1" applyAlignment="1" applyProtection="1">
      <alignment vertical="center"/>
    </xf>
    <xf numFmtId="0" fontId="11" fillId="0" borderId="13" xfId="0" applyNumberFormat="1" applyFont="1" applyFill="1" applyBorder="1" applyAlignment="1" applyProtection="1">
      <alignment vertical="center"/>
    </xf>
    <xf numFmtId="0" fontId="11" fillId="0" borderId="7" xfId="0" applyNumberFormat="1" applyFont="1" applyFill="1" applyBorder="1" applyAlignment="1" applyProtection="1">
      <alignment vertical="center"/>
    </xf>
    <xf numFmtId="0" fontId="11" fillId="0" borderId="12" xfId="0" applyNumberFormat="1" applyFont="1" applyFill="1" applyBorder="1" applyAlignment="1" applyProtection="1">
      <alignment vertical="center"/>
    </xf>
    <xf numFmtId="0" fontId="11" fillId="0" borderId="10" xfId="0" applyNumberFormat="1" applyFont="1" applyFill="1" applyBorder="1" applyAlignment="1" applyProtection="1">
      <alignment vertical="center"/>
    </xf>
    <xf numFmtId="164" fontId="11" fillId="0" borderId="4" xfId="0" applyNumberFormat="1" applyFont="1" applyFill="1" applyBorder="1" applyAlignment="1" applyProtection="1">
      <alignment horizontal="right" vertical="center"/>
    </xf>
    <xf numFmtId="3" fontId="11" fillId="0" borderId="4" xfId="0" applyNumberFormat="1" applyFont="1" applyFill="1" applyBorder="1" applyAlignment="1" applyProtection="1">
      <alignment vertical="center"/>
    </xf>
    <xf numFmtId="3" fontId="11" fillId="0" borderId="9" xfId="0" applyNumberFormat="1" applyFont="1" applyFill="1" applyBorder="1" applyAlignment="1" applyProtection="1">
      <alignment vertical="center"/>
    </xf>
    <xf numFmtId="3" fontId="11" fillId="0" borderId="12" xfId="0" applyNumberFormat="1" applyFont="1" applyFill="1" applyBorder="1" applyAlignment="1" applyProtection="1">
      <alignment vertical="center"/>
    </xf>
    <xf numFmtId="6" fontId="12" fillId="0" borderId="13" xfId="0" applyNumberFormat="1" applyFont="1" applyBorder="1" applyAlignment="1" applyProtection="1">
      <alignment vertical="center"/>
    </xf>
    <xf numFmtId="37" fontId="12" fillId="0" borderId="9" xfId="0" applyNumberFormat="1" applyFont="1" applyBorder="1" applyAlignment="1" applyProtection="1">
      <alignment vertical="center"/>
    </xf>
    <xf numFmtId="37" fontId="12" fillId="0" borderId="4" xfId="0" applyNumberFormat="1" applyFont="1" applyBorder="1" applyAlignment="1" applyProtection="1">
      <alignment vertical="center"/>
    </xf>
    <xf numFmtId="164" fontId="12" fillId="0" borderId="10" xfId="2" applyNumberFormat="1" applyFont="1" applyBorder="1" applyAlignment="1" applyProtection="1">
      <alignment horizontal="right" vertical="center"/>
    </xf>
    <xf numFmtId="164" fontId="16" fillId="0" borderId="10" xfId="2" applyNumberFormat="1" applyFont="1" applyBorder="1" applyAlignment="1" applyProtection="1">
      <alignment horizontal="right" vertical="center"/>
    </xf>
    <xf numFmtId="164" fontId="12" fillId="0" borderId="9" xfId="2" applyNumberFormat="1" applyFont="1" applyBorder="1" applyAlignment="1" applyProtection="1">
      <alignment vertical="center"/>
    </xf>
    <xf numFmtId="164" fontId="17" fillId="0" borderId="10" xfId="2" applyNumberFormat="1" applyFont="1" applyBorder="1" applyAlignment="1" applyProtection="1">
      <alignment horizontal="right" vertical="center"/>
    </xf>
    <xf numFmtId="164" fontId="11" fillId="0" borderId="10" xfId="2" applyNumberFormat="1" applyFont="1" applyBorder="1" applyAlignment="1" applyProtection="1">
      <alignment horizontal="right" vertical="center"/>
    </xf>
    <xf numFmtId="164" fontId="12" fillId="0" borderId="4" xfId="2" applyNumberFormat="1" applyFont="1" applyBorder="1" applyAlignment="1" applyProtection="1">
      <alignment horizontal="right" vertical="center"/>
    </xf>
    <xf numFmtId="164" fontId="12" fillId="0" borderId="4" xfId="2" applyNumberFormat="1" applyFont="1" applyBorder="1" applyAlignment="1" applyProtection="1">
      <alignment vertical="center"/>
    </xf>
    <xf numFmtId="6" fontId="12" fillId="0" borderId="15" xfId="0" applyNumberFormat="1" applyFont="1" applyBorder="1" applyAlignment="1" applyProtection="1">
      <alignment vertical="center"/>
    </xf>
    <xf numFmtId="6" fontId="11" fillId="0" borderId="14" xfId="0" applyNumberFormat="1" applyFont="1" applyBorder="1" applyAlignment="1" applyProtection="1">
      <alignment vertical="center"/>
    </xf>
    <xf numFmtId="0" fontId="18" fillId="0" borderId="0" xfId="0" applyFont="1"/>
    <xf numFmtId="0" fontId="6" fillId="0" borderId="0" xfId="0" applyFont="1"/>
    <xf numFmtId="0" fontId="12" fillId="0" borderId="6" xfId="0" applyNumberFormat="1" applyFont="1" applyFill="1" applyBorder="1" applyAlignment="1" applyProtection="1">
      <alignment vertical="center"/>
    </xf>
    <xf numFmtId="0" fontId="12" fillId="0" borderId="11" xfId="0" applyNumberFormat="1" applyFont="1" applyFill="1" applyBorder="1" applyAlignment="1" applyProtection="1">
      <alignment vertical="center"/>
    </xf>
    <xf numFmtId="0" fontId="12" fillId="0" borderId="4" xfId="0" applyNumberFormat="1" applyFont="1" applyFill="1" applyBorder="1" applyAlignment="1" applyProtection="1">
      <alignment vertical="center"/>
    </xf>
    <xf numFmtId="0" fontId="12" fillId="0" borderId="9" xfId="0" applyNumberFormat="1" applyFont="1" applyFill="1" applyBorder="1" applyAlignment="1" applyProtection="1">
      <alignment vertical="center"/>
    </xf>
    <xf numFmtId="0" fontId="12" fillId="0" borderId="13" xfId="0" applyNumberFormat="1" applyFont="1" applyFill="1" applyBorder="1" applyAlignment="1" applyProtection="1">
      <alignment vertical="center"/>
    </xf>
    <xf numFmtId="0" fontId="12" fillId="0" borderId="7" xfId="0" applyNumberFormat="1" applyFont="1" applyFill="1" applyBorder="1" applyAlignment="1" applyProtection="1">
      <alignment vertical="center"/>
    </xf>
    <xf numFmtId="0" fontId="12" fillId="0" borderId="12" xfId="0" applyNumberFormat="1" applyFont="1" applyFill="1" applyBorder="1" applyAlignment="1" applyProtection="1">
      <alignment vertical="center"/>
    </xf>
    <xf numFmtId="0" fontId="12" fillId="0" borderId="10" xfId="0" applyNumberFormat="1" applyFont="1" applyFill="1" applyBorder="1" applyAlignment="1" applyProtection="1">
      <alignment vertical="center"/>
    </xf>
    <xf numFmtId="164" fontId="12" fillId="0" borderId="10" xfId="0" applyNumberFormat="1" applyFont="1" applyFill="1" applyBorder="1" applyAlignment="1" applyProtection="1">
      <alignment horizontal="right" vertical="center"/>
    </xf>
    <xf numFmtId="164" fontId="12" fillId="0" borderId="9" xfId="0" applyNumberFormat="1" applyFont="1" applyFill="1" applyBorder="1" applyAlignment="1" applyProtection="1">
      <alignment vertical="center"/>
    </xf>
    <xf numFmtId="10" fontId="20" fillId="0" borderId="0" xfId="2" applyNumberFormat="1" applyFont="1" applyFill="1"/>
    <xf numFmtId="0" fontId="20" fillId="0" borderId="0" xfId="0" applyFont="1" applyFill="1" applyProtection="1"/>
    <xf numFmtId="0" fontId="20" fillId="0" borderId="0" xfId="0" applyFont="1" applyFill="1"/>
    <xf numFmtId="0" fontId="0" fillId="0" borderId="0" xfId="0" applyFont="1"/>
    <xf numFmtId="0" fontId="0" fillId="0" borderId="0" xfId="0" applyFont="1" applyAlignment="1">
      <alignment wrapText="1"/>
    </xf>
    <xf numFmtId="6" fontId="20" fillId="0" borderId="0" xfId="0" applyNumberFormat="1" applyFont="1" applyFill="1"/>
    <xf numFmtId="0" fontId="0" fillId="0" borderId="0" xfId="0" applyFont="1" applyProtection="1"/>
    <xf numFmtId="3" fontId="11" fillId="0" borderId="3" xfId="0" applyNumberFormat="1" applyFont="1" applyBorder="1" applyAlignment="1" applyProtection="1"/>
    <xf numFmtId="6" fontId="11" fillId="0" borderId="4" xfId="0" applyNumberFormat="1" applyFont="1" applyBorder="1" applyAlignment="1" applyProtection="1">
      <alignment horizontal="center"/>
    </xf>
    <xf numFmtId="6" fontId="11" fillId="0" borderId="5" xfId="0" applyNumberFormat="1" applyFont="1" applyBorder="1" applyAlignment="1" applyProtection="1">
      <alignment horizontal="center"/>
    </xf>
    <xf numFmtId="164" fontId="11" fillId="0" borderId="5" xfId="0" applyNumberFormat="1" applyFont="1" applyBorder="1" applyAlignment="1" applyProtection="1">
      <alignment horizontal="center"/>
    </xf>
    <xf numFmtId="3" fontId="12" fillId="0" borderId="6" xfId="0" applyNumberFormat="1" applyFont="1" applyBorder="1" applyAlignment="1" applyProtection="1">
      <alignment wrapText="1"/>
    </xf>
    <xf numFmtId="6" fontId="11" fillId="0" borderId="7" xfId="0" applyNumberFormat="1" applyFont="1" applyBorder="1" applyAlignment="1" applyProtection="1">
      <alignment horizontal="center" wrapText="1"/>
    </xf>
    <xf numFmtId="164" fontId="11" fillId="0" borderId="7" xfId="0" applyNumberFormat="1" applyFont="1" applyBorder="1" applyAlignment="1" applyProtection="1">
      <alignment horizontal="center" wrapText="1"/>
    </xf>
    <xf numFmtId="3" fontId="11" fillId="0" borderId="8" xfId="0" applyNumberFormat="1" applyFont="1" applyBorder="1" applyAlignment="1" applyProtection="1"/>
    <xf numFmtId="6" fontId="12" fillId="0" borderId="4" xfId="0" applyNumberFormat="1" applyFont="1" applyBorder="1" applyAlignment="1" applyProtection="1"/>
    <xf numFmtId="164" fontId="12" fillId="0" borderId="9" xfId="0" applyNumberFormat="1" applyFont="1" applyBorder="1" applyAlignment="1" applyProtection="1"/>
    <xf numFmtId="164" fontId="12" fillId="0" borderId="4" xfId="0" applyNumberFormat="1" applyFont="1" applyBorder="1" applyAlignment="1" applyProtection="1"/>
    <xf numFmtId="0" fontId="12" fillId="0" borderId="6" xfId="0" applyNumberFormat="1" applyFont="1" applyBorder="1" applyAlignment="1" applyProtection="1"/>
    <xf numFmtId="6" fontId="12" fillId="0" borderId="7" xfId="0" applyNumberFormat="1" applyFont="1" applyBorder="1" applyAlignment="1" applyProtection="1"/>
    <xf numFmtId="164" fontId="12" fillId="0" borderId="10" xfId="0" applyNumberFormat="1" applyFont="1" applyBorder="1" applyAlignment="1" applyProtection="1">
      <alignment horizontal="right"/>
    </xf>
    <xf numFmtId="0" fontId="12" fillId="0" borderId="11" xfId="0" applyNumberFormat="1" applyFont="1" applyBorder="1" applyAlignment="1" applyProtection="1"/>
    <xf numFmtId="6" fontId="12" fillId="0" borderId="12" xfId="0" applyNumberFormat="1" applyFont="1" applyBorder="1" applyAlignment="1" applyProtection="1"/>
    <xf numFmtId="0" fontId="12" fillId="0" borderId="4" xfId="0" applyNumberFormat="1" applyFont="1" applyBorder="1" applyAlignment="1" applyProtection="1"/>
    <xf numFmtId="6" fontId="12" fillId="0" borderId="9" xfId="0" applyNumberFormat="1" applyFont="1" applyBorder="1" applyAlignment="1" applyProtection="1"/>
    <xf numFmtId="0" fontId="12" fillId="0" borderId="9" xfId="0" applyNumberFormat="1" applyFont="1" applyBorder="1" applyAlignment="1" applyProtection="1"/>
    <xf numFmtId="0" fontId="12" fillId="0" borderId="13" xfId="0" applyNumberFormat="1" applyFont="1" applyBorder="1" applyAlignment="1" applyProtection="1"/>
    <xf numFmtId="0" fontId="11" fillId="0" borderId="4" xfId="0" applyNumberFormat="1" applyFont="1" applyBorder="1" applyAlignment="1" applyProtection="1"/>
    <xf numFmtId="0" fontId="11" fillId="0" borderId="9" xfId="0" applyNumberFormat="1" applyFont="1" applyBorder="1" applyAlignment="1" applyProtection="1"/>
    <xf numFmtId="0" fontId="11" fillId="0" borderId="13" xfId="0" applyNumberFormat="1" applyFont="1" applyBorder="1" applyAlignment="1" applyProtection="1"/>
    <xf numFmtId="6" fontId="11" fillId="0" borderId="9" xfId="0" applyNumberFormat="1" applyFont="1" applyBorder="1" applyAlignment="1" applyProtection="1"/>
    <xf numFmtId="164" fontId="11" fillId="0" borderId="10" xfId="0" applyNumberFormat="1" applyFont="1" applyBorder="1" applyAlignment="1" applyProtection="1">
      <alignment horizontal="right"/>
    </xf>
    <xf numFmtId="0" fontId="12" fillId="0" borderId="7" xfId="0" applyNumberFormat="1" applyFont="1" applyBorder="1" applyAlignment="1" applyProtection="1"/>
    <xf numFmtId="0" fontId="12" fillId="0" borderId="12" xfId="0" applyNumberFormat="1" applyFont="1" applyBorder="1" applyAlignment="1" applyProtection="1"/>
    <xf numFmtId="0" fontId="12" fillId="0" borderId="10" xfId="0" applyNumberFormat="1" applyFont="1" applyBorder="1" applyAlignment="1" applyProtection="1"/>
    <xf numFmtId="6" fontId="11" fillId="0" borderId="4" xfId="0" applyNumberFormat="1" applyFont="1" applyBorder="1" applyAlignment="1" applyProtection="1"/>
    <xf numFmtId="0" fontId="11" fillId="0" borderId="7" xfId="0" applyNumberFormat="1" applyFont="1" applyBorder="1" applyAlignment="1" applyProtection="1"/>
    <xf numFmtId="6" fontId="11" fillId="0" borderId="7" xfId="0" applyNumberFormat="1" applyFont="1" applyBorder="1" applyAlignment="1" applyProtection="1"/>
    <xf numFmtId="0" fontId="11" fillId="0" borderId="10" xfId="0" applyNumberFormat="1" applyFont="1" applyBorder="1" applyAlignment="1" applyProtection="1"/>
    <xf numFmtId="6" fontId="11" fillId="0" borderId="10" xfId="0" applyNumberFormat="1" applyFont="1" applyBorder="1" applyAlignment="1" applyProtection="1"/>
    <xf numFmtId="164" fontId="12" fillId="0" borderId="4" xfId="0" applyNumberFormat="1" applyFont="1" applyBorder="1" applyAlignment="1" applyProtection="1">
      <alignment horizontal="right"/>
    </xf>
    <xf numFmtId="3" fontId="11" fillId="0" borderId="4" xfId="0" applyNumberFormat="1" applyFont="1" applyBorder="1" applyAlignment="1" applyProtection="1"/>
    <xf numFmtId="3" fontId="12" fillId="0" borderId="9" xfId="0" applyNumberFormat="1" applyFont="1" applyBorder="1" applyAlignment="1" applyProtection="1"/>
    <xf numFmtId="3" fontId="12" fillId="0" borderId="4" xfId="0" applyNumberFormat="1" applyFont="1" applyBorder="1" applyAlignment="1" applyProtection="1"/>
    <xf numFmtId="3" fontId="11" fillId="0" borderId="9" xfId="0" applyNumberFormat="1" applyFont="1" applyBorder="1" applyAlignment="1" applyProtection="1"/>
    <xf numFmtId="3" fontId="11" fillId="0" borderId="12" xfId="0" applyNumberFormat="1" applyFont="1" applyBorder="1" applyAlignment="1" applyProtection="1"/>
    <xf numFmtId="6" fontId="11" fillId="0" borderId="12" xfId="0" applyNumberFormat="1" applyFont="1" applyBorder="1" applyAlignment="1" applyProtection="1"/>
    <xf numFmtId="0" fontId="11" fillId="0" borderId="12" xfId="0" applyNumberFormat="1" applyFont="1" applyBorder="1" applyAlignment="1" applyProtection="1"/>
    <xf numFmtId="3" fontId="12" fillId="0" borderId="0" xfId="0" applyNumberFormat="1" applyFont="1" applyBorder="1" applyAlignment="1" applyProtection="1"/>
    <xf numFmtId="6" fontId="12" fillId="0" borderId="0" xfId="0" applyNumberFormat="1" applyFont="1" applyBorder="1" applyAlignment="1" applyProtection="1"/>
    <xf numFmtId="164" fontId="12" fillId="0" borderId="0" xfId="0" applyNumberFormat="1" applyFont="1" applyBorder="1" applyAlignment="1" applyProtection="1"/>
    <xf numFmtId="6" fontId="0" fillId="0" borderId="0" xfId="0" applyNumberFormat="1" applyFont="1"/>
    <xf numFmtId="164" fontId="0" fillId="0" borderId="0" xfId="0" applyNumberFormat="1" applyFont="1"/>
    <xf numFmtId="6" fontId="18" fillId="0" borderId="0" xfId="0" applyNumberFormat="1" applyFont="1"/>
    <xf numFmtId="40" fontId="0" fillId="0" borderId="0" xfId="0" applyNumberFormat="1" applyFont="1"/>
    <xf numFmtId="0" fontId="10" fillId="0" borderId="1" xfId="0" applyNumberFormat="1" applyFont="1" applyBorder="1" applyAlignment="1" applyProtection="1">
      <alignment horizontal="left" indent="2"/>
    </xf>
    <xf numFmtId="0" fontId="21" fillId="0" borderId="0" xfId="3" applyFont="1" applyFill="1" applyBorder="1"/>
    <xf numFmtId="0" fontId="21" fillId="0" borderId="0" xfId="3" applyFont="1"/>
    <xf numFmtId="0" fontId="20" fillId="2" borderId="16" xfId="3" applyFont="1" applyFill="1" applyBorder="1"/>
    <xf numFmtId="3" fontId="11" fillId="0" borderId="19" xfId="0" applyNumberFormat="1" applyFont="1" applyBorder="1" applyAlignment="1" applyProtection="1">
      <alignment vertical="center"/>
    </xf>
    <xf numFmtId="6" fontId="11" fillId="0" borderId="19" xfId="0" applyNumberFormat="1" applyFont="1" applyBorder="1" applyAlignment="1" applyProtection="1">
      <alignment vertical="center"/>
    </xf>
    <xf numFmtId="6" fontId="11" fillId="0" borderId="18" xfId="0" applyNumberFormat="1" applyFont="1" applyBorder="1" applyAlignment="1" applyProtection="1">
      <alignment vertical="center"/>
    </xf>
    <xf numFmtId="164" fontId="11" fillId="0" borderId="18" xfId="0" applyNumberFormat="1" applyFont="1" applyBorder="1" applyAlignment="1" applyProtection="1">
      <alignment horizontal="right" vertical="center"/>
    </xf>
    <xf numFmtId="3" fontId="11" fillId="0" borderId="19" xfId="0" applyNumberFormat="1" applyFont="1" applyFill="1" applyBorder="1" applyAlignment="1" applyProtection="1">
      <alignment vertical="center"/>
    </xf>
    <xf numFmtId="164" fontId="11" fillId="0" borderId="18" xfId="0" applyNumberFormat="1" applyFont="1" applyFill="1" applyBorder="1" applyAlignment="1" applyProtection="1">
      <alignment horizontal="right" vertical="center"/>
    </xf>
    <xf numFmtId="164" fontId="11" fillId="0" borderId="20" xfId="2" applyNumberFormat="1" applyFont="1" applyBorder="1" applyAlignment="1" applyProtection="1">
      <alignment horizontal="right" vertical="center"/>
    </xf>
    <xf numFmtId="164" fontId="12" fillId="0" borderId="18" xfId="0" applyNumberFormat="1" applyFont="1" applyBorder="1" applyAlignment="1" applyProtection="1">
      <alignment horizontal="right" vertical="center"/>
    </xf>
    <xf numFmtId="3" fontId="11" fillId="0" borderId="19" xfId="0" applyNumberFormat="1" applyFont="1" applyBorder="1" applyAlignment="1" applyProtection="1"/>
    <xf numFmtId="6" fontId="11" fillId="0" borderId="19" xfId="0" applyNumberFormat="1" applyFont="1" applyBorder="1" applyAlignment="1" applyProtection="1"/>
    <xf numFmtId="164" fontId="11" fillId="0" borderId="18" xfId="0" applyNumberFormat="1" applyFont="1" applyBorder="1" applyAlignment="1" applyProtection="1">
      <alignment horizontal="right"/>
    </xf>
    <xf numFmtId="0" fontId="10" fillId="0" borderId="1" xfId="0" applyFont="1" applyBorder="1" applyAlignment="1" applyProtection="1">
      <alignment horizontal="left"/>
    </xf>
    <xf numFmtId="6" fontId="10" fillId="0" borderId="1" xfId="0" applyNumberFormat="1" applyFont="1" applyFill="1" applyBorder="1" applyAlignment="1" applyProtection="1"/>
    <xf numFmtId="0" fontId="10" fillId="0" borderId="1" xfId="0" applyFont="1" applyBorder="1" applyProtection="1"/>
    <xf numFmtId="0" fontId="23" fillId="3" borderId="17" xfId="3" applyFont="1" applyFill="1" applyBorder="1" applyAlignment="1">
      <alignment horizontal="center" vertical="center"/>
    </xf>
    <xf numFmtId="164" fontId="0" fillId="0" borderId="0" xfId="0" applyNumberFormat="1" applyFont="1" applyBorder="1" applyProtection="1"/>
    <xf numFmtId="164" fontId="24" fillId="0" borderId="0" xfId="0" applyNumberFormat="1" applyFont="1" applyBorder="1" applyProtection="1"/>
    <xf numFmtId="0" fontId="24" fillId="0" borderId="0" xfId="0" applyFont="1" applyProtection="1"/>
    <xf numFmtId="0" fontId="24" fillId="0" borderId="0" xfId="0" applyFont="1"/>
    <xf numFmtId="0" fontId="25" fillId="0" borderId="0" xfId="0" applyFont="1"/>
    <xf numFmtId="6" fontId="11" fillId="0" borderId="0" xfId="0" applyNumberFormat="1" applyFont="1" applyBorder="1" applyAlignment="1" applyProtection="1"/>
    <xf numFmtId="164" fontId="11" fillId="0" borderId="0" xfId="0" applyNumberFormat="1" applyFont="1" applyBorder="1" applyAlignment="1" applyProtection="1">
      <alignment horizontal="right"/>
    </xf>
    <xf numFmtId="0" fontId="12" fillId="0" borderId="14" xfId="0" applyNumberFormat="1" applyFont="1" applyBorder="1" applyAlignment="1" applyProtection="1">
      <alignment vertical="center"/>
    </xf>
    <xf numFmtId="0" fontId="12" fillId="0" borderId="14" xfId="0" applyNumberFormat="1" applyFont="1" applyFill="1" applyBorder="1" applyAlignment="1" applyProtection="1">
      <alignment vertical="center"/>
    </xf>
    <xf numFmtId="0" fontId="12" fillId="0" borderId="14" xfId="0" applyNumberFormat="1" applyFont="1" applyBorder="1" applyAlignment="1" applyProtection="1"/>
    <xf numFmtId="0" fontId="6" fillId="0" borderId="0" xfId="0" applyFont="1" applyFill="1"/>
    <xf numFmtId="164" fontId="10" fillId="0" borderId="0" xfId="0" applyNumberFormat="1" applyFont="1" applyBorder="1" applyAlignment="1" applyProtection="1"/>
    <xf numFmtId="6" fontId="12" fillId="0" borderId="7" xfId="0" applyNumberFormat="1" applyFont="1" applyFill="1" applyBorder="1" applyAlignment="1" applyProtection="1"/>
    <xf numFmtId="6" fontId="13" fillId="0" borderId="0" xfId="0" applyNumberFormat="1" applyFont="1" applyBorder="1" applyAlignment="1" applyProtection="1">
      <alignment horizontal="center" vertical="justify"/>
    </xf>
    <xf numFmtId="6" fontId="11" fillId="0" borderId="0" xfId="0" applyNumberFormat="1" applyFont="1" applyBorder="1" applyAlignment="1" applyProtection="1">
      <alignment horizontal="center" vertical="center"/>
    </xf>
    <xf numFmtId="6" fontId="12" fillId="0" borderId="0" xfId="0" applyNumberFormat="1" applyFont="1" applyBorder="1" applyAlignment="1" applyProtection="1">
      <alignment vertical="center"/>
    </xf>
    <xf numFmtId="6" fontId="11" fillId="0" borderId="0" xfId="0" applyNumberFormat="1" applyFont="1" applyBorder="1" applyAlignment="1" applyProtection="1">
      <alignment vertical="center"/>
    </xf>
    <xf numFmtId="6" fontId="11" fillId="0" borderId="0" xfId="0" applyNumberFormat="1" applyFont="1" applyBorder="1" applyAlignment="1" applyProtection="1">
      <alignment horizontal="center"/>
    </xf>
    <xf numFmtId="6" fontId="11" fillId="0" borderId="0" xfId="0" applyNumberFormat="1" applyFont="1" applyBorder="1" applyAlignment="1" applyProtection="1">
      <alignment horizontal="center" wrapText="1"/>
    </xf>
    <xf numFmtId="6" fontId="11" fillId="0" borderId="13" xfId="0" applyNumberFormat="1" applyFont="1" applyBorder="1" applyAlignment="1" applyProtection="1">
      <alignment vertical="center"/>
    </xf>
    <xf numFmtId="6" fontId="12" fillId="0" borderId="10" xfId="0" applyNumberFormat="1" applyFont="1" applyBorder="1" applyAlignment="1" applyProtection="1">
      <alignment vertical="center"/>
    </xf>
    <xf numFmtId="10" fontId="0" fillId="0" borderId="0" xfId="2" applyNumberFormat="1" applyFont="1"/>
    <xf numFmtId="6" fontId="12" fillId="0" borderId="13" xfId="0" applyNumberFormat="1" applyFont="1" applyBorder="1" applyAlignment="1" applyProtection="1"/>
    <xf numFmtId="164" fontId="12" fillId="0" borderId="15" xfId="0" applyNumberFormat="1" applyFont="1" applyBorder="1" applyAlignment="1" applyProtection="1">
      <alignment horizontal="right" vertical="center"/>
    </xf>
    <xf numFmtId="6" fontId="11" fillId="0" borderId="4" xfId="0" applyNumberFormat="1" applyFont="1" applyBorder="1" applyAlignment="1">
      <alignment vertical="center"/>
    </xf>
    <xf numFmtId="6" fontId="11" fillId="0" borderId="9" xfId="0" applyNumberFormat="1" applyFont="1" applyBorder="1" applyAlignment="1">
      <alignment vertical="center"/>
    </xf>
    <xf numFmtId="6" fontId="12" fillId="0" borderId="9" xfId="0" applyNumberFormat="1" applyFont="1" applyBorder="1" applyAlignment="1">
      <alignment vertical="center"/>
    </xf>
    <xf numFmtId="6" fontId="11" fillId="0" borderId="12" xfId="0" applyNumberFormat="1" applyFont="1" applyBorder="1" applyAlignment="1">
      <alignment vertical="center"/>
    </xf>
    <xf numFmtId="6" fontId="11" fillId="0" borderId="19" xfId="0" applyNumberFormat="1" applyFont="1" applyBorder="1" applyAlignment="1">
      <alignment vertical="center"/>
    </xf>
    <xf numFmtId="3" fontId="13" fillId="0" borderId="0" xfId="0" applyNumberFormat="1" applyFont="1"/>
    <xf numFmtId="6" fontId="10" fillId="0" borderId="0" xfId="0" applyNumberFormat="1" applyFont="1"/>
    <xf numFmtId="6" fontId="13" fillId="0" borderId="0" xfId="0" applyNumberFormat="1" applyFont="1" applyAlignment="1">
      <alignment horizontal="centerContinuous" vertical="justify"/>
    </xf>
    <xf numFmtId="0" fontId="10" fillId="0" borderId="1" xfId="0" applyFont="1" applyBorder="1"/>
    <xf numFmtId="164" fontId="0" fillId="0" borderId="0" xfId="0" applyNumberFormat="1"/>
    <xf numFmtId="164" fontId="10" fillId="0" borderId="0" xfId="0" applyNumberFormat="1" applyFont="1"/>
    <xf numFmtId="3" fontId="13" fillId="0" borderId="2" xfId="0" applyNumberFormat="1" applyFont="1" applyBorder="1"/>
    <xf numFmtId="6" fontId="10" fillId="0" borderId="2" xfId="0" applyNumberFormat="1" applyFont="1" applyBorder="1"/>
    <xf numFmtId="164" fontId="10" fillId="0" borderId="2" xfId="0" applyNumberFormat="1" applyFont="1" applyBorder="1"/>
    <xf numFmtId="3" fontId="11" fillId="0" borderId="3" xfId="0" applyNumberFormat="1" applyFont="1" applyBorder="1"/>
    <xf numFmtId="6" fontId="11" fillId="0" borderId="4" xfId="0" applyNumberFormat="1" applyFont="1" applyBorder="1" applyAlignment="1">
      <alignment horizontal="center"/>
    </xf>
    <xf numFmtId="6" fontId="11" fillId="0" borderId="5" xfId="0" applyNumberFormat="1" applyFont="1" applyBorder="1" applyAlignment="1">
      <alignment horizontal="center"/>
    </xf>
    <xf numFmtId="164" fontId="11" fillId="0" borderId="5" xfId="0" applyNumberFormat="1" applyFont="1" applyBorder="1" applyAlignment="1">
      <alignment horizontal="center"/>
    </xf>
    <xf numFmtId="6" fontId="11" fillId="0" borderId="0" xfId="0" applyNumberFormat="1" applyFont="1" applyAlignment="1">
      <alignment horizontal="center"/>
    </xf>
    <xf numFmtId="3" fontId="12" fillId="0" borderId="6" xfId="0" applyNumberFormat="1" applyFont="1" applyBorder="1" applyAlignment="1">
      <alignment wrapText="1"/>
    </xf>
    <xf numFmtId="6" fontId="11" fillId="0" borderId="7" xfId="0" applyNumberFormat="1" applyFont="1" applyBorder="1" applyAlignment="1">
      <alignment horizontal="center" wrapText="1"/>
    </xf>
    <xf numFmtId="164" fontId="11" fillId="0" borderId="7" xfId="0" applyNumberFormat="1" applyFont="1" applyBorder="1" applyAlignment="1">
      <alignment horizontal="center" wrapText="1"/>
    </xf>
    <xf numFmtId="6" fontId="11" fillId="0" borderId="0" xfId="0" applyNumberFormat="1" applyFont="1" applyAlignment="1">
      <alignment horizontal="center" wrapText="1"/>
    </xf>
    <xf numFmtId="0" fontId="0" fillId="0" borderId="0" xfId="0" applyAlignment="1">
      <alignment wrapText="1"/>
    </xf>
    <xf numFmtId="3" fontId="11" fillId="0" borderId="8" xfId="0" applyNumberFormat="1" applyFont="1" applyBorder="1"/>
    <xf numFmtId="6" fontId="12" fillId="0" borderId="4" xfId="0" applyNumberFormat="1" applyFont="1" applyBorder="1"/>
    <xf numFmtId="164" fontId="12" fillId="0" borderId="9" xfId="0" applyNumberFormat="1" applyFont="1" applyBorder="1"/>
    <xf numFmtId="6" fontId="12" fillId="0" borderId="0" xfId="0" applyNumberFormat="1" applyFont="1"/>
    <xf numFmtId="164" fontId="12" fillId="0" borderId="4" xfId="0" applyNumberFormat="1" applyFont="1" applyBorder="1"/>
    <xf numFmtId="0" fontId="12" fillId="0" borderId="6" xfId="0" applyFont="1" applyBorder="1"/>
    <xf numFmtId="6" fontId="12" fillId="0" borderId="7" xfId="0" applyNumberFormat="1" applyFont="1" applyBorder="1"/>
    <xf numFmtId="164" fontId="12" fillId="0" borderId="10" xfId="0" applyNumberFormat="1" applyFont="1" applyBorder="1" applyAlignment="1">
      <alignment horizontal="right"/>
    </xf>
    <xf numFmtId="0" fontId="12" fillId="0" borderId="11" xfId="0" applyFont="1" applyBorder="1"/>
    <xf numFmtId="6" fontId="12" fillId="0" borderId="12" xfId="0" applyNumberFormat="1" applyFont="1" applyBorder="1"/>
    <xf numFmtId="0" fontId="12" fillId="0" borderId="4" xfId="0" applyFont="1" applyBorder="1"/>
    <xf numFmtId="6" fontId="12" fillId="0" borderId="9" xfId="0" applyNumberFormat="1" applyFont="1" applyBorder="1"/>
    <xf numFmtId="0" fontId="12" fillId="0" borderId="9" xfId="0" applyFont="1" applyBorder="1"/>
    <xf numFmtId="0" fontId="12" fillId="0" borderId="13" xfId="0" applyFont="1" applyBorder="1"/>
    <xf numFmtId="0" fontId="12" fillId="0" borderId="14" xfId="0" applyFont="1" applyBorder="1"/>
    <xf numFmtId="0" fontId="11" fillId="0" borderId="4" xfId="0" applyFont="1" applyBorder="1"/>
    <xf numFmtId="0" fontId="11" fillId="0" borderId="9" xfId="0" applyFont="1" applyBorder="1"/>
    <xf numFmtId="0" fontId="11" fillId="0" borderId="13" xfId="0" applyFont="1" applyBorder="1"/>
    <xf numFmtId="6" fontId="11" fillId="0" borderId="9" xfId="0" applyNumberFormat="1" applyFont="1" applyBorder="1"/>
    <xf numFmtId="164" fontId="11" fillId="0" borderId="10" xfId="0" applyNumberFormat="1" applyFont="1" applyBorder="1" applyAlignment="1">
      <alignment horizontal="right"/>
    </xf>
    <xf numFmtId="6" fontId="11" fillId="0" borderId="0" xfId="0" applyNumberFormat="1" applyFont="1"/>
    <xf numFmtId="0" fontId="12" fillId="0" borderId="7" xfId="0" applyFont="1" applyBorder="1"/>
    <xf numFmtId="0" fontId="12" fillId="0" borderId="12" xfId="0" applyFont="1" applyBorder="1"/>
    <xf numFmtId="0" fontId="12" fillId="0" borderId="10" xfId="0" applyFont="1" applyBorder="1"/>
    <xf numFmtId="6" fontId="11" fillId="0" borderId="4" xfId="0" applyNumberFormat="1" applyFont="1" applyBorder="1"/>
    <xf numFmtId="6" fontId="11" fillId="0" borderId="7" xfId="0" applyNumberFormat="1" applyFont="1" applyBorder="1"/>
    <xf numFmtId="0" fontId="11" fillId="0" borderId="7" xfId="0" applyFont="1" applyBorder="1"/>
    <xf numFmtId="0" fontId="11" fillId="0" borderId="10" xfId="0" applyFont="1" applyBorder="1"/>
    <xf numFmtId="6" fontId="11" fillId="0" borderId="10" xfId="0" applyNumberFormat="1" applyFont="1" applyBorder="1"/>
    <xf numFmtId="164" fontId="12" fillId="0" borderId="4" xfId="0" applyNumberFormat="1" applyFont="1" applyBorder="1" applyAlignment="1">
      <alignment horizontal="right"/>
    </xf>
    <xf numFmtId="3" fontId="11" fillId="0" borderId="4" xfId="0" applyNumberFormat="1" applyFont="1" applyBorder="1"/>
    <xf numFmtId="3" fontId="12" fillId="0" borderId="9" xfId="0" applyNumberFormat="1" applyFont="1" applyBorder="1"/>
    <xf numFmtId="3" fontId="12" fillId="0" borderId="4" xfId="0" applyNumberFormat="1" applyFont="1" applyBorder="1"/>
    <xf numFmtId="6" fontId="0" fillId="0" borderId="0" xfId="0" applyNumberFormat="1"/>
    <xf numFmtId="3" fontId="11" fillId="0" borderId="9" xfId="0" applyNumberFormat="1" applyFont="1" applyBorder="1"/>
    <xf numFmtId="3" fontId="11" fillId="0" borderId="12" xfId="0" applyNumberFormat="1" applyFont="1" applyBorder="1"/>
    <xf numFmtId="6" fontId="11" fillId="0" borderId="12" xfId="0" applyNumberFormat="1" applyFont="1" applyBorder="1"/>
    <xf numFmtId="0" fontId="11" fillId="0" borderId="12" xfId="0" applyFont="1" applyBorder="1"/>
    <xf numFmtId="3" fontId="11" fillId="0" borderId="19" xfId="0" applyNumberFormat="1" applyFont="1" applyBorder="1"/>
    <xf numFmtId="6" fontId="11" fillId="0" borderId="19" xfId="0" applyNumberFormat="1" applyFont="1" applyBorder="1"/>
    <xf numFmtId="164" fontId="11" fillId="0" borderId="18" xfId="0" applyNumberFormat="1" applyFont="1" applyBorder="1" applyAlignment="1">
      <alignment horizontal="right"/>
    </xf>
    <xf numFmtId="3" fontId="12" fillId="0" borderId="0" xfId="0" applyNumberFormat="1" applyFont="1"/>
    <xf numFmtId="164" fontId="12" fillId="0" borderId="0" xfId="0" applyNumberFormat="1" applyFont="1"/>
    <xf numFmtId="6" fontId="10" fillId="0" borderId="0" xfId="0" applyNumberFormat="1" applyFont="1" applyBorder="1" applyAlignment="1" applyProtection="1"/>
    <xf numFmtId="6" fontId="11" fillId="0" borderId="7" xfId="0" applyNumberFormat="1" applyFont="1" applyFill="1" applyBorder="1" applyAlignment="1" applyProtection="1">
      <alignment vertical="center"/>
    </xf>
    <xf numFmtId="6" fontId="27" fillId="0" borderId="5" xfId="0" applyNumberFormat="1" applyFont="1" applyBorder="1" applyAlignment="1" applyProtection="1">
      <alignment horizontal="center" vertical="center"/>
    </xf>
    <xf numFmtId="6" fontId="27" fillId="0" borderId="7" xfId="0" applyNumberFormat="1" applyFont="1" applyBorder="1" applyAlignment="1" applyProtection="1">
      <alignment horizontal="center" vertical="center"/>
    </xf>
    <xf numFmtId="6" fontId="28" fillId="0" borderId="4" xfId="0" applyNumberFormat="1" applyFont="1" applyBorder="1" applyAlignment="1" applyProtection="1">
      <alignment vertical="center"/>
    </xf>
    <xf numFmtId="6" fontId="28" fillId="0" borderId="7" xfId="0" applyNumberFormat="1" applyFont="1" applyBorder="1" applyAlignment="1" applyProtection="1">
      <alignment vertical="center"/>
    </xf>
    <xf numFmtId="6" fontId="28" fillId="0" borderId="9" xfId="0" applyNumberFormat="1" applyFont="1" applyBorder="1" applyAlignment="1" applyProtection="1">
      <alignment vertical="center"/>
    </xf>
    <xf numFmtId="6" fontId="28" fillId="0" borderId="15" xfId="0" applyNumberFormat="1" applyFont="1" applyBorder="1" applyAlignment="1" applyProtection="1">
      <alignment vertical="center"/>
    </xf>
    <xf numFmtId="6" fontId="27" fillId="0" borderId="14" xfId="0" applyNumberFormat="1" applyFont="1" applyBorder="1" applyAlignment="1" applyProtection="1">
      <alignment vertical="center"/>
    </xf>
    <xf numFmtId="6" fontId="27" fillId="0" borderId="7" xfId="0" applyNumberFormat="1" applyFont="1" applyBorder="1" applyAlignment="1" applyProtection="1">
      <alignment vertical="center"/>
    </xf>
    <xf numFmtId="6" fontId="27" fillId="0" borderId="9" xfId="0" applyNumberFormat="1" applyFont="1" applyBorder="1" applyAlignment="1" applyProtection="1">
      <alignment vertical="center"/>
    </xf>
    <xf numFmtId="6" fontId="27" fillId="0" borderId="7" xfId="0" applyNumberFormat="1" applyFont="1" applyFill="1" applyBorder="1" applyAlignment="1" applyProtection="1">
      <alignment vertical="center"/>
    </xf>
    <xf numFmtId="6" fontId="27" fillId="0" borderId="19" xfId="0" applyNumberFormat="1" applyFont="1" applyBorder="1" applyAlignment="1" applyProtection="1">
      <alignment vertical="center"/>
    </xf>
    <xf numFmtId="6" fontId="28" fillId="0" borderId="12" xfId="0" applyNumberFormat="1" applyFont="1" applyBorder="1" applyAlignment="1" applyProtection="1">
      <alignment vertical="center"/>
    </xf>
    <xf numFmtId="6" fontId="27" fillId="0" borderId="4" xfId="0" applyNumberFormat="1" applyFont="1" applyBorder="1" applyAlignment="1" applyProtection="1">
      <alignment vertical="center"/>
    </xf>
    <xf numFmtId="6" fontId="27" fillId="0" borderId="10" xfId="0" applyNumberFormat="1" applyFont="1" applyBorder="1" applyAlignment="1" applyProtection="1">
      <alignment vertical="center"/>
    </xf>
    <xf numFmtId="6" fontId="27" fillId="0" borderId="12" xfId="0" applyNumberFormat="1" applyFont="1" applyBorder="1" applyAlignment="1" applyProtection="1">
      <alignment vertical="center"/>
    </xf>
    <xf numFmtId="6" fontId="27" fillId="0" borderId="18" xfId="0" applyNumberFormat="1" applyFont="1" applyBorder="1" applyAlignment="1" applyProtection="1">
      <alignment vertical="center"/>
    </xf>
    <xf numFmtId="6" fontId="28" fillId="0" borderId="13" xfId="0" applyNumberFormat="1" applyFont="1" applyBorder="1" applyAlignment="1" applyProtection="1">
      <alignment vertical="center"/>
    </xf>
    <xf numFmtId="6" fontId="27" fillId="0" borderId="5" xfId="0" applyNumberFormat="1" applyFont="1" applyBorder="1" applyAlignment="1" applyProtection="1">
      <alignment horizontal="center"/>
    </xf>
    <xf numFmtId="6" fontId="27" fillId="0" borderId="7" xfId="0" applyNumberFormat="1" applyFont="1" applyBorder="1" applyAlignment="1" applyProtection="1">
      <alignment horizontal="center" wrapText="1"/>
    </xf>
    <xf numFmtId="6" fontId="28" fillId="0" borderId="4" xfId="0" applyNumberFormat="1" applyFont="1" applyBorder="1" applyAlignment="1" applyProtection="1"/>
    <xf numFmtId="6" fontId="28" fillId="0" borderId="7" xfId="0" applyNumberFormat="1" applyFont="1" applyBorder="1" applyAlignment="1" applyProtection="1"/>
    <xf numFmtId="6" fontId="28" fillId="0" borderId="12" xfId="0" applyNumberFormat="1" applyFont="1" applyBorder="1" applyAlignment="1" applyProtection="1"/>
    <xf numFmtId="6" fontId="28" fillId="0" borderId="9" xfId="0" applyNumberFormat="1" applyFont="1" applyBorder="1" applyAlignment="1" applyProtection="1"/>
    <xf numFmtId="6" fontId="27" fillId="0" borderId="9" xfId="0" applyNumberFormat="1" applyFont="1" applyBorder="1" applyAlignment="1" applyProtection="1"/>
    <xf numFmtId="6" fontId="27" fillId="0" borderId="4" xfId="0" applyNumberFormat="1" applyFont="1" applyBorder="1" applyAlignment="1" applyProtection="1"/>
    <xf numFmtId="6" fontId="27" fillId="0" borderId="7" xfId="0" applyNumberFormat="1" applyFont="1" applyBorder="1" applyAlignment="1" applyProtection="1"/>
    <xf numFmtId="6" fontId="27" fillId="0" borderId="10" xfId="0" applyNumberFormat="1" applyFont="1" applyBorder="1" applyAlignment="1" applyProtection="1"/>
    <xf numFmtId="6" fontId="27" fillId="0" borderId="12" xfId="0" applyNumberFormat="1" applyFont="1" applyBorder="1" applyAlignment="1" applyProtection="1"/>
    <xf numFmtId="6" fontId="27" fillId="0" borderId="19" xfId="0" applyNumberFormat="1" applyFont="1" applyBorder="1" applyAlignment="1" applyProtection="1"/>
    <xf numFmtId="6" fontId="27" fillId="0" borderId="5" xfId="0" applyNumberFormat="1" applyFont="1" applyBorder="1" applyAlignment="1">
      <alignment horizontal="center"/>
    </xf>
    <xf numFmtId="6" fontId="27" fillId="0" borderId="7" xfId="0" applyNumberFormat="1" applyFont="1" applyBorder="1" applyAlignment="1">
      <alignment horizontal="center" wrapText="1"/>
    </xf>
    <xf numFmtId="6" fontId="28" fillId="0" borderId="4" xfId="0" applyNumberFormat="1" applyFont="1" applyBorder="1"/>
    <xf numFmtId="6" fontId="28" fillId="0" borderId="7" xfId="0" applyNumberFormat="1" applyFont="1" applyBorder="1"/>
    <xf numFmtId="6" fontId="28" fillId="0" borderId="12" xfId="0" applyNumberFormat="1" applyFont="1" applyBorder="1"/>
    <xf numFmtId="6" fontId="28" fillId="0" borderId="9" xfId="0" applyNumberFormat="1" applyFont="1" applyBorder="1"/>
    <xf numFmtId="6" fontId="27" fillId="0" borderId="9" xfId="0" applyNumberFormat="1" applyFont="1" applyBorder="1"/>
    <xf numFmtId="6" fontId="27" fillId="0" borderId="4" xfId="0" applyNumberFormat="1" applyFont="1" applyBorder="1"/>
    <xf numFmtId="6" fontId="27" fillId="0" borderId="7" xfId="0" applyNumberFormat="1" applyFont="1" applyBorder="1"/>
    <xf numFmtId="6" fontId="27" fillId="0" borderId="10" xfId="0" applyNumberFormat="1" applyFont="1" applyBorder="1"/>
    <xf numFmtId="6" fontId="27" fillId="0" borderId="12" xfId="0" applyNumberFormat="1" applyFont="1" applyBorder="1"/>
    <xf numFmtId="6" fontId="27" fillId="0" borderId="19" xfId="0" applyNumberFormat="1" applyFont="1" applyBorder="1"/>
    <xf numFmtId="6" fontId="27" fillId="0" borderId="4" xfId="0" applyNumberFormat="1" applyFont="1" applyBorder="1" applyAlignment="1">
      <alignment vertical="center"/>
    </xf>
    <xf numFmtId="6" fontId="27" fillId="0" borderId="9" xfId="0" applyNumberFormat="1" applyFont="1" applyBorder="1" applyAlignment="1">
      <alignment vertical="center"/>
    </xf>
    <xf numFmtId="6" fontId="28" fillId="0" borderId="9" xfId="0" applyNumberFormat="1" applyFont="1" applyBorder="1" applyAlignment="1">
      <alignment vertical="center"/>
    </xf>
    <xf numFmtId="6" fontId="27" fillId="0" borderId="12" xfId="0" applyNumberFormat="1" applyFont="1" applyBorder="1" applyAlignment="1">
      <alignment vertical="center"/>
    </xf>
    <xf numFmtId="6" fontId="27" fillId="0" borderId="19" xfId="0" applyNumberFormat="1" applyFont="1" applyBorder="1" applyAlignment="1">
      <alignment vertical="center"/>
    </xf>
    <xf numFmtId="6" fontId="12" fillId="0" borderId="7" xfId="0" applyNumberFormat="1" applyFont="1" applyFill="1" applyBorder="1" applyAlignment="1" applyProtection="1">
      <alignment vertical="center"/>
    </xf>
    <xf numFmtId="0" fontId="12" fillId="0" borderId="21" xfId="0" applyNumberFormat="1" applyFont="1" applyBorder="1" applyAlignment="1" applyProtection="1">
      <alignment vertical="center"/>
    </xf>
    <xf numFmtId="0" fontId="12" fillId="0" borderId="21" xfId="0" applyNumberFormat="1" applyFont="1" applyFill="1" applyBorder="1" applyAlignment="1" applyProtection="1">
      <alignment vertical="center"/>
    </xf>
    <xf numFmtId="0" fontId="12" fillId="0" borderId="21" xfId="0" applyNumberFormat="1" applyFont="1" applyBorder="1" applyAlignment="1" applyProtection="1"/>
    <xf numFmtId="0" fontId="12" fillId="0" borderId="21" xfId="0" applyFont="1" applyBorder="1"/>
    <xf numFmtId="0" fontId="22" fillId="4" borderId="0" xfId="0" applyFont="1" applyFill="1" applyAlignment="1">
      <alignment horizontal="center"/>
    </xf>
    <xf numFmtId="3" fontId="26" fillId="5" borderId="0" xfId="0" applyNumberFormat="1" applyFont="1" applyFill="1" applyAlignment="1">
      <alignment horizontal="center" wrapText="1"/>
    </xf>
    <xf numFmtId="3" fontId="26" fillId="5" borderId="2" xfId="0" applyNumberFormat="1" applyFont="1" applyFill="1" applyBorder="1" applyAlignment="1">
      <alignment horizontal="center" wrapText="1"/>
    </xf>
  </cellXfs>
  <cellStyles count="4">
    <cellStyle name="Comma" xfId="1" builtinId="3"/>
    <cellStyle name="Hyperlink" xfId="3" builtinId="8"/>
    <cellStyle name="Normal" xfId="0" builtinId="0"/>
    <cellStyle name="Percent" xfId="2" builtinId="5"/>
  </cellStyles>
  <dxfs count="0"/>
  <tableStyles count="1" defaultTableStyle="TableStyleMedium2" defaultPivotStyle="PivotStyleLight16">
    <tableStyle name="Invisible" pivot="0" table="0" count="0" xr9:uid="{53B2A138-37AF-4BBB-9690-8E10B15A0EA5}"/>
  </tableStyles>
  <colors>
    <mruColors>
      <color rgb="FFC495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styles" Target="styles.xml"/><Relationship Id="rId5" Type="http://schemas.openxmlformats.org/officeDocument/2006/relationships/worksheet" Target="worksheets/sheet5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externalLink" Target="externalLinks/externalLink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sharedStrings" Target="sharedString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theme" Target="theme/theme1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ori.parker\AppData\Local\Microsoft\Windows\Temporary%20Internet%20Files\Content.Outlook\32R0R9AA\ES-RevisedF-SUBR%20FY15BOR%201-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venue"/>
      <sheetName val="Instruction"/>
      <sheetName val="Research"/>
      <sheetName val="Public Service"/>
      <sheetName val="Academic Supp"/>
      <sheetName val="Student Services"/>
      <sheetName val="Institutional Supp"/>
      <sheetName val="Scholarships"/>
      <sheetName val="OP&amp;M"/>
      <sheetName val="Hospitals"/>
      <sheetName val="Transfers"/>
      <sheetName val="Athletics"/>
      <sheetName val="Other"/>
      <sheetName val="NOTES"/>
      <sheetName val="BOR-1"/>
      <sheetName val="BOR-2"/>
      <sheetName val="BOR-3 Budgeted"/>
      <sheetName val="BOR-3 Actual"/>
      <sheetName val="BOR-3A Other Rev"/>
      <sheetName val="BOR-4"/>
      <sheetName val="bor5"/>
      <sheetName val="BOR-6"/>
      <sheetName val="ATH-1 Actual"/>
      <sheetName val="ATH-2-Actual"/>
      <sheetName val="ATH-1 13-14 Bgt"/>
      <sheetName val="ATH-2 13-14 Bgt"/>
      <sheetName val="ATH-1 14-15 Bgt"/>
      <sheetName val="ATH-2 14-15 Bgt"/>
    </sheetNames>
    <sheetDataSet>
      <sheetData sheetId="0">
        <row r="2">
          <cell r="B2" t="str">
            <v xml:space="preserve">Southern University and A&amp;M College 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55"/>
  <dimension ref="B2:M20"/>
  <sheetViews>
    <sheetView showGridLines="0" tabSelected="1" workbookViewId="0"/>
  </sheetViews>
  <sheetFormatPr defaultRowHeight="15" x14ac:dyDescent="0.25"/>
  <cols>
    <col min="2" max="2" width="15.7109375" customWidth="1"/>
    <col min="3" max="3" width="3.5703125" customWidth="1"/>
    <col min="4" max="4" width="15.7109375" customWidth="1"/>
    <col min="5" max="5" width="4" customWidth="1"/>
    <col min="6" max="6" width="15.7109375" customWidth="1"/>
    <col min="7" max="7" width="3.5703125" customWidth="1"/>
    <col min="8" max="8" width="15.7109375" customWidth="1"/>
    <col min="9" max="9" width="3.5703125" customWidth="1"/>
    <col min="10" max="10" width="15.7109375" customWidth="1"/>
    <col min="11" max="11" width="4.5703125" customWidth="1"/>
    <col min="12" max="12" width="15.7109375" customWidth="1"/>
  </cols>
  <sheetData>
    <row r="2" spans="2:13" ht="18.75" x14ac:dyDescent="0.3">
      <c r="B2" s="354" t="s">
        <v>189</v>
      </c>
      <c r="C2" s="354"/>
      <c r="D2" s="354"/>
      <c r="E2" s="354"/>
      <c r="F2" s="354"/>
      <c r="G2" s="354"/>
      <c r="H2" s="354"/>
      <c r="I2" s="354"/>
      <c r="J2" s="354"/>
      <c r="K2" s="354"/>
      <c r="L2" s="354"/>
    </row>
    <row r="3" spans="2:13" ht="15.75" thickBot="1" x14ac:dyDescent="0.3"/>
    <row r="4" spans="2:13" ht="15.75" thickBot="1" x14ac:dyDescent="0.3">
      <c r="B4" s="194" t="s">
        <v>137</v>
      </c>
      <c r="C4" s="124"/>
      <c r="D4" s="194" t="s">
        <v>143</v>
      </c>
      <c r="E4" s="124"/>
      <c r="F4" s="194" t="s">
        <v>147</v>
      </c>
      <c r="G4" s="124"/>
      <c r="H4" s="194" t="s">
        <v>148</v>
      </c>
      <c r="I4" s="124"/>
      <c r="J4" s="194" t="s">
        <v>149</v>
      </c>
      <c r="K4" s="124"/>
      <c r="L4" s="194" t="s">
        <v>150</v>
      </c>
      <c r="M4" s="124"/>
    </row>
    <row r="5" spans="2:13" x14ac:dyDescent="0.25">
      <c r="B5" s="192" t="s">
        <v>138</v>
      </c>
      <c r="C5" s="125"/>
      <c r="D5" s="193" t="s">
        <v>144</v>
      </c>
      <c r="E5" s="125"/>
      <c r="F5" s="193" t="s">
        <v>175</v>
      </c>
      <c r="G5" s="125"/>
      <c r="H5" s="193" t="s">
        <v>161</v>
      </c>
      <c r="I5" s="125"/>
      <c r="J5" s="193" t="s">
        <v>169</v>
      </c>
      <c r="K5" s="125"/>
      <c r="L5" s="193" t="s">
        <v>151</v>
      </c>
      <c r="M5" s="125"/>
    </row>
    <row r="6" spans="2:13" x14ac:dyDescent="0.25">
      <c r="B6" s="192" t="s">
        <v>139</v>
      </c>
      <c r="C6" s="125"/>
      <c r="D6" s="193" t="s">
        <v>145</v>
      </c>
      <c r="E6" s="220"/>
      <c r="F6" s="193" t="s">
        <v>176</v>
      </c>
      <c r="G6" s="125"/>
      <c r="H6" s="193" t="s">
        <v>162</v>
      </c>
      <c r="I6" s="125"/>
      <c r="J6" s="193" t="s">
        <v>170</v>
      </c>
      <c r="K6" s="125"/>
      <c r="L6" s="193" t="s">
        <v>152</v>
      </c>
      <c r="M6" s="125"/>
    </row>
    <row r="7" spans="2:13" x14ac:dyDescent="0.25">
      <c r="B7" s="192" t="s">
        <v>140</v>
      </c>
      <c r="C7" s="125"/>
      <c r="D7" s="193" t="s">
        <v>146</v>
      </c>
      <c r="E7" s="220"/>
      <c r="F7" s="193" t="s">
        <v>203</v>
      </c>
      <c r="G7" s="125"/>
      <c r="H7" s="193" t="s">
        <v>163</v>
      </c>
      <c r="I7" s="125"/>
      <c r="J7" s="193" t="s">
        <v>171</v>
      </c>
      <c r="K7" s="125"/>
      <c r="L7" s="193" t="s">
        <v>153</v>
      </c>
      <c r="M7" s="125"/>
    </row>
    <row r="8" spans="2:13" x14ac:dyDescent="0.25">
      <c r="B8" s="192" t="s">
        <v>141</v>
      </c>
      <c r="C8" s="125"/>
      <c r="D8" s="125"/>
      <c r="E8" s="220"/>
      <c r="F8" s="193" t="s">
        <v>204</v>
      </c>
      <c r="G8" s="125"/>
      <c r="H8" s="193" t="s">
        <v>164</v>
      </c>
      <c r="I8" s="125"/>
      <c r="J8" s="193" t="s">
        <v>172</v>
      </c>
      <c r="K8" s="125"/>
      <c r="L8" s="193" t="s">
        <v>154</v>
      </c>
      <c r="M8" s="125"/>
    </row>
    <row r="9" spans="2:13" x14ac:dyDescent="0.25">
      <c r="B9" s="192" t="s">
        <v>142</v>
      </c>
      <c r="C9" s="125"/>
      <c r="D9" s="125"/>
      <c r="E9" s="220"/>
      <c r="F9" s="193" t="s">
        <v>177</v>
      </c>
      <c r="G9" s="125"/>
      <c r="H9" s="193" t="s">
        <v>165</v>
      </c>
      <c r="I9" s="125"/>
      <c r="J9" s="193" t="s">
        <v>173</v>
      </c>
      <c r="K9" s="125"/>
      <c r="L9" s="193" t="s">
        <v>155</v>
      </c>
      <c r="M9" s="125"/>
    </row>
    <row r="10" spans="2:13" x14ac:dyDescent="0.25">
      <c r="B10" s="125"/>
      <c r="C10" s="125"/>
      <c r="D10" s="125"/>
      <c r="E10" s="220"/>
      <c r="F10" s="193" t="s">
        <v>178</v>
      </c>
      <c r="G10" s="125"/>
      <c r="H10" s="193" t="s">
        <v>166</v>
      </c>
      <c r="I10" s="125"/>
      <c r="J10" s="193" t="s">
        <v>174</v>
      </c>
      <c r="K10" s="125"/>
      <c r="L10" s="193" t="s">
        <v>156</v>
      </c>
      <c r="M10" s="125"/>
    </row>
    <row r="11" spans="2:13" x14ac:dyDescent="0.25">
      <c r="B11" s="125"/>
      <c r="C11" s="125"/>
      <c r="D11" s="125"/>
      <c r="E11" s="220"/>
      <c r="F11" s="193" t="s">
        <v>179</v>
      </c>
      <c r="G11" s="125"/>
      <c r="H11" s="193" t="s">
        <v>167</v>
      </c>
      <c r="I11" s="125"/>
      <c r="J11" s="125"/>
      <c r="K11" s="125"/>
      <c r="L11" s="193" t="s">
        <v>157</v>
      </c>
      <c r="M11" s="125"/>
    </row>
    <row r="12" spans="2:13" x14ac:dyDescent="0.25">
      <c r="B12" s="125"/>
      <c r="C12" s="125"/>
      <c r="D12" s="125"/>
      <c r="E12" s="220"/>
      <c r="F12" s="193" t="s">
        <v>180</v>
      </c>
      <c r="G12" s="125"/>
      <c r="H12" s="193" t="s">
        <v>168</v>
      </c>
      <c r="I12" s="125"/>
      <c r="J12" s="125"/>
      <c r="K12" s="125"/>
      <c r="L12" s="193" t="s">
        <v>158</v>
      </c>
      <c r="M12" s="125"/>
    </row>
    <row r="13" spans="2:13" x14ac:dyDescent="0.25">
      <c r="B13" s="125"/>
      <c r="C13" s="125"/>
      <c r="D13" s="125"/>
      <c r="E13" s="220"/>
      <c r="F13" s="193" t="s">
        <v>181</v>
      </c>
      <c r="G13" s="125"/>
      <c r="H13" s="125"/>
      <c r="I13" s="125"/>
      <c r="J13" s="125"/>
      <c r="K13" s="125"/>
      <c r="L13" s="193" t="s">
        <v>159</v>
      </c>
      <c r="M13" s="125"/>
    </row>
    <row r="14" spans="2:13" x14ac:dyDescent="0.25">
      <c r="B14" s="125"/>
      <c r="C14" s="125"/>
      <c r="D14" s="125"/>
      <c r="E14" s="125"/>
      <c r="F14" s="193" t="s">
        <v>182</v>
      </c>
      <c r="G14" s="125"/>
      <c r="H14" s="125"/>
      <c r="I14" s="125"/>
      <c r="J14" s="125"/>
      <c r="K14" s="125"/>
      <c r="L14" s="193" t="s">
        <v>160</v>
      </c>
      <c r="M14" s="125"/>
    </row>
    <row r="15" spans="2:13" x14ac:dyDescent="0.25">
      <c r="B15" s="125"/>
      <c r="C15" s="125"/>
      <c r="D15" s="125"/>
      <c r="E15" s="125"/>
      <c r="F15" s="193" t="s">
        <v>183</v>
      </c>
      <c r="G15" s="125"/>
      <c r="H15" s="125"/>
      <c r="I15" s="125"/>
      <c r="J15" s="125"/>
      <c r="K15" s="125"/>
      <c r="L15" s="125"/>
      <c r="M15" s="125"/>
    </row>
    <row r="16" spans="2:13" x14ac:dyDescent="0.25">
      <c r="B16" s="125"/>
      <c r="C16" s="125"/>
      <c r="D16" s="125"/>
      <c r="E16" s="125"/>
      <c r="F16" s="193" t="s">
        <v>184</v>
      </c>
      <c r="G16" s="125"/>
      <c r="H16" s="125"/>
      <c r="I16" s="125"/>
      <c r="J16" s="125"/>
      <c r="K16" s="125"/>
      <c r="L16" s="125"/>
      <c r="M16" s="125"/>
    </row>
    <row r="17" spans="2:13" x14ac:dyDescent="0.25">
      <c r="B17" s="125"/>
      <c r="C17" s="125"/>
      <c r="D17" s="125"/>
      <c r="E17" s="125"/>
      <c r="F17" s="193" t="s">
        <v>185</v>
      </c>
      <c r="G17" s="125"/>
      <c r="H17" s="125"/>
      <c r="I17" s="125"/>
      <c r="J17" s="125"/>
      <c r="K17" s="125"/>
      <c r="L17" s="125"/>
      <c r="M17" s="125"/>
    </row>
    <row r="18" spans="2:13" x14ac:dyDescent="0.25">
      <c r="B18" s="125"/>
      <c r="C18" s="125"/>
      <c r="D18" s="125"/>
      <c r="E18" s="125"/>
      <c r="F18" s="193" t="s">
        <v>186</v>
      </c>
      <c r="G18" s="193"/>
      <c r="H18" s="125"/>
      <c r="I18" s="125"/>
      <c r="J18" s="125"/>
      <c r="K18" s="125"/>
      <c r="L18" s="125"/>
      <c r="M18" s="125"/>
    </row>
    <row r="19" spans="2:13" x14ac:dyDescent="0.25">
      <c r="F19" s="193" t="s">
        <v>206</v>
      </c>
    </row>
    <row r="20" spans="2:13" x14ac:dyDescent="0.25">
      <c r="F20" s="193" t="s">
        <v>194</v>
      </c>
    </row>
  </sheetData>
  <mergeCells count="1">
    <mergeCell ref="B2:L2"/>
  </mergeCells>
  <hyperlinks>
    <hyperlink ref="B4" location="HESummary!A1" tooltip="HE Summary" display="HE Summary" xr:uid="{00000000-0004-0000-0000-000000000000}"/>
    <hyperlink ref="B5" location="'2Year'!A1" tooltip="2-yr Institutions" display="2 Year" xr:uid="{00000000-0004-0000-0000-000001000000}"/>
    <hyperlink ref="B6" location="'4Year'!A1" tooltip="4-yr Institutions" display="4 Year" xr:uid="{00000000-0004-0000-0000-000002000000}"/>
    <hyperlink ref="B7" location="'2&amp;4Year'!A1" tooltip="2-&amp;4-yr Institutions" display="2&amp;4 Year" xr:uid="{00000000-0004-0000-0000-000003000000}"/>
    <hyperlink ref="B8" location="Boards!A1" tooltip="Boards" display="Boards" xr:uid="{00000000-0004-0000-0000-000004000000}"/>
    <hyperlink ref="B9" location="Specialized!A1" tooltip="Specialized Units" display="Specialized" xr:uid="{00000000-0004-0000-0000-000005000000}"/>
    <hyperlink ref="D4" location="BORSummary!A1" tooltip="BoR+LUMCON+LOSFA" display="BOR Summary" xr:uid="{00000000-0004-0000-0000-000006000000}"/>
    <hyperlink ref="D5" location="BOR!A1" tooltip="Board of Regents" display="BOR" xr:uid="{00000000-0004-0000-0000-000007000000}"/>
    <hyperlink ref="D6" location="LUMCON!A1" tooltip="LUMCON" display="LUMCON" xr:uid="{00000000-0004-0000-0000-000008000000}"/>
    <hyperlink ref="D7" location="LOSFA!A1" tooltip="LOSFA" display="LOSFA" xr:uid="{00000000-0004-0000-0000-000009000000}"/>
    <hyperlink ref="L4" location="ULSummary!A1" tooltip="UL System Summary" display="ULS Summary" xr:uid="{00000000-0004-0000-0000-00000A000000}"/>
    <hyperlink ref="L5" location="ULBoard!A1" tooltip="UL System Board" display="UL Board" xr:uid="{00000000-0004-0000-0000-00000B000000}"/>
    <hyperlink ref="L6" location="Grambling!A1" tooltip="Grambling State University" display="Grambling" xr:uid="{00000000-0004-0000-0000-00000C000000}"/>
    <hyperlink ref="L7" location="LATech!A1" tooltip="Louisiana Tech University" display="LA Tech" xr:uid="{00000000-0004-0000-0000-00000D000000}"/>
    <hyperlink ref="L8" location="McNeese!A1" tooltip="McNeese State University" display="McNeese" xr:uid="{00000000-0004-0000-0000-00000E000000}"/>
    <hyperlink ref="L9" location="Nicholls!A1" tooltip="Nicholls State University" display="Nicholls" xr:uid="{00000000-0004-0000-0000-00000F000000}"/>
    <hyperlink ref="L10" location="NwSU!A1" tooltip="Northwestern State University" display="NwSU" xr:uid="{00000000-0004-0000-0000-000010000000}"/>
    <hyperlink ref="L11" location="SLU!A1" tooltip="Southeastern Louisiana University" display="SLU" xr:uid="{00000000-0004-0000-0000-000011000000}"/>
    <hyperlink ref="L12" location="ULL!A1" tooltip="University of Louisiana at Lafayette" display="ULL" xr:uid="{00000000-0004-0000-0000-000012000000}"/>
    <hyperlink ref="L13" location="ULM!A1" tooltip="University of Louisiana at Monroe" display="ULM" xr:uid="{00000000-0004-0000-0000-000013000000}"/>
    <hyperlink ref="L14" location="UNO!A1" tooltip="University of New Orleans" display="UNO" xr:uid="{00000000-0004-0000-0000-000014000000}"/>
    <hyperlink ref="H4" location="'LSU Summary'!A1" tooltip="LSU Summary" display="LSU Summary" xr:uid="{00000000-0004-0000-0000-000015000000}"/>
    <hyperlink ref="H5" location="LSU!A1" tooltip="LSU A&amp;M" display="LSU" xr:uid="{00000000-0004-0000-0000-000016000000}"/>
    <hyperlink ref="H6" location="LSUA!A1" tooltip="LSU of Alexandria" display="LSUA" xr:uid="{00000000-0004-0000-0000-000017000000}"/>
    <hyperlink ref="H7" location="LSUS!A1" tooltip="LSU Shreveport" display="LSUS" xr:uid="{00000000-0004-0000-0000-000018000000}"/>
    <hyperlink ref="H8" location="LSUE!A1" tooltip="LSU at Eunice" display="LSUE" xr:uid="{00000000-0004-0000-0000-000019000000}"/>
    <hyperlink ref="H9" location="LSUHSCNO!A1" tooltip="LSU Health Sciences Center New Orleans" display="LSUHSCNO" xr:uid="{00000000-0004-0000-0000-00001A000000}"/>
    <hyperlink ref="H10" location="LSUHSCS!A1" tooltip="LSU Health Sciences Center Shreveport" display="LSUHSCS" xr:uid="{00000000-0004-0000-0000-00001B000000}"/>
    <hyperlink ref="H11" location="LSUAg!A1" tooltip="LSU Agriculural Center" display="LSUAg" xr:uid="{00000000-0004-0000-0000-00001C000000}"/>
    <hyperlink ref="H12" location="PBRC!A1" tooltip="Pennington Biomedical Research Center" display="PBRC" xr:uid="{00000000-0004-0000-0000-00001D000000}"/>
    <hyperlink ref="J4" location="'SU Summary'!A1" tooltip="SU Summary" display="SU Summary" xr:uid="{00000000-0004-0000-0000-00001E000000}"/>
    <hyperlink ref="J5" location="SUBoard!A1" tooltip="SU Board" display="SU Board" xr:uid="{00000000-0004-0000-0000-00001F000000}"/>
    <hyperlink ref="J6" location="SUBR!A1" tooltip="SU A&amp;M" display="SUBR" xr:uid="{00000000-0004-0000-0000-000020000000}"/>
    <hyperlink ref="J7" location="SUNO!A1" tooltip="SU at New Orleans" display="SUNO" xr:uid="{00000000-0004-0000-0000-000021000000}"/>
    <hyperlink ref="J8" location="SUSLA!A1" tooltip="SU Shreveport Louisiana" display="SUSLA" xr:uid="{00000000-0004-0000-0000-000022000000}"/>
    <hyperlink ref="J9" location="SULaw!A1" tooltip="SU Law Center" display="SULaw" xr:uid="{00000000-0004-0000-0000-000023000000}"/>
    <hyperlink ref="J10" location="SUAg!A1" tooltip="SU Agricultural Center" display="SUAg" xr:uid="{00000000-0004-0000-0000-000024000000}"/>
    <hyperlink ref="F4" location="'LCTCS Summary'!A1" tooltip="LCTCS Summary" display="LCTCS Summary" xr:uid="{00000000-0004-0000-0000-000025000000}"/>
    <hyperlink ref="F5" location="LCTCBoard!A1" tooltip="LCTCS Board" display="LCTCS Board" xr:uid="{00000000-0004-0000-0000-000026000000}"/>
    <hyperlink ref="F6" location="Online!A1" tooltip="LCTCS Online" display="LCTCS Online" xr:uid="{00000000-0004-0000-0000-000027000000}"/>
    <hyperlink ref="F9" location="BRCC!A1" tooltip="Baton Rouge Community College" display="BRCC" xr:uid="{00000000-0004-0000-0000-000028000000}"/>
    <hyperlink ref="F10" location="BPCC!A1" tooltip="Bossier Parish Community College" display="BPCC" xr:uid="{00000000-0004-0000-0000-000029000000}"/>
    <hyperlink ref="F11" location="Delgado!A1" tooltip="Delgado Community College" display="Delgado" xr:uid="{00000000-0004-0000-0000-00002A000000}"/>
    <hyperlink ref="F12" location="CentLATCC!A1" tooltip="Central Louisiana Technical Community College" display="CLTCC" xr:uid="{00000000-0004-0000-0000-00002B000000}"/>
    <hyperlink ref="F13" location="Fletcher!A1" tooltip="Fletcher Technical Community College" display="Fletcher" xr:uid="{00000000-0004-0000-0000-00002C000000}"/>
    <hyperlink ref="F14" location="LDCC!A1" tooltip="Louisiana Delta Community College" display="LDCC" xr:uid="{00000000-0004-0000-0000-00002D000000}"/>
    <hyperlink ref="F15" location="Northshore!A1" tooltip="Northshore Technical Community College" display="Northshore" xr:uid="{00000000-0004-0000-0000-00002E000000}"/>
    <hyperlink ref="F16" location="Nunez!A1" tooltip="Nunez Community College" display="Nunez" xr:uid="{00000000-0004-0000-0000-00002F000000}"/>
    <hyperlink ref="F17" location="RPCC!A1" tooltip="River Parish Community College" display="RPCC" xr:uid="{00000000-0004-0000-0000-000030000000}"/>
    <hyperlink ref="F18" location="SLCC!A1" tooltip="South Louisiana Community College" display="SLCC" xr:uid="{00000000-0004-0000-0000-000031000000}"/>
    <hyperlink ref="F19" location="Sowela!A1" tooltip="Sowela Technical Community College" display="Sowela" xr:uid="{00000000-0004-0000-0000-000032000000}"/>
    <hyperlink ref="F20" location="NwLTCC!A1" tooltip="Louisiana Technical College" display="Northwest LA TCC" xr:uid="{00000000-0004-0000-0000-000033000000}"/>
    <hyperlink ref="F7" location="AE!A1" tooltip="Adult Basic Education" display="AE" xr:uid="{B3201DA6-C0E7-444F-8AAB-120E7D7FE4FA}"/>
    <hyperlink ref="F8" location="RR!A1" tooltip="Workforce Training Rapid Response" display="RR" xr:uid="{D61D730C-F373-4062-A12A-846AAD59B2EB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>
    <pageSetUpPr fitToPage="1"/>
  </sheetPr>
  <dimension ref="A1:N100"/>
  <sheetViews>
    <sheetView zoomScale="87" zoomScaleNormal="87" workbookViewId="0">
      <pane xSplit="1" ySplit="5" topLeftCell="B33" activePane="bottomRight" state="frozen"/>
      <selection activeCell="I2" sqref="I2"/>
      <selection pane="topRight" activeCell="I2" sqref="I2"/>
      <selection pane="bottomLeft" activeCell="I2" sqref="I2"/>
      <selection pane="bottomRight" activeCell="B59" sqref="B59"/>
    </sheetView>
  </sheetViews>
  <sheetFormatPr defaultColWidth="9.140625" defaultRowHeight="15.75" x14ac:dyDescent="0.25"/>
  <cols>
    <col min="1" max="1" width="66.5703125" style="11" customWidth="1"/>
    <col min="2" max="3" width="23.7109375" style="12" customWidth="1"/>
    <col min="4" max="4" width="27.140625" style="139" bestFit="1" customWidth="1"/>
    <col min="5" max="6" width="23.7109375" style="12" customWidth="1"/>
    <col min="7" max="7" width="23.7109375" style="13" customWidth="1"/>
    <col min="9" max="9" width="7.7109375" style="139" customWidth="1"/>
    <col min="10" max="10" width="11.5703125" style="139" customWidth="1"/>
    <col min="11" max="16384" width="9.140625" style="139"/>
  </cols>
  <sheetData>
    <row r="1" spans="1:10" ht="19.5" customHeight="1" thickBot="1" x14ac:dyDescent="0.35">
      <c r="A1" s="30" t="s">
        <v>0</v>
      </c>
      <c r="B1" s="31"/>
      <c r="E1" s="32" t="s">
        <v>1</v>
      </c>
      <c r="F1" s="29" t="s">
        <v>135</v>
      </c>
      <c r="G1" s="40"/>
      <c r="J1" s="142"/>
    </row>
    <row r="2" spans="1:10" ht="19.5" customHeight="1" thickBot="1" x14ac:dyDescent="0.3">
      <c r="A2" s="30" t="s">
        <v>2</v>
      </c>
      <c r="B2" s="31"/>
      <c r="C2" s="31"/>
      <c r="D2" s="355" t="s">
        <v>207</v>
      </c>
      <c r="E2" s="31"/>
      <c r="F2" s="31"/>
      <c r="G2" s="36"/>
      <c r="I2" s="142"/>
      <c r="J2" s="209" t="s">
        <v>187</v>
      </c>
    </row>
    <row r="3" spans="1:10" ht="19.5" customHeight="1" thickBot="1" x14ac:dyDescent="0.3">
      <c r="A3" s="37" t="s">
        <v>3</v>
      </c>
      <c r="B3" s="38"/>
      <c r="C3" s="38"/>
      <c r="D3" s="356"/>
      <c r="E3" s="38"/>
      <c r="F3" s="38"/>
      <c r="G3" s="39"/>
      <c r="I3" s="142"/>
      <c r="J3" s="142"/>
    </row>
    <row r="4" spans="1:10" ht="15" customHeight="1" thickTop="1" x14ac:dyDescent="0.25">
      <c r="A4" s="57" t="s">
        <v>4</v>
      </c>
      <c r="B4" s="58" t="s">
        <v>5</v>
      </c>
      <c r="C4" s="59" t="s">
        <v>6</v>
      </c>
      <c r="D4" s="303" t="s">
        <v>212</v>
      </c>
      <c r="E4" s="59" t="s">
        <v>6</v>
      </c>
      <c r="F4" s="59" t="s">
        <v>7</v>
      </c>
      <c r="G4" s="60" t="s">
        <v>8</v>
      </c>
      <c r="I4" s="224"/>
    </row>
    <row r="5" spans="1:10" s="140" customFormat="1" ht="15" customHeight="1" x14ac:dyDescent="0.25">
      <c r="A5" s="61"/>
      <c r="B5" s="62" t="s">
        <v>197</v>
      </c>
      <c r="C5" s="62" t="s">
        <v>208</v>
      </c>
      <c r="D5" s="304" t="s">
        <v>210</v>
      </c>
      <c r="E5" s="62" t="s">
        <v>209</v>
      </c>
      <c r="F5" s="62" t="s">
        <v>197</v>
      </c>
      <c r="G5" s="63" t="s">
        <v>9</v>
      </c>
      <c r="I5" s="224"/>
    </row>
    <row r="6" spans="1:10" ht="15" customHeight="1" x14ac:dyDescent="0.25">
      <c r="A6" s="64" t="s">
        <v>10</v>
      </c>
      <c r="B6" s="65"/>
      <c r="C6" s="65"/>
      <c r="D6" s="305"/>
      <c r="E6" s="65"/>
      <c r="F6" s="65"/>
      <c r="G6" s="66"/>
      <c r="I6" s="225"/>
    </row>
    <row r="7" spans="1:10" ht="15" customHeight="1" x14ac:dyDescent="0.25">
      <c r="A7" s="64" t="s">
        <v>11</v>
      </c>
      <c r="B7" s="65"/>
      <c r="C7" s="65"/>
      <c r="D7" s="305"/>
      <c r="E7" s="65"/>
      <c r="F7" s="65"/>
      <c r="G7" s="67"/>
      <c r="I7" s="225"/>
    </row>
    <row r="8" spans="1:10" ht="15" customHeight="1" x14ac:dyDescent="0.25">
      <c r="A8" s="68" t="s">
        <v>12</v>
      </c>
      <c r="B8" s="69">
        <v>3930182</v>
      </c>
      <c r="C8" s="69">
        <v>3930182</v>
      </c>
      <c r="D8" s="306">
        <v>3930182</v>
      </c>
      <c r="E8" s="69">
        <v>4073625</v>
      </c>
      <c r="F8" s="69">
        <f>E8-C8</f>
        <v>143443</v>
      </c>
      <c r="G8" s="70">
        <f t="shared" ref="G8:G31" si="0">IF(ISBLANK(F8),"  ",IF(C8&gt;0,F8/C8,IF(F8&gt;0,1,0)))</f>
        <v>3.6497800865201664E-2</v>
      </c>
      <c r="I8" s="225"/>
    </row>
    <row r="9" spans="1:10" ht="15" customHeight="1" x14ac:dyDescent="0.25">
      <c r="A9" s="68" t="s">
        <v>13</v>
      </c>
      <c r="B9" s="69">
        <v>0</v>
      </c>
      <c r="C9" s="69">
        <v>0</v>
      </c>
      <c r="D9" s="306">
        <v>0</v>
      </c>
      <c r="E9" s="69">
        <v>0</v>
      </c>
      <c r="F9" s="69">
        <f>E9-C9</f>
        <v>0</v>
      </c>
      <c r="G9" s="70">
        <f t="shared" si="0"/>
        <v>0</v>
      </c>
      <c r="I9" s="225"/>
    </row>
    <row r="10" spans="1:10" ht="15" customHeight="1" x14ac:dyDescent="0.25">
      <c r="A10" s="71" t="s">
        <v>14</v>
      </c>
      <c r="B10" s="72">
        <v>0</v>
      </c>
      <c r="C10" s="72">
        <v>33097</v>
      </c>
      <c r="D10" s="314">
        <v>33097</v>
      </c>
      <c r="E10" s="72">
        <v>33366</v>
      </c>
      <c r="F10" s="69">
        <f t="shared" ref="F10:F31" si="1">E10-C10</f>
        <v>269</v>
      </c>
      <c r="G10" s="70">
        <f t="shared" si="0"/>
        <v>8.1276248602592388E-3</v>
      </c>
      <c r="I10" s="225"/>
    </row>
    <row r="11" spans="1:10" ht="15" customHeight="1" x14ac:dyDescent="0.25">
      <c r="A11" s="73" t="s">
        <v>15</v>
      </c>
      <c r="B11" s="74">
        <v>0</v>
      </c>
      <c r="C11" s="74">
        <v>0</v>
      </c>
      <c r="D11" s="307">
        <v>0</v>
      </c>
      <c r="E11" s="74">
        <v>0</v>
      </c>
      <c r="F11" s="69">
        <f t="shared" si="1"/>
        <v>0</v>
      </c>
      <c r="G11" s="70">
        <f t="shared" si="0"/>
        <v>0</v>
      </c>
      <c r="I11" s="225"/>
    </row>
    <row r="12" spans="1:10" ht="15" customHeight="1" x14ac:dyDescent="0.25">
      <c r="A12" s="75" t="s">
        <v>16</v>
      </c>
      <c r="B12" s="74">
        <v>0</v>
      </c>
      <c r="C12" s="74">
        <v>33097</v>
      </c>
      <c r="D12" s="307">
        <v>33097</v>
      </c>
      <c r="E12" s="74">
        <v>33366</v>
      </c>
      <c r="F12" s="69">
        <f t="shared" si="1"/>
        <v>269</v>
      </c>
      <c r="G12" s="70">
        <f t="shared" si="0"/>
        <v>8.1276248602592388E-3</v>
      </c>
      <c r="I12" s="225"/>
    </row>
    <row r="13" spans="1:10" ht="15" customHeight="1" x14ac:dyDescent="0.25">
      <c r="A13" s="75" t="s">
        <v>17</v>
      </c>
      <c r="B13" s="74">
        <v>0</v>
      </c>
      <c r="C13" s="74">
        <v>0</v>
      </c>
      <c r="D13" s="307">
        <v>0</v>
      </c>
      <c r="E13" s="74">
        <v>0</v>
      </c>
      <c r="F13" s="69">
        <f t="shared" si="1"/>
        <v>0</v>
      </c>
      <c r="G13" s="70">
        <f t="shared" si="0"/>
        <v>0</v>
      </c>
      <c r="I13" s="225"/>
    </row>
    <row r="14" spans="1:10" ht="15" customHeight="1" x14ac:dyDescent="0.25">
      <c r="A14" s="75" t="s">
        <v>18</v>
      </c>
      <c r="B14" s="74">
        <v>0</v>
      </c>
      <c r="C14" s="74">
        <v>0</v>
      </c>
      <c r="D14" s="307">
        <v>0</v>
      </c>
      <c r="E14" s="74">
        <v>0</v>
      </c>
      <c r="F14" s="69">
        <f t="shared" si="1"/>
        <v>0</v>
      </c>
      <c r="G14" s="70">
        <f t="shared" si="0"/>
        <v>0</v>
      </c>
      <c r="I14" s="225"/>
    </row>
    <row r="15" spans="1:10" ht="15" customHeight="1" x14ac:dyDescent="0.25">
      <c r="A15" s="75" t="s">
        <v>19</v>
      </c>
      <c r="B15" s="74">
        <v>0</v>
      </c>
      <c r="C15" s="74">
        <v>0</v>
      </c>
      <c r="D15" s="307">
        <v>0</v>
      </c>
      <c r="E15" s="74">
        <v>0</v>
      </c>
      <c r="F15" s="69">
        <f t="shared" si="1"/>
        <v>0</v>
      </c>
      <c r="G15" s="70">
        <f t="shared" si="0"/>
        <v>0</v>
      </c>
      <c r="I15" s="225"/>
    </row>
    <row r="16" spans="1:10" ht="15" customHeight="1" x14ac:dyDescent="0.25">
      <c r="A16" s="75" t="s">
        <v>20</v>
      </c>
      <c r="B16" s="74">
        <v>0</v>
      </c>
      <c r="C16" s="74">
        <v>0</v>
      </c>
      <c r="D16" s="307">
        <v>0</v>
      </c>
      <c r="E16" s="74">
        <v>0</v>
      </c>
      <c r="F16" s="69">
        <f t="shared" si="1"/>
        <v>0</v>
      </c>
      <c r="G16" s="70">
        <f t="shared" si="0"/>
        <v>0</v>
      </c>
      <c r="I16" s="225"/>
    </row>
    <row r="17" spans="1:9" ht="15" customHeight="1" x14ac:dyDescent="0.25">
      <c r="A17" s="75" t="s">
        <v>21</v>
      </c>
      <c r="B17" s="74">
        <v>0</v>
      </c>
      <c r="C17" s="74">
        <v>0</v>
      </c>
      <c r="D17" s="307">
        <v>0</v>
      </c>
      <c r="E17" s="74">
        <v>0</v>
      </c>
      <c r="F17" s="69">
        <f t="shared" si="1"/>
        <v>0</v>
      </c>
      <c r="G17" s="70">
        <f t="shared" si="0"/>
        <v>0</v>
      </c>
      <c r="I17" s="225"/>
    </row>
    <row r="18" spans="1:9" ht="15" customHeight="1" x14ac:dyDescent="0.25">
      <c r="A18" s="75" t="s">
        <v>22</v>
      </c>
      <c r="B18" s="74">
        <v>0</v>
      </c>
      <c r="C18" s="74">
        <v>0</v>
      </c>
      <c r="D18" s="307">
        <v>0</v>
      </c>
      <c r="E18" s="74">
        <v>0</v>
      </c>
      <c r="F18" s="69">
        <f t="shared" si="1"/>
        <v>0</v>
      </c>
      <c r="G18" s="70">
        <f t="shared" si="0"/>
        <v>0</v>
      </c>
      <c r="I18" s="225"/>
    </row>
    <row r="19" spans="1:9" ht="15" customHeight="1" x14ac:dyDescent="0.25">
      <c r="A19" s="75" t="s">
        <v>23</v>
      </c>
      <c r="B19" s="74">
        <v>0</v>
      </c>
      <c r="C19" s="74">
        <v>0</v>
      </c>
      <c r="D19" s="307">
        <v>0</v>
      </c>
      <c r="E19" s="74">
        <v>0</v>
      </c>
      <c r="F19" s="69">
        <f t="shared" si="1"/>
        <v>0</v>
      </c>
      <c r="G19" s="70">
        <f t="shared" si="0"/>
        <v>0</v>
      </c>
      <c r="I19" s="225"/>
    </row>
    <row r="20" spans="1:9" ht="15" customHeight="1" x14ac:dyDescent="0.25">
      <c r="A20" s="75" t="s">
        <v>24</v>
      </c>
      <c r="B20" s="74">
        <v>0</v>
      </c>
      <c r="C20" s="74">
        <v>0</v>
      </c>
      <c r="D20" s="307">
        <v>0</v>
      </c>
      <c r="E20" s="74">
        <v>0</v>
      </c>
      <c r="F20" s="69">
        <f t="shared" si="1"/>
        <v>0</v>
      </c>
      <c r="G20" s="70">
        <f t="shared" si="0"/>
        <v>0</v>
      </c>
      <c r="I20" s="225"/>
    </row>
    <row r="21" spans="1:9" ht="15" customHeight="1" x14ac:dyDescent="0.25">
      <c r="A21" s="75" t="s">
        <v>25</v>
      </c>
      <c r="B21" s="74">
        <v>0</v>
      </c>
      <c r="C21" s="74">
        <v>0</v>
      </c>
      <c r="D21" s="307">
        <v>0</v>
      </c>
      <c r="E21" s="74">
        <v>0</v>
      </c>
      <c r="F21" s="69">
        <f t="shared" si="1"/>
        <v>0</v>
      </c>
      <c r="G21" s="70">
        <f t="shared" si="0"/>
        <v>0</v>
      </c>
      <c r="I21" s="225"/>
    </row>
    <row r="22" spans="1:9" ht="15" customHeight="1" x14ac:dyDescent="0.25">
      <c r="A22" s="75" t="s">
        <v>26</v>
      </c>
      <c r="B22" s="74">
        <v>0</v>
      </c>
      <c r="C22" s="74">
        <v>0</v>
      </c>
      <c r="D22" s="307">
        <v>0</v>
      </c>
      <c r="E22" s="74">
        <v>0</v>
      </c>
      <c r="F22" s="69">
        <f t="shared" si="1"/>
        <v>0</v>
      </c>
      <c r="G22" s="70">
        <f t="shared" si="0"/>
        <v>0</v>
      </c>
      <c r="I22" s="225"/>
    </row>
    <row r="23" spans="1:9" ht="15" customHeight="1" x14ac:dyDescent="0.25">
      <c r="A23" s="76" t="s">
        <v>27</v>
      </c>
      <c r="B23" s="74">
        <v>0</v>
      </c>
      <c r="C23" s="74">
        <v>0</v>
      </c>
      <c r="D23" s="307">
        <v>0</v>
      </c>
      <c r="E23" s="74">
        <v>0</v>
      </c>
      <c r="F23" s="69">
        <f t="shared" si="1"/>
        <v>0</v>
      </c>
      <c r="G23" s="70">
        <f t="shared" si="0"/>
        <v>0</v>
      </c>
      <c r="I23" s="225"/>
    </row>
    <row r="24" spans="1:9" ht="15" customHeight="1" x14ac:dyDescent="0.25">
      <c r="A24" s="76" t="s">
        <v>28</v>
      </c>
      <c r="B24" s="74">
        <v>0</v>
      </c>
      <c r="C24" s="74">
        <v>0</v>
      </c>
      <c r="D24" s="307">
        <v>0</v>
      </c>
      <c r="E24" s="74">
        <v>0</v>
      </c>
      <c r="F24" s="69">
        <f t="shared" si="1"/>
        <v>0</v>
      </c>
      <c r="G24" s="70">
        <f t="shared" si="0"/>
        <v>0</v>
      </c>
      <c r="I24" s="225"/>
    </row>
    <row r="25" spans="1:9" ht="15" customHeight="1" x14ac:dyDescent="0.25">
      <c r="A25" s="76" t="s">
        <v>29</v>
      </c>
      <c r="B25" s="74">
        <v>0</v>
      </c>
      <c r="C25" s="74">
        <v>0</v>
      </c>
      <c r="D25" s="307">
        <v>0</v>
      </c>
      <c r="E25" s="74">
        <v>0</v>
      </c>
      <c r="F25" s="69">
        <f t="shared" si="1"/>
        <v>0</v>
      </c>
      <c r="G25" s="70">
        <f t="shared" si="0"/>
        <v>0</v>
      </c>
      <c r="I25" s="225"/>
    </row>
    <row r="26" spans="1:9" ht="15" customHeight="1" x14ac:dyDescent="0.25">
      <c r="A26" s="76" t="s">
        <v>30</v>
      </c>
      <c r="B26" s="74">
        <v>0</v>
      </c>
      <c r="C26" s="74">
        <v>0</v>
      </c>
      <c r="D26" s="307">
        <v>0</v>
      </c>
      <c r="E26" s="74">
        <v>0</v>
      </c>
      <c r="F26" s="69">
        <f t="shared" si="1"/>
        <v>0</v>
      </c>
      <c r="G26" s="70">
        <f t="shared" si="0"/>
        <v>0</v>
      </c>
      <c r="I26" s="225"/>
    </row>
    <row r="27" spans="1:9" ht="15" customHeight="1" x14ac:dyDescent="0.25">
      <c r="A27" s="76" t="s">
        <v>31</v>
      </c>
      <c r="B27" s="74">
        <v>0</v>
      </c>
      <c r="C27" s="74">
        <v>0</v>
      </c>
      <c r="D27" s="307">
        <v>0</v>
      </c>
      <c r="E27" s="74">
        <v>0</v>
      </c>
      <c r="F27" s="69">
        <f t="shared" si="1"/>
        <v>0</v>
      </c>
      <c r="G27" s="70">
        <f t="shared" si="0"/>
        <v>0</v>
      </c>
      <c r="I27" s="225"/>
    </row>
    <row r="28" spans="1:9" ht="15" customHeight="1" x14ac:dyDescent="0.25">
      <c r="A28" s="76" t="s">
        <v>87</v>
      </c>
      <c r="B28" s="74">
        <v>0</v>
      </c>
      <c r="C28" s="74">
        <v>0</v>
      </c>
      <c r="D28" s="307">
        <v>0</v>
      </c>
      <c r="E28" s="74">
        <v>0</v>
      </c>
      <c r="F28" s="69">
        <f t="shared" si="1"/>
        <v>0</v>
      </c>
      <c r="G28" s="70">
        <f t="shared" si="0"/>
        <v>0</v>
      </c>
      <c r="I28" s="225"/>
    </row>
    <row r="29" spans="1:9" ht="15" customHeight="1" x14ac:dyDescent="0.25">
      <c r="A29" s="76" t="s">
        <v>32</v>
      </c>
      <c r="B29" s="74">
        <v>0</v>
      </c>
      <c r="C29" s="74">
        <v>0</v>
      </c>
      <c r="D29" s="307">
        <v>0</v>
      </c>
      <c r="E29" s="74">
        <v>0</v>
      </c>
      <c r="F29" s="69">
        <f t="shared" si="1"/>
        <v>0</v>
      </c>
      <c r="G29" s="70">
        <f t="shared" si="0"/>
        <v>0</v>
      </c>
      <c r="I29" s="225"/>
    </row>
    <row r="30" spans="1:9" ht="15" customHeight="1" x14ac:dyDescent="0.25">
      <c r="A30" s="217" t="s">
        <v>199</v>
      </c>
      <c r="B30" s="74">
        <v>0</v>
      </c>
      <c r="C30" s="74">
        <v>0</v>
      </c>
      <c r="D30" s="307">
        <v>0</v>
      </c>
      <c r="E30" s="74">
        <v>0</v>
      </c>
      <c r="F30" s="69">
        <f t="shared" si="1"/>
        <v>0</v>
      </c>
      <c r="G30" s="70">
        <f t="shared" si="0"/>
        <v>0</v>
      </c>
      <c r="I30" s="225"/>
    </row>
    <row r="31" spans="1:9" ht="15" customHeight="1" x14ac:dyDescent="0.25">
      <c r="A31" s="76" t="s">
        <v>200</v>
      </c>
      <c r="B31" s="74">
        <v>0</v>
      </c>
      <c r="C31" s="74">
        <v>0</v>
      </c>
      <c r="D31" s="307">
        <v>0</v>
      </c>
      <c r="E31" s="74">
        <v>0</v>
      </c>
      <c r="F31" s="69">
        <f t="shared" si="1"/>
        <v>0</v>
      </c>
      <c r="G31" s="70">
        <f t="shared" si="0"/>
        <v>0</v>
      </c>
      <c r="I31" s="225"/>
    </row>
    <row r="32" spans="1:9" ht="15" customHeight="1" x14ac:dyDescent="0.25">
      <c r="A32" s="350" t="s">
        <v>211</v>
      </c>
      <c r="B32" s="74">
        <v>0</v>
      </c>
      <c r="C32" s="74">
        <v>0</v>
      </c>
      <c r="D32" s="307">
        <v>0</v>
      </c>
      <c r="E32" s="74">
        <v>0</v>
      </c>
      <c r="F32" s="69">
        <f t="shared" ref="F32" si="2">E32-C32</f>
        <v>0</v>
      </c>
      <c r="G32" s="70">
        <f t="shared" ref="G32" si="3">IF(ISBLANK(F32),"  ",IF(C32&gt;0,F32/C32,IF(F32&gt;0,1,0)))</f>
        <v>0</v>
      </c>
      <c r="I32" s="225"/>
    </row>
    <row r="33" spans="1:14" ht="15" customHeight="1" x14ac:dyDescent="0.25">
      <c r="A33" s="77" t="s">
        <v>33</v>
      </c>
      <c r="B33" s="74"/>
      <c r="C33" s="74"/>
      <c r="D33" s="307"/>
      <c r="E33" s="74"/>
      <c r="F33" s="74"/>
      <c r="G33" s="66"/>
      <c r="I33" s="225"/>
    </row>
    <row r="34" spans="1:14" ht="15" customHeight="1" x14ac:dyDescent="0.25">
      <c r="A34" s="73" t="s">
        <v>34</v>
      </c>
      <c r="B34" s="69">
        <v>0</v>
      </c>
      <c r="C34" s="69">
        <v>0</v>
      </c>
      <c r="D34" s="306">
        <v>0</v>
      </c>
      <c r="E34" s="69">
        <v>0</v>
      </c>
      <c r="F34" s="69">
        <f>E34-C34</f>
        <v>0</v>
      </c>
      <c r="G34" s="70">
        <f>IF(ISBLANK(F34),"  ",IF(C34&gt;0,F34/C34,IF(F34&gt;0,1,0)))</f>
        <v>0</v>
      </c>
      <c r="I34" s="225"/>
    </row>
    <row r="35" spans="1:14" ht="15" customHeight="1" x14ac:dyDescent="0.25">
      <c r="A35" s="78" t="s">
        <v>35</v>
      </c>
      <c r="B35" s="74"/>
      <c r="C35" s="74"/>
      <c r="D35" s="307"/>
      <c r="E35" s="74"/>
      <c r="F35" s="74"/>
      <c r="G35" s="66"/>
      <c r="I35" s="225"/>
    </row>
    <row r="36" spans="1:14" ht="15" customHeight="1" x14ac:dyDescent="0.25">
      <c r="A36" s="73" t="s">
        <v>34</v>
      </c>
      <c r="B36" s="65">
        <v>0</v>
      </c>
      <c r="C36" s="65">
        <v>0</v>
      </c>
      <c r="D36" s="305">
        <v>0</v>
      </c>
      <c r="E36" s="65">
        <v>0</v>
      </c>
      <c r="F36" s="69">
        <f>E36-C36</f>
        <v>0</v>
      </c>
      <c r="G36" s="70">
        <f>IF(ISBLANK(F36),"  ",IF(C36&gt;0,F36/C36,IF(F36&gt;0,1,0)))</f>
        <v>0</v>
      </c>
      <c r="I36" s="225"/>
    </row>
    <row r="37" spans="1:14" ht="15" customHeight="1" x14ac:dyDescent="0.25">
      <c r="A37" s="75" t="s">
        <v>36</v>
      </c>
      <c r="B37" s="74"/>
      <c r="C37" s="74"/>
      <c r="D37" s="307"/>
      <c r="E37" s="74"/>
      <c r="F37" s="72"/>
      <c r="G37" s="70" t="str">
        <f>IF(ISBLANK(F37),"  ",IF(C37&gt;0,F37/C37,IF(F37&gt;0,1,0)))</f>
        <v xml:space="preserve">  </v>
      </c>
      <c r="I37" s="225"/>
    </row>
    <row r="38" spans="1:14" s="124" customFormat="1" ht="15" customHeight="1" x14ac:dyDescent="0.25">
      <c r="A38" s="79" t="s">
        <v>38</v>
      </c>
      <c r="B38" s="80">
        <v>3930182</v>
      </c>
      <c r="C38" s="80">
        <v>3963279</v>
      </c>
      <c r="D38" s="311">
        <v>3963279</v>
      </c>
      <c r="E38" s="80">
        <v>4106991</v>
      </c>
      <c r="F38" s="80">
        <f>E38-C38</f>
        <v>143712</v>
      </c>
      <c r="G38" s="81">
        <f>IF(ISBLANK(F38),"  ",IF(C38&gt;0,F38/C38,IF(F38&gt;0,1,0)))</f>
        <v>3.6260883980158851E-2</v>
      </c>
      <c r="I38" s="226"/>
    </row>
    <row r="39" spans="1:14" ht="15" customHeight="1" x14ac:dyDescent="0.25">
      <c r="A39" s="77" t="s">
        <v>39</v>
      </c>
      <c r="B39" s="74"/>
      <c r="C39" s="74"/>
      <c r="D39" s="307"/>
      <c r="E39" s="74"/>
      <c r="F39" s="74"/>
      <c r="G39" s="66"/>
      <c r="I39" s="225"/>
    </row>
    <row r="40" spans="1:14" ht="15" customHeight="1" x14ac:dyDescent="0.25">
      <c r="A40" s="82" t="s">
        <v>40</v>
      </c>
      <c r="B40" s="69">
        <v>0</v>
      </c>
      <c r="C40" s="69">
        <v>0</v>
      </c>
      <c r="D40" s="306">
        <v>0</v>
      </c>
      <c r="E40" s="69">
        <v>0</v>
      </c>
      <c r="F40" s="69">
        <f>E40-C40</f>
        <v>0</v>
      </c>
      <c r="G40" s="70">
        <f t="shared" ref="G40:G45" si="4">IF(ISBLANK(F40),"  ",IF(C40&gt;0,F40/C40,IF(F40&gt;0,1,0)))</f>
        <v>0</v>
      </c>
      <c r="I40" s="225"/>
    </row>
    <row r="41" spans="1:14" ht="15" customHeight="1" x14ac:dyDescent="0.25">
      <c r="A41" s="83" t="s">
        <v>41</v>
      </c>
      <c r="B41" s="69">
        <v>0</v>
      </c>
      <c r="C41" s="69">
        <v>0</v>
      </c>
      <c r="D41" s="306">
        <v>0</v>
      </c>
      <c r="E41" s="69">
        <v>0</v>
      </c>
      <c r="F41" s="72">
        <f>E41-C41</f>
        <v>0</v>
      </c>
      <c r="G41" s="70">
        <f t="shared" si="4"/>
        <v>0</v>
      </c>
      <c r="I41" s="225"/>
    </row>
    <row r="42" spans="1:14" ht="15" customHeight="1" x14ac:dyDescent="0.25">
      <c r="A42" s="83" t="s">
        <v>42</v>
      </c>
      <c r="B42" s="69">
        <v>0</v>
      </c>
      <c r="C42" s="69">
        <v>0</v>
      </c>
      <c r="D42" s="306">
        <v>0</v>
      </c>
      <c r="E42" s="69">
        <v>0</v>
      </c>
      <c r="F42" s="72">
        <f t="shared" ref="F42:F45" si="5">E42-C42</f>
        <v>0</v>
      </c>
      <c r="G42" s="70">
        <f t="shared" si="4"/>
        <v>0</v>
      </c>
      <c r="I42" s="225"/>
    </row>
    <row r="43" spans="1:14" ht="15" customHeight="1" x14ac:dyDescent="0.25">
      <c r="A43" s="83" t="s">
        <v>43</v>
      </c>
      <c r="B43" s="69">
        <v>0</v>
      </c>
      <c r="C43" s="69">
        <v>0</v>
      </c>
      <c r="D43" s="306">
        <v>0</v>
      </c>
      <c r="E43" s="69">
        <v>0</v>
      </c>
      <c r="F43" s="72">
        <f t="shared" si="5"/>
        <v>0</v>
      </c>
      <c r="G43" s="70">
        <f t="shared" si="4"/>
        <v>0</v>
      </c>
      <c r="I43" s="225"/>
    </row>
    <row r="44" spans="1:14" ht="15" customHeight="1" x14ac:dyDescent="0.25">
      <c r="A44" s="84" t="s">
        <v>44</v>
      </c>
      <c r="B44" s="69">
        <v>0</v>
      </c>
      <c r="C44" s="69">
        <v>0</v>
      </c>
      <c r="D44" s="306">
        <v>0</v>
      </c>
      <c r="E44" s="69">
        <v>0</v>
      </c>
      <c r="F44" s="72">
        <f t="shared" si="5"/>
        <v>0</v>
      </c>
      <c r="G44" s="70">
        <f t="shared" si="4"/>
        <v>0</v>
      </c>
      <c r="I44" s="225"/>
    </row>
    <row r="45" spans="1:14" s="124" customFormat="1" ht="15" customHeight="1" x14ac:dyDescent="0.25">
      <c r="A45" s="77" t="s">
        <v>45</v>
      </c>
      <c r="B45" s="85">
        <v>0</v>
      </c>
      <c r="C45" s="85">
        <v>0</v>
      </c>
      <c r="D45" s="315">
        <v>0</v>
      </c>
      <c r="E45" s="85">
        <v>0</v>
      </c>
      <c r="F45" s="96">
        <f t="shared" si="5"/>
        <v>0</v>
      </c>
      <c r="G45" s="81">
        <f t="shared" si="4"/>
        <v>0</v>
      </c>
      <c r="I45" s="226"/>
      <c r="N45" s="124" t="s">
        <v>46</v>
      </c>
    </row>
    <row r="46" spans="1:14" ht="15" customHeight="1" x14ac:dyDescent="0.25">
      <c r="A46" s="75" t="s">
        <v>46</v>
      </c>
      <c r="B46" s="74"/>
      <c r="C46" s="74"/>
      <c r="D46" s="307"/>
      <c r="E46" s="74"/>
      <c r="F46" s="74"/>
      <c r="G46" s="66"/>
      <c r="I46" s="225"/>
    </row>
    <row r="47" spans="1:14" s="124" customFormat="1" ht="15" customHeight="1" x14ac:dyDescent="0.25">
      <c r="A47" s="86" t="s">
        <v>47</v>
      </c>
      <c r="B47" s="87">
        <v>371172.1</v>
      </c>
      <c r="C47" s="87">
        <v>375000</v>
      </c>
      <c r="D47" s="310">
        <v>375000</v>
      </c>
      <c r="E47" s="87">
        <v>375000</v>
      </c>
      <c r="F47" s="87">
        <f>E47-C47</f>
        <v>0</v>
      </c>
      <c r="G47" s="81">
        <f>IF(ISBLANK(F47),"  ",IF(C47&gt;0,F47/C47,IF(F47&gt;0,1,0)))</f>
        <v>0</v>
      </c>
      <c r="I47" s="226"/>
    </row>
    <row r="48" spans="1:14" ht="15" customHeight="1" x14ac:dyDescent="0.25">
      <c r="A48" s="75" t="s">
        <v>46</v>
      </c>
      <c r="B48" s="80"/>
      <c r="C48" s="80"/>
      <c r="D48" s="311"/>
      <c r="E48" s="80"/>
      <c r="F48" s="74"/>
      <c r="G48" s="66"/>
      <c r="I48" s="226"/>
    </row>
    <row r="49" spans="1:9" ht="15" customHeight="1" x14ac:dyDescent="0.25">
      <c r="A49" s="86" t="s">
        <v>198</v>
      </c>
      <c r="B49" s="87">
        <v>0</v>
      </c>
      <c r="C49" s="87">
        <v>0</v>
      </c>
      <c r="D49" s="310">
        <v>0</v>
      </c>
      <c r="E49" s="87">
        <v>0</v>
      </c>
      <c r="F49" s="87">
        <f>E49-C49</f>
        <v>0</v>
      </c>
      <c r="G49" s="81">
        <f>IF(ISBLANK(F49)," ",IF(C49&gt;0,F49/C49,IF(F49&gt;0,1,0)))</f>
        <v>0</v>
      </c>
      <c r="I49" s="226"/>
    </row>
    <row r="50" spans="1:9" ht="15" customHeight="1" x14ac:dyDescent="0.25">
      <c r="A50" s="73"/>
      <c r="B50" s="65"/>
      <c r="C50" s="65"/>
      <c r="D50" s="305"/>
      <c r="E50" s="65"/>
      <c r="F50" s="65"/>
      <c r="G50" s="67"/>
      <c r="I50" s="225"/>
    </row>
    <row r="51" spans="1:9" s="124" customFormat="1" ht="15" customHeight="1" x14ac:dyDescent="0.25">
      <c r="A51" s="86" t="s">
        <v>48</v>
      </c>
      <c r="B51" s="87">
        <v>0</v>
      </c>
      <c r="C51" s="87">
        <v>0</v>
      </c>
      <c r="D51" s="310">
        <v>0</v>
      </c>
      <c r="E51" s="87">
        <v>0</v>
      </c>
      <c r="F51" s="87">
        <f>E51-C51</f>
        <v>0</v>
      </c>
      <c r="G51" s="81">
        <f>IF(ISBLANK(F51),"  ",IF(C51&gt;0,F51/C51,IF(F51&gt;0,1,0)))</f>
        <v>0</v>
      </c>
      <c r="I51" s="226"/>
    </row>
    <row r="52" spans="1:9" ht="15" customHeight="1" x14ac:dyDescent="0.25">
      <c r="A52" s="75" t="s">
        <v>46</v>
      </c>
      <c r="B52" s="74"/>
      <c r="C52" s="74"/>
      <c r="D52" s="307"/>
      <c r="E52" s="74"/>
      <c r="F52" s="74"/>
      <c r="G52" s="66"/>
      <c r="I52" s="225"/>
    </row>
    <row r="53" spans="1:9" s="124" customFormat="1" ht="15" customHeight="1" x14ac:dyDescent="0.25">
      <c r="A53" s="77" t="s">
        <v>49</v>
      </c>
      <c r="B53" s="85">
        <v>3662780.3099999996</v>
      </c>
      <c r="C53" s="85">
        <v>9100000</v>
      </c>
      <c r="D53" s="315">
        <v>9100000</v>
      </c>
      <c r="E53" s="85">
        <v>9100000</v>
      </c>
      <c r="F53" s="85">
        <f>E53-C53</f>
        <v>0</v>
      </c>
      <c r="G53" s="81">
        <f>IF(ISBLANK(F53),"  ",IF(C53&gt;0,F53/C53,IF(F53&gt;0,1,0)))</f>
        <v>0</v>
      </c>
      <c r="I53" s="226"/>
    </row>
    <row r="54" spans="1:9" ht="15" customHeight="1" x14ac:dyDescent="0.25">
      <c r="A54" s="75" t="s">
        <v>46</v>
      </c>
      <c r="B54" s="74"/>
      <c r="C54" s="74"/>
      <c r="D54" s="307"/>
      <c r="E54" s="74"/>
      <c r="F54" s="74"/>
      <c r="G54" s="66"/>
      <c r="I54" s="225"/>
    </row>
    <row r="55" spans="1:9" s="124" customFormat="1" ht="15" customHeight="1" x14ac:dyDescent="0.25">
      <c r="A55" s="88" t="s">
        <v>50</v>
      </c>
      <c r="B55" s="89">
        <v>6420989.6900000004</v>
      </c>
      <c r="C55" s="89">
        <v>4034667</v>
      </c>
      <c r="D55" s="316">
        <v>4034667</v>
      </c>
      <c r="E55" s="89">
        <v>4034667</v>
      </c>
      <c r="F55" s="89">
        <f>E55-C55</f>
        <v>0</v>
      </c>
      <c r="G55" s="81">
        <f>IF(ISBLANK(F55),"  ",IF(C55&gt;0,F55/C55,IF(F55&gt;0,1,0)))</f>
        <v>0</v>
      </c>
      <c r="I55" s="226"/>
    </row>
    <row r="56" spans="1:9" ht="15" customHeight="1" x14ac:dyDescent="0.25">
      <c r="A56" s="77"/>
      <c r="B56" s="65"/>
      <c r="C56" s="65"/>
      <c r="D56" s="305"/>
      <c r="E56" s="65"/>
      <c r="F56" s="65"/>
      <c r="G56" s="90"/>
      <c r="I56" s="225"/>
    </row>
    <row r="57" spans="1:9" s="124" customFormat="1" ht="15" customHeight="1" x14ac:dyDescent="0.25">
      <c r="A57" s="77" t="s">
        <v>51</v>
      </c>
      <c r="B57" s="85">
        <v>0</v>
      </c>
      <c r="C57" s="85">
        <v>0</v>
      </c>
      <c r="D57" s="315">
        <v>0</v>
      </c>
      <c r="E57" s="85">
        <v>0</v>
      </c>
      <c r="F57" s="89">
        <f>E57-C57</f>
        <v>0</v>
      </c>
      <c r="G57" s="81">
        <f>IF(ISBLANK(F57),"  ",IF(C57&gt;0,F57/C57,IF(F57&gt;0,1,0)))</f>
        <v>0</v>
      </c>
      <c r="I57" s="226"/>
    </row>
    <row r="58" spans="1:9" ht="15" customHeight="1" x14ac:dyDescent="0.25">
      <c r="A58" s="75"/>
      <c r="B58" s="74"/>
      <c r="C58" s="74"/>
      <c r="D58" s="307"/>
      <c r="E58" s="74"/>
      <c r="F58" s="74"/>
      <c r="G58" s="66"/>
      <c r="I58" s="225"/>
    </row>
    <row r="59" spans="1:9" s="124" customFormat="1" ht="15" customHeight="1" x14ac:dyDescent="0.25">
      <c r="A59" s="91" t="s">
        <v>52</v>
      </c>
      <c r="B59" s="85">
        <v>14385124.100000001</v>
      </c>
      <c r="C59" s="85">
        <v>17472946</v>
      </c>
      <c r="D59" s="344">
        <v>17472946</v>
      </c>
      <c r="E59" s="234">
        <v>17616658</v>
      </c>
      <c r="F59" s="85">
        <f>E59-C59</f>
        <v>143712</v>
      </c>
      <c r="G59" s="81">
        <f>IF(ISBLANK(F59),"  ",IF(C59&gt;0,F59/C59,IF(F59&gt;0,1,0)))</f>
        <v>8.2248294019794943E-3</v>
      </c>
      <c r="I59" s="226"/>
    </row>
    <row r="60" spans="1:9" ht="15" customHeight="1" x14ac:dyDescent="0.25">
      <c r="A60" s="92"/>
      <c r="B60" s="74"/>
      <c r="C60" s="74"/>
      <c r="D60" s="307"/>
      <c r="E60" s="74"/>
      <c r="F60" s="74"/>
      <c r="G60" s="66" t="s">
        <v>46</v>
      </c>
      <c r="I60" s="225"/>
    </row>
    <row r="61" spans="1:9" ht="15" customHeight="1" x14ac:dyDescent="0.25">
      <c r="A61" s="93"/>
      <c r="B61" s="65"/>
      <c r="C61" s="65"/>
      <c r="D61" s="305"/>
      <c r="E61" s="65"/>
      <c r="F61" s="65"/>
      <c r="G61" s="67" t="s">
        <v>46</v>
      </c>
      <c r="I61" s="225"/>
    </row>
    <row r="62" spans="1:9" ht="15" customHeight="1" x14ac:dyDescent="0.25">
      <c r="A62" s="91" t="s">
        <v>53</v>
      </c>
      <c r="B62" s="65"/>
      <c r="C62" s="65"/>
      <c r="D62" s="305"/>
      <c r="E62" s="65"/>
      <c r="F62" s="65"/>
      <c r="G62" s="67"/>
      <c r="I62" s="225"/>
    </row>
    <row r="63" spans="1:9" ht="15" customHeight="1" x14ac:dyDescent="0.25">
      <c r="A63" s="73" t="s">
        <v>54</v>
      </c>
      <c r="B63" s="65">
        <v>94727.26</v>
      </c>
      <c r="C63" s="65">
        <v>84000</v>
      </c>
      <c r="D63" s="305">
        <v>84000</v>
      </c>
      <c r="E63" s="65">
        <v>84000</v>
      </c>
      <c r="F63" s="65">
        <f>E63-C63</f>
        <v>0</v>
      </c>
      <c r="G63" s="70">
        <f t="shared" ref="G63:G76" si="6">IF(ISBLANK(F63),"  ",IF(C63&gt;0,F63/C63,IF(F63&gt;0,1,0)))</f>
        <v>0</v>
      </c>
      <c r="I63" s="225"/>
    </row>
    <row r="64" spans="1:9" ht="15" customHeight="1" x14ac:dyDescent="0.25">
      <c r="A64" s="75" t="s">
        <v>55</v>
      </c>
      <c r="B64" s="74">
        <v>2649387.9699999997</v>
      </c>
      <c r="C64" s="74">
        <v>2909946</v>
      </c>
      <c r="D64" s="307">
        <v>2909946</v>
      </c>
      <c r="E64" s="74">
        <v>3060658</v>
      </c>
      <c r="F64" s="74">
        <f>E64-C64</f>
        <v>150712</v>
      </c>
      <c r="G64" s="70">
        <f t="shared" si="6"/>
        <v>5.1792026381245561E-2</v>
      </c>
      <c r="I64" s="225"/>
    </row>
    <row r="65" spans="1:9" ht="15" customHeight="1" x14ac:dyDescent="0.25">
      <c r="A65" s="75" t="s">
        <v>56</v>
      </c>
      <c r="B65" s="74">
        <v>0</v>
      </c>
      <c r="C65" s="74">
        <v>0</v>
      </c>
      <c r="D65" s="307">
        <v>0</v>
      </c>
      <c r="E65" s="74">
        <v>0</v>
      </c>
      <c r="F65" s="74">
        <f t="shared" ref="F65:F76" si="7">E65-C65</f>
        <v>0</v>
      </c>
      <c r="G65" s="70">
        <f t="shared" si="6"/>
        <v>0</v>
      </c>
      <c r="I65" s="225"/>
    </row>
    <row r="66" spans="1:9" ht="15" customHeight="1" x14ac:dyDescent="0.25">
      <c r="A66" s="75" t="s">
        <v>57</v>
      </c>
      <c r="B66" s="74">
        <v>0</v>
      </c>
      <c r="C66" s="74">
        <v>0</v>
      </c>
      <c r="D66" s="307">
        <v>0</v>
      </c>
      <c r="E66" s="74">
        <v>0</v>
      </c>
      <c r="F66" s="74">
        <f t="shared" si="7"/>
        <v>0</v>
      </c>
      <c r="G66" s="70">
        <f t="shared" si="6"/>
        <v>0</v>
      </c>
      <c r="I66" s="225"/>
    </row>
    <row r="67" spans="1:9" ht="15" customHeight="1" x14ac:dyDescent="0.25">
      <c r="A67" s="75" t="s">
        <v>58</v>
      </c>
      <c r="B67" s="74">
        <v>0</v>
      </c>
      <c r="C67" s="74">
        <v>0</v>
      </c>
      <c r="D67" s="307">
        <v>0</v>
      </c>
      <c r="E67" s="74">
        <v>0</v>
      </c>
      <c r="F67" s="74">
        <f t="shared" si="7"/>
        <v>0</v>
      </c>
      <c r="G67" s="70">
        <f t="shared" si="6"/>
        <v>0</v>
      </c>
      <c r="I67" s="225"/>
    </row>
    <row r="68" spans="1:9" ht="15" customHeight="1" x14ac:dyDescent="0.25">
      <c r="A68" s="75" t="s">
        <v>59</v>
      </c>
      <c r="B68" s="74">
        <v>9461247.9100000001</v>
      </c>
      <c r="C68" s="74">
        <v>10002000</v>
      </c>
      <c r="D68" s="307">
        <v>10002000</v>
      </c>
      <c r="E68" s="74">
        <v>9995000</v>
      </c>
      <c r="F68" s="74">
        <f t="shared" si="7"/>
        <v>-7000</v>
      </c>
      <c r="G68" s="70">
        <f t="shared" si="6"/>
        <v>-6.9986002799440113E-4</v>
      </c>
      <c r="I68" s="225"/>
    </row>
    <row r="69" spans="1:9" ht="15" customHeight="1" x14ac:dyDescent="0.25">
      <c r="A69" s="75" t="s">
        <v>60</v>
      </c>
      <c r="B69" s="74">
        <v>0</v>
      </c>
      <c r="C69" s="74">
        <v>0</v>
      </c>
      <c r="D69" s="307">
        <v>0</v>
      </c>
      <c r="E69" s="74">
        <v>0</v>
      </c>
      <c r="F69" s="74">
        <f t="shared" si="7"/>
        <v>0</v>
      </c>
      <c r="G69" s="70">
        <f t="shared" si="6"/>
        <v>0</v>
      </c>
      <c r="I69" s="225"/>
    </row>
    <row r="70" spans="1:9" ht="15" customHeight="1" x14ac:dyDescent="0.25">
      <c r="A70" s="75" t="s">
        <v>61</v>
      </c>
      <c r="B70" s="74">
        <v>289235.24</v>
      </c>
      <c r="C70" s="74">
        <v>347000</v>
      </c>
      <c r="D70" s="307">
        <v>347000</v>
      </c>
      <c r="E70" s="74">
        <v>347000</v>
      </c>
      <c r="F70" s="74">
        <f t="shared" si="7"/>
        <v>0</v>
      </c>
      <c r="G70" s="70">
        <f t="shared" si="6"/>
        <v>0</v>
      </c>
      <c r="I70" s="225"/>
    </row>
    <row r="71" spans="1:9" s="124" customFormat="1" ht="15" customHeight="1" x14ac:dyDescent="0.25">
      <c r="A71" s="94" t="s">
        <v>62</v>
      </c>
      <c r="B71" s="80">
        <v>12494598.380000001</v>
      </c>
      <c r="C71" s="80">
        <v>13342946</v>
      </c>
      <c r="D71" s="345">
        <v>13342946</v>
      </c>
      <c r="E71" s="235">
        <v>13486658</v>
      </c>
      <c r="F71" s="80">
        <f t="shared" si="7"/>
        <v>143712</v>
      </c>
      <c r="G71" s="81">
        <f t="shared" si="6"/>
        <v>1.0770634910761087E-2</v>
      </c>
      <c r="I71" s="226"/>
    </row>
    <row r="72" spans="1:9" ht="15" customHeight="1" x14ac:dyDescent="0.25">
      <c r="A72" s="75" t="s">
        <v>63</v>
      </c>
      <c r="B72" s="74">
        <v>0</v>
      </c>
      <c r="C72" s="74">
        <v>0</v>
      </c>
      <c r="D72" s="346">
        <v>0</v>
      </c>
      <c r="E72" s="236">
        <v>0</v>
      </c>
      <c r="F72" s="74">
        <f t="shared" si="7"/>
        <v>0</v>
      </c>
      <c r="G72" s="70">
        <f t="shared" si="6"/>
        <v>0</v>
      </c>
      <c r="I72" s="225"/>
    </row>
    <row r="73" spans="1:9" ht="15" customHeight="1" x14ac:dyDescent="0.25">
      <c r="A73" s="75" t="s">
        <v>64</v>
      </c>
      <c r="B73" s="74">
        <v>0</v>
      </c>
      <c r="C73" s="74">
        <v>0</v>
      </c>
      <c r="D73" s="346">
        <v>0</v>
      </c>
      <c r="E73" s="236">
        <v>0</v>
      </c>
      <c r="F73" s="74">
        <f t="shared" si="7"/>
        <v>0</v>
      </c>
      <c r="G73" s="70">
        <f t="shared" si="6"/>
        <v>0</v>
      </c>
      <c r="I73" s="225"/>
    </row>
    <row r="74" spans="1:9" ht="15" customHeight="1" x14ac:dyDescent="0.25">
      <c r="A74" s="75" t="s">
        <v>65</v>
      </c>
      <c r="B74" s="74">
        <v>0</v>
      </c>
      <c r="C74" s="74">
        <v>0</v>
      </c>
      <c r="D74" s="346">
        <v>0</v>
      </c>
      <c r="E74" s="236">
        <v>0</v>
      </c>
      <c r="F74" s="74">
        <f t="shared" si="7"/>
        <v>0</v>
      </c>
      <c r="G74" s="70">
        <f t="shared" si="6"/>
        <v>0</v>
      </c>
      <c r="I74" s="225"/>
    </row>
    <row r="75" spans="1:9" ht="15" customHeight="1" x14ac:dyDescent="0.25">
      <c r="A75" s="75" t="s">
        <v>66</v>
      </c>
      <c r="B75" s="74">
        <v>1890526.01</v>
      </c>
      <c r="C75" s="74">
        <v>4130000</v>
      </c>
      <c r="D75" s="346">
        <v>4130000</v>
      </c>
      <c r="E75" s="236">
        <v>4130000</v>
      </c>
      <c r="F75" s="74">
        <f t="shared" si="7"/>
        <v>0</v>
      </c>
      <c r="G75" s="70">
        <f t="shared" si="6"/>
        <v>0</v>
      </c>
      <c r="I75" s="225"/>
    </row>
    <row r="76" spans="1:9" s="124" customFormat="1" ht="15" customHeight="1" x14ac:dyDescent="0.25">
      <c r="A76" s="95" t="s">
        <v>67</v>
      </c>
      <c r="B76" s="96">
        <v>14385124.390000001</v>
      </c>
      <c r="C76" s="96">
        <v>17472946</v>
      </c>
      <c r="D76" s="347">
        <v>17472946</v>
      </c>
      <c r="E76" s="237">
        <v>17616658</v>
      </c>
      <c r="F76" s="80">
        <f t="shared" si="7"/>
        <v>143712</v>
      </c>
      <c r="G76" s="81">
        <f t="shared" si="6"/>
        <v>8.2248294019794943E-3</v>
      </c>
      <c r="I76" s="226"/>
    </row>
    <row r="77" spans="1:9" ht="15" customHeight="1" x14ac:dyDescent="0.25">
      <c r="A77" s="93"/>
      <c r="B77" s="65"/>
      <c r="C77" s="65"/>
      <c r="D77" s="305"/>
      <c r="E77" s="65"/>
      <c r="F77" s="65"/>
      <c r="G77" s="67"/>
      <c r="I77" s="225"/>
    </row>
    <row r="78" spans="1:9" ht="15" customHeight="1" x14ac:dyDescent="0.25">
      <c r="A78" s="91" t="s">
        <v>68</v>
      </c>
      <c r="B78" s="65"/>
      <c r="C78" s="65"/>
      <c r="D78" s="305"/>
      <c r="E78" s="65"/>
      <c r="F78" s="65"/>
      <c r="G78" s="67"/>
      <c r="I78" s="225"/>
    </row>
    <row r="79" spans="1:9" ht="15" customHeight="1" x14ac:dyDescent="0.25">
      <c r="A79" s="73" t="s">
        <v>69</v>
      </c>
      <c r="B79" s="69">
        <v>2965613.1100000003</v>
      </c>
      <c r="C79" s="69">
        <v>4137000</v>
      </c>
      <c r="D79" s="306">
        <v>4137000</v>
      </c>
      <c r="E79" s="69">
        <v>4137000</v>
      </c>
      <c r="F79" s="65">
        <f>E79-C79</f>
        <v>0</v>
      </c>
      <c r="G79" s="70">
        <f t="shared" ref="G79:G97" si="8">IF(ISBLANK(F79),"  ",IF(C79&gt;0,F79/C79,IF(F79&gt;0,1,0)))</f>
        <v>0</v>
      </c>
      <c r="I79" s="225"/>
    </row>
    <row r="80" spans="1:9" ht="15" customHeight="1" x14ac:dyDescent="0.25">
      <c r="A80" s="75" t="s">
        <v>70</v>
      </c>
      <c r="B80" s="72">
        <v>40037.61</v>
      </c>
      <c r="C80" s="72">
        <v>52000</v>
      </c>
      <c r="D80" s="314">
        <v>52000</v>
      </c>
      <c r="E80" s="72">
        <v>52000</v>
      </c>
      <c r="F80" s="74">
        <f>E80-C80</f>
        <v>0</v>
      </c>
      <c r="G80" s="70">
        <f t="shared" si="8"/>
        <v>0</v>
      </c>
      <c r="I80" s="225"/>
    </row>
    <row r="81" spans="1:9" ht="15" customHeight="1" x14ac:dyDescent="0.25">
      <c r="A81" s="75" t="s">
        <v>71</v>
      </c>
      <c r="B81" s="65">
        <v>1177508.43</v>
      </c>
      <c r="C81" s="65">
        <v>1628000</v>
      </c>
      <c r="D81" s="305">
        <v>1628000</v>
      </c>
      <c r="E81" s="65">
        <v>1628000</v>
      </c>
      <c r="F81" s="74">
        <f t="shared" ref="F81:F96" si="9">E81-C81</f>
        <v>0</v>
      </c>
      <c r="G81" s="70">
        <f t="shared" si="8"/>
        <v>0</v>
      </c>
      <c r="I81" s="225"/>
    </row>
    <row r="82" spans="1:9" s="124" customFormat="1" ht="15" customHeight="1" x14ac:dyDescent="0.25">
      <c r="A82" s="94" t="s">
        <v>72</v>
      </c>
      <c r="B82" s="96">
        <v>4183159.15</v>
      </c>
      <c r="C82" s="96">
        <v>5817000</v>
      </c>
      <c r="D82" s="317">
        <v>5817000</v>
      </c>
      <c r="E82" s="96">
        <v>5817000</v>
      </c>
      <c r="F82" s="80">
        <f t="shared" si="9"/>
        <v>0</v>
      </c>
      <c r="G82" s="81">
        <f t="shared" si="8"/>
        <v>0</v>
      </c>
      <c r="I82" s="226"/>
    </row>
    <row r="83" spans="1:9" ht="15" customHeight="1" x14ac:dyDescent="0.25">
      <c r="A83" s="75" t="s">
        <v>73</v>
      </c>
      <c r="B83" s="72">
        <v>211.12</v>
      </c>
      <c r="C83" s="72">
        <v>0</v>
      </c>
      <c r="D83" s="314">
        <v>0</v>
      </c>
      <c r="E83" s="72">
        <v>0</v>
      </c>
      <c r="F83" s="74">
        <f t="shared" si="9"/>
        <v>0</v>
      </c>
      <c r="G83" s="70">
        <f t="shared" si="8"/>
        <v>0</v>
      </c>
      <c r="I83" s="225"/>
    </row>
    <row r="84" spans="1:9" ht="15" customHeight="1" x14ac:dyDescent="0.25">
      <c r="A84" s="75" t="s">
        <v>74</v>
      </c>
      <c r="B84" s="69">
        <v>4594021.99</v>
      </c>
      <c r="C84" s="69">
        <v>4650000</v>
      </c>
      <c r="D84" s="306">
        <v>4650000</v>
      </c>
      <c r="E84" s="69">
        <v>4800712</v>
      </c>
      <c r="F84" s="74">
        <f t="shared" si="9"/>
        <v>150712</v>
      </c>
      <c r="G84" s="70">
        <f t="shared" si="8"/>
        <v>3.2411182795698927E-2</v>
      </c>
      <c r="I84" s="225"/>
    </row>
    <row r="85" spans="1:9" ht="15" customHeight="1" x14ac:dyDescent="0.25">
      <c r="A85" s="75" t="s">
        <v>75</v>
      </c>
      <c r="B85" s="65">
        <v>11016.619999999999</v>
      </c>
      <c r="C85" s="65">
        <v>9000</v>
      </c>
      <c r="D85" s="305">
        <v>9000</v>
      </c>
      <c r="E85" s="65">
        <v>2000</v>
      </c>
      <c r="F85" s="74">
        <f t="shared" si="9"/>
        <v>-7000</v>
      </c>
      <c r="G85" s="70">
        <f t="shared" si="8"/>
        <v>-0.77777777777777779</v>
      </c>
      <c r="I85" s="225"/>
    </row>
    <row r="86" spans="1:9" s="124" customFormat="1" ht="15" customHeight="1" x14ac:dyDescent="0.25">
      <c r="A86" s="78" t="s">
        <v>76</v>
      </c>
      <c r="B86" s="96">
        <v>4605249.7300000014</v>
      </c>
      <c r="C86" s="96">
        <v>4659000</v>
      </c>
      <c r="D86" s="317">
        <v>4659000</v>
      </c>
      <c r="E86" s="96">
        <v>4802712</v>
      </c>
      <c r="F86" s="80">
        <f t="shared" si="9"/>
        <v>143712</v>
      </c>
      <c r="G86" s="81">
        <f t="shared" si="8"/>
        <v>3.0846104314230523E-2</v>
      </c>
      <c r="I86" s="226"/>
    </row>
    <row r="87" spans="1:9" ht="15" customHeight="1" x14ac:dyDescent="0.25">
      <c r="A87" s="75" t="s">
        <v>77</v>
      </c>
      <c r="B87" s="65">
        <v>0</v>
      </c>
      <c r="C87" s="65">
        <v>0</v>
      </c>
      <c r="D87" s="305">
        <v>0</v>
      </c>
      <c r="E87" s="65">
        <v>0</v>
      </c>
      <c r="F87" s="74">
        <f t="shared" si="9"/>
        <v>0</v>
      </c>
      <c r="G87" s="70">
        <f t="shared" si="8"/>
        <v>0</v>
      </c>
      <c r="I87" s="225"/>
    </row>
    <row r="88" spans="1:9" ht="15" customHeight="1" x14ac:dyDescent="0.25">
      <c r="A88" s="75" t="s">
        <v>78</v>
      </c>
      <c r="B88" s="74">
        <v>5334347.75</v>
      </c>
      <c r="C88" s="74">
        <v>6621946</v>
      </c>
      <c r="D88" s="307">
        <v>6621946</v>
      </c>
      <c r="E88" s="74">
        <v>6621946</v>
      </c>
      <c r="F88" s="74">
        <f t="shared" si="9"/>
        <v>0</v>
      </c>
      <c r="G88" s="70">
        <f t="shared" si="8"/>
        <v>0</v>
      </c>
      <c r="I88" s="225"/>
    </row>
    <row r="89" spans="1:9" ht="15" customHeight="1" x14ac:dyDescent="0.25">
      <c r="A89" s="75" t="s">
        <v>79</v>
      </c>
      <c r="B89" s="74">
        <v>0</v>
      </c>
      <c r="C89" s="74">
        <v>0</v>
      </c>
      <c r="D89" s="307">
        <v>0</v>
      </c>
      <c r="E89" s="74">
        <v>0</v>
      </c>
      <c r="F89" s="74">
        <f t="shared" si="9"/>
        <v>0</v>
      </c>
      <c r="G89" s="70">
        <f t="shared" si="8"/>
        <v>0</v>
      </c>
      <c r="I89" s="225"/>
    </row>
    <row r="90" spans="1:9" ht="15" customHeight="1" x14ac:dyDescent="0.25">
      <c r="A90" s="75" t="s">
        <v>80</v>
      </c>
      <c r="B90" s="74">
        <v>262367.76</v>
      </c>
      <c r="C90" s="74">
        <v>375000</v>
      </c>
      <c r="D90" s="307">
        <v>375000</v>
      </c>
      <c r="E90" s="74">
        <v>375000</v>
      </c>
      <c r="F90" s="74">
        <f t="shared" si="9"/>
        <v>0</v>
      </c>
      <c r="G90" s="70">
        <f t="shared" si="8"/>
        <v>0</v>
      </c>
      <c r="I90" s="225"/>
    </row>
    <row r="91" spans="1:9" s="124" customFormat="1" ht="15" customHeight="1" x14ac:dyDescent="0.25">
      <c r="A91" s="78" t="s">
        <v>81</v>
      </c>
      <c r="B91" s="80">
        <v>5596715.5099999998</v>
      </c>
      <c r="C91" s="80">
        <v>6996946</v>
      </c>
      <c r="D91" s="345">
        <v>6996946</v>
      </c>
      <c r="E91" s="235">
        <v>6996946</v>
      </c>
      <c r="F91" s="80">
        <f t="shared" si="9"/>
        <v>0</v>
      </c>
      <c r="G91" s="81">
        <f t="shared" si="8"/>
        <v>0</v>
      </c>
      <c r="I91" s="226"/>
    </row>
    <row r="92" spans="1:9" ht="15" customHeight="1" x14ac:dyDescent="0.25">
      <c r="A92" s="75" t="s">
        <v>82</v>
      </c>
      <c r="B92" s="74">
        <v>0</v>
      </c>
      <c r="C92" s="74">
        <v>0</v>
      </c>
      <c r="D92" s="346">
        <v>0</v>
      </c>
      <c r="E92" s="236">
        <v>0</v>
      </c>
      <c r="F92" s="74">
        <f t="shared" si="9"/>
        <v>0</v>
      </c>
      <c r="G92" s="70">
        <f t="shared" si="8"/>
        <v>0</v>
      </c>
      <c r="I92" s="225"/>
    </row>
    <row r="93" spans="1:9" ht="15" customHeight="1" x14ac:dyDescent="0.25">
      <c r="A93" s="75" t="s">
        <v>83</v>
      </c>
      <c r="B93" s="74">
        <v>0</v>
      </c>
      <c r="C93" s="74">
        <v>0</v>
      </c>
      <c r="D93" s="346">
        <v>0</v>
      </c>
      <c r="E93" s="236">
        <v>0</v>
      </c>
      <c r="F93" s="74">
        <f t="shared" si="9"/>
        <v>0</v>
      </c>
      <c r="G93" s="70">
        <f t="shared" si="8"/>
        <v>0</v>
      </c>
      <c r="I93" s="225"/>
    </row>
    <row r="94" spans="1:9" ht="15" customHeight="1" x14ac:dyDescent="0.25">
      <c r="A94" s="83" t="s">
        <v>84</v>
      </c>
      <c r="B94" s="74">
        <v>0</v>
      </c>
      <c r="C94" s="74">
        <v>0</v>
      </c>
      <c r="D94" s="346">
        <v>0</v>
      </c>
      <c r="E94" s="236">
        <v>0</v>
      </c>
      <c r="F94" s="74">
        <f t="shared" si="9"/>
        <v>0</v>
      </c>
      <c r="G94" s="70">
        <f t="shared" si="8"/>
        <v>0</v>
      </c>
      <c r="I94" s="225"/>
    </row>
    <row r="95" spans="1:9" s="124" customFormat="1" ht="15" customHeight="1" x14ac:dyDescent="0.25">
      <c r="A95" s="97" t="s">
        <v>85</v>
      </c>
      <c r="B95" s="96">
        <v>0</v>
      </c>
      <c r="C95" s="96">
        <v>0</v>
      </c>
      <c r="D95" s="347">
        <v>0</v>
      </c>
      <c r="E95" s="237">
        <v>0</v>
      </c>
      <c r="F95" s="80">
        <f t="shared" si="9"/>
        <v>0</v>
      </c>
      <c r="G95" s="81">
        <f t="shared" si="8"/>
        <v>0</v>
      </c>
      <c r="I95" s="226"/>
    </row>
    <row r="96" spans="1:9" ht="15" customHeight="1" x14ac:dyDescent="0.25">
      <c r="A96" s="83" t="s">
        <v>86</v>
      </c>
      <c r="B96" s="74">
        <v>0</v>
      </c>
      <c r="C96" s="74">
        <v>0</v>
      </c>
      <c r="D96" s="346">
        <v>0</v>
      </c>
      <c r="E96" s="236">
        <v>0</v>
      </c>
      <c r="F96" s="74">
        <f t="shared" si="9"/>
        <v>0</v>
      </c>
      <c r="G96" s="70">
        <f t="shared" si="8"/>
        <v>0</v>
      </c>
      <c r="I96" s="225"/>
    </row>
    <row r="97" spans="1:10" s="124" customFormat="1" ht="15" customHeight="1" thickBot="1" x14ac:dyDescent="0.3">
      <c r="A97" s="195" t="s">
        <v>67</v>
      </c>
      <c r="B97" s="196">
        <v>14385124.390000001</v>
      </c>
      <c r="C97" s="196">
        <v>17472946</v>
      </c>
      <c r="D97" s="348">
        <v>17472946</v>
      </c>
      <c r="E97" s="238">
        <v>17616658</v>
      </c>
      <c r="F97" s="196">
        <f>E97-C97</f>
        <v>143712</v>
      </c>
      <c r="G97" s="198">
        <f t="shared" si="8"/>
        <v>8.2248294019794943E-3</v>
      </c>
      <c r="I97" s="226"/>
    </row>
    <row r="98" spans="1:10" ht="15" customHeight="1" thickTop="1" x14ac:dyDescent="0.4">
      <c r="A98" s="4"/>
      <c r="B98" s="5"/>
      <c r="C98" s="5"/>
      <c r="D98" s="142"/>
      <c r="E98" s="5"/>
      <c r="F98" s="5"/>
      <c r="G98" s="6" t="s">
        <v>46</v>
      </c>
      <c r="I98" s="142"/>
      <c r="J98" s="142"/>
    </row>
    <row r="99" spans="1:10" x14ac:dyDescent="0.25">
      <c r="A99" s="11" t="s">
        <v>196</v>
      </c>
    </row>
    <row r="100" spans="1:10" x14ac:dyDescent="0.25">
      <c r="A100" s="11" t="s">
        <v>190</v>
      </c>
    </row>
  </sheetData>
  <mergeCells count="1">
    <mergeCell ref="D2:D3"/>
  </mergeCells>
  <hyperlinks>
    <hyperlink ref="J2" location="Home!A1" tooltip="Home" display="Home" xr:uid="{00000000-0004-0000-0900-000000000000}"/>
  </hyperlinks>
  <printOptions horizontalCentered="1" verticalCentered="1"/>
  <pageMargins left="0.25" right="0.25" top="0.75" bottom="0.75" header="0.3" footer="0.3"/>
  <pageSetup scale="46" fitToWidth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>
    <pageSetUpPr fitToPage="1"/>
  </sheetPr>
  <dimension ref="A1:N100"/>
  <sheetViews>
    <sheetView workbookViewId="0">
      <pane xSplit="1" ySplit="5" topLeftCell="B6" activePane="bottomRight" state="frozen"/>
      <selection activeCell="I2" sqref="I2"/>
      <selection pane="topRight" activeCell="I2" sqref="I2"/>
      <selection pane="bottomLeft" activeCell="I2" sqref="I2"/>
      <selection pane="bottomRight" activeCell="I2" sqref="I2"/>
    </sheetView>
  </sheetViews>
  <sheetFormatPr defaultColWidth="9.140625" defaultRowHeight="15.75" x14ac:dyDescent="0.25"/>
  <cols>
    <col min="1" max="1" width="66.5703125" style="11" customWidth="1"/>
    <col min="2" max="3" width="23.7109375" style="12" customWidth="1"/>
    <col min="4" max="4" width="27.140625" style="139" bestFit="1" customWidth="1"/>
    <col min="5" max="6" width="23.7109375" style="12" customWidth="1"/>
    <col min="7" max="7" width="23.7109375" style="13" customWidth="1"/>
    <col min="9" max="9" width="7.7109375" style="139" customWidth="1"/>
    <col min="10" max="10" width="11.5703125" style="139" customWidth="1"/>
    <col min="11" max="16384" width="9.140625" style="139"/>
  </cols>
  <sheetData>
    <row r="1" spans="1:10" ht="19.5" customHeight="1" thickBot="1" x14ac:dyDescent="0.35">
      <c r="A1" s="30" t="s">
        <v>0</v>
      </c>
      <c r="B1" s="31"/>
      <c r="E1" s="32" t="s">
        <v>1</v>
      </c>
      <c r="F1" s="29" t="s">
        <v>136</v>
      </c>
      <c r="G1" s="40"/>
      <c r="J1" s="142"/>
    </row>
    <row r="2" spans="1:10" ht="19.5" customHeight="1" thickBot="1" x14ac:dyDescent="0.3">
      <c r="A2" s="30" t="s">
        <v>2</v>
      </c>
      <c r="B2" s="31"/>
      <c r="C2" s="31"/>
      <c r="D2" s="355" t="s">
        <v>207</v>
      </c>
      <c r="E2" s="31"/>
      <c r="F2" s="31"/>
      <c r="G2" s="36"/>
      <c r="I2" s="142"/>
      <c r="J2" s="209" t="s">
        <v>187</v>
      </c>
    </row>
    <row r="3" spans="1:10" ht="19.5" customHeight="1" thickBot="1" x14ac:dyDescent="0.3">
      <c r="A3" s="37" t="s">
        <v>3</v>
      </c>
      <c r="B3" s="38"/>
      <c r="C3" s="38"/>
      <c r="D3" s="356"/>
      <c r="E3" s="38"/>
      <c r="F3" s="38"/>
      <c r="G3" s="39"/>
      <c r="I3" s="142"/>
      <c r="J3" s="142"/>
    </row>
    <row r="4" spans="1:10" ht="15" customHeight="1" thickTop="1" x14ac:dyDescent="0.25">
      <c r="A4" s="57" t="s">
        <v>4</v>
      </c>
      <c r="B4" s="58" t="s">
        <v>5</v>
      </c>
      <c r="C4" s="59" t="s">
        <v>6</v>
      </c>
      <c r="D4" s="303" t="s">
        <v>212</v>
      </c>
      <c r="E4" s="59" t="s">
        <v>6</v>
      </c>
      <c r="F4" s="59" t="s">
        <v>7</v>
      </c>
      <c r="G4" s="60" t="s">
        <v>8</v>
      </c>
      <c r="I4" s="224"/>
    </row>
    <row r="5" spans="1:10" s="140" customFormat="1" ht="15" customHeight="1" x14ac:dyDescent="0.25">
      <c r="A5" s="61"/>
      <c r="B5" s="62" t="s">
        <v>197</v>
      </c>
      <c r="C5" s="62" t="s">
        <v>208</v>
      </c>
      <c r="D5" s="304" t="s">
        <v>210</v>
      </c>
      <c r="E5" s="62" t="s">
        <v>209</v>
      </c>
      <c r="F5" s="62" t="s">
        <v>197</v>
      </c>
      <c r="G5" s="63" t="s">
        <v>9</v>
      </c>
      <c r="I5" s="224"/>
    </row>
    <row r="6" spans="1:10" ht="15" customHeight="1" x14ac:dyDescent="0.25">
      <c r="A6" s="64" t="s">
        <v>10</v>
      </c>
      <c r="B6" s="65"/>
      <c r="C6" s="65"/>
      <c r="D6" s="305"/>
      <c r="E6" s="65"/>
      <c r="F6" s="65"/>
      <c r="G6" s="66"/>
      <c r="I6" s="225"/>
    </row>
    <row r="7" spans="1:10" ht="15" customHeight="1" x14ac:dyDescent="0.25">
      <c r="A7" s="64" t="s">
        <v>11</v>
      </c>
      <c r="B7" s="65"/>
      <c r="C7" s="65"/>
      <c r="D7" s="305"/>
      <c r="E7" s="65"/>
      <c r="F7" s="65"/>
      <c r="G7" s="67"/>
      <c r="I7" s="225"/>
    </row>
    <row r="8" spans="1:10" ht="15" customHeight="1" x14ac:dyDescent="0.25">
      <c r="A8" s="68" t="s">
        <v>12</v>
      </c>
      <c r="B8" s="69">
        <v>297006813</v>
      </c>
      <c r="C8" s="69">
        <v>297006813</v>
      </c>
      <c r="D8" s="306">
        <v>297006813</v>
      </c>
      <c r="E8" s="69">
        <v>331876404</v>
      </c>
      <c r="F8" s="69">
        <f>E8-C8</f>
        <v>34869591</v>
      </c>
      <c r="G8" s="70">
        <f t="shared" ref="G8:G31" si="0">IF(ISBLANK(F8),"  ",IF(C8&gt;0,F8/C8,IF(F8&gt;0,1,0)))</f>
        <v>0.11740333714162982</v>
      </c>
      <c r="I8" s="225"/>
    </row>
    <row r="9" spans="1:10" ht="15" customHeight="1" x14ac:dyDescent="0.25">
      <c r="A9" s="68" t="s">
        <v>13</v>
      </c>
      <c r="B9" s="69">
        <v>0</v>
      </c>
      <c r="C9" s="69">
        <v>0</v>
      </c>
      <c r="D9" s="306">
        <v>0</v>
      </c>
      <c r="E9" s="69">
        <v>0</v>
      </c>
      <c r="F9" s="69">
        <f>E9-C9</f>
        <v>0</v>
      </c>
      <c r="G9" s="70">
        <f t="shared" si="0"/>
        <v>0</v>
      </c>
      <c r="I9" s="225"/>
    </row>
    <row r="10" spans="1:10" ht="15" customHeight="1" x14ac:dyDescent="0.25">
      <c r="A10" s="71" t="s">
        <v>14</v>
      </c>
      <c r="B10" s="72">
        <v>67333757.969999999</v>
      </c>
      <c r="C10" s="72">
        <v>67487498</v>
      </c>
      <c r="D10" s="314">
        <v>67487498</v>
      </c>
      <c r="E10" s="72">
        <v>58466078</v>
      </c>
      <c r="F10" s="69">
        <f t="shared" ref="F10:F31" si="1">E10-C10</f>
        <v>-9021420</v>
      </c>
      <c r="G10" s="70">
        <f t="shared" si="0"/>
        <v>-0.13367542533581553</v>
      </c>
      <c r="I10" s="225"/>
    </row>
    <row r="11" spans="1:10" ht="15" customHeight="1" x14ac:dyDescent="0.25">
      <c r="A11" s="73" t="s">
        <v>15</v>
      </c>
      <c r="B11" s="74">
        <v>43808.32</v>
      </c>
      <c r="C11" s="74">
        <v>160000</v>
      </c>
      <c r="D11" s="307">
        <v>160000</v>
      </c>
      <c r="E11" s="74">
        <v>160000</v>
      </c>
      <c r="F11" s="69">
        <f t="shared" si="1"/>
        <v>0</v>
      </c>
      <c r="G11" s="70">
        <f t="shared" si="0"/>
        <v>0</v>
      </c>
      <c r="I11" s="225"/>
    </row>
    <row r="12" spans="1:10" ht="15" customHeight="1" x14ac:dyDescent="0.25">
      <c r="A12" s="75" t="s">
        <v>16</v>
      </c>
      <c r="B12" s="74">
        <v>0</v>
      </c>
      <c r="C12" s="74">
        <v>0</v>
      </c>
      <c r="D12" s="307">
        <v>0</v>
      </c>
      <c r="E12" s="74">
        <v>0</v>
      </c>
      <c r="F12" s="69">
        <f t="shared" si="1"/>
        <v>0</v>
      </c>
      <c r="G12" s="70">
        <f t="shared" si="0"/>
        <v>0</v>
      </c>
      <c r="I12" s="225"/>
    </row>
    <row r="13" spans="1:10" ht="15" customHeight="1" x14ac:dyDescent="0.25">
      <c r="A13" s="75" t="s">
        <v>17</v>
      </c>
      <c r="B13" s="74">
        <v>0</v>
      </c>
      <c r="C13" s="74">
        <v>0</v>
      </c>
      <c r="D13" s="307">
        <v>0</v>
      </c>
      <c r="E13" s="74">
        <v>0</v>
      </c>
      <c r="F13" s="69">
        <f t="shared" si="1"/>
        <v>0</v>
      </c>
      <c r="G13" s="70">
        <f t="shared" si="0"/>
        <v>0</v>
      </c>
      <c r="I13" s="225"/>
    </row>
    <row r="14" spans="1:10" ht="15" customHeight="1" x14ac:dyDescent="0.25">
      <c r="A14" s="75" t="s">
        <v>18</v>
      </c>
      <c r="B14" s="74">
        <v>0</v>
      </c>
      <c r="C14" s="74">
        <v>0</v>
      </c>
      <c r="D14" s="307">
        <v>0</v>
      </c>
      <c r="E14" s="74">
        <v>0</v>
      </c>
      <c r="F14" s="69">
        <f t="shared" si="1"/>
        <v>0</v>
      </c>
      <c r="G14" s="70">
        <f t="shared" si="0"/>
        <v>0</v>
      </c>
      <c r="I14" s="225"/>
    </row>
    <row r="15" spans="1:10" ht="15" customHeight="1" x14ac:dyDescent="0.25">
      <c r="A15" s="75" t="s">
        <v>19</v>
      </c>
      <c r="B15" s="74">
        <v>0</v>
      </c>
      <c r="C15" s="74">
        <v>0</v>
      </c>
      <c r="D15" s="307">
        <v>0</v>
      </c>
      <c r="E15" s="74">
        <v>0</v>
      </c>
      <c r="F15" s="69">
        <f t="shared" si="1"/>
        <v>0</v>
      </c>
      <c r="G15" s="70">
        <f t="shared" si="0"/>
        <v>0</v>
      </c>
      <c r="I15" s="225"/>
    </row>
    <row r="16" spans="1:10" ht="15" customHeight="1" x14ac:dyDescent="0.25">
      <c r="A16" s="75" t="s">
        <v>20</v>
      </c>
      <c r="B16" s="74">
        <v>0</v>
      </c>
      <c r="C16" s="74">
        <v>0</v>
      </c>
      <c r="D16" s="307">
        <v>0</v>
      </c>
      <c r="E16" s="74">
        <v>0</v>
      </c>
      <c r="F16" s="69">
        <f t="shared" si="1"/>
        <v>0</v>
      </c>
      <c r="G16" s="70">
        <f t="shared" si="0"/>
        <v>0</v>
      </c>
      <c r="I16" s="225"/>
    </row>
    <row r="17" spans="1:9" ht="15" customHeight="1" x14ac:dyDescent="0.25">
      <c r="A17" s="75" t="s">
        <v>21</v>
      </c>
      <c r="B17" s="74">
        <v>0</v>
      </c>
      <c r="C17" s="74">
        <v>0</v>
      </c>
      <c r="D17" s="307">
        <v>0</v>
      </c>
      <c r="E17" s="74">
        <v>0</v>
      </c>
      <c r="F17" s="69">
        <f t="shared" si="1"/>
        <v>0</v>
      </c>
      <c r="G17" s="70">
        <f t="shared" si="0"/>
        <v>0</v>
      </c>
      <c r="I17" s="225"/>
    </row>
    <row r="18" spans="1:9" ht="15" customHeight="1" x14ac:dyDescent="0.25">
      <c r="A18" s="75" t="s">
        <v>22</v>
      </c>
      <c r="B18" s="74">
        <v>0</v>
      </c>
      <c r="C18" s="74">
        <v>0</v>
      </c>
      <c r="D18" s="307">
        <v>0</v>
      </c>
      <c r="E18" s="74">
        <v>0</v>
      </c>
      <c r="F18" s="69">
        <f t="shared" si="1"/>
        <v>0</v>
      </c>
      <c r="G18" s="70">
        <f t="shared" si="0"/>
        <v>0</v>
      </c>
      <c r="I18" s="225"/>
    </row>
    <row r="19" spans="1:9" ht="15" customHeight="1" x14ac:dyDescent="0.25">
      <c r="A19" s="75" t="s">
        <v>23</v>
      </c>
      <c r="B19" s="74">
        <v>0</v>
      </c>
      <c r="C19" s="74">
        <v>0</v>
      </c>
      <c r="D19" s="307">
        <v>0</v>
      </c>
      <c r="E19" s="74">
        <v>0</v>
      </c>
      <c r="F19" s="69">
        <f t="shared" si="1"/>
        <v>0</v>
      </c>
      <c r="G19" s="70">
        <f t="shared" si="0"/>
        <v>0</v>
      </c>
      <c r="I19" s="225"/>
    </row>
    <row r="20" spans="1:9" ht="15" customHeight="1" x14ac:dyDescent="0.25">
      <c r="A20" s="75" t="s">
        <v>24</v>
      </c>
      <c r="B20" s="74">
        <v>0</v>
      </c>
      <c r="C20" s="74">
        <v>0</v>
      </c>
      <c r="D20" s="307">
        <v>0</v>
      </c>
      <c r="E20" s="74">
        <v>0</v>
      </c>
      <c r="F20" s="69">
        <f t="shared" si="1"/>
        <v>0</v>
      </c>
      <c r="G20" s="70">
        <f t="shared" si="0"/>
        <v>0</v>
      </c>
      <c r="I20" s="225"/>
    </row>
    <row r="21" spans="1:9" ht="15" customHeight="1" x14ac:dyDescent="0.25">
      <c r="A21" s="75" t="s">
        <v>25</v>
      </c>
      <c r="B21" s="74">
        <v>0</v>
      </c>
      <c r="C21" s="74">
        <v>0</v>
      </c>
      <c r="D21" s="307">
        <v>0</v>
      </c>
      <c r="E21" s="74">
        <v>0</v>
      </c>
      <c r="F21" s="69">
        <f t="shared" si="1"/>
        <v>0</v>
      </c>
      <c r="G21" s="70">
        <f t="shared" si="0"/>
        <v>0</v>
      </c>
      <c r="I21" s="225"/>
    </row>
    <row r="22" spans="1:9" ht="15" customHeight="1" x14ac:dyDescent="0.25">
      <c r="A22" s="75" t="s">
        <v>26</v>
      </c>
      <c r="B22" s="74">
        <v>0</v>
      </c>
      <c r="C22" s="74">
        <v>0</v>
      </c>
      <c r="D22" s="307">
        <v>0</v>
      </c>
      <c r="E22" s="74">
        <v>0</v>
      </c>
      <c r="F22" s="69">
        <f t="shared" si="1"/>
        <v>0</v>
      </c>
      <c r="G22" s="70">
        <f t="shared" si="0"/>
        <v>0</v>
      </c>
      <c r="I22" s="225"/>
    </row>
    <row r="23" spans="1:9" ht="15" customHeight="1" x14ac:dyDescent="0.25">
      <c r="A23" s="76" t="s">
        <v>27</v>
      </c>
      <c r="B23" s="74">
        <v>0</v>
      </c>
      <c r="C23" s="74">
        <v>0</v>
      </c>
      <c r="D23" s="307">
        <v>0</v>
      </c>
      <c r="E23" s="74">
        <v>0</v>
      </c>
      <c r="F23" s="69">
        <f t="shared" si="1"/>
        <v>0</v>
      </c>
      <c r="G23" s="70">
        <f t="shared" si="0"/>
        <v>0</v>
      </c>
      <c r="I23" s="225"/>
    </row>
    <row r="24" spans="1:9" ht="15" customHeight="1" x14ac:dyDescent="0.25">
      <c r="A24" s="76" t="s">
        <v>28</v>
      </c>
      <c r="B24" s="74">
        <v>0</v>
      </c>
      <c r="C24" s="74">
        <v>0</v>
      </c>
      <c r="D24" s="307">
        <v>0</v>
      </c>
      <c r="E24" s="74">
        <v>0</v>
      </c>
      <c r="F24" s="69">
        <f t="shared" si="1"/>
        <v>0</v>
      </c>
      <c r="G24" s="70">
        <f t="shared" si="0"/>
        <v>0</v>
      </c>
      <c r="I24" s="225"/>
    </row>
    <row r="25" spans="1:9" ht="15" customHeight="1" x14ac:dyDescent="0.25">
      <c r="A25" s="76" t="s">
        <v>29</v>
      </c>
      <c r="B25" s="74">
        <v>60000</v>
      </c>
      <c r="C25" s="74">
        <v>60000</v>
      </c>
      <c r="D25" s="307">
        <v>60000</v>
      </c>
      <c r="E25" s="74">
        <v>60000</v>
      </c>
      <c r="F25" s="69">
        <f t="shared" si="1"/>
        <v>0</v>
      </c>
      <c r="G25" s="70">
        <f t="shared" si="0"/>
        <v>0</v>
      </c>
      <c r="I25" s="225"/>
    </row>
    <row r="26" spans="1:9" ht="15" customHeight="1" x14ac:dyDescent="0.25">
      <c r="A26" s="76" t="s">
        <v>30</v>
      </c>
      <c r="B26" s="74">
        <v>0</v>
      </c>
      <c r="C26" s="74">
        <v>0</v>
      </c>
      <c r="D26" s="307">
        <v>0</v>
      </c>
      <c r="E26" s="74">
        <v>0</v>
      </c>
      <c r="F26" s="69">
        <f t="shared" si="1"/>
        <v>0</v>
      </c>
      <c r="G26" s="70">
        <f t="shared" si="0"/>
        <v>0</v>
      </c>
      <c r="I26" s="225"/>
    </row>
    <row r="27" spans="1:9" ht="15" customHeight="1" x14ac:dyDescent="0.25">
      <c r="A27" s="76" t="s">
        <v>31</v>
      </c>
      <c r="B27" s="74">
        <v>67229949.650000006</v>
      </c>
      <c r="C27" s="74">
        <v>67267498</v>
      </c>
      <c r="D27" s="307">
        <v>67267498</v>
      </c>
      <c r="E27" s="74">
        <v>58246078</v>
      </c>
      <c r="F27" s="69">
        <f t="shared" si="1"/>
        <v>-9021420</v>
      </c>
      <c r="G27" s="70">
        <f t="shared" si="0"/>
        <v>-0.13411261408890218</v>
      </c>
      <c r="I27" s="225"/>
    </row>
    <row r="28" spans="1:9" ht="15" customHeight="1" x14ac:dyDescent="0.25">
      <c r="A28" s="76" t="s">
        <v>87</v>
      </c>
      <c r="B28" s="74">
        <v>0</v>
      </c>
      <c r="C28" s="74">
        <v>0</v>
      </c>
      <c r="D28" s="307">
        <v>0</v>
      </c>
      <c r="E28" s="74">
        <v>0</v>
      </c>
      <c r="F28" s="69">
        <f t="shared" si="1"/>
        <v>0</v>
      </c>
      <c r="G28" s="70">
        <f t="shared" si="0"/>
        <v>0</v>
      </c>
      <c r="I28" s="225"/>
    </row>
    <row r="29" spans="1:9" ht="15" customHeight="1" x14ac:dyDescent="0.25">
      <c r="A29" s="76" t="s">
        <v>32</v>
      </c>
      <c r="B29" s="74">
        <v>0</v>
      </c>
      <c r="C29" s="74">
        <v>0</v>
      </c>
      <c r="D29" s="307">
        <v>0</v>
      </c>
      <c r="E29" s="74">
        <v>0</v>
      </c>
      <c r="F29" s="69">
        <f t="shared" si="1"/>
        <v>0</v>
      </c>
      <c r="G29" s="70">
        <f t="shared" si="0"/>
        <v>0</v>
      </c>
      <c r="I29" s="225"/>
    </row>
    <row r="30" spans="1:9" ht="15" customHeight="1" x14ac:dyDescent="0.25">
      <c r="A30" s="217" t="s">
        <v>199</v>
      </c>
      <c r="B30" s="74">
        <v>0</v>
      </c>
      <c r="C30" s="74">
        <v>0</v>
      </c>
      <c r="D30" s="307">
        <v>0</v>
      </c>
      <c r="E30" s="74">
        <v>0</v>
      </c>
      <c r="F30" s="69">
        <f t="shared" si="1"/>
        <v>0</v>
      </c>
      <c r="G30" s="70">
        <f t="shared" si="0"/>
        <v>0</v>
      </c>
      <c r="I30" s="225"/>
    </row>
    <row r="31" spans="1:9" ht="15" customHeight="1" x14ac:dyDescent="0.25">
      <c r="A31" s="76" t="s">
        <v>200</v>
      </c>
      <c r="B31" s="74">
        <v>0</v>
      </c>
      <c r="C31" s="74">
        <v>0</v>
      </c>
      <c r="D31" s="307">
        <v>0</v>
      </c>
      <c r="E31" s="74">
        <v>0</v>
      </c>
      <c r="F31" s="69">
        <f t="shared" si="1"/>
        <v>0</v>
      </c>
      <c r="G31" s="70">
        <f t="shared" si="0"/>
        <v>0</v>
      </c>
      <c r="I31" s="225"/>
    </row>
    <row r="32" spans="1:9" ht="15" customHeight="1" x14ac:dyDescent="0.25">
      <c r="A32" s="350" t="s">
        <v>211</v>
      </c>
      <c r="B32" s="74">
        <v>0</v>
      </c>
      <c r="C32" s="74">
        <v>0</v>
      </c>
      <c r="D32" s="307">
        <v>0</v>
      </c>
      <c r="E32" s="74">
        <v>0</v>
      </c>
      <c r="F32" s="69">
        <f t="shared" ref="F32" si="2">E32-C32</f>
        <v>0</v>
      </c>
      <c r="G32" s="70">
        <f t="shared" ref="G32" si="3">IF(ISBLANK(F32),"  ",IF(C32&gt;0,F32/C32,IF(F32&gt;0,1,0)))</f>
        <v>0</v>
      </c>
      <c r="I32" s="225"/>
    </row>
    <row r="33" spans="1:14" ht="15" customHeight="1" x14ac:dyDescent="0.25">
      <c r="A33" s="77" t="s">
        <v>33</v>
      </c>
      <c r="B33" s="74"/>
      <c r="C33" s="74"/>
      <c r="D33" s="307"/>
      <c r="E33" s="74"/>
      <c r="F33" s="74"/>
      <c r="G33" s="66"/>
      <c r="I33" s="225"/>
    </row>
    <row r="34" spans="1:14" ht="15" customHeight="1" x14ac:dyDescent="0.25">
      <c r="A34" s="73" t="s">
        <v>34</v>
      </c>
      <c r="B34" s="69">
        <v>0</v>
      </c>
      <c r="C34" s="69">
        <v>0</v>
      </c>
      <c r="D34" s="306">
        <v>0</v>
      </c>
      <c r="E34" s="69">
        <v>0</v>
      </c>
      <c r="F34" s="69">
        <f>E34-C34</f>
        <v>0</v>
      </c>
      <c r="G34" s="70">
        <f>IF(ISBLANK(F34),"  ",IF(C34&gt;0,F34/C34,IF(F34&gt;0,1,0)))</f>
        <v>0</v>
      </c>
      <c r="I34" s="225"/>
    </row>
    <row r="35" spans="1:14" ht="15" customHeight="1" x14ac:dyDescent="0.25">
      <c r="A35" s="78" t="s">
        <v>35</v>
      </c>
      <c r="B35" s="74"/>
      <c r="C35" s="74"/>
      <c r="D35" s="307"/>
      <c r="E35" s="74"/>
      <c r="F35" s="74"/>
      <c r="G35" s="66"/>
      <c r="I35" s="225"/>
    </row>
    <row r="36" spans="1:14" ht="15" customHeight="1" x14ac:dyDescent="0.25">
      <c r="A36" s="73" t="s">
        <v>34</v>
      </c>
      <c r="B36" s="65">
        <v>0</v>
      </c>
      <c r="C36" s="65">
        <v>0</v>
      </c>
      <c r="D36" s="305">
        <v>0</v>
      </c>
      <c r="E36" s="65">
        <v>0</v>
      </c>
      <c r="F36" s="69">
        <f>E36-C36</f>
        <v>0</v>
      </c>
      <c r="G36" s="70">
        <f>IF(ISBLANK(F36),"  ",IF(C36&gt;0,F36/C36,IF(F36&gt;0,1,0)))</f>
        <v>0</v>
      </c>
      <c r="I36" s="225"/>
    </row>
    <row r="37" spans="1:14" ht="15" customHeight="1" x14ac:dyDescent="0.25">
      <c r="A37" s="75" t="s">
        <v>36</v>
      </c>
      <c r="B37" s="74"/>
      <c r="C37" s="74"/>
      <c r="D37" s="307"/>
      <c r="E37" s="74"/>
      <c r="F37" s="72"/>
      <c r="G37" s="70" t="str">
        <f>IF(ISBLANK(F37),"  ",IF(C37&gt;0,F37/C37,IF(F37&gt;0,1,0)))</f>
        <v xml:space="preserve">  </v>
      </c>
      <c r="I37" s="225"/>
    </row>
    <row r="38" spans="1:14" s="124" customFormat="1" ht="15" customHeight="1" x14ac:dyDescent="0.25">
      <c r="A38" s="79" t="s">
        <v>38</v>
      </c>
      <c r="B38" s="80">
        <v>364340570.97000003</v>
      </c>
      <c r="C38" s="80">
        <v>364494311</v>
      </c>
      <c r="D38" s="311">
        <v>364494311</v>
      </c>
      <c r="E38" s="80">
        <v>390342482</v>
      </c>
      <c r="F38" s="80">
        <f>E38-C38</f>
        <v>25848171</v>
      </c>
      <c r="G38" s="81">
        <f>IF(ISBLANK(F38),"  ",IF(C38&gt;0,F38/C38,IF(F38&gt;0,1,0)))</f>
        <v>7.0915156203905746E-2</v>
      </c>
      <c r="I38" s="226"/>
    </row>
    <row r="39" spans="1:14" ht="15" customHeight="1" x14ac:dyDescent="0.25">
      <c r="A39" s="77" t="s">
        <v>39</v>
      </c>
      <c r="B39" s="74"/>
      <c r="C39" s="74"/>
      <c r="D39" s="307"/>
      <c r="E39" s="74"/>
      <c r="F39" s="74"/>
      <c r="G39" s="66"/>
      <c r="I39" s="225"/>
    </row>
    <row r="40" spans="1:14" ht="15" customHeight="1" x14ac:dyDescent="0.25">
      <c r="A40" s="82" t="s">
        <v>40</v>
      </c>
      <c r="B40" s="69">
        <v>0</v>
      </c>
      <c r="C40" s="69">
        <v>0</v>
      </c>
      <c r="D40" s="306">
        <v>0</v>
      </c>
      <c r="E40" s="69">
        <v>0</v>
      </c>
      <c r="F40" s="69">
        <f>E40-C40</f>
        <v>0</v>
      </c>
      <c r="G40" s="70">
        <f t="shared" ref="G40:G45" si="4">IF(ISBLANK(F40),"  ",IF(C40&gt;0,F40/C40,IF(F40&gt;0,1,0)))</f>
        <v>0</v>
      </c>
      <c r="I40" s="225"/>
    </row>
    <row r="41" spans="1:14" ht="15" customHeight="1" x14ac:dyDescent="0.25">
      <c r="A41" s="83" t="s">
        <v>41</v>
      </c>
      <c r="B41" s="69">
        <v>0</v>
      </c>
      <c r="C41" s="69">
        <v>0</v>
      </c>
      <c r="D41" s="306">
        <v>0</v>
      </c>
      <c r="E41" s="69">
        <v>0</v>
      </c>
      <c r="F41" s="72">
        <f>E41-C41</f>
        <v>0</v>
      </c>
      <c r="G41" s="70">
        <f t="shared" si="4"/>
        <v>0</v>
      </c>
      <c r="I41" s="225"/>
    </row>
    <row r="42" spans="1:14" ht="15" customHeight="1" x14ac:dyDescent="0.25">
      <c r="A42" s="83" t="s">
        <v>42</v>
      </c>
      <c r="B42" s="69">
        <v>0</v>
      </c>
      <c r="C42" s="69">
        <v>0</v>
      </c>
      <c r="D42" s="306">
        <v>0</v>
      </c>
      <c r="E42" s="69">
        <v>0</v>
      </c>
      <c r="F42" s="72">
        <f t="shared" ref="F42:F45" si="5">E42-C42</f>
        <v>0</v>
      </c>
      <c r="G42" s="70">
        <f t="shared" si="4"/>
        <v>0</v>
      </c>
      <c r="I42" s="225"/>
    </row>
    <row r="43" spans="1:14" ht="15" customHeight="1" x14ac:dyDescent="0.25">
      <c r="A43" s="83" t="s">
        <v>43</v>
      </c>
      <c r="B43" s="69">
        <v>0</v>
      </c>
      <c r="C43" s="69">
        <v>0</v>
      </c>
      <c r="D43" s="306">
        <v>0</v>
      </c>
      <c r="E43" s="69">
        <v>0</v>
      </c>
      <c r="F43" s="72">
        <f t="shared" si="5"/>
        <v>0</v>
      </c>
      <c r="G43" s="70">
        <f t="shared" si="4"/>
        <v>0</v>
      </c>
      <c r="I43" s="225"/>
    </row>
    <row r="44" spans="1:14" ht="15" customHeight="1" x14ac:dyDescent="0.25">
      <c r="A44" s="84" t="s">
        <v>44</v>
      </c>
      <c r="B44" s="69">
        <v>0</v>
      </c>
      <c r="C44" s="69">
        <v>0</v>
      </c>
      <c r="D44" s="306">
        <v>0</v>
      </c>
      <c r="E44" s="69">
        <v>0</v>
      </c>
      <c r="F44" s="72">
        <f t="shared" si="5"/>
        <v>0</v>
      </c>
      <c r="G44" s="70">
        <f t="shared" si="4"/>
        <v>0</v>
      </c>
      <c r="I44" s="225"/>
    </row>
    <row r="45" spans="1:14" s="124" customFormat="1" ht="15" customHeight="1" x14ac:dyDescent="0.25">
      <c r="A45" s="77" t="s">
        <v>45</v>
      </c>
      <c r="B45" s="85">
        <v>0</v>
      </c>
      <c r="C45" s="85">
        <v>0</v>
      </c>
      <c r="D45" s="315">
        <v>0</v>
      </c>
      <c r="E45" s="85">
        <v>0</v>
      </c>
      <c r="F45" s="96">
        <f t="shared" si="5"/>
        <v>0</v>
      </c>
      <c r="G45" s="81">
        <f t="shared" si="4"/>
        <v>0</v>
      </c>
      <c r="I45" s="226"/>
      <c r="N45" s="124" t="s">
        <v>46</v>
      </c>
    </row>
    <row r="46" spans="1:14" ht="15" customHeight="1" x14ac:dyDescent="0.25">
      <c r="A46" s="75" t="s">
        <v>46</v>
      </c>
      <c r="B46" s="74"/>
      <c r="C46" s="74"/>
      <c r="D46" s="307"/>
      <c r="E46" s="74"/>
      <c r="F46" s="74"/>
      <c r="G46" s="66"/>
      <c r="I46" s="225"/>
    </row>
    <row r="47" spans="1:14" s="124" customFormat="1" ht="15" customHeight="1" x14ac:dyDescent="0.25">
      <c r="A47" s="86" t="s">
        <v>47</v>
      </c>
      <c r="B47" s="87">
        <v>270067.95</v>
      </c>
      <c r="C47" s="87">
        <v>670998</v>
      </c>
      <c r="D47" s="310">
        <v>670998</v>
      </c>
      <c r="E47" s="87">
        <v>670998</v>
      </c>
      <c r="F47" s="87">
        <f>E47-C47</f>
        <v>0</v>
      </c>
      <c r="G47" s="81">
        <f>IF(ISBLANK(F47),"  ",IF(C47&gt;0,F47/C47,IF(F47&gt;0,1,0)))</f>
        <v>0</v>
      </c>
      <c r="I47" s="226"/>
    </row>
    <row r="48" spans="1:14" ht="15" customHeight="1" x14ac:dyDescent="0.25">
      <c r="A48" s="75" t="s">
        <v>46</v>
      </c>
      <c r="B48" s="80"/>
      <c r="C48" s="80"/>
      <c r="D48" s="311"/>
      <c r="E48" s="80"/>
      <c r="F48" s="74"/>
      <c r="G48" s="66"/>
      <c r="I48" s="226"/>
    </row>
    <row r="49" spans="1:9" ht="15" customHeight="1" x14ac:dyDescent="0.25">
      <c r="A49" s="86" t="s">
        <v>198</v>
      </c>
      <c r="B49" s="87">
        <v>0</v>
      </c>
      <c r="C49" s="87">
        <v>0</v>
      </c>
      <c r="D49" s="310">
        <v>0</v>
      </c>
      <c r="E49" s="87">
        <v>0</v>
      </c>
      <c r="F49" s="87">
        <f>E49-C49</f>
        <v>0</v>
      </c>
      <c r="G49" s="81">
        <f>IF(ISBLANK(F49)," ",IF(C49&gt;0,F49/C49,IF(F49&gt;0,1,0)))</f>
        <v>0</v>
      </c>
      <c r="I49" s="226"/>
    </row>
    <row r="50" spans="1:9" ht="15" customHeight="1" x14ac:dyDescent="0.25">
      <c r="A50" s="73"/>
      <c r="B50" s="65"/>
      <c r="C50" s="65"/>
      <c r="D50" s="305"/>
      <c r="E50" s="65"/>
      <c r="F50" s="65"/>
      <c r="G50" s="67"/>
      <c r="I50" s="225"/>
    </row>
    <row r="51" spans="1:9" s="124" customFormat="1" ht="15" customHeight="1" x14ac:dyDescent="0.25">
      <c r="A51" s="86" t="s">
        <v>48</v>
      </c>
      <c r="B51" s="87">
        <v>0</v>
      </c>
      <c r="C51" s="87">
        <v>0</v>
      </c>
      <c r="D51" s="310">
        <v>0</v>
      </c>
      <c r="E51" s="87">
        <v>0</v>
      </c>
      <c r="F51" s="87">
        <f>E51-C51</f>
        <v>0</v>
      </c>
      <c r="G51" s="81">
        <f>IF(ISBLANK(F51),"  ",IF(C51&gt;0,F51/C51,IF(F51&gt;0,1,0)))</f>
        <v>0</v>
      </c>
      <c r="I51" s="226"/>
    </row>
    <row r="52" spans="1:9" ht="15" customHeight="1" x14ac:dyDescent="0.25">
      <c r="A52" s="75" t="s">
        <v>46</v>
      </c>
      <c r="B52" s="74"/>
      <c r="C52" s="74"/>
      <c r="D52" s="307"/>
      <c r="E52" s="74"/>
      <c r="F52" s="74"/>
      <c r="G52" s="66"/>
      <c r="I52" s="225"/>
    </row>
    <row r="53" spans="1:9" s="124" customFormat="1" ht="15" customHeight="1" x14ac:dyDescent="0.25">
      <c r="A53" s="77" t="s">
        <v>49</v>
      </c>
      <c r="B53" s="85">
        <v>0</v>
      </c>
      <c r="C53" s="85">
        <v>0</v>
      </c>
      <c r="D53" s="315">
        <v>0</v>
      </c>
      <c r="E53" s="85">
        <v>0</v>
      </c>
      <c r="F53" s="85">
        <f>E53-C53</f>
        <v>0</v>
      </c>
      <c r="G53" s="81">
        <f>IF(ISBLANK(F53),"  ",IF(C53&gt;0,F53/C53,IF(F53&gt;0,1,0)))</f>
        <v>0</v>
      </c>
      <c r="I53" s="226"/>
    </row>
    <row r="54" spans="1:9" ht="15" customHeight="1" x14ac:dyDescent="0.25">
      <c r="A54" s="75" t="s">
        <v>46</v>
      </c>
      <c r="B54" s="74"/>
      <c r="C54" s="74"/>
      <c r="D54" s="307"/>
      <c r="E54" s="74"/>
      <c r="F54" s="74"/>
      <c r="G54" s="66"/>
      <c r="I54" s="225"/>
    </row>
    <row r="55" spans="1:9" s="124" customFormat="1" ht="15" customHeight="1" x14ac:dyDescent="0.25">
      <c r="A55" s="88" t="s">
        <v>50</v>
      </c>
      <c r="B55" s="89">
        <v>18575090.829999998</v>
      </c>
      <c r="C55" s="89">
        <v>38723978</v>
      </c>
      <c r="D55" s="316">
        <v>38723978</v>
      </c>
      <c r="E55" s="89">
        <v>37415818</v>
      </c>
      <c r="F55" s="89">
        <f>E55-C55</f>
        <v>-1308160</v>
      </c>
      <c r="G55" s="81">
        <f>IF(ISBLANK(F55),"  ",IF(C55&gt;0,F55/C55,IF(F55&gt;0,1,0)))</f>
        <v>-3.3781653320844256E-2</v>
      </c>
      <c r="I55" s="226"/>
    </row>
    <row r="56" spans="1:9" ht="15" customHeight="1" x14ac:dyDescent="0.25">
      <c r="A56" s="77"/>
      <c r="B56" s="65"/>
      <c r="C56" s="65"/>
      <c r="D56" s="305"/>
      <c r="E56" s="65"/>
      <c r="F56" s="65"/>
      <c r="G56" s="90"/>
      <c r="I56" s="225"/>
    </row>
    <row r="57" spans="1:9" s="124" customFormat="1" ht="15" customHeight="1" x14ac:dyDescent="0.25">
      <c r="A57" s="77" t="s">
        <v>51</v>
      </c>
      <c r="B57" s="85">
        <v>0</v>
      </c>
      <c r="C57" s="85">
        <v>0</v>
      </c>
      <c r="D57" s="315">
        <v>0</v>
      </c>
      <c r="E57" s="85">
        <v>0</v>
      </c>
      <c r="F57" s="89">
        <f>E57-C57</f>
        <v>0</v>
      </c>
      <c r="G57" s="81">
        <f>IF(ISBLANK(F57),"  ",IF(C57&gt;0,F57/C57,IF(F57&gt;0,1,0)))</f>
        <v>0</v>
      </c>
      <c r="I57" s="226"/>
    </row>
    <row r="58" spans="1:9" ht="15" customHeight="1" x14ac:dyDescent="0.25">
      <c r="A58" s="75"/>
      <c r="B58" s="74"/>
      <c r="C58" s="74"/>
      <c r="D58" s="307"/>
      <c r="E58" s="74"/>
      <c r="F58" s="74"/>
      <c r="G58" s="66"/>
      <c r="I58" s="225"/>
    </row>
    <row r="59" spans="1:9" s="124" customFormat="1" ht="15" customHeight="1" x14ac:dyDescent="0.25">
      <c r="A59" s="91" t="s">
        <v>52</v>
      </c>
      <c r="B59" s="85">
        <v>383185729.75</v>
      </c>
      <c r="C59" s="85">
        <v>403889287</v>
      </c>
      <c r="D59" s="315">
        <v>403889287</v>
      </c>
      <c r="E59" s="85">
        <v>428429298</v>
      </c>
      <c r="F59" s="85">
        <f>E59-C59</f>
        <v>24540011</v>
      </c>
      <c r="G59" s="81">
        <f>IF(ISBLANK(F59),"  ",IF(C59&gt;0,F59/C59,IF(F59&gt;0,1,0)))</f>
        <v>6.075925207691879E-2</v>
      </c>
      <c r="I59" s="226"/>
    </row>
    <row r="60" spans="1:9" ht="15" customHeight="1" x14ac:dyDescent="0.25">
      <c r="A60" s="92"/>
      <c r="B60" s="74"/>
      <c r="C60" s="74"/>
      <c r="D60" s="307"/>
      <c r="E60" s="74"/>
      <c r="F60" s="74"/>
      <c r="G60" s="66" t="s">
        <v>46</v>
      </c>
      <c r="I60" s="225"/>
    </row>
    <row r="61" spans="1:9" ht="15" customHeight="1" x14ac:dyDescent="0.25">
      <c r="A61" s="93"/>
      <c r="B61" s="65"/>
      <c r="C61" s="65"/>
      <c r="D61" s="305"/>
      <c r="E61" s="65"/>
      <c r="F61" s="65"/>
      <c r="G61" s="67" t="s">
        <v>46</v>
      </c>
      <c r="I61" s="225"/>
    </row>
    <row r="62" spans="1:9" ht="15" customHeight="1" x14ac:dyDescent="0.25">
      <c r="A62" s="91" t="s">
        <v>53</v>
      </c>
      <c r="B62" s="65"/>
      <c r="C62" s="65"/>
      <c r="D62" s="305"/>
      <c r="E62" s="65"/>
      <c r="F62" s="65"/>
      <c r="G62" s="67"/>
      <c r="I62" s="225"/>
    </row>
    <row r="63" spans="1:9" ht="15" customHeight="1" x14ac:dyDescent="0.25">
      <c r="A63" s="73" t="s">
        <v>54</v>
      </c>
      <c r="B63" s="65">
        <v>0</v>
      </c>
      <c r="C63" s="65">
        <v>0</v>
      </c>
      <c r="D63" s="305">
        <v>0</v>
      </c>
      <c r="E63" s="65">
        <v>0</v>
      </c>
      <c r="F63" s="65">
        <f>E63-C63</f>
        <v>0</v>
      </c>
      <c r="G63" s="70">
        <f t="shared" ref="G63:G76" si="6">IF(ISBLANK(F63),"  ",IF(C63&gt;0,F63/C63,IF(F63&gt;0,1,0)))</f>
        <v>0</v>
      </c>
      <c r="I63" s="225"/>
    </row>
    <row r="64" spans="1:9" ht="15" customHeight="1" x14ac:dyDescent="0.25">
      <c r="A64" s="75" t="s">
        <v>55</v>
      </c>
      <c r="B64" s="74">
        <v>0</v>
      </c>
      <c r="C64" s="74">
        <v>0</v>
      </c>
      <c r="D64" s="307">
        <v>0</v>
      </c>
      <c r="E64" s="74">
        <v>0</v>
      </c>
      <c r="F64" s="74">
        <f>E64-C64</f>
        <v>0</v>
      </c>
      <c r="G64" s="70">
        <f t="shared" si="6"/>
        <v>0</v>
      </c>
      <c r="I64" s="225"/>
    </row>
    <row r="65" spans="1:9" ht="15" customHeight="1" x14ac:dyDescent="0.25">
      <c r="A65" s="75" t="s">
        <v>56</v>
      </c>
      <c r="B65" s="74">
        <v>0</v>
      </c>
      <c r="C65" s="74">
        <v>0</v>
      </c>
      <c r="D65" s="307">
        <v>0</v>
      </c>
      <c r="E65" s="74">
        <v>0</v>
      </c>
      <c r="F65" s="74">
        <f t="shared" ref="F65:F76" si="7">E65-C65</f>
        <v>0</v>
      </c>
      <c r="G65" s="70">
        <f t="shared" si="6"/>
        <v>0</v>
      </c>
      <c r="I65" s="225"/>
    </row>
    <row r="66" spans="1:9" ht="15" customHeight="1" x14ac:dyDescent="0.25">
      <c r="A66" s="75" t="s">
        <v>57</v>
      </c>
      <c r="B66" s="74">
        <v>0</v>
      </c>
      <c r="C66" s="74">
        <v>0</v>
      </c>
      <c r="D66" s="307">
        <v>0</v>
      </c>
      <c r="E66" s="74">
        <v>0</v>
      </c>
      <c r="F66" s="74">
        <f t="shared" si="7"/>
        <v>0</v>
      </c>
      <c r="G66" s="70">
        <f t="shared" si="6"/>
        <v>0</v>
      </c>
      <c r="I66" s="225"/>
    </row>
    <row r="67" spans="1:9" ht="15" customHeight="1" x14ac:dyDescent="0.25">
      <c r="A67" s="75" t="s">
        <v>58</v>
      </c>
      <c r="B67" s="74">
        <v>13914632.209999999</v>
      </c>
      <c r="C67" s="74">
        <v>15202952</v>
      </c>
      <c r="D67" s="307">
        <v>15202952</v>
      </c>
      <c r="E67" s="74">
        <v>16290668</v>
      </c>
      <c r="F67" s="74">
        <f t="shared" si="7"/>
        <v>1087716</v>
      </c>
      <c r="G67" s="70">
        <f t="shared" si="6"/>
        <v>7.1546368100090033E-2</v>
      </c>
      <c r="I67" s="225"/>
    </row>
    <row r="68" spans="1:9" ht="15" customHeight="1" x14ac:dyDescent="0.25">
      <c r="A68" s="75" t="s">
        <v>59</v>
      </c>
      <c r="B68" s="74">
        <v>0</v>
      </c>
      <c r="C68" s="74">
        <v>0</v>
      </c>
      <c r="D68" s="307">
        <v>0</v>
      </c>
      <c r="E68" s="74">
        <v>0</v>
      </c>
      <c r="F68" s="74">
        <f t="shared" si="7"/>
        <v>0</v>
      </c>
      <c r="G68" s="70">
        <f t="shared" si="6"/>
        <v>0</v>
      </c>
      <c r="I68" s="225"/>
    </row>
    <row r="69" spans="1:9" ht="15" customHeight="1" x14ac:dyDescent="0.25">
      <c r="A69" s="75" t="s">
        <v>60</v>
      </c>
      <c r="B69" s="74">
        <v>355593462.56</v>
      </c>
      <c r="C69" s="74">
        <v>356125594</v>
      </c>
      <c r="D69" s="307">
        <v>356125594</v>
      </c>
      <c r="E69" s="74">
        <v>381329377</v>
      </c>
      <c r="F69" s="74">
        <f t="shared" si="7"/>
        <v>25203783</v>
      </c>
      <c r="G69" s="70">
        <f t="shared" si="6"/>
        <v>7.0772175391583897E-2</v>
      </c>
      <c r="I69" s="225"/>
    </row>
    <row r="70" spans="1:9" ht="15" customHeight="1" x14ac:dyDescent="0.25">
      <c r="A70" s="75" t="s">
        <v>61</v>
      </c>
      <c r="B70" s="74">
        <v>0</v>
      </c>
      <c r="C70" s="74">
        <v>0</v>
      </c>
      <c r="D70" s="307">
        <v>0</v>
      </c>
      <c r="E70" s="74">
        <v>0</v>
      </c>
      <c r="F70" s="74">
        <f t="shared" si="7"/>
        <v>0</v>
      </c>
      <c r="G70" s="70">
        <f t="shared" si="6"/>
        <v>0</v>
      </c>
      <c r="I70" s="225"/>
    </row>
    <row r="71" spans="1:9" s="124" customFormat="1" ht="15" customHeight="1" x14ac:dyDescent="0.25">
      <c r="A71" s="94" t="s">
        <v>62</v>
      </c>
      <c r="B71" s="80">
        <v>369508094.76999998</v>
      </c>
      <c r="C71" s="80">
        <v>371328546</v>
      </c>
      <c r="D71" s="311">
        <v>371328546</v>
      </c>
      <c r="E71" s="80">
        <v>397620045</v>
      </c>
      <c r="F71" s="80">
        <f t="shared" si="7"/>
        <v>26291499</v>
      </c>
      <c r="G71" s="81">
        <f t="shared" si="6"/>
        <v>7.0803872428380446E-2</v>
      </c>
      <c r="I71" s="226"/>
    </row>
    <row r="72" spans="1:9" ht="15" customHeight="1" x14ac:dyDescent="0.25">
      <c r="A72" s="75" t="s">
        <v>63</v>
      </c>
      <c r="B72" s="74">
        <v>0</v>
      </c>
      <c r="C72" s="74">
        <v>0</v>
      </c>
      <c r="D72" s="307">
        <v>0</v>
      </c>
      <c r="E72" s="74">
        <v>0</v>
      </c>
      <c r="F72" s="74">
        <f t="shared" si="7"/>
        <v>0</v>
      </c>
      <c r="G72" s="70">
        <f t="shared" si="6"/>
        <v>0</v>
      </c>
      <c r="I72" s="225"/>
    </row>
    <row r="73" spans="1:9" ht="15" customHeight="1" x14ac:dyDescent="0.25">
      <c r="A73" s="75" t="s">
        <v>64</v>
      </c>
      <c r="B73" s="74">
        <v>0</v>
      </c>
      <c r="C73" s="74">
        <v>0</v>
      </c>
      <c r="D73" s="307">
        <v>0</v>
      </c>
      <c r="E73" s="74">
        <v>0</v>
      </c>
      <c r="F73" s="74">
        <f t="shared" si="7"/>
        <v>0</v>
      </c>
      <c r="G73" s="70">
        <f t="shared" si="6"/>
        <v>0</v>
      </c>
      <c r="I73" s="225"/>
    </row>
    <row r="74" spans="1:9" ht="15" customHeight="1" x14ac:dyDescent="0.25">
      <c r="A74" s="75" t="s">
        <v>65</v>
      </c>
      <c r="B74" s="74">
        <v>0</v>
      </c>
      <c r="C74" s="74">
        <v>0</v>
      </c>
      <c r="D74" s="307">
        <v>0</v>
      </c>
      <c r="E74" s="74">
        <v>0</v>
      </c>
      <c r="F74" s="74">
        <f t="shared" si="7"/>
        <v>0</v>
      </c>
      <c r="G74" s="70">
        <f t="shared" si="6"/>
        <v>0</v>
      </c>
      <c r="I74" s="225"/>
    </row>
    <row r="75" spans="1:9" ht="15" customHeight="1" x14ac:dyDescent="0.25">
      <c r="A75" s="75" t="s">
        <v>66</v>
      </c>
      <c r="B75" s="74">
        <v>13677634.51</v>
      </c>
      <c r="C75" s="74">
        <v>32560741</v>
      </c>
      <c r="D75" s="307">
        <v>32560741</v>
      </c>
      <c r="E75" s="74">
        <v>30809253</v>
      </c>
      <c r="F75" s="74">
        <f t="shared" si="7"/>
        <v>-1751488</v>
      </c>
      <c r="G75" s="70">
        <f t="shared" si="6"/>
        <v>-5.379140480863135E-2</v>
      </c>
      <c r="I75" s="225"/>
    </row>
    <row r="76" spans="1:9" s="124" customFormat="1" ht="15" customHeight="1" x14ac:dyDescent="0.25">
      <c r="A76" s="95" t="s">
        <v>67</v>
      </c>
      <c r="B76" s="96">
        <v>383185729.27999997</v>
      </c>
      <c r="C76" s="96">
        <v>403889287</v>
      </c>
      <c r="D76" s="317">
        <v>403889287</v>
      </c>
      <c r="E76" s="96">
        <v>428429298</v>
      </c>
      <c r="F76" s="80">
        <f t="shared" si="7"/>
        <v>24540011</v>
      </c>
      <c r="G76" s="81">
        <f t="shared" si="6"/>
        <v>6.075925207691879E-2</v>
      </c>
      <c r="I76" s="226"/>
    </row>
    <row r="77" spans="1:9" ht="15" customHeight="1" x14ac:dyDescent="0.25">
      <c r="A77" s="93"/>
      <c r="B77" s="65"/>
      <c r="C77" s="65"/>
      <c r="D77" s="305"/>
      <c r="E77" s="65"/>
      <c r="F77" s="65"/>
      <c r="G77" s="67"/>
      <c r="I77" s="225"/>
    </row>
    <row r="78" spans="1:9" ht="15" customHeight="1" x14ac:dyDescent="0.25">
      <c r="A78" s="91" t="s">
        <v>68</v>
      </c>
      <c r="B78" s="65"/>
      <c r="C78" s="65"/>
      <c r="D78" s="305"/>
      <c r="E78" s="65"/>
      <c r="F78" s="65"/>
      <c r="G78" s="67"/>
      <c r="I78" s="225"/>
    </row>
    <row r="79" spans="1:9" ht="15" customHeight="1" x14ac:dyDescent="0.25">
      <c r="A79" s="73" t="s">
        <v>69</v>
      </c>
      <c r="B79" s="69">
        <v>5817497.7599999998</v>
      </c>
      <c r="C79" s="69">
        <v>6110508</v>
      </c>
      <c r="D79" s="306">
        <v>6110508</v>
      </c>
      <c r="E79" s="69">
        <v>6552703</v>
      </c>
      <c r="F79" s="65">
        <f>E79-C79</f>
        <v>442195</v>
      </c>
      <c r="G79" s="70">
        <f t="shared" ref="G79:G97" si="8">IF(ISBLANK(F79),"  ",IF(C79&gt;0,F79/C79,IF(F79&gt;0,1,0)))</f>
        <v>7.2366323716456959E-2</v>
      </c>
      <c r="I79" s="225"/>
    </row>
    <row r="80" spans="1:9" ht="15" customHeight="1" x14ac:dyDescent="0.25">
      <c r="A80" s="75" t="s">
        <v>70</v>
      </c>
      <c r="B80" s="72">
        <v>30282.240000000002</v>
      </c>
      <c r="C80" s="72">
        <v>100121</v>
      </c>
      <c r="D80" s="314">
        <v>100121</v>
      </c>
      <c r="E80" s="72">
        <v>134149</v>
      </c>
      <c r="F80" s="74">
        <f>E80-C80</f>
        <v>34028</v>
      </c>
      <c r="G80" s="70">
        <f t="shared" si="8"/>
        <v>0.33986875880184975</v>
      </c>
      <c r="I80" s="225"/>
    </row>
    <row r="81" spans="1:9" ht="15" customHeight="1" x14ac:dyDescent="0.25">
      <c r="A81" s="75" t="s">
        <v>71</v>
      </c>
      <c r="B81" s="65">
        <v>2989637.22</v>
      </c>
      <c r="C81" s="65">
        <v>3274833</v>
      </c>
      <c r="D81" s="305">
        <v>3274833</v>
      </c>
      <c r="E81" s="65">
        <v>3411697</v>
      </c>
      <c r="F81" s="74">
        <f t="shared" ref="F81:F96" si="9">E81-C81</f>
        <v>136864</v>
      </c>
      <c r="G81" s="70">
        <f t="shared" si="8"/>
        <v>4.179266545805542E-2</v>
      </c>
      <c r="I81" s="225"/>
    </row>
    <row r="82" spans="1:9" s="124" customFormat="1" ht="15" customHeight="1" x14ac:dyDescent="0.25">
      <c r="A82" s="94" t="s">
        <v>72</v>
      </c>
      <c r="B82" s="96">
        <v>8837417.2200000007</v>
      </c>
      <c r="C82" s="96">
        <v>9485462</v>
      </c>
      <c r="D82" s="317">
        <v>9485462</v>
      </c>
      <c r="E82" s="96">
        <v>10098549</v>
      </c>
      <c r="F82" s="80">
        <f t="shared" si="9"/>
        <v>613087</v>
      </c>
      <c r="G82" s="81">
        <f t="shared" si="8"/>
        <v>6.4634384703665462E-2</v>
      </c>
      <c r="I82" s="226"/>
    </row>
    <row r="83" spans="1:9" ht="15" customHeight="1" x14ac:dyDescent="0.25">
      <c r="A83" s="75" t="s">
        <v>73</v>
      </c>
      <c r="B83" s="72">
        <v>36662.69</v>
      </c>
      <c r="C83" s="72">
        <v>248009</v>
      </c>
      <c r="D83" s="314">
        <v>248009</v>
      </c>
      <c r="E83" s="72">
        <v>233289</v>
      </c>
      <c r="F83" s="74">
        <f t="shared" si="9"/>
        <v>-14720</v>
      </c>
      <c r="G83" s="70">
        <f t="shared" si="8"/>
        <v>-5.9352684781600669E-2</v>
      </c>
      <c r="I83" s="225"/>
    </row>
    <row r="84" spans="1:9" ht="15" customHeight="1" x14ac:dyDescent="0.25">
      <c r="A84" s="75" t="s">
        <v>74</v>
      </c>
      <c r="B84" s="69">
        <v>591574.85</v>
      </c>
      <c r="C84" s="69">
        <v>664230</v>
      </c>
      <c r="D84" s="306">
        <v>664230</v>
      </c>
      <c r="E84" s="69">
        <v>692027</v>
      </c>
      <c r="F84" s="74">
        <f t="shared" si="9"/>
        <v>27797</v>
      </c>
      <c r="G84" s="70">
        <f t="shared" si="8"/>
        <v>4.1848456107071344E-2</v>
      </c>
      <c r="I84" s="225"/>
    </row>
    <row r="85" spans="1:9" ht="15" customHeight="1" x14ac:dyDescent="0.25">
      <c r="A85" s="75" t="s">
        <v>75</v>
      </c>
      <c r="B85" s="65">
        <v>22015.45</v>
      </c>
      <c r="C85" s="65">
        <v>114067</v>
      </c>
      <c r="D85" s="305">
        <v>114067</v>
      </c>
      <c r="E85" s="65">
        <v>114067</v>
      </c>
      <c r="F85" s="74">
        <f t="shared" si="9"/>
        <v>0</v>
      </c>
      <c r="G85" s="70">
        <f t="shared" si="8"/>
        <v>0</v>
      </c>
      <c r="I85" s="225"/>
    </row>
    <row r="86" spans="1:9" s="124" customFormat="1" ht="15" customHeight="1" x14ac:dyDescent="0.25">
      <c r="A86" s="78" t="s">
        <v>76</v>
      </c>
      <c r="B86" s="96">
        <v>650252.99</v>
      </c>
      <c r="C86" s="96">
        <v>1026306</v>
      </c>
      <c r="D86" s="317">
        <v>1026306</v>
      </c>
      <c r="E86" s="96">
        <v>1039383</v>
      </c>
      <c r="F86" s="80">
        <f t="shared" si="9"/>
        <v>13077</v>
      </c>
      <c r="G86" s="81">
        <f t="shared" si="8"/>
        <v>1.2741813844993599E-2</v>
      </c>
      <c r="I86" s="226"/>
    </row>
    <row r="87" spans="1:9" ht="15" customHeight="1" x14ac:dyDescent="0.25">
      <c r="A87" s="75" t="s">
        <v>77</v>
      </c>
      <c r="B87" s="65">
        <v>2815498.4299999997</v>
      </c>
      <c r="C87" s="65">
        <v>4492993</v>
      </c>
      <c r="D87" s="305">
        <v>4492993</v>
      </c>
      <c r="E87" s="65">
        <v>4647993</v>
      </c>
      <c r="F87" s="74">
        <f t="shared" si="9"/>
        <v>155000</v>
      </c>
      <c r="G87" s="70">
        <f t="shared" si="8"/>
        <v>3.4498161915676256E-2</v>
      </c>
      <c r="I87" s="225"/>
    </row>
    <row r="88" spans="1:9" ht="15" customHeight="1" x14ac:dyDescent="0.25">
      <c r="A88" s="75" t="s">
        <v>78</v>
      </c>
      <c r="B88" s="74">
        <v>369756298.63999999</v>
      </c>
      <c r="C88" s="74">
        <v>387459205</v>
      </c>
      <c r="D88" s="307">
        <v>387459205</v>
      </c>
      <c r="E88" s="74">
        <v>411394324</v>
      </c>
      <c r="F88" s="74">
        <f t="shared" si="9"/>
        <v>23935119</v>
      </c>
      <c r="G88" s="70">
        <f t="shared" si="8"/>
        <v>6.1774552497726828E-2</v>
      </c>
      <c r="I88" s="225"/>
    </row>
    <row r="89" spans="1:9" ht="15" customHeight="1" x14ac:dyDescent="0.25">
      <c r="A89" s="75" t="s">
        <v>79</v>
      </c>
      <c r="B89" s="74">
        <v>0</v>
      </c>
      <c r="C89" s="74">
        <v>0</v>
      </c>
      <c r="D89" s="307">
        <v>0</v>
      </c>
      <c r="E89" s="74">
        <v>0</v>
      </c>
      <c r="F89" s="74">
        <f t="shared" si="9"/>
        <v>0</v>
      </c>
      <c r="G89" s="70">
        <f t="shared" si="8"/>
        <v>0</v>
      </c>
      <c r="I89" s="225"/>
    </row>
    <row r="90" spans="1:9" ht="15" customHeight="1" x14ac:dyDescent="0.25">
      <c r="A90" s="75" t="s">
        <v>80</v>
      </c>
      <c r="B90" s="74">
        <v>1088794</v>
      </c>
      <c r="C90" s="74">
        <v>1374121</v>
      </c>
      <c r="D90" s="307">
        <v>1374121</v>
      </c>
      <c r="E90" s="74">
        <v>1197849</v>
      </c>
      <c r="F90" s="74">
        <f t="shared" si="9"/>
        <v>-176272</v>
      </c>
      <c r="G90" s="70">
        <f t="shared" si="8"/>
        <v>-0.12827982397474458</v>
      </c>
      <c r="I90" s="225"/>
    </row>
    <row r="91" spans="1:9" s="124" customFormat="1" ht="15" customHeight="1" x14ac:dyDescent="0.25">
      <c r="A91" s="78" t="s">
        <v>81</v>
      </c>
      <c r="B91" s="80">
        <v>373660591.06999999</v>
      </c>
      <c r="C91" s="80">
        <v>393326319</v>
      </c>
      <c r="D91" s="311">
        <v>393326319</v>
      </c>
      <c r="E91" s="80">
        <v>417240166</v>
      </c>
      <c r="F91" s="80">
        <f t="shared" si="9"/>
        <v>23913847</v>
      </c>
      <c r="G91" s="81">
        <f t="shared" si="8"/>
        <v>6.0799000333359332E-2</v>
      </c>
      <c r="I91" s="226"/>
    </row>
    <row r="92" spans="1:9" ht="15" customHeight="1" x14ac:dyDescent="0.25">
      <c r="A92" s="75" t="s">
        <v>82</v>
      </c>
      <c r="B92" s="74">
        <v>37468</v>
      </c>
      <c r="C92" s="74">
        <v>51200</v>
      </c>
      <c r="D92" s="307">
        <v>51200</v>
      </c>
      <c r="E92" s="74">
        <v>51200</v>
      </c>
      <c r="F92" s="74">
        <f t="shared" si="9"/>
        <v>0</v>
      </c>
      <c r="G92" s="70">
        <f t="shared" si="8"/>
        <v>0</v>
      </c>
      <c r="I92" s="225"/>
    </row>
    <row r="93" spans="1:9" ht="15" customHeight="1" x14ac:dyDescent="0.25">
      <c r="A93" s="75" t="s">
        <v>83</v>
      </c>
      <c r="B93" s="74">
        <v>0</v>
      </c>
      <c r="C93" s="74">
        <v>0</v>
      </c>
      <c r="D93" s="307">
        <v>0</v>
      </c>
      <c r="E93" s="74">
        <v>0</v>
      </c>
      <c r="F93" s="74">
        <f t="shared" si="9"/>
        <v>0</v>
      </c>
      <c r="G93" s="70">
        <f t="shared" si="8"/>
        <v>0</v>
      </c>
      <c r="I93" s="225"/>
    </row>
    <row r="94" spans="1:9" ht="15" customHeight="1" x14ac:dyDescent="0.25">
      <c r="A94" s="83" t="s">
        <v>84</v>
      </c>
      <c r="B94" s="74">
        <v>0</v>
      </c>
      <c r="C94" s="74">
        <v>0</v>
      </c>
      <c r="D94" s="307">
        <v>0</v>
      </c>
      <c r="E94" s="74">
        <v>0</v>
      </c>
      <c r="F94" s="74">
        <f t="shared" si="9"/>
        <v>0</v>
      </c>
      <c r="G94" s="70">
        <f t="shared" si="8"/>
        <v>0</v>
      </c>
      <c r="I94" s="225"/>
    </row>
    <row r="95" spans="1:9" s="124" customFormat="1" ht="15" customHeight="1" x14ac:dyDescent="0.25">
      <c r="A95" s="97" t="s">
        <v>85</v>
      </c>
      <c r="B95" s="96">
        <v>37468</v>
      </c>
      <c r="C95" s="96">
        <v>51200</v>
      </c>
      <c r="D95" s="317">
        <v>51200</v>
      </c>
      <c r="E95" s="96">
        <v>51200</v>
      </c>
      <c r="F95" s="80">
        <f t="shared" si="9"/>
        <v>0</v>
      </c>
      <c r="G95" s="81">
        <f t="shared" si="8"/>
        <v>0</v>
      </c>
      <c r="I95" s="226"/>
    </row>
    <row r="96" spans="1:9" ht="15" customHeight="1" x14ac:dyDescent="0.25">
      <c r="A96" s="83" t="s">
        <v>86</v>
      </c>
      <c r="B96" s="74">
        <v>0</v>
      </c>
      <c r="C96" s="74">
        <v>0</v>
      </c>
      <c r="D96" s="307">
        <v>0</v>
      </c>
      <c r="E96" s="74">
        <v>0</v>
      </c>
      <c r="F96" s="74">
        <f t="shared" si="9"/>
        <v>0</v>
      </c>
      <c r="G96" s="70">
        <f t="shared" si="8"/>
        <v>0</v>
      </c>
      <c r="I96" s="225"/>
    </row>
    <row r="97" spans="1:10" s="124" customFormat="1" ht="15" customHeight="1" thickBot="1" x14ac:dyDescent="0.3">
      <c r="A97" s="195" t="s">
        <v>67</v>
      </c>
      <c r="B97" s="196">
        <v>383185729.28000003</v>
      </c>
      <c r="C97" s="196">
        <v>403889287</v>
      </c>
      <c r="D97" s="313">
        <v>403889287</v>
      </c>
      <c r="E97" s="196">
        <v>428429298</v>
      </c>
      <c r="F97" s="196">
        <f>E97-C97</f>
        <v>24540011</v>
      </c>
      <c r="G97" s="198">
        <f t="shared" si="8"/>
        <v>6.075925207691879E-2</v>
      </c>
      <c r="I97" s="226"/>
    </row>
    <row r="98" spans="1:10" ht="15" customHeight="1" thickTop="1" x14ac:dyDescent="0.4">
      <c r="A98" s="4"/>
      <c r="B98" s="5"/>
      <c r="C98" s="10">
        <v>0</v>
      </c>
      <c r="D98" s="142"/>
      <c r="E98" s="10"/>
      <c r="F98" s="10">
        <v>0</v>
      </c>
      <c r="G98" s="6" t="s">
        <v>46</v>
      </c>
      <c r="I98" s="142"/>
      <c r="J98" s="142"/>
    </row>
    <row r="99" spans="1:10" x14ac:dyDescent="0.25">
      <c r="A99" s="11" t="s">
        <v>196</v>
      </c>
    </row>
    <row r="100" spans="1:10" x14ac:dyDescent="0.25">
      <c r="A100" s="11" t="s">
        <v>190</v>
      </c>
    </row>
  </sheetData>
  <mergeCells count="1">
    <mergeCell ref="D2:D3"/>
  </mergeCells>
  <hyperlinks>
    <hyperlink ref="J2" location="Home!A1" tooltip="Home" display="Home" xr:uid="{00000000-0004-0000-0A00-000000000000}"/>
  </hyperlinks>
  <printOptions horizontalCentered="1" verticalCentered="1"/>
  <pageMargins left="0.25" right="0.25" top="0.75" bottom="0.75" header="0.3" footer="0.3"/>
  <pageSetup scale="46" fitToWidth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>
    <tabColor theme="8" tint="0.79998168889431442"/>
    <pageSetUpPr fitToPage="1"/>
  </sheetPr>
  <dimension ref="A1:N100"/>
  <sheetViews>
    <sheetView workbookViewId="0">
      <pane xSplit="1" ySplit="5" topLeftCell="B6" activePane="bottomRight" state="frozen"/>
      <selection activeCell="I2" sqref="I2"/>
      <selection pane="topRight" activeCell="I2" sqref="I2"/>
      <selection pane="bottomLeft" activeCell="I2" sqref="I2"/>
      <selection pane="bottomRight" activeCell="I2" sqref="I2"/>
    </sheetView>
  </sheetViews>
  <sheetFormatPr defaultColWidth="9.140625" defaultRowHeight="15.75" x14ac:dyDescent="0.25"/>
  <cols>
    <col min="1" max="1" width="66.5703125" style="1" customWidth="1"/>
    <col min="2" max="3" width="23.7109375" style="2" customWidth="1"/>
    <col min="4" max="4" width="27.140625" style="139" bestFit="1" customWidth="1"/>
    <col min="5" max="5" width="23.7109375" style="12" customWidth="1"/>
    <col min="6" max="6" width="23.7109375" style="2" customWidth="1"/>
    <col min="7" max="7" width="23.7109375" style="3" customWidth="1"/>
    <col min="9" max="9" width="7.7109375" style="139" customWidth="1"/>
    <col min="10" max="10" width="11.5703125" style="139" customWidth="1"/>
    <col min="11" max="16384" width="9.140625" style="139"/>
  </cols>
  <sheetData>
    <row r="1" spans="1:10" ht="19.5" customHeight="1" thickBot="1" x14ac:dyDescent="0.35">
      <c r="A1" s="30" t="s">
        <v>0</v>
      </c>
      <c r="B1" s="35"/>
      <c r="E1" s="32" t="s">
        <v>1</v>
      </c>
      <c r="F1" s="29" t="s">
        <v>90</v>
      </c>
      <c r="G1" s="40"/>
    </row>
    <row r="2" spans="1:10" ht="19.5" customHeight="1" thickBot="1" x14ac:dyDescent="0.35">
      <c r="A2" s="30" t="s">
        <v>2</v>
      </c>
      <c r="B2" s="31"/>
      <c r="C2" s="36"/>
      <c r="D2" s="355" t="s">
        <v>207</v>
      </c>
      <c r="E2" s="31"/>
      <c r="F2" s="34"/>
      <c r="G2" s="35"/>
      <c r="J2" s="209" t="s">
        <v>187</v>
      </c>
    </row>
    <row r="3" spans="1:10" ht="19.5" customHeight="1" thickBot="1" x14ac:dyDescent="0.35">
      <c r="A3" s="37" t="s">
        <v>3</v>
      </c>
      <c r="B3" s="38"/>
      <c r="C3" s="39"/>
      <c r="D3" s="356"/>
      <c r="E3" s="301"/>
      <c r="F3" s="34"/>
      <c r="G3" s="35"/>
    </row>
    <row r="4" spans="1:10" ht="15" customHeight="1" thickTop="1" x14ac:dyDescent="0.25">
      <c r="A4" s="57" t="s">
        <v>4</v>
      </c>
      <c r="B4" s="58" t="s">
        <v>5</v>
      </c>
      <c r="C4" s="59" t="s">
        <v>6</v>
      </c>
      <c r="D4" s="303" t="s">
        <v>212</v>
      </c>
      <c r="E4" s="59" t="s">
        <v>6</v>
      </c>
      <c r="F4" s="59" t="s">
        <v>7</v>
      </c>
      <c r="G4" s="60" t="s">
        <v>8</v>
      </c>
      <c r="I4" s="224"/>
    </row>
    <row r="5" spans="1:10" s="140" customFormat="1" ht="15" customHeight="1" x14ac:dyDescent="0.25">
      <c r="A5" s="61"/>
      <c r="B5" s="62" t="s">
        <v>197</v>
      </c>
      <c r="C5" s="62" t="s">
        <v>208</v>
      </c>
      <c r="D5" s="304" t="s">
        <v>210</v>
      </c>
      <c r="E5" s="62" t="s">
        <v>209</v>
      </c>
      <c r="F5" s="62" t="s">
        <v>197</v>
      </c>
      <c r="G5" s="63" t="s">
        <v>9</v>
      </c>
      <c r="I5" s="224"/>
    </row>
    <row r="6" spans="1:10" ht="15" customHeight="1" x14ac:dyDescent="0.25">
      <c r="A6" s="64" t="s">
        <v>10</v>
      </c>
      <c r="B6" s="65"/>
      <c r="C6" s="65"/>
      <c r="D6" s="305"/>
      <c r="E6" s="65"/>
      <c r="F6" s="65"/>
      <c r="G6" s="66"/>
      <c r="I6" s="225"/>
    </row>
    <row r="7" spans="1:10" ht="15" customHeight="1" x14ac:dyDescent="0.25">
      <c r="A7" s="64" t="s">
        <v>11</v>
      </c>
      <c r="B7" s="65"/>
      <c r="C7" s="65"/>
      <c r="D7" s="305"/>
      <c r="E7" s="65"/>
      <c r="F7" s="65"/>
      <c r="G7" s="67"/>
      <c r="I7" s="225"/>
    </row>
    <row r="8" spans="1:10" ht="15" customHeight="1" x14ac:dyDescent="0.25">
      <c r="A8" s="68" t="s">
        <v>12</v>
      </c>
      <c r="B8" s="69">
        <f>ULBoard!B8+Grambling!B8+LATech!B8+McNeese!B8+Nicholls!B8+NwSU!B8+SLU!B8+ULL!B8+ULM!B8+UNO!B8</f>
        <v>169988977</v>
      </c>
      <c r="C8" s="69">
        <f>ULBoard!C8+Grambling!C8+LATech!C8+McNeese!C8+Nicholls!C8+NwSU!C8+SLU!C8+ULL!C8+ULM!C8+UNO!C8</f>
        <v>169988977</v>
      </c>
      <c r="D8" s="306">
        <f>ULBoard!D8+Grambling!D8+LATech!D8+McNeese!D8+Nicholls!D8+NwSU!D8+SLU!D8+ULL!D8+ULM!D8+UNO!D8</f>
        <v>169988977</v>
      </c>
      <c r="E8" s="69">
        <f>ULBoard!E8+Grambling!E8+LATech!E8+McNeese!E8+Nicholls!E8+NwSU!E8+SLU!E8+ULL!E8+ULM!E8+UNO!E8-0.17</f>
        <v>244866277.83000001</v>
      </c>
      <c r="F8" s="69">
        <f>E8-C8</f>
        <v>74877300.830000013</v>
      </c>
      <c r="G8" s="70">
        <f t="shared" ref="G8:G31" si="0">IF(ISBLANK(F8),"  ",IF(C8&gt;0,F8/C8,IF(F8&gt;0,1,0)))</f>
        <v>0.4404832722182922</v>
      </c>
      <c r="I8" s="225"/>
    </row>
    <row r="9" spans="1:10" ht="15" customHeight="1" x14ac:dyDescent="0.25">
      <c r="A9" s="68" t="s">
        <v>13</v>
      </c>
      <c r="B9" s="69">
        <f>ULBoard!B9+Grambling!B9+LATech!B9+McNeese!B9+Nicholls!B9+NwSU!B9+SLU!B9+ULL!B9+ULM!B9+UNO!B9</f>
        <v>0</v>
      </c>
      <c r="C9" s="69">
        <f>ULBoard!C9+Grambling!C9+LATech!C9+McNeese!C9+Nicholls!C9+NwSU!C9+SLU!C9+ULL!C9+ULM!C9+UNO!C9</f>
        <v>0</v>
      </c>
      <c r="D9" s="306">
        <f>ULBoard!D9+Grambling!D9+LATech!D9+McNeese!D9+Nicholls!D9+NwSU!D9+SLU!D9+ULL!D9+ULM!D9+UNO!D9</f>
        <v>0</v>
      </c>
      <c r="E9" s="69">
        <f>ULBoard!E9+Grambling!E9+LATech!E9+McNeese!E9+Nicholls!E9+NwSU!E9+SLU!E9+ULL!E9+ULM!E9+UNO!E9</f>
        <v>0</v>
      </c>
      <c r="F9" s="69">
        <f>E9-C9</f>
        <v>0</v>
      </c>
      <c r="G9" s="70">
        <f t="shared" si="0"/>
        <v>0</v>
      </c>
      <c r="I9" s="225"/>
    </row>
    <row r="10" spans="1:10" ht="15" customHeight="1" x14ac:dyDescent="0.25">
      <c r="A10" s="71" t="s">
        <v>14</v>
      </c>
      <c r="B10" s="69">
        <f>ULBoard!B10+Grambling!B10+LATech!B10+McNeese!B10+Nicholls!B10+NwSU!B10+SLU!B10+ULL!B10+ULM!B10+UNO!B10</f>
        <v>15438991</v>
      </c>
      <c r="C10" s="69">
        <f>ULBoard!C10+Grambling!C10+LATech!C10+McNeese!C10+Nicholls!C10+NwSU!C10+SLU!C10+ULL!C10+ULM!C10+UNO!C10</f>
        <v>15438991</v>
      </c>
      <c r="D10" s="306">
        <f>ULBoard!D10+Grambling!D10+LATech!D10+McNeese!D10+Nicholls!D10+NwSU!D10+SLU!D10+ULL!D10+ULM!D10+UNO!D10</f>
        <v>15438991</v>
      </c>
      <c r="E10" s="69">
        <f>ULBoard!E10+Grambling!E10+LATech!E10+McNeese!E10+Nicholls!E10+NwSU!E10+SLU!E10+ULL!E10+ULM!E10+UNO!E10</f>
        <v>15206377</v>
      </c>
      <c r="F10" s="69">
        <f t="shared" ref="F10:F31" si="1">E10-C10</f>
        <v>-232614</v>
      </c>
      <c r="G10" s="70">
        <f t="shared" si="0"/>
        <v>-1.5066658177338143E-2</v>
      </c>
      <c r="I10" s="225"/>
    </row>
    <row r="11" spans="1:10" ht="15" customHeight="1" x14ac:dyDescent="0.25">
      <c r="A11" s="73" t="s">
        <v>15</v>
      </c>
      <c r="B11" s="69">
        <f>ULBoard!B11+Grambling!B11+LATech!B11+McNeese!B11+Nicholls!B11+NwSU!B11+SLU!B11+ULL!B11+ULM!B11+UNO!B11</f>
        <v>0</v>
      </c>
      <c r="C11" s="69">
        <f>ULBoard!C11+Grambling!C11+LATech!C11+McNeese!C11+Nicholls!C11+NwSU!C11+SLU!C11+ULL!C11+ULM!C11+UNO!C11</f>
        <v>0</v>
      </c>
      <c r="D11" s="306">
        <f>ULBoard!D11+Grambling!D11+LATech!D11+McNeese!D11+Nicholls!D11+NwSU!D11+SLU!D11+ULL!D11+ULM!D11+UNO!D11</f>
        <v>0</v>
      </c>
      <c r="E11" s="69">
        <f>ULBoard!E11+Grambling!E11+LATech!E11+McNeese!E11+Nicholls!E11+NwSU!E11+SLU!E11+ULL!E11+ULM!E11+UNO!E11</f>
        <v>0</v>
      </c>
      <c r="F11" s="69">
        <f t="shared" si="1"/>
        <v>0</v>
      </c>
      <c r="G11" s="70">
        <f t="shared" si="0"/>
        <v>0</v>
      </c>
      <c r="I11" s="225"/>
    </row>
    <row r="12" spans="1:10" ht="15" customHeight="1" x14ac:dyDescent="0.25">
      <c r="A12" s="75" t="s">
        <v>16</v>
      </c>
      <c r="B12" s="69">
        <f>ULBoard!B12+Grambling!B12+LATech!B12+McNeese!B12+Nicholls!B12+NwSU!B12+SLU!B12+ULL!B12+ULM!B12+UNO!B12</f>
        <v>13568726</v>
      </c>
      <c r="C12" s="69">
        <f>ULBoard!C12+Grambling!C12+LATech!C12+McNeese!C12+Nicholls!C12+NwSU!C12+SLU!C12+ULL!C12+ULM!C12+UNO!C12</f>
        <v>13568726</v>
      </c>
      <c r="D12" s="306">
        <f>ULBoard!D12+Grambling!D12+LATech!D12+McNeese!D12+Nicholls!D12+NwSU!D12+SLU!D12+ULL!D12+ULM!D12+UNO!D12</f>
        <v>13568726</v>
      </c>
      <c r="E12" s="69">
        <f>ULBoard!E12+Grambling!E12+LATech!E12+McNeese!E12+Nicholls!E12+NwSU!E12+SLU!E12+ULL!E12+ULM!E12+UNO!E12</f>
        <v>13678926</v>
      </c>
      <c r="F12" s="69">
        <f t="shared" si="1"/>
        <v>110200</v>
      </c>
      <c r="G12" s="70">
        <f t="shared" si="0"/>
        <v>8.1216173132245429E-3</v>
      </c>
      <c r="I12" s="225"/>
    </row>
    <row r="13" spans="1:10" ht="15" customHeight="1" x14ac:dyDescent="0.25">
      <c r="A13" s="75" t="s">
        <v>17</v>
      </c>
      <c r="B13" s="69">
        <f>ULBoard!B13+Grambling!B13+LATech!B13+McNeese!B13+Nicholls!B13+NwSU!B13+SLU!B13+ULL!B13+ULM!B13+UNO!B13</f>
        <v>0</v>
      </c>
      <c r="C13" s="69">
        <f>ULBoard!C13+Grambling!C13+LATech!C13+McNeese!C13+Nicholls!C13+NwSU!C13+SLU!C13+ULL!C13+ULM!C13+UNO!C13</f>
        <v>0</v>
      </c>
      <c r="D13" s="306">
        <f>ULBoard!D13+Grambling!D13+LATech!D13+McNeese!D13+Nicholls!D13+NwSU!D13+SLU!D13+ULL!D13+ULM!D13+UNO!D13</f>
        <v>0</v>
      </c>
      <c r="E13" s="69">
        <f>ULBoard!E13+Grambling!E13+LATech!E13+McNeese!E13+Nicholls!E13+NwSU!E13+SLU!E13+ULL!E13+ULM!E13+UNO!E13</f>
        <v>0</v>
      </c>
      <c r="F13" s="69">
        <f t="shared" si="1"/>
        <v>0</v>
      </c>
      <c r="G13" s="70">
        <f t="shared" si="0"/>
        <v>0</v>
      </c>
      <c r="I13" s="225"/>
    </row>
    <row r="14" spans="1:10" ht="15" customHeight="1" x14ac:dyDescent="0.25">
      <c r="A14" s="75" t="s">
        <v>18</v>
      </c>
      <c r="B14" s="69">
        <f>ULBoard!B14+Grambling!B14+LATech!B14+McNeese!B14+Nicholls!B14+NwSU!B14+SLU!B14+ULL!B14+ULM!B14+UNO!B14</f>
        <v>236138</v>
      </c>
      <c r="C14" s="69">
        <f>ULBoard!C14+Grambling!C14+LATech!C14+McNeese!C14+Nicholls!C14+NwSU!C14+SLU!C14+ULL!C14+ULM!C14+UNO!C14</f>
        <v>236138</v>
      </c>
      <c r="D14" s="306">
        <f>ULBoard!D14+Grambling!D14+LATech!D14+McNeese!D14+Nicholls!D14+NwSU!D14+SLU!D14+ULL!D14+ULM!D14+UNO!D14</f>
        <v>236138</v>
      </c>
      <c r="E14" s="69">
        <f>ULBoard!E14+Grambling!E14+LATech!E14+McNeese!E14+Nicholls!E14+NwSU!E14+SLU!E14+ULL!E14+ULM!E14+UNO!E14</f>
        <v>233688</v>
      </c>
      <c r="F14" s="69">
        <f t="shared" si="1"/>
        <v>-2450</v>
      </c>
      <c r="G14" s="70">
        <f t="shared" si="0"/>
        <v>-1.0375289025908578E-2</v>
      </c>
      <c r="I14" s="225"/>
    </row>
    <row r="15" spans="1:10" ht="15" customHeight="1" x14ac:dyDescent="0.25">
      <c r="A15" s="75" t="s">
        <v>19</v>
      </c>
      <c r="B15" s="69">
        <f>ULBoard!B15+Grambling!B15+LATech!B15+McNeese!B15+Nicholls!B15+NwSU!B15+SLU!B15+ULL!B15+ULM!B15+UNO!B15</f>
        <v>1634127</v>
      </c>
      <c r="C15" s="69">
        <f>ULBoard!C15+Grambling!C15+LATech!C15+McNeese!C15+Nicholls!C15+NwSU!C15+SLU!C15+ULL!C15+ULM!C15+UNO!C15</f>
        <v>1634127</v>
      </c>
      <c r="D15" s="306">
        <f>ULBoard!D15+Grambling!D15+LATech!D15+McNeese!D15+Nicholls!D15+NwSU!D15+SLU!D15+ULL!D15+ULM!D15+UNO!D15</f>
        <v>1634127</v>
      </c>
      <c r="E15" s="69">
        <f>ULBoard!E15+Grambling!E15+LATech!E15+McNeese!E15+Nicholls!E15+NwSU!E15+SLU!E15+ULL!E15+ULM!E15+UNO!E15</f>
        <v>1293763</v>
      </c>
      <c r="F15" s="69">
        <f t="shared" si="1"/>
        <v>-340364</v>
      </c>
      <c r="G15" s="70">
        <f t="shared" si="0"/>
        <v>-0.20828491298411936</v>
      </c>
      <c r="I15" s="225"/>
    </row>
    <row r="16" spans="1:10" ht="15" customHeight="1" x14ac:dyDescent="0.25">
      <c r="A16" s="75" t="s">
        <v>20</v>
      </c>
      <c r="B16" s="69">
        <f>ULBoard!B16+Grambling!B16+LATech!B16+McNeese!B16+Nicholls!B16+NwSU!B16+SLU!B16+ULL!B16+ULM!B16+UNO!B16</f>
        <v>0</v>
      </c>
      <c r="C16" s="69">
        <f>ULBoard!C16+Grambling!C16+LATech!C16+McNeese!C16+Nicholls!C16+NwSU!C16+SLU!C16+ULL!C16+ULM!C16+UNO!C16</f>
        <v>0</v>
      </c>
      <c r="D16" s="306">
        <f>ULBoard!D16+Grambling!D16+LATech!D16+McNeese!D16+Nicholls!D16+NwSU!D16+SLU!D16+ULL!D16+ULM!D16+UNO!D16</f>
        <v>0</v>
      </c>
      <c r="E16" s="69">
        <f>ULBoard!E16+Grambling!E16+LATech!E16+McNeese!E16+Nicholls!E16+NwSU!E16+SLU!E16+ULL!E16+ULM!E16+UNO!E16</f>
        <v>0</v>
      </c>
      <c r="F16" s="69">
        <f t="shared" si="1"/>
        <v>0</v>
      </c>
      <c r="G16" s="70">
        <f t="shared" si="0"/>
        <v>0</v>
      </c>
      <c r="I16" s="225"/>
    </row>
    <row r="17" spans="1:9" ht="15" customHeight="1" x14ac:dyDescent="0.25">
      <c r="A17" s="75" t="s">
        <v>21</v>
      </c>
      <c r="B17" s="69">
        <f>ULBoard!B17+Grambling!B17+LATech!B17+McNeese!B17+Nicholls!B17+NwSU!B17+SLU!B17+ULL!B17+ULM!B17+UNO!B17</f>
        <v>0</v>
      </c>
      <c r="C17" s="69">
        <f>ULBoard!C17+Grambling!C17+LATech!C17+McNeese!C17+Nicholls!C17+NwSU!C17+SLU!C17+ULL!C17+ULM!C17+UNO!C17</f>
        <v>0</v>
      </c>
      <c r="D17" s="306">
        <f>ULBoard!D17+Grambling!D17+LATech!D17+McNeese!D17+Nicholls!D17+NwSU!D17+SLU!D17+ULL!D17+ULM!D17+UNO!D17</f>
        <v>0</v>
      </c>
      <c r="E17" s="69">
        <f>ULBoard!E17+Grambling!E17+LATech!E17+McNeese!E17+Nicholls!E17+NwSU!E17+SLU!E17+ULL!E17+ULM!E17+UNO!E17</f>
        <v>0</v>
      </c>
      <c r="F17" s="69">
        <f t="shared" si="1"/>
        <v>0</v>
      </c>
      <c r="G17" s="70">
        <f t="shared" si="0"/>
        <v>0</v>
      </c>
      <c r="I17" s="225"/>
    </row>
    <row r="18" spans="1:9" ht="15" customHeight="1" x14ac:dyDescent="0.25">
      <c r="A18" s="75" t="s">
        <v>22</v>
      </c>
      <c r="B18" s="69">
        <f>ULBoard!B18+Grambling!B18+LATech!B18+McNeese!B18+Nicholls!B18+NwSU!B18+SLU!B18+ULL!B18+ULM!B18+UNO!B18</f>
        <v>0</v>
      </c>
      <c r="C18" s="69">
        <f>ULBoard!C18+Grambling!C18+LATech!C18+McNeese!C18+Nicholls!C18+NwSU!C18+SLU!C18+ULL!C18+ULM!C18+UNO!C18</f>
        <v>0</v>
      </c>
      <c r="D18" s="306">
        <f>ULBoard!D18+Grambling!D18+LATech!D18+McNeese!D18+Nicholls!D18+NwSU!D18+SLU!D18+ULL!D18+ULM!D18+UNO!D18</f>
        <v>0</v>
      </c>
      <c r="E18" s="69">
        <f>ULBoard!E18+Grambling!E18+LATech!E18+McNeese!E18+Nicholls!E18+NwSU!E18+SLU!E18+ULL!E18+ULM!E18+UNO!E18</f>
        <v>0</v>
      </c>
      <c r="F18" s="69">
        <f t="shared" si="1"/>
        <v>0</v>
      </c>
      <c r="G18" s="70">
        <f t="shared" si="0"/>
        <v>0</v>
      </c>
      <c r="I18" s="225"/>
    </row>
    <row r="19" spans="1:9" ht="15" customHeight="1" x14ac:dyDescent="0.25">
      <c r="A19" s="75" t="s">
        <v>23</v>
      </c>
      <c r="B19" s="69">
        <f>ULBoard!B19+Grambling!B19+LATech!B19+McNeese!B19+Nicholls!B19+NwSU!B19+SLU!B19+ULL!B19+ULM!B19+UNO!B19</f>
        <v>0</v>
      </c>
      <c r="C19" s="69">
        <f>ULBoard!C19+Grambling!C19+LATech!C19+McNeese!C19+Nicholls!C19+NwSU!C19+SLU!C19+ULL!C19+ULM!C19+UNO!C19</f>
        <v>0</v>
      </c>
      <c r="D19" s="306">
        <f>ULBoard!D19+Grambling!D19+LATech!D19+McNeese!D19+Nicholls!D19+NwSU!D19+SLU!D19+ULL!D19+ULM!D19+UNO!D19</f>
        <v>0</v>
      </c>
      <c r="E19" s="69">
        <f>ULBoard!E19+Grambling!E19+LATech!E19+McNeese!E19+Nicholls!E19+NwSU!E19+SLU!E19+ULL!E19+ULM!E19+UNO!E19</f>
        <v>0</v>
      </c>
      <c r="F19" s="69">
        <f t="shared" si="1"/>
        <v>0</v>
      </c>
      <c r="G19" s="70">
        <f t="shared" si="0"/>
        <v>0</v>
      </c>
      <c r="I19" s="225"/>
    </row>
    <row r="20" spans="1:9" ht="15" customHeight="1" x14ac:dyDescent="0.25">
      <c r="A20" s="75" t="s">
        <v>24</v>
      </c>
      <c r="B20" s="69">
        <f>ULBoard!B20+Grambling!B20+LATech!B20+McNeese!B20+Nicholls!B20+NwSU!B20+SLU!B20+ULL!B20+ULM!B20+UNO!B20</f>
        <v>0</v>
      </c>
      <c r="C20" s="69">
        <f>ULBoard!C20+Grambling!C20+LATech!C20+McNeese!C20+Nicholls!C20+NwSU!C20+SLU!C20+ULL!C20+ULM!C20+UNO!C20</f>
        <v>0</v>
      </c>
      <c r="D20" s="306">
        <f>ULBoard!D20+Grambling!D20+LATech!D20+McNeese!D20+Nicholls!D20+NwSU!D20+SLU!D20+ULL!D20+ULM!D20+UNO!D20</f>
        <v>0</v>
      </c>
      <c r="E20" s="69">
        <f>ULBoard!E20+Grambling!E20+LATech!E20+McNeese!E20+Nicholls!E20+NwSU!E20+SLU!E20+ULL!E20+ULM!E20+UNO!E20</f>
        <v>0</v>
      </c>
      <c r="F20" s="69">
        <f t="shared" si="1"/>
        <v>0</v>
      </c>
      <c r="G20" s="70">
        <f t="shared" si="0"/>
        <v>0</v>
      </c>
      <c r="I20" s="225"/>
    </row>
    <row r="21" spans="1:9" ht="15" customHeight="1" x14ac:dyDescent="0.25">
      <c r="A21" s="75" t="s">
        <v>25</v>
      </c>
      <c r="B21" s="69">
        <f>ULBoard!B21+Grambling!B21+LATech!B21+McNeese!B21+Nicholls!B21+NwSU!B21+SLU!B21+ULL!B21+ULM!B21+UNO!B21</f>
        <v>0</v>
      </c>
      <c r="C21" s="69">
        <f>ULBoard!C21+Grambling!C21+LATech!C21+McNeese!C21+Nicholls!C21+NwSU!C21+SLU!C21+ULL!C21+ULM!C21+UNO!C21</f>
        <v>0</v>
      </c>
      <c r="D21" s="306">
        <f>ULBoard!D21+Grambling!D21+LATech!D21+McNeese!D21+Nicholls!D21+NwSU!D21+SLU!D21+ULL!D21+ULM!D21+UNO!D21</f>
        <v>0</v>
      </c>
      <c r="E21" s="69">
        <f>ULBoard!E21+Grambling!E21+LATech!E21+McNeese!E21+Nicholls!E21+NwSU!E21+SLU!E21+ULL!E21+ULM!E21+UNO!E21</f>
        <v>0</v>
      </c>
      <c r="F21" s="69">
        <f t="shared" si="1"/>
        <v>0</v>
      </c>
      <c r="G21" s="70">
        <f t="shared" si="0"/>
        <v>0</v>
      </c>
      <c r="I21" s="225"/>
    </row>
    <row r="22" spans="1:9" ht="15" customHeight="1" x14ac:dyDescent="0.25">
      <c r="A22" s="75" t="s">
        <v>26</v>
      </c>
      <c r="B22" s="69">
        <f>ULBoard!B22+Grambling!B22+LATech!B22+McNeese!B22+Nicholls!B22+NwSU!B22+SLU!B22+ULL!B22+ULM!B22+UNO!B22</f>
        <v>0</v>
      </c>
      <c r="C22" s="69">
        <f>ULBoard!C22+Grambling!C22+LATech!C22+McNeese!C22+Nicholls!C22+NwSU!C22+SLU!C22+ULL!C22+ULM!C22+UNO!C22</f>
        <v>0</v>
      </c>
      <c r="D22" s="306">
        <f>ULBoard!D22+Grambling!D22+LATech!D22+McNeese!D22+Nicholls!D22+NwSU!D22+SLU!D22+ULL!D22+ULM!D22+UNO!D22</f>
        <v>0</v>
      </c>
      <c r="E22" s="69">
        <f>ULBoard!E22+Grambling!E22+LATech!E22+McNeese!E22+Nicholls!E22+NwSU!E22+SLU!E22+ULL!E22+ULM!E22+UNO!E22</f>
        <v>0</v>
      </c>
      <c r="F22" s="69">
        <f t="shared" si="1"/>
        <v>0</v>
      </c>
      <c r="G22" s="70">
        <f t="shared" si="0"/>
        <v>0</v>
      </c>
      <c r="I22" s="225"/>
    </row>
    <row r="23" spans="1:9" ht="15" customHeight="1" x14ac:dyDescent="0.25">
      <c r="A23" s="76" t="s">
        <v>27</v>
      </c>
      <c r="B23" s="69">
        <f>ULBoard!B23+Grambling!B23+LATech!B23+McNeese!B23+Nicholls!B23+NwSU!B23+SLU!B23+ULL!B23+ULM!B23+UNO!B23</f>
        <v>0</v>
      </c>
      <c r="C23" s="69">
        <f>ULBoard!C23+Grambling!C23+LATech!C23+McNeese!C23+Nicholls!C23+NwSU!C23+SLU!C23+ULL!C23+ULM!C23+UNO!C23</f>
        <v>0</v>
      </c>
      <c r="D23" s="306">
        <f>ULBoard!D23+Grambling!D23+LATech!D23+McNeese!D23+Nicholls!D23+NwSU!D23+SLU!D23+ULL!D23+ULM!D23+UNO!D23</f>
        <v>0</v>
      </c>
      <c r="E23" s="69">
        <f>ULBoard!E23+Grambling!E23+LATech!E23+McNeese!E23+Nicholls!E23+NwSU!E23+SLU!E23+ULL!E23+ULM!E23+UNO!E23</f>
        <v>0</v>
      </c>
      <c r="F23" s="69">
        <f t="shared" si="1"/>
        <v>0</v>
      </c>
      <c r="G23" s="70">
        <f t="shared" si="0"/>
        <v>0</v>
      </c>
      <c r="I23" s="225"/>
    </row>
    <row r="24" spans="1:9" ht="15" customHeight="1" x14ac:dyDescent="0.25">
      <c r="A24" s="76" t="s">
        <v>28</v>
      </c>
      <c r="B24" s="69">
        <f>ULBoard!B24+Grambling!B24+LATech!B24+McNeese!B24+Nicholls!B24+NwSU!B24+SLU!B24+ULL!B24+ULM!B24+UNO!B24</f>
        <v>0</v>
      </c>
      <c r="C24" s="69">
        <f>ULBoard!C24+Grambling!C24+LATech!C24+McNeese!C24+Nicholls!C24+NwSU!C24+SLU!C24+ULL!C24+ULM!C24+UNO!C24</f>
        <v>0</v>
      </c>
      <c r="D24" s="306">
        <f>ULBoard!D24+Grambling!D24+LATech!D24+McNeese!D24+Nicholls!D24+NwSU!D24+SLU!D24+ULL!D24+ULM!D24+UNO!D24</f>
        <v>0</v>
      </c>
      <c r="E24" s="69">
        <f>ULBoard!E24+Grambling!E24+LATech!E24+McNeese!E24+Nicholls!E24+NwSU!E24+SLU!E24+ULL!E24+ULM!E24+UNO!E24</f>
        <v>0</v>
      </c>
      <c r="F24" s="69">
        <f t="shared" si="1"/>
        <v>0</v>
      </c>
      <c r="G24" s="70">
        <f t="shared" si="0"/>
        <v>0</v>
      </c>
      <c r="I24" s="225"/>
    </row>
    <row r="25" spans="1:9" ht="15" customHeight="1" x14ac:dyDescent="0.25">
      <c r="A25" s="76" t="s">
        <v>29</v>
      </c>
      <c r="B25" s="69">
        <f>ULBoard!B25+Grambling!B25+LATech!B25+McNeese!B25+Nicholls!B25+NwSU!B25+SLU!B25+ULL!B25+ULM!B25+UNO!B25</f>
        <v>0</v>
      </c>
      <c r="C25" s="69">
        <f>ULBoard!C25+Grambling!C25+LATech!C25+McNeese!C25+Nicholls!C25+NwSU!C25+SLU!C25+ULL!C25+ULM!C25+UNO!C25</f>
        <v>0</v>
      </c>
      <c r="D25" s="306">
        <f>ULBoard!D25+Grambling!D25+LATech!D25+McNeese!D25+Nicholls!D25+NwSU!D25+SLU!D25+ULL!D25+ULM!D25+UNO!D25</f>
        <v>0</v>
      </c>
      <c r="E25" s="69">
        <f>ULBoard!E25+Grambling!E25+LATech!E25+McNeese!E25+Nicholls!E25+NwSU!E25+SLU!E25+ULL!E25+ULM!E25+UNO!E25</f>
        <v>0</v>
      </c>
      <c r="F25" s="69">
        <f t="shared" si="1"/>
        <v>0</v>
      </c>
      <c r="G25" s="70">
        <f t="shared" si="0"/>
        <v>0</v>
      </c>
      <c r="I25" s="225"/>
    </row>
    <row r="26" spans="1:9" ht="15" customHeight="1" x14ac:dyDescent="0.25">
      <c r="A26" s="76" t="s">
        <v>30</v>
      </c>
      <c r="B26" s="69">
        <f>ULBoard!B26+Grambling!B26+LATech!B26+McNeese!B26+Nicholls!B26+NwSU!B26+SLU!B26+ULL!B26+ULM!B26+UNO!B26</f>
        <v>0</v>
      </c>
      <c r="C26" s="69">
        <f>ULBoard!C26+Grambling!C26+LATech!C26+McNeese!C26+Nicholls!C26+NwSU!C26+SLU!C26+ULL!C26+ULM!C26+UNO!C26</f>
        <v>0</v>
      </c>
      <c r="D26" s="306">
        <f>ULBoard!D26+Grambling!D26+LATech!D26+McNeese!D26+Nicholls!D26+NwSU!D26+SLU!D26+ULL!D26+ULM!D26+UNO!D26</f>
        <v>0</v>
      </c>
      <c r="E26" s="69">
        <f>ULBoard!E26+Grambling!E26+LATech!E26+McNeese!E26+Nicholls!E26+NwSU!E26+SLU!E26+ULL!E26+ULM!E26+UNO!E26</f>
        <v>0</v>
      </c>
      <c r="F26" s="69">
        <f t="shared" si="1"/>
        <v>0</v>
      </c>
      <c r="G26" s="70">
        <f t="shared" si="0"/>
        <v>0</v>
      </c>
      <c r="I26" s="225"/>
    </row>
    <row r="27" spans="1:9" ht="15" customHeight="1" x14ac:dyDescent="0.25">
      <c r="A27" s="76" t="s">
        <v>31</v>
      </c>
      <c r="B27" s="69">
        <f>ULBoard!B27+Grambling!B27+LATech!B27+McNeese!B27+Nicholls!B27+NwSU!B27+SLU!B27+ULL!B27+ULM!B27+UNO!B27</f>
        <v>0</v>
      </c>
      <c r="C27" s="69">
        <f>ULBoard!C27+Grambling!C27+LATech!C27+McNeese!C27+Nicholls!C27+NwSU!C27+SLU!C27+ULL!C27+ULM!C27+UNO!C27</f>
        <v>0</v>
      </c>
      <c r="D27" s="306">
        <f>ULBoard!D27+Grambling!D27+LATech!D27+McNeese!D27+Nicholls!D27+NwSU!D27+SLU!D27+ULL!D27+ULM!D27+UNO!D27</f>
        <v>0</v>
      </c>
      <c r="E27" s="69">
        <f>ULBoard!E27+Grambling!E27+LATech!E27+McNeese!E27+Nicholls!E27+NwSU!E27+SLU!E27+ULL!E27+ULM!E27+UNO!E27</f>
        <v>0</v>
      </c>
      <c r="F27" s="69">
        <f t="shared" si="1"/>
        <v>0</v>
      </c>
      <c r="G27" s="70">
        <f t="shared" si="0"/>
        <v>0</v>
      </c>
      <c r="I27" s="225"/>
    </row>
    <row r="28" spans="1:9" ht="15" customHeight="1" x14ac:dyDescent="0.25">
      <c r="A28" s="76" t="s">
        <v>87</v>
      </c>
      <c r="B28" s="69">
        <f>ULBoard!B28+Grambling!B28+LATech!B28+McNeese!B28+Nicholls!B28+NwSU!B28+SLU!B28+ULL!B28+ULM!B28+UNO!B28</f>
        <v>0</v>
      </c>
      <c r="C28" s="69">
        <f>ULBoard!C28+Grambling!C28+LATech!C28+McNeese!C28+Nicholls!C28+NwSU!C28+SLU!C28+ULL!C28+ULM!C28+UNO!C28</f>
        <v>0</v>
      </c>
      <c r="D28" s="306">
        <f>ULBoard!D28+Grambling!D28+LATech!D28+McNeese!D28+Nicholls!D28+NwSU!D28+SLU!D28+ULL!D28+ULM!D28+UNO!D28</f>
        <v>0</v>
      </c>
      <c r="E28" s="69">
        <f>ULBoard!E28+Grambling!E28+LATech!E28+McNeese!E28+Nicholls!E28+NwSU!E28+SLU!E28+ULL!E28+ULM!E28+UNO!E28</f>
        <v>0</v>
      </c>
      <c r="F28" s="69">
        <f t="shared" si="1"/>
        <v>0</v>
      </c>
      <c r="G28" s="70">
        <f t="shared" si="0"/>
        <v>0</v>
      </c>
      <c r="I28" s="225"/>
    </row>
    <row r="29" spans="1:9" ht="15" customHeight="1" x14ac:dyDescent="0.25">
      <c r="A29" s="76" t="s">
        <v>32</v>
      </c>
      <c r="B29" s="69">
        <f>ULBoard!B29+Grambling!B29+LATech!B29+McNeese!B29+Nicholls!B29+NwSU!B29+SLU!B29+ULL!B29+ULM!B29+UNO!B29</f>
        <v>0</v>
      </c>
      <c r="C29" s="69">
        <f>ULBoard!C29+Grambling!C29+LATech!C29+McNeese!C29+Nicholls!C29+NwSU!C29+SLU!C29+ULL!C29+ULM!C29+UNO!C29</f>
        <v>0</v>
      </c>
      <c r="D29" s="306">
        <f>ULBoard!D29+Grambling!D29+LATech!D29+McNeese!D29+Nicholls!D29+NwSU!D29+SLU!D29+ULL!D29+ULM!D29+UNO!D29</f>
        <v>0</v>
      </c>
      <c r="E29" s="69">
        <f>ULBoard!E29+Grambling!E29+LATech!E29+McNeese!E29+Nicholls!E29+NwSU!E29+SLU!E29+ULL!E29+ULM!E29+UNO!E29</f>
        <v>0</v>
      </c>
      <c r="F29" s="69">
        <f t="shared" si="1"/>
        <v>0</v>
      </c>
      <c r="G29" s="70">
        <f t="shared" si="0"/>
        <v>0</v>
      </c>
      <c r="I29" s="225"/>
    </row>
    <row r="30" spans="1:9" ht="15" customHeight="1" x14ac:dyDescent="0.25">
      <c r="A30" s="217" t="s">
        <v>199</v>
      </c>
      <c r="B30" s="69">
        <f>ULBoard!B30+Grambling!B30+LATech!B30+McNeese!B30+Nicholls!B30+NwSU!B30+SLU!B30+ULL!B30+ULM!B30+UNO!B30</f>
        <v>0</v>
      </c>
      <c r="C30" s="69">
        <f>ULBoard!C30+Grambling!C30+LATech!C30+McNeese!C30+Nicholls!C30+NwSU!C30+SLU!C30+ULL!C30+ULM!C30+UNO!C30</f>
        <v>0</v>
      </c>
      <c r="D30" s="306">
        <f>ULBoard!D30+Grambling!D30+LATech!D30+McNeese!D30+Nicholls!D30+NwSU!D30+SLU!D30+ULL!D30+ULM!D30+UNO!D30</f>
        <v>0</v>
      </c>
      <c r="E30" s="69">
        <f>ULBoard!E30+Grambling!E30+LATech!E30+McNeese!E30+Nicholls!E30+NwSU!E30+SLU!E30+ULL!E30+ULM!E30+UNO!E30</f>
        <v>0</v>
      </c>
      <c r="F30" s="69">
        <f t="shared" si="1"/>
        <v>0</v>
      </c>
      <c r="G30" s="70">
        <f t="shared" si="0"/>
        <v>0</v>
      </c>
      <c r="I30" s="225"/>
    </row>
    <row r="31" spans="1:9" ht="15" customHeight="1" x14ac:dyDescent="0.25">
      <c r="A31" s="76" t="s">
        <v>200</v>
      </c>
      <c r="B31" s="69">
        <f>ULBoard!B31+Grambling!B31+LATech!B31+McNeese!B31+Nicholls!B31+NwSU!B31+SLU!B31+ULL!B31+ULM!B31+UNO!B31</f>
        <v>0</v>
      </c>
      <c r="C31" s="69">
        <f>ULBoard!C31+Grambling!C31+LATech!C31+McNeese!C31+Nicholls!C31+NwSU!C31+SLU!C31+ULL!C31+ULM!C31+UNO!C31</f>
        <v>0</v>
      </c>
      <c r="D31" s="306">
        <f>ULBoard!D31+Grambling!D31+LATech!D31+McNeese!D31+Nicholls!D31+NwSU!D31+SLU!D31+ULL!D31+ULM!D31+UNO!D31</f>
        <v>0</v>
      </c>
      <c r="E31" s="69">
        <f>ULBoard!E31+Grambling!E31+LATech!E31+McNeese!E31+Nicholls!E31+NwSU!E31+SLU!E31+ULL!E31+ULM!E31+UNO!E31</f>
        <v>0</v>
      </c>
      <c r="F31" s="69">
        <f t="shared" si="1"/>
        <v>0</v>
      </c>
      <c r="G31" s="70">
        <f t="shared" si="0"/>
        <v>0</v>
      </c>
      <c r="I31" s="225"/>
    </row>
    <row r="32" spans="1:9" ht="15" customHeight="1" x14ac:dyDescent="0.25">
      <c r="A32" s="350" t="s">
        <v>211</v>
      </c>
      <c r="B32" s="69">
        <f>ULBoard!B32+Grambling!B32+LATech!B32+McNeese!B32+Nicholls!B32+NwSU!B32+SLU!B32+ULL!B32+ULM!B32+UNO!B32</f>
        <v>0</v>
      </c>
      <c r="C32" s="69">
        <f>ULBoard!C32+Grambling!C32+LATech!C32+McNeese!C32+Nicholls!C32+NwSU!C32+SLU!C32+ULL!C32+ULM!C32+UNO!C32</f>
        <v>0</v>
      </c>
      <c r="D32" s="306">
        <f>ULBoard!D32+Grambling!D32+LATech!D32+McNeese!D32+Nicholls!D32+NwSU!D32+SLU!D32+ULL!D32+ULM!D32+UNO!D32</f>
        <v>0</v>
      </c>
      <c r="E32" s="69">
        <f>ULBoard!E32+Grambling!E32+LATech!E32+McNeese!E32+Nicholls!E32+NwSU!E32+SLU!E32+ULL!E32+ULM!E32+UNO!E32</f>
        <v>0</v>
      </c>
      <c r="F32" s="69">
        <f t="shared" ref="F32" si="2">E32-C32</f>
        <v>0</v>
      </c>
      <c r="G32" s="70">
        <f t="shared" ref="G32" si="3">IF(ISBLANK(F32),"  ",IF(C32&gt;0,F32/C32,IF(F32&gt;0,1,0)))</f>
        <v>0</v>
      </c>
      <c r="I32" s="225"/>
    </row>
    <row r="33" spans="1:14" ht="15" customHeight="1" x14ac:dyDescent="0.25">
      <c r="A33" s="77" t="s">
        <v>33</v>
      </c>
      <c r="B33" s="74"/>
      <c r="C33" s="74"/>
      <c r="D33" s="307"/>
      <c r="E33" s="74"/>
      <c r="F33" s="74"/>
      <c r="G33" s="66"/>
      <c r="I33" s="225"/>
    </row>
    <row r="34" spans="1:14" ht="15" customHeight="1" x14ac:dyDescent="0.25">
      <c r="A34" s="73" t="s">
        <v>34</v>
      </c>
      <c r="B34" s="69">
        <f>ULBoard!B34+Grambling!B34+LATech!B34+McNeese!B34+Nicholls!B34+NwSU!B34+SLU!B34+ULL!B34+ULM!B34+UNO!B34</f>
        <v>0</v>
      </c>
      <c r="C34" s="69">
        <f>ULBoard!C34+Grambling!C34+LATech!C34+McNeese!C34+Nicholls!C34+NwSU!C34+SLU!C34+ULL!C34+ULM!C34+UNO!C34</f>
        <v>0</v>
      </c>
      <c r="D34" s="306">
        <f>ULBoard!D34+Grambling!D34+LATech!D34+McNeese!D34+Nicholls!D34+NwSU!D34+SLU!D34+ULL!D34+ULM!D34+UNO!D34</f>
        <v>0</v>
      </c>
      <c r="E34" s="69">
        <f>ULBoard!E34+Grambling!E34+LATech!E34+McNeese!E34+Nicholls!E34+NwSU!E34+SLU!E34+ULL!E34+ULM!E34+UNO!E34</f>
        <v>0</v>
      </c>
      <c r="F34" s="69">
        <f>E34-C34</f>
        <v>0</v>
      </c>
      <c r="G34" s="70">
        <f>IF(ISBLANK(F34),"  ",IF(C34&gt;0,F34/C34,IF(F34&gt;0,1,0)))</f>
        <v>0</v>
      </c>
      <c r="I34" s="225"/>
    </row>
    <row r="35" spans="1:14" ht="15" customHeight="1" x14ac:dyDescent="0.25">
      <c r="A35" s="78" t="s">
        <v>35</v>
      </c>
      <c r="B35" s="74"/>
      <c r="C35" s="74"/>
      <c r="D35" s="307"/>
      <c r="E35" s="74"/>
      <c r="F35" s="74"/>
      <c r="G35" s="66"/>
      <c r="I35" s="225"/>
    </row>
    <row r="36" spans="1:14" ht="15" customHeight="1" x14ac:dyDescent="0.25">
      <c r="A36" s="73" t="s">
        <v>34</v>
      </c>
      <c r="B36" s="69">
        <f>ULBoard!B36+Grambling!B36+LATech!B36+McNeese!B36+Nicholls!B36+NwSU!B36+SLU!B36+ULL!B36+ULM!B36+UNO!B36</f>
        <v>0</v>
      </c>
      <c r="C36" s="69">
        <f>ULBoard!C36+Grambling!C36+LATech!C36+McNeese!C36+Nicholls!C36+NwSU!C36+SLU!C36+ULL!C36+ULM!C36+UNO!C36</f>
        <v>0</v>
      </c>
      <c r="D36" s="306">
        <f>ULBoard!D36+Grambling!D36+LATech!D36+McNeese!D36+Nicholls!D36+NwSU!D36+SLU!D36+ULL!D36+ULM!D36+UNO!D36</f>
        <v>0</v>
      </c>
      <c r="E36" s="69">
        <f>ULBoard!E36+Grambling!E36+LATech!E36+McNeese!E36+Nicholls!E36+NwSU!E36+SLU!E36+ULL!E36+ULM!E36+UNO!E36</f>
        <v>0</v>
      </c>
      <c r="F36" s="69">
        <f>E36-C36</f>
        <v>0</v>
      </c>
      <c r="G36" s="70">
        <f>IF(ISBLANK(F36),"  ",IF(C36&gt;0,F36/C36,IF(F36&gt;0,1,0)))</f>
        <v>0</v>
      </c>
      <c r="I36" s="225"/>
    </row>
    <row r="37" spans="1:14" ht="15" customHeight="1" x14ac:dyDescent="0.25">
      <c r="A37" s="75" t="s">
        <v>36</v>
      </c>
      <c r="B37" s="122"/>
      <c r="C37" s="122"/>
      <c r="D37" s="308"/>
      <c r="E37" s="122"/>
      <c r="F37" s="72"/>
      <c r="G37" s="70" t="s">
        <v>37</v>
      </c>
      <c r="I37" s="225"/>
      <c r="J37" s="139" t="s">
        <v>46</v>
      </c>
    </row>
    <row r="38" spans="1:14" s="124" customFormat="1" ht="15" customHeight="1" x14ac:dyDescent="0.25">
      <c r="A38" s="79" t="s">
        <v>38</v>
      </c>
      <c r="B38" s="123">
        <f>B36+B34+B10+B9+B8</f>
        <v>185427968</v>
      </c>
      <c r="C38" s="123">
        <f>C36+C34+C10+C9+C8</f>
        <v>185427968</v>
      </c>
      <c r="D38" s="309">
        <f>D36+D34+D10+D9+D8</f>
        <v>185427968</v>
      </c>
      <c r="E38" s="123">
        <f>E36+E34+E10+E9+E8</f>
        <v>260072654.83000001</v>
      </c>
      <c r="F38" s="87">
        <f>E38-C38</f>
        <v>74644686.830000013</v>
      </c>
      <c r="G38" s="81">
        <f>IF(ISBLANK(F38),"  ",IF(C38&gt;0,F38/C38,IF(F38&gt;0,1,0)))</f>
        <v>0.40255355022819433</v>
      </c>
      <c r="I38" s="226"/>
    </row>
    <row r="39" spans="1:14" ht="15" customHeight="1" x14ac:dyDescent="0.25">
      <c r="A39" s="77" t="s">
        <v>39</v>
      </c>
      <c r="B39" s="74"/>
      <c r="C39" s="74"/>
      <c r="D39" s="307"/>
      <c r="E39" s="74"/>
      <c r="F39" s="74"/>
      <c r="G39" s="66"/>
      <c r="I39" s="225"/>
    </row>
    <row r="40" spans="1:14" ht="15" customHeight="1" x14ac:dyDescent="0.25">
      <c r="A40" s="82" t="s">
        <v>40</v>
      </c>
      <c r="B40" s="69">
        <f>ULBoard!B40+Grambling!B40+LATech!B40+McNeese!B40+Nicholls!B40+NwSU!B40+SLU!B40+ULL!B40+ULM!B40+UNO!B40</f>
        <v>0</v>
      </c>
      <c r="C40" s="69">
        <f>ULBoard!C40+Grambling!C40+LATech!C40+McNeese!C42+Nicholls!C40+NwSU!C40+SLU!C40+ULL!C40+ULM!C40+UNO!C40</f>
        <v>0</v>
      </c>
      <c r="D40" s="306">
        <f>ULBoard!D40+Grambling!D40+LATech!D40+McNeese!D42+Nicholls!D40+NwSU!D40+SLU!D40+ULL!D40+ULM!D40+UNO!D40</f>
        <v>0</v>
      </c>
      <c r="E40" s="69">
        <f>ULBoard!E40+Grambling!E40+LATech!E40+McNeese!E42+Nicholls!E40+NwSU!E40+SLU!E40+ULL!E40+ULM!E40+UNO!E40</f>
        <v>0</v>
      </c>
      <c r="F40" s="69">
        <f>E40-C40</f>
        <v>0</v>
      </c>
      <c r="G40" s="70">
        <f t="shared" ref="G40:G45" si="4">IF(ISBLANK(F40),"  ",IF(C40&gt;0,F40/C40,IF(F40&gt;0,1,0)))</f>
        <v>0</v>
      </c>
      <c r="I40" s="225"/>
    </row>
    <row r="41" spans="1:14" ht="15" customHeight="1" x14ac:dyDescent="0.25">
      <c r="A41" s="83" t="s">
        <v>41</v>
      </c>
      <c r="B41" s="69">
        <f>ULBoard!B41+Grambling!B41+LATech!B41+McNeese!B41+Nicholls!B41+NwSU!B41+SLU!B41+ULL!B41+ULM!B41+UNO!B41</f>
        <v>0</v>
      </c>
      <c r="C41" s="69">
        <f>ULBoard!C41+Grambling!C41+LATech!C41+McNeese!C43+Nicholls!C41+NwSU!C41+SLU!C41+ULL!C41+ULM!C41+UNO!C41</f>
        <v>0</v>
      </c>
      <c r="D41" s="306">
        <f>ULBoard!D41+Grambling!D41+LATech!D41+McNeese!D43+Nicholls!D41+NwSU!D41+SLU!D41+ULL!D41+ULM!D41+UNO!D41</f>
        <v>0</v>
      </c>
      <c r="E41" s="69">
        <f>ULBoard!E41+Grambling!E41+LATech!E41+McNeese!E43+Nicholls!E41+NwSU!E41+SLU!E41+ULL!E41+ULM!E41+UNO!E41</f>
        <v>0</v>
      </c>
      <c r="F41" s="69">
        <f>E41-C41</f>
        <v>0</v>
      </c>
      <c r="G41" s="70">
        <f t="shared" si="4"/>
        <v>0</v>
      </c>
      <c r="I41" s="225"/>
    </row>
    <row r="42" spans="1:14" ht="15" customHeight="1" x14ac:dyDescent="0.25">
      <c r="A42" s="83" t="s">
        <v>42</v>
      </c>
      <c r="B42" s="69">
        <f>ULBoard!B42+Grambling!B42+LATech!B42+McNeese!B42+Nicholls!B42+NwSU!B42+SLU!B42+ULL!B42+ULM!B42+UNO!B42</f>
        <v>0</v>
      </c>
      <c r="C42" s="69">
        <f>ULBoard!C42+Grambling!C42+LATech!C42+McNeese!C44+Nicholls!C42+NwSU!C42+SLU!C42+ULL!C42+ULM!C42+UNO!C42</f>
        <v>0</v>
      </c>
      <c r="D42" s="306">
        <f>ULBoard!D42+Grambling!D42+LATech!D42+McNeese!D44+Nicholls!D42+NwSU!D42+SLU!D42+ULL!D42+ULM!D42+UNO!D42</f>
        <v>0</v>
      </c>
      <c r="E42" s="69">
        <f>ULBoard!E42+Grambling!E42+LATech!E42+McNeese!E44+Nicholls!E42+NwSU!E42+SLU!E42+ULL!E42+ULM!E42+UNO!E42</f>
        <v>0</v>
      </c>
      <c r="F42" s="69">
        <f t="shared" ref="F42:F45" si="5">E42-C42</f>
        <v>0</v>
      </c>
      <c r="G42" s="70">
        <f t="shared" si="4"/>
        <v>0</v>
      </c>
      <c r="I42" s="225"/>
    </row>
    <row r="43" spans="1:14" ht="15" customHeight="1" x14ac:dyDescent="0.25">
      <c r="A43" s="83" t="s">
        <v>43</v>
      </c>
      <c r="B43" s="69">
        <f>ULBoard!B43+Grambling!B43+LATech!B43+McNeese!B43+Nicholls!B43+NwSU!B43+SLU!B43+ULL!B43+ULM!B43+UNO!B43</f>
        <v>0</v>
      </c>
      <c r="C43" s="69">
        <f>ULBoard!C43+Grambling!C43+LATech!C43+McNeese!C45+Nicholls!C43+NwSU!C43+SLU!C43+ULL!C43+ULM!C43+UNO!C43</f>
        <v>0</v>
      </c>
      <c r="D43" s="306">
        <f>ULBoard!D43+Grambling!D43+LATech!D43+McNeese!D45+Nicholls!D43+NwSU!D43+SLU!D43+ULL!D43+ULM!D43+UNO!D43</f>
        <v>0</v>
      </c>
      <c r="E43" s="69">
        <f>ULBoard!E43+Grambling!E43+LATech!E43+McNeese!E45+Nicholls!E43+NwSU!E43+SLU!E43+ULL!E43+ULM!E43+UNO!E43</f>
        <v>0</v>
      </c>
      <c r="F43" s="69">
        <f t="shared" si="5"/>
        <v>0</v>
      </c>
      <c r="G43" s="70">
        <f t="shared" si="4"/>
        <v>0</v>
      </c>
      <c r="I43" s="225"/>
    </row>
    <row r="44" spans="1:14" ht="15" customHeight="1" x14ac:dyDescent="0.25">
      <c r="A44" s="84" t="s">
        <v>44</v>
      </c>
      <c r="B44" s="69">
        <f>ULBoard!B44+Grambling!B44+LATech!B44+McNeese!B44+Nicholls!B44+NwSU!B44+SLU!B44+ULL!B44+ULM!B44+UNO!B44</f>
        <v>0</v>
      </c>
      <c r="C44" s="69">
        <f>ULBoard!C44+Grambling!C44+LATech!C44+McNeese!C46+Nicholls!C44+NwSU!C44+SLU!C44+ULL!C44+ULM!C44+UNO!C44</f>
        <v>0</v>
      </c>
      <c r="D44" s="306">
        <f>ULBoard!D44+Grambling!D44+LATech!D44+McNeese!D46+Nicholls!D44+NwSU!D44+SLU!D44+ULL!D44+ULM!D44+UNO!D44</f>
        <v>0</v>
      </c>
      <c r="E44" s="69">
        <f>ULBoard!E44+Grambling!E44+LATech!E44+McNeese!E46+Nicholls!E44+NwSU!E44+SLU!E44+ULL!E44+ULM!E44+UNO!E44</f>
        <v>0</v>
      </c>
      <c r="F44" s="69">
        <f t="shared" si="5"/>
        <v>0</v>
      </c>
      <c r="G44" s="70">
        <f t="shared" si="4"/>
        <v>0</v>
      </c>
      <c r="I44" s="225"/>
    </row>
    <row r="45" spans="1:14" s="124" customFormat="1" ht="15" customHeight="1" x14ac:dyDescent="0.25">
      <c r="A45" s="77" t="s">
        <v>45</v>
      </c>
      <c r="B45" s="87">
        <f>SUM(B40:B44)</f>
        <v>0</v>
      </c>
      <c r="C45" s="87">
        <f>SUM(C40:C44)</f>
        <v>0</v>
      </c>
      <c r="D45" s="310">
        <f>SUM(D40:D44)</f>
        <v>0</v>
      </c>
      <c r="E45" s="87">
        <f>SUM(E40:E44)</f>
        <v>0</v>
      </c>
      <c r="F45" s="87">
        <f t="shared" si="5"/>
        <v>0</v>
      </c>
      <c r="G45" s="81">
        <f t="shared" si="4"/>
        <v>0</v>
      </c>
      <c r="I45" s="226"/>
      <c r="N45" s="124" t="s">
        <v>46</v>
      </c>
    </row>
    <row r="46" spans="1:14" ht="15" customHeight="1" x14ac:dyDescent="0.25">
      <c r="A46" s="75" t="s">
        <v>46</v>
      </c>
      <c r="B46" s="74"/>
      <c r="C46" s="74"/>
      <c r="D46" s="307"/>
      <c r="E46" s="74"/>
      <c r="F46" s="74"/>
      <c r="G46" s="66"/>
      <c r="I46" s="225"/>
    </row>
    <row r="47" spans="1:14" s="124" customFormat="1" ht="15" customHeight="1" x14ac:dyDescent="0.25">
      <c r="A47" s="86" t="s">
        <v>47</v>
      </c>
      <c r="B47" s="87">
        <f>ULBoard!B47+Grambling!B47+LATech!B47+McNeese!B47+Nicholls!B47+NwSU!B47+SLU!B47+ULL!B47+ULM!B47+UNO!B47</f>
        <v>259923</v>
      </c>
      <c r="C47" s="87">
        <f>ULBoard!C47+Grambling!C47+LATech!C47+McNeese!C47+Nicholls!C47+NwSU!C47+SLU!C47+ULL!C47+ULM!C47+UNO!C47</f>
        <v>259923</v>
      </c>
      <c r="D47" s="310">
        <f>ULBoard!D47+Grambling!D47+LATech!D47+McNeese!D47+Nicholls!D47+NwSU!D47+SLU!D47+ULL!D47+ULM!D47+UNO!D47</f>
        <v>259923</v>
      </c>
      <c r="E47" s="87">
        <f>ULBoard!E47+Grambling!E47+LATech!E47+McNeese!E47+Nicholls!E47+NwSU!E47+SLU!E47+ULL!E47+ULM!E47+UNO!E47</f>
        <v>259923</v>
      </c>
      <c r="F47" s="87">
        <f>E47-C47</f>
        <v>0</v>
      </c>
      <c r="G47" s="81">
        <f>IF(ISBLANK(F47),"  ",IF(C47&gt;0,F47/C47,IF(F47&gt;0,1,0)))</f>
        <v>0</v>
      </c>
      <c r="I47" s="226"/>
    </row>
    <row r="48" spans="1:14" ht="15" customHeight="1" x14ac:dyDescent="0.25">
      <c r="A48" s="75" t="s">
        <v>46</v>
      </c>
      <c r="B48" s="80"/>
      <c r="C48" s="80"/>
      <c r="D48" s="311"/>
      <c r="E48" s="80"/>
      <c r="F48" s="74"/>
      <c r="G48" s="66"/>
      <c r="I48" s="226"/>
    </row>
    <row r="49" spans="1:10" ht="15" customHeight="1" x14ac:dyDescent="0.25">
      <c r="A49" s="86" t="s">
        <v>198</v>
      </c>
      <c r="B49" s="87">
        <f>ULBoard!B49+Grambling!B49+LATech!B49+McNeese!B49+Nicholls!B49+NwSU!B49+SLU!B49+ULL!B49+ULM!B49+UNO!B49</f>
        <v>0</v>
      </c>
      <c r="C49" s="87">
        <f>ULBoard!C49+Grambling!C49+LATech!C49+McNeese!C49+Nicholls!C49+NwSU!C49+SLU!C49+ULL!C49+ULM!C49+UNO!C49</f>
        <v>0</v>
      </c>
      <c r="D49" s="310">
        <f>ULBoard!D49+Grambling!D49+LATech!D49+McNeese!D49+Nicholls!D49+NwSU!D49+SLU!D49+ULL!D49+ULM!D49+UNO!D49</f>
        <v>47927355</v>
      </c>
      <c r="E49" s="87">
        <f>ULBoard!E49+Grambling!E49+LATech!E49+McNeese!E49+Nicholls!E49+NwSU!E49+SLU!E49+ULL!E49+ULM!E49+UNO!E49</f>
        <v>0</v>
      </c>
      <c r="F49" s="87">
        <f>E49-C49</f>
        <v>0</v>
      </c>
      <c r="G49" s="81">
        <f>IF(ISBLANK(F49)," ",IF(C49&gt;0,F49/C49,IF(F49&gt;0,1,0)))</f>
        <v>0</v>
      </c>
      <c r="I49" s="226"/>
    </row>
    <row r="50" spans="1:10" ht="15" customHeight="1" x14ac:dyDescent="0.25">
      <c r="A50" s="73"/>
      <c r="B50" s="65"/>
      <c r="C50" s="65"/>
      <c r="D50" s="305"/>
      <c r="E50" s="65"/>
      <c r="F50" s="65"/>
      <c r="G50" s="67"/>
      <c r="I50" s="225"/>
    </row>
    <row r="51" spans="1:10" s="124" customFormat="1" ht="15" customHeight="1" x14ac:dyDescent="0.25">
      <c r="A51" s="86" t="s">
        <v>48</v>
      </c>
      <c r="B51" s="87">
        <f>ULBoard!B51+Grambling!B51+LATech!B51+McNeese!B51+Nicholls!B51+NwSU!B51+SLU!B51+ULL!B51+ULM!B51+UNO!B51</f>
        <v>0</v>
      </c>
      <c r="C51" s="87">
        <f>ULBoard!C51+Grambling!C51+LATech!C51+McNeese!C51+Nicholls!C51+NwSU!C51+SLU!C51+ULL!C51+ULM!C51+UNO!C51</f>
        <v>0</v>
      </c>
      <c r="D51" s="310">
        <f>ULBoard!D51+Grambling!D51+LATech!D51+McNeese!D51+Nicholls!D51+NwSU!D51+SLU!D51+ULL!D51+ULM!D51+UNO!D51</f>
        <v>0</v>
      </c>
      <c r="E51" s="87">
        <f>ULBoard!E51+Grambling!E51+LATech!E51+McNeese!E51+Nicholls!E51+NwSU!E51+SLU!E51+ULL!E51+ULM!E51+UNO!E51</f>
        <v>0</v>
      </c>
      <c r="F51" s="87">
        <f>E51-C51</f>
        <v>0</v>
      </c>
      <c r="G51" s="81">
        <f>IF(ISBLANK(F51),"  ",IF(C51&gt;0,F51/C51,IF(F51&gt;0,1,0)))</f>
        <v>0</v>
      </c>
      <c r="I51" s="226"/>
    </row>
    <row r="52" spans="1:10" ht="15" customHeight="1" x14ac:dyDescent="0.25">
      <c r="A52" s="75" t="s">
        <v>46</v>
      </c>
      <c r="B52" s="74"/>
      <c r="C52" s="74"/>
      <c r="D52" s="307"/>
      <c r="E52" s="74"/>
      <c r="F52" s="74"/>
      <c r="G52" s="66"/>
      <c r="I52" s="225"/>
    </row>
    <row r="53" spans="1:10" s="124" customFormat="1" ht="15" customHeight="1" x14ac:dyDescent="0.25">
      <c r="A53" s="77" t="s">
        <v>49</v>
      </c>
      <c r="B53" s="87">
        <f>ULBoard!B53+Grambling!B53+LATech!B53+McNeese!B53+Nicholls!B53+NwSU!B53+SLU!B53+ULL!B53+ULM!B53+UNO!B53</f>
        <v>659511560.58000004</v>
      </c>
      <c r="C53" s="87">
        <f>ULBoard!C53+Grambling!C53+LATech!C53+McNeese!C53+Nicholls!C53+NwSU!C53+SLU!C53+ULL!C53+ULM!C53+UNO!C53</f>
        <v>672783145</v>
      </c>
      <c r="D53" s="310">
        <f>ULBoard!D53+Grambling!D53+LATech!D53+McNeese!D53+Nicholls!D53+NwSU!D53+SLU!D53+ULL!D53+ULM!D53+UNO!D53</f>
        <v>672783145</v>
      </c>
      <c r="E53" s="87">
        <f>ULBoard!E53+Grambling!E53+LATech!E53+McNeese!E53+Nicholls!E53+NwSU!E53+SLU!E53+ULL!E53+ULM!E53+UNO!E53</f>
        <v>674041645</v>
      </c>
      <c r="F53" s="87">
        <f>E53-C53</f>
        <v>1258500</v>
      </c>
      <c r="G53" s="81">
        <f>IF(ISBLANK(F53),"  ",IF(C53&gt;0,F53/C53,IF(F53&gt;0,1,0)))</f>
        <v>1.8705878845998735E-3</v>
      </c>
      <c r="I53" s="226"/>
    </row>
    <row r="54" spans="1:10" ht="15" customHeight="1" x14ac:dyDescent="0.25">
      <c r="A54" s="75" t="s">
        <v>46</v>
      </c>
      <c r="B54" s="74"/>
      <c r="C54" s="74"/>
      <c r="D54" s="307"/>
      <c r="E54" s="74"/>
      <c r="F54" s="74"/>
      <c r="G54" s="66"/>
      <c r="I54" s="225"/>
    </row>
    <row r="55" spans="1:10" s="124" customFormat="1" ht="15" customHeight="1" x14ac:dyDescent="0.25">
      <c r="A55" s="88" t="s">
        <v>50</v>
      </c>
      <c r="B55" s="87">
        <f>ULBoard!B55+Grambling!B55+LATech!B55+McNeese!B55+Nicholls!B55+NwSU!B55+SLU!B55+ULL!B55+ULM!B55+UNO!B55</f>
        <v>0</v>
      </c>
      <c r="C55" s="87">
        <f>ULBoard!C55+Grambling!C55+LATech!C55+McNeese!C55+Nicholls!C55+NwSU!C55+SLU!C55+ULL!C55+ULM!C55+UNO!C55</f>
        <v>0</v>
      </c>
      <c r="D55" s="310">
        <f>ULBoard!D55+Grambling!D55+LATech!D55+McNeese!D55+Nicholls!D55+NwSU!D55+SLU!D55+ULL!D55+ULM!D55+UNO!D55</f>
        <v>0</v>
      </c>
      <c r="E55" s="87">
        <f>ULBoard!E55+Grambling!E55+LATech!E55+McNeese!E55+Nicholls!E55+NwSU!E55+SLU!E55+ULL!E55+ULM!E55+UNO!E55</f>
        <v>0</v>
      </c>
      <c r="F55" s="87">
        <f>E55-C55</f>
        <v>0</v>
      </c>
      <c r="G55" s="81">
        <f>IF(ISBLANK(F55),"  ",IF(C55&gt;0,F55/C55,IF(F55&gt;0,1,0)))</f>
        <v>0</v>
      </c>
      <c r="I55" s="226"/>
    </row>
    <row r="56" spans="1:10" ht="15" customHeight="1" x14ac:dyDescent="0.25">
      <c r="A56" s="77"/>
      <c r="B56" s="65"/>
      <c r="C56" s="65"/>
      <c r="D56" s="305"/>
      <c r="E56" s="65"/>
      <c r="F56" s="65"/>
      <c r="G56" s="90"/>
      <c r="I56" s="225"/>
    </row>
    <row r="57" spans="1:10" s="124" customFormat="1" ht="15" customHeight="1" x14ac:dyDescent="0.25">
      <c r="A57" s="77" t="s">
        <v>51</v>
      </c>
      <c r="B57" s="87">
        <f>ULBoard!B57+Grambling!B57+LATech!B57+McNeese!B57+Nicholls!B57+NwSU!B57+SLU!B57+ULL!B57+ULM!B57+UNO!B57</f>
        <v>0</v>
      </c>
      <c r="C57" s="87">
        <f>ULBoard!C57+Grambling!C57+LATech!C57+McNeese!C57+Nicholls!C57+NwSU!C57+SLU!C57+ULL!C57+ULM!C57+UNO!C57</f>
        <v>0</v>
      </c>
      <c r="D57" s="310">
        <f>ULBoard!D57+Grambling!D57+LATech!D57+McNeese!D57+Nicholls!D57+NwSU!D57+SLU!D57+ULL!D57+ULM!D57+UNO!D57</f>
        <v>0</v>
      </c>
      <c r="E57" s="87">
        <f>ULBoard!E57+Grambling!E57+LATech!E57+McNeese!E57+Nicholls!E57+NwSU!E57+SLU!E57+ULL!E57+ULM!E57+UNO!E57</f>
        <v>0</v>
      </c>
      <c r="F57" s="87">
        <f>E57-C57</f>
        <v>0</v>
      </c>
      <c r="G57" s="81">
        <f>IF(ISBLANK(F57),"  ",IF(C57&gt;0,F57/C57,IF(F57&gt;0,1,0)))</f>
        <v>0</v>
      </c>
      <c r="I57" s="226"/>
    </row>
    <row r="58" spans="1:10" ht="15" customHeight="1" x14ac:dyDescent="0.25">
      <c r="A58" s="75"/>
      <c r="B58" s="74"/>
      <c r="C58" s="74"/>
      <c r="D58" s="307"/>
      <c r="E58" s="74"/>
      <c r="F58" s="74"/>
      <c r="G58" s="66"/>
      <c r="I58" s="225"/>
    </row>
    <row r="59" spans="1:10" s="124" customFormat="1" ht="15" customHeight="1" x14ac:dyDescent="0.25">
      <c r="A59" s="91" t="s">
        <v>52</v>
      </c>
      <c r="B59" s="87">
        <f>B57+B55+B53+B51+B49+B47+-B45+B38</f>
        <v>845199451.58000004</v>
      </c>
      <c r="C59" s="87">
        <f>C57+C55+C53+C51+C49+C47+-C45+C38</f>
        <v>858471036</v>
      </c>
      <c r="D59" s="310">
        <f>D57+D55+D53+D51+D49+D47+-D45+D38</f>
        <v>906398391</v>
      </c>
      <c r="E59" s="87">
        <f>E57+E55+E53+E51+E49+E47+-E45+E38</f>
        <v>934374222.83000004</v>
      </c>
      <c r="F59" s="87">
        <f>E59-C59</f>
        <v>75903186.830000043</v>
      </c>
      <c r="G59" s="81">
        <f>IF(ISBLANK(F59),"  ",IF(C59&gt;0,F59/C59,IF(F59&gt;0,1,0)))</f>
        <v>8.8416712558721716E-2</v>
      </c>
      <c r="I59" s="226"/>
    </row>
    <row r="60" spans="1:10" ht="15" customHeight="1" x14ac:dyDescent="0.25">
      <c r="A60" s="92"/>
      <c r="B60" s="74"/>
      <c r="C60" s="74"/>
      <c r="D60" s="307"/>
      <c r="E60" s="74"/>
      <c r="F60" s="74"/>
      <c r="G60" s="66" t="s">
        <v>46</v>
      </c>
      <c r="I60" s="225"/>
    </row>
    <row r="61" spans="1:10" ht="15" customHeight="1" x14ac:dyDescent="0.25">
      <c r="A61" s="93"/>
      <c r="B61" s="65"/>
      <c r="C61" s="65"/>
      <c r="D61" s="305"/>
      <c r="E61" s="65"/>
      <c r="F61" s="65"/>
      <c r="G61" s="67" t="s">
        <v>46</v>
      </c>
      <c r="I61" s="225"/>
    </row>
    <row r="62" spans="1:10" ht="15" customHeight="1" x14ac:dyDescent="0.25">
      <c r="A62" s="91" t="s">
        <v>53</v>
      </c>
      <c r="B62" s="65"/>
      <c r="C62" s="65"/>
      <c r="D62" s="305"/>
      <c r="E62" s="65"/>
      <c r="F62" s="65"/>
      <c r="G62" s="67"/>
      <c r="I62" s="225"/>
    </row>
    <row r="63" spans="1:10" ht="15" customHeight="1" x14ac:dyDescent="0.25">
      <c r="A63" s="73" t="s">
        <v>54</v>
      </c>
      <c r="B63" s="69">
        <f>ULBoard!B63+Grambling!B63+LATech!B63+McNeese!B63+Nicholls!B63+NwSU!B63+SLU!B63+ULL!B63+ULM!B63+UNO!B63</f>
        <v>348162721.5</v>
      </c>
      <c r="C63" s="69">
        <f>ULBoard!C63+Grambling!C63+LATech!C63+McNeese!C63+Nicholls!C63+NwSU!C63+SLU!C63+ULL!C63+ULM!C63+UNO!C63</f>
        <v>348687935</v>
      </c>
      <c r="D63" s="306">
        <f>ULBoard!D63+Grambling!D63+LATech!D63+McNeese!D63+Nicholls!D63+NwSU!D63+SLU!D63+ULL!D63+ULM!D63+UNO!D63</f>
        <v>379066019</v>
      </c>
      <c r="E63" s="69">
        <f>ULBoard!E63+Grambling!E63+LATech!E63+McNeese!E63+Nicholls!E63+NwSU!E63+SLU!E63+ULL!E63+ULM!E63+UNO!E63</f>
        <v>387325116.64410001</v>
      </c>
      <c r="F63" s="69">
        <f>E63-C63</f>
        <v>38637181.64410001</v>
      </c>
      <c r="G63" s="70">
        <f t="shared" ref="G63:G76" si="6">IF(ISBLANK(F63),"  ",IF(C63&gt;0,F63/C63,IF(F63&gt;0,1,0)))</f>
        <v>0.11080733735195056</v>
      </c>
      <c r="I63" s="225"/>
    </row>
    <row r="64" spans="1:10" ht="15" customHeight="1" x14ac:dyDescent="0.25">
      <c r="A64" s="75" t="s">
        <v>55</v>
      </c>
      <c r="B64" s="69">
        <f>ULBoard!B64+Grambling!B64+LATech!B64+McNeese!B64+Nicholls!B64+NwSU!B64+SLU!B64+ULL!B64+ULM!B64+UNO!B64</f>
        <v>40349020.710000001</v>
      </c>
      <c r="C64" s="69">
        <f>ULBoard!C64+Grambling!C64+LATech!C64+McNeese!C64+Nicholls!C64+NwSU!C64+SLU!C64+ULL!C64+ULM!C64+UNO!C64</f>
        <v>40801222</v>
      </c>
      <c r="D64" s="306">
        <f>ULBoard!D64+Grambling!D64+LATech!D64+McNeese!D64+Nicholls!D64+NwSU!D64+SLU!D64+ULL!D64+ULM!D64+UNO!D64</f>
        <v>40801222</v>
      </c>
      <c r="E64" s="69">
        <f>ULBoard!E64+Grambling!E64+LATech!E64+McNeese!E64+Nicholls!E64+NwSU!E64+SLU!E64+ULL!E64+ULM!E64+UNO!E64</f>
        <v>43447559.400600001</v>
      </c>
      <c r="F64" s="69">
        <f>E64-C64</f>
        <v>2646337.4006000012</v>
      </c>
      <c r="G64" s="70">
        <f t="shared" si="6"/>
        <v>6.4859268200349512E-2</v>
      </c>
      <c r="I64" s="225"/>
      <c r="J64" s="139" t="s">
        <v>125</v>
      </c>
    </row>
    <row r="65" spans="1:10" ht="15" customHeight="1" x14ac:dyDescent="0.25">
      <c r="A65" s="75" t="s">
        <v>56</v>
      </c>
      <c r="B65" s="69">
        <f>ULBoard!B65+Grambling!B65+LATech!B65+McNeese!B65+Nicholls!B65+NwSU!B65+SLU!B65+ULL!B65+ULM!B65+UNO!B65</f>
        <v>2899610.04</v>
      </c>
      <c r="C65" s="69">
        <f>ULBoard!C65+Grambling!C65+LATech!C65+McNeese!C65+Nicholls!C65+NwSU!C65+SLU!C65+ULL!C65+ULM!C65+UNO!C65</f>
        <v>2892960</v>
      </c>
      <c r="D65" s="306">
        <f>ULBoard!D65+Grambling!D65+LATech!D65+McNeese!D65+Nicholls!D65+NwSU!D65+SLU!D65+ULL!D65+ULM!D65+UNO!D65</f>
        <v>2892960</v>
      </c>
      <c r="E65" s="69">
        <f>ULBoard!E65+Grambling!E65+LATech!E65+McNeese!E65+Nicholls!E65+NwSU!E65+SLU!E65+ULL!E65+ULM!E65+UNO!E65</f>
        <v>2764797</v>
      </c>
      <c r="F65" s="69">
        <f t="shared" ref="F65:F76" si="7">E65-C65</f>
        <v>-128163</v>
      </c>
      <c r="G65" s="70">
        <f t="shared" si="6"/>
        <v>-4.4301684088269455E-2</v>
      </c>
      <c r="I65" s="225"/>
      <c r="J65" s="139" t="s">
        <v>46</v>
      </c>
    </row>
    <row r="66" spans="1:10" ht="15" customHeight="1" x14ac:dyDescent="0.25">
      <c r="A66" s="75" t="s">
        <v>57</v>
      </c>
      <c r="B66" s="69">
        <f>ULBoard!B66+Grambling!B66+LATech!B66+McNeese!B66+Nicholls!B66+NwSU!B66+SLU!B66+ULL!B66+ULM!B66+UNO!B66</f>
        <v>75788699.969999999</v>
      </c>
      <c r="C66" s="69">
        <f>ULBoard!C66+Grambling!C66+LATech!C66+McNeese!C66+Nicholls!C66+NwSU!C66+SLU!C66+ULL!C66+ULM!C66+UNO!C66</f>
        <v>77863980</v>
      </c>
      <c r="D66" s="306">
        <f>ULBoard!D66+Grambling!D66+LATech!D66+McNeese!D66+Nicholls!D66+NwSU!D66+SLU!D66+ULL!D66+ULM!D66+UNO!D66</f>
        <v>77863980</v>
      </c>
      <c r="E66" s="69">
        <f>ULBoard!E66+Grambling!E66+LATech!E66+McNeese!E66+Nicholls!E66+NwSU!E66+SLU!E66+ULL!E66+ULM!E66+UNO!E66</f>
        <v>85225084.556299999</v>
      </c>
      <c r="F66" s="69">
        <f t="shared" si="7"/>
        <v>7361104.5562999994</v>
      </c>
      <c r="G66" s="70">
        <f t="shared" si="6"/>
        <v>9.4537995056250643E-2</v>
      </c>
      <c r="I66" s="225"/>
    </row>
    <row r="67" spans="1:10" ht="15" customHeight="1" x14ac:dyDescent="0.25">
      <c r="A67" s="75" t="s">
        <v>58</v>
      </c>
      <c r="B67" s="69">
        <f>ULBoard!B67+Grambling!B67+LATech!B67+McNeese!B67+Nicholls!B67+NwSU!B67+SLU!B67+ULL!B67+ULM!B67+UNO!B67</f>
        <v>47039591.090000004</v>
      </c>
      <c r="C67" s="69">
        <f>ULBoard!C67+Grambling!C67+LATech!C67+McNeese!C67+Nicholls!C67+NwSU!C67+SLU!C67+ULL!C67+ULM!C67+UNO!C67</f>
        <v>50127294</v>
      </c>
      <c r="D67" s="306">
        <f>ULBoard!D67+Grambling!D67+LATech!D67+McNeese!D67+Nicholls!D67+NwSU!D67+SLU!D67+ULL!D67+ULM!D67+UNO!D67</f>
        <v>50127294</v>
      </c>
      <c r="E67" s="69">
        <f>ULBoard!E67+Grambling!E67+LATech!E67+McNeese!E67+Nicholls!E67+NwSU!E67+SLU!E67+ULL!E67+ULM!E67+UNO!E67</f>
        <v>51449988.703999996</v>
      </c>
      <c r="F67" s="69">
        <f t="shared" si="7"/>
        <v>1322694.7039999962</v>
      </c>
      <c r="G67" s="70">
        <f t="shared" si="6"/>
        <v>2.638671666577486E-2</v>
      </c>
      <c r="I67" s="225"/>
    </row>
    <row r="68" spans="1:10" ht="15" customHeight="1" x14ac:dyDescent="0.25">
      <c r="A68" s="75" t="s">
        <v>59</v>
      </c>
      <c r="B68" s="69">
        <f>ULBoard!B68+Grambling!B68+LATech!B68+McNeese!B68+Nicholls!B68+NwSU!B68+SLU!B68+ULL!B68+ULM!B68+UNO!B68</f>
        <v>125711116.53999999</v>
      </c>
      <c r="C68" s="69">
        <f>ULBoard!C68+Grambling!C68+LATech!C68+McNeese!C68+Nicholls!C68+NwSU!C68+SLU!C68+ULL!C68+ULM!C68+UNO!C68</f>
        <v>132678465</v>
      </c>
      <c r="D68" s="306">
        <f>ULBoard!D68+Grambling!D68+LATech!D68+McNeese!D68+Nicholls!D68+NwSU!D68+SLU!D68+ULL!D68+ULM!D68+UNO!D68</f>
        <v>132870754</v>
      </c>
      <c r="E68" s="69">
        <f>ULBoard!E68+Grambling!E68+LATech!E68+McNeese!E68+Nicholls!E68+NwSU!E68+SLU!E68+ULL!E68+ULM!E68+UNO!E68</f>
        <v>138041497.9003</v>
      </c>
      <c r="F68" s="69">
        <f t="shared" si="7"/>
        <v>5363032.9002999961</v>
      </c>
      <c r="G68" s="70">
        <f t="shared" si="6"/>
        <v>4.0421276356340088E-2</v>
      </c>
      <c r="I68" s="225"/>
    </row>
    <row r="69" spans="1:10" ht="15" customHeight="1" x14ac:dyDescent="0.25">
      <c r="A69" s="75" t="s">
        <v>60</v>
      </c>
      <c r="B69" s="69">
        <f>ULBoard!B69+Grambling!B69+LATech!B69+McNeese!B69+Nicholls!B69+NwSU!B69+SLU!B69+ULL!B69+ULM!B69+UNO!B69</f>
        <v>104864298.24000001</v>
      </c>
      <c r="C69" s="69">
        <f>ULBoard!C69+Grambling!C69+LATech!C69+McNeese!C69+Nicholls!C69+NwSU!C69+SLU!C69+ULL!C69+ULM!C69+UNO!C69</f>
        <v>102804338</v>
      </c>
      <c r="D69" s="306">
        <f>ULBoard!D69+Grambling!D69+LATech!D69+McNeese!D69+Nicholls!D69+NwSU!D69+SLU!D69+ULL!D69+ULM!D69+UNO!D69</f>
        <v>114278543</v>
      </c>
      <c r="E69" s="69">
        <f>ULBoard!E69+Grambling!E69+LATech!E69+McNeese!E69+Nicholls!E69+NwSU!E69+SLU!E69+ULL!E69+ULM!E69+UNO!E69</f>
        <v>107762790</v>
      </c>
      <c r="F69" s="69">
        <f t="shared" si="7"/>
        <v>4958452</v>
      </c>
      <c r="G69" s="70">
        <f t="shared" si="6"/>
        <v>4.8231933559068296E-2</v>
      </c>
      <c r="I69" s="225"/>
    </row>
    <row r="70" spans="1:10" ht="15" customHeight="1" x14ac:dyDescent="0.25">
      <c r="A70" s="75" t="s">
        <v>61</v>
      </c>
      <c r="B70" s="69">
        <f>ULBoard!B70+Grambling!B70+LATech!B70+McNeese!B70+Nicholls!B70+NwSU!B70+SLU!B70+ULL!B70+ULM!B70+UNO!B70</f>
        <v>72715054.929999992</v>
      </c>
      <c r="C70" s="69">
        <f>ULBoard!C70+Grambling!C70+LATech!C70+McNeese!C70+Nicholls!C70+NwSU!C70+SLU!C70+ULL!C70+ULM!C70+UNO!C70</f>
        <v>77876287</v>
      </c>
      <c r="D70" s="306">
        <f>ULBoard!D70+Grambling!D70+LATech!D70+McNeese!D70+Nicholls!D70+NwSU!D70+SLU!D70+ULL!D70+ULM!D70+UNO!D70</f>
        <v>80298807</v>
      </c>
      <c r="E70" s="69">
        <f>ULBoard!E70+Grambling!E70+LATech!E70+McNeese!E70+Nicholls!E70+NwSU!E70+SLU!E70+ULL!E70+ULM!E70+UNO!E70</f>
        <v>89355771.096399993</v>
      </c>
      <c r="F70" s="69">
        <f t="shared" si="7"/>
        <v>11479484.096399993</v>
      </c>
      <c r="G70" s="70">
        <f t="shared" si="6"/>
        <v>0.1474066694576745</v>
      </c>
      <c r="I70" s="225"/>
    </row>
    <row r="71" spans="1:10" s="124" customFormat="1" ht="15" customHeight="1" x14ac:dyDescent="0.25">
      <c r="A71" s="94" t="s">
        <v>62</v>
      </c>
      <c r="B71" s="87">
        <f>ULBoard!B71+Grambling!B71+LATech!B71+McNeese!B71+Nicholls!B71+NwSU!B71+SLU!B71+ULL!B71+ULM!B71+UNO!B71</f>
        <v>817530113.01999998</v>
      </c>
      <c r="C71" s="87">
        <f>SUM(C63:C70)</f>
        <v>833732481</v>
      </c>
      <c r="D71" s="310">
        <f>SUM(D63:D70)</f>
        <v>878199579</v>
      </c>
      <c r="E71" s="87">
        <f>SUM(E63:E70)</f>
        <v>905372605.30170012</v>
      </c>
      <c r="F71" s="87">
        <f t="shared" si="7"/>
        <v>71640124.301700115</v>
      </c>
      <c r="G71" s="81">
        <f t="shared" si="6"/>
        <v>8.5926992091963514E-2</v>
      </c>
      <c r="I71" s="226"/>
    </row>
    <row r="72" spans="1:10" ht="15" customHeight="1" x14ac:dyDescent="0.25">
      <c r="A72" s="75" t="s">
        <v>63</v>
      </c>
      <c r="B72" s="69">
        <f>ULBoard!B72+Grambling!B72+LATech!B72+McNeese!B72+Nicholls!B72+NwSU!B72+SLU!B72+ULL!B72+ULM!B72+UNO!B72</f>
        <v>0</v>
      </c>
      <c r="C72" s="69">
        <f>ULBoard!C72+Grambling!C72+LATech!C72+McNeese!C72+Nicholls!C72+NwSU!C72+SLU!C72+ULL!C72+ULM!C72+UNO!C72</f>
        <v>0</v>
      </c>
      <c r="D72" s="306">
        <f>ULBoard!D72+Grambling!D72+LATech!D72+McNeese!D72+Nicholls!D72+NwSU!D72+SLU!D72+ULL!D72+ULM!D72+UNO!D72</f>
        <v>0</v>
      </c>
      <c r="E72" s="69">
        <f>ULBoard!E72+Grambling!E72+LATech!E72+McNeese!E72+Nicholls!E72+NwSU!E72+SLU!E72+ULL!E72+ULM!E72+UNO!E72</f>
        <v>0</v>
      </c>
      <c r="F72" s="69">
        <f t="shared" si="7"/>
        <v>0</v>
      </c>
      <c r="G72" s="70">
        <f t="shared" si="6"/>
        <v>0</v>
      </c>
      <c r="I72" s="225"/>
    </row>
    <row r="73" spans="1:10" ht="15" customHeight="1" x14ac:dyDescent="0.25">
      <c r="A73" s="75" t="s">
        <v>64</v>
      </c>
      <c r="B73" s="69">
        <f>ULBoard!B73+Grambling!B73+LATech!B73+McNeese!B73+Nicholls!B73+NwSU!B73+SLU!B73+ULL!B73+ULM!B73+UNO!B73</f>
        <v>2121113.7999999998</v>
      </c>
      <c r="C73" s="69">
        <f>ULBoard!C73+Grambling!C73+LATech!C73+McNeese!C73+Nicholls!C73+NwSU!C73+SLU!C73+ULL!C73+ULM!C73+UNO!C73</f>
        <v>2382878</v>
      </c>
      <c r="D73" s="306">
        <f>ULBoard!D73+Grambling!D73+LATech!D73+McNeese!D73+Nicholls!D73+NwSU!D73+SLU!D73+ULL!D73+ULM!D73+UNO!D73</f>
        <v>5843135</v>
      </c>
      <c r="E73" s="69">
        <f>ULBoard!E73+Grambling!E73+LATech!E73+McNeese!E73+Nicholls!E73+NwSU!E73+SLU!E73+ULL!E73+ULM!E73+UNO!E73</f>
        <v>2706902</v>
      </c>
      <c r="F73" s="69">
        <f t="shared" si="7"/>
        <v>324024</v>
      </c>
      <c r="G73" s="70">
        <f t="shared" si="6"/>
        <v>0.13598010473049815</v>
      </c>
      <c r="I73" s="225"/>
      <c r="J73" s="187"/>
    </row>
    <row r="74" spans="1:10" ht="15" customHeight="1" x14ac:dyDescent="0.25">
      <c r="A74" s="75" t="s">
        <v>65</v>
      </c>
      <c r="B74" s="69">
        <f>ULBoard!B74+Grambling!B74+LATech!B74+McNeese!B74+Nicholls!B74+NwSU!B74+SLU!B74+ULL!B74+ULM!B74+UNO!B74</f>
        <v>23280210.739999998</v>
      </c>
      <c r="C74" s="69">
        <f>ULBoard!C74+Grambling!C74+LATech!C74+McNeese!C74+Nicholls!C74+NwSU!C74+SLU!C74+ULL!C74+ULM!C74+UNO!C74</f>
        <v>20133532.199999999</v>
      </c>
      <c r="D74" s="306">
        <f>ULBoard!D74+Grambling!D74+LATech!D74+McNeese!D74+Nicholls!D74+NwSU!D74+SLU!D74+ULL!D74+ULM!D74+UNO!D74</f>
        <v>20133532.199999999</v>
      </c>
      <c r="E74" s="69">
        <f>ULBoard!E74+Grambling!E74+LATech!E74+McNeese!E74+Nicholls!E74+NwSU!E74+SLU!E74+ULL!E74+ULM!E74+UNO!E74</f>
        <v>24347429</v>
      </c>
      <c r="F74" s="69">
        <f t="shared" si="7"/>
        <v>4213896.8000000007</v>
      </c>
      <c r="G74" s="70">
        <f t="shared" si="6"/>
        <v>0.20929744260175076</v>
      </c>
      <c r="I74" s="225"/>
    </row>
    <row r="75" spans="1:10" ht="15" customHeight="1" x14ac:dyDescent="0.25">
      <c r="A75" s="75" t="s">
        <v>66</v>
      </c>
      <c r="B75" s="69">
        <f>ULBoard!B75+Grambling!B75+LATech!B75+McNeese!B75+Nicholls!B75+NwSU!B75+SLU!B75+ULL!B75+ULM!B75+UNO!B75</f>
        <v>2268014.85</v>
      </c>
      <c r="C75" s="69">
        <f>ULBoard!C75+Grambling!C75+LATech!C75+McNeese!C75+Nicholls!C75+NwSU!C75+SLU!C75+ULL!C75+ULM!C75+UNO!C75</f>
        <v>2222145</v>
      </c>
      <c r="D75" s="306">
        <f>ULBoard!D75+Grambling!D75+LATech!D75+McNeese!D75+Nicholls!D75+NwSU!D75+SLU!D75+ULL!D75+ULM!D75+UNO!D75</f>
        <v>2222145</v>
      </c>
      <c r="E75" s="69">
        <f>ULBoard!E75+Grambling!E75+LATech!E75+McNeese!E75+Nicholls!E75+NwSU!E75+SLU!E75+ULL!E75+ULM!E75+UNO!E75</f>
        <v>1947287</v>
      </c>
      <c r="F75" s="69">
        <f t="shared" si="7"/>
        <v>-274858</v>
      </c>
      <c r="G75" s="70">
        <f t="shared" si="6"/>
        <v>-0.12369039824133889</v>
      </c>
      <c r="I75" s="225"/>
    </row>
    <row r="76" spans="1:10" s="124" customFormat="1" ht="15" customHeight="1" x14ac:dyDescent="0.25">
      <c r="A76" s="95" t="s">
        <v>67</v>
      </c>
      <c r="B76" s="87">
        <f>ULBoard!B76+Grambling!B76+LATech!B76+McNeese!B76+Nicholls!B76+NwSU!B76+SLU!B76+ULL!B76+ULM!B76+UNO!B76</f>
        <v>845199452.41000009</v>
      </c>
      <c r="C76" s="87">
        <f>SUM(C71:C75)</f>
        <v>858471036.20000005</v>
      </c>
      <c r="D76" s="310">
        <f>SUM(D71:D75)</f>
        <v>906398391.20000005</v>
      </c>
      <c r="E76" s="87">
        <f>SUM(E71:E75)</f>
        <v>934374223.30170012</v>
      </c>
      <c r="F76" s="87">
        <f t="shared" si="7"/>
        <v>75903187.101700068</v>
      </c>
      <c r="G76" s="81">
        <f t="shared" si="6"/>
        <v>8.8416712854616011E-2</v>
      </c>
      <c r="I76" s="226"/>
    </row>
    <row r="77" spans="1:10" ht="15" customHeight="1" x14ac:dyDescent="0.25">
      <c r="A77" s="93"/>
      <c r="B77" s="65"/>
      <c r="C77" s="65"/>
      <c r="D77" s="305"/>
      <c r="E77" s="65"/>
      <c r="F77" s="65"/>
      <c r="G77" s="67"/>
      <c r="I77" s="225"/>
    </row>
    <row r="78" spans="1:10" ht="15" customHeight="1" x14ac:dyDescent="0.25">
      <c r="A78" s="91" t="s">
        <v>68</v>
      </c>
      <c r="B78" s="65"/>
      <c r="C78" s="65"/>
      <c r="D78" s="305"/>
      <c r="E78" s="65"/>
      <c r="F78" s="65"/>
      <c r="G78" s="67"/>
      <c r="I78" s="225"/>
    </row>
    <row r="79" spans="1:10" ht="15" customHeight="1" x14ac:dyDescent="0.25">
      <c r="A79" s="73" t="s">
        <v>69</v>
      </c>
      <c r="B79" s="69">
        <f>ULBoard!B79+Grambling!B79+LATech!B79+McNeese!B79+Nicholls!B79+NwSU!B79+SLU!B79+ULL!B79+ULM!B79+UNO!B79</f>
        <v>414486973.25999999</v>
      </c>
      <c r="C79" s="69">
        <f>ULBoard!C79+Grambling!C79+LATech!C79+McNeese!C79+Nicholls!C79+NwSU!C79+SLU!C79+ULL!C79+ULM!C79+UNO!C79</f>
        <v>418562165</v>
      </c>
      <c r="D79" s="306">
        <f>ULBoard!D79+Grambling!D79+LATech!D79+McNeese!D79+Nicholls!D79+NwSU!D79+SLU!D79+ULL!D79+ULM!D79+UNO!D79</f>
        <v>442079323</v>
      </c>
      <c r="E79" s="69">
        <f>ULBoard!E79+Grambling!E79+LATech!E79+McNeese!E79+Nicholls!E79+NwSU!E79+SLU!E79+ULL!E79+ULM!E79+UNO!E79</f>
        <v>448621835.02999997</v>
      </c>
      <c r="F79" s="69">
        <f>E79-C79</f>
        <v>30059670.029999971</v>
      </c>
      <c r="G79" s="70">
        <f t="shared" ref="G79:G97" si="8">IF(ISBLANK(F79),"  ",IF(C79&gt;0,F79/C79,IF(F79&gt;0,1,0)))</f>
        <v>7.1816500734126251E-2</v>
      </c>
      <c r="I79" s="225"/>
    </row>
    <row r="80" spans="1:10" ht="15" customHeight="1" x14ac:dyDescent="0.25">
      <c r="A80" s="75" t="s">
        <v>70</v>
      </c>
      <c r="B80" s="69">
        <f>ULBoard!B80+Grambling!B80+LATech!B80+McNeese!B80+Nicholls!B80+NwSU!B80+SLU!B80+ULL!B80+ULM!B80+UNO!B80</f>
        <v>14319869.689999999</v>
      </c>
      <c r="C80" s="69">
        <f>ULBoard!C80+Grambling!C80+LATech!C80+McNeese!C80+Nicholls!C80+NwSU!C80+SLU!C80+ULL!C80+ULM!C80+UNO!C80</f>
        <v>16626921</v>
      </c>
      <c r="D80" s="306">
        <f>ULBoard!D80+Grambling!D80+LATech!D80+McNeese!D80+Nicholls!D80+NwSU!D80+SLU!D80+ULL!D80+ULM!D80+UNO!D80</f>
        <v>16626921</v>
      </c>
      <c r="E80" s="69">
        <f>ULBoard!E80+Grambling!E80+LATech!E80+McNeese!E80+Nicholls!E80+NwSU!E80+SLU!E80+ULL!E80+ULM!E80+UNO!E80</f>
        <v>17842841.489999998</v>
      </c>
      <c r="F80" s="69">
        <f>E80-C80</f>
        <v>1215920.4899999984</v>
      </c>
      <c r="G80" s="70">
        <f t="shared" si="8"/>
        <v>7.3129624540827401E-2</v>
      </c>
      <c r="I80" s="225"/>
    </row>
    <row r="81" spans="1:9" ht="15" customHeight="1" x14ac:dyDescent="0.25">
      <c r="A81" s="75" t="s">
        <v>71</v>
      </c>
      <c r="B81" s="69">
        <f>ULBoard!B81+Grambling!B81+LATech!B81+McNeese!B81+Nicholls!B81+NwSU!B81+SLU!B81+ULL!B81+ULM!B81+UNO!B81</f>
        <v>186363469.69</v>
      </c>
      <c r="C81" s="69">
        <f>ULBoard!C81+Grambling!C81+LATech!C81+McNeese!C81+Nicholls!C81+NwSU!C81+SLU!C81+ULL!C81+ULM!C81+UNO!C81</f>
        <v>186976584</v>
      </c>
      <c r="D81" s="306">
        <f>ULBoard!D81+Grambling!D81+LATech!D81+McNeese!D81+Nicholls!D81+NwSU!D81+SLU!D81+ULL!D81+ULM!D81+UNO!D81</f>
        <v>193837510</v>
      </c>
      <c r="E81" s="69">
        <f>ULBoard!E81+Grambling!E81+LATech!E81+McNeese!E81+Nicholls!E81+NwSU!E81+SLU!E81+ULL!E81+ULM!E81+UNO!E81</f>
        <v>197910213.78170002</v>
      </c>
      <c r="F81" s="69">
        <f t="shared" ref="F81:F96" si="9">E81-C81</f>
        <v>10933629.781700015</v>
      </c>
      <c r="G81" s="70">
        <f t="shared" si="8"/>
        <v>5.8475930770561166E-2</v>
      </c>
      <c r="I81" s="225"/>
    </row>
    <row r="82" spans="1:9" s="124" customFormat="1" ht="15" customHeight="1" x14ac:dyDescent="0.25">
      <c r="A82" s="94" t="s">
        <v>72</v>
      </c>
      <c r="B82" s="87">
        <f>ULBoard!B82+Grambling!B82+LATech!B82+McNeese!B82+Nicholls!B82+NwSU!B82+SLU!B82+ULL!B82+ULM!B82+UNO!B82</f>
        <v>615170312.63999999</v>
      </c>
      <c r="C82" s="87">
        <f>SUM(C79:C81)</f>
        <v>622165670</v>
      </c>
      <c r="D82" s="310">
        <f>SUM(D79:D81)</f>
        <v>652543754</v>
      </c>
      <c r="E82" s="87">
        <f>SUM(E79:E81)</f>
        <v>664374890.3017</v>
      </c>
      <c r="F82" s="87">
        <f t="shared" si="9"/>
        <v>42209220.301699996</v>
      </c>
      <c r="G82" s="81">
        <f t="shared" si="8"/>
        <v>6.7842412940752578E-2</v>
      </c>
      <c r="I82" s="226"/>
    </row>
    <row r="83" spans="1:9" ht="15" customHeight="1" x14ac:dyDescent="0.25">
      <c r="A83" s="75" t="s">
        <v>73</v>
      </c>
      <c r="B83" s="69">
        <f>ULBoard!B83+Grambling!B83+LATech!B83+McNeese!B83+Nicholls!B83+NwSU!B83+SLU!B83+ULL!B83+ULM!B83+UNO!B83</f>
        <v>189645.14</v>
      </c>
      <c r="C83" s="69">
        <f>ULBoard!C83+Grambling!C83+LATech!C83+McNeese!C83+Nicholls!C83+NwSU!C83+SLU!C83+ULL!C83+ULM!C83+UNO!C83</f>
        <v>2174111</v>
      </c>
      <c r="D83" s="306">
        <f>ULBoard!D83+Grambling!D83+LATech!D83+McNeese!D83+Nicholls!D83+NwSU!D83+SLU!D83+ULL!D83+ULM!D83+UNO!D83</f>
        <v>2174111</v>
      </c>
      <c r="E83" s="69">
        <f>ULBoard!E83+Grambling!E83+LATech!E83+McNeese!E83+Nicholls!E83+NwSU!E83+SLU!E83+ULL!E83+ULM!E83+UNO!E83</f>
        <v>2828980</v>
      </c>
      <c r="F83" s="69">
        <f t="shared" si="9"/>
        <v>654869</v>
      </c>
      <c r="G83" s="70">
        <f t="shared" si="8"/>
        <v>0.30121231160690509</v>
      </c>
      <c r="I83" s="225"/>
    </row>
    <row r="84" spans="1:9" ht="15" customHeight="1" x14ac:dyDescent="0.25">
      <c r="A84" s="75" t="s">
        <v>74</v>
      </c>
      <c r="B84" s="69">
        <f>ULBoard!B84+Grambling!B84+LATech!B84+McNeese!B84+Nicholls!B84+NwSU!B84+SLU!B84+ULL!B84+ULM!B84+UNO!B84</f>
        <v>63751783.159999996</v>
      </c>
      <c r="C84" s="69">
        <f>ULBoard!C84+Grambling!C84+LATech!C84+McNeese!C84+Nicholls!C84+NwSU!C84+SLU!C84+ULL!C84+ULM!C84+UNO!C84</f>
        <v>66230610</v>
      </c>
      <c r="D84" s="306">
        <f>ULBoard!D84+Grambling!D84+LATech!D84+McNeese!D84+Nicholls!D84+NwSU!D84+SLU!D84+ULL!D84+ULM!D84+UNO!D84</f>
        <v>68653130</v>
      </c>
      <c r="E84" s="69">
        <f>ULBoard!E84+Grambling!E84+LATech!E84+McNeese!E84+Nicholls!E84+NwSU!E84+SLU!E84+ULL!E84+ULM!E84+UNO!E84</f>
        <v>75493523</v>
      </c>
      <c r="F84" s="69">
        <f t="shared" si="9"/>
        <v>9262913</v>
      </c>
      <c r="G84" s="70">
        <f t="shared" si="8"/>
        <v>0.13985848839381065</v>
      </c>
      <c r="I84" s="225"/>
    </row>
    <row r="85" spans="1:9" ht="15" customHeight="1" x14ac:dyDescent="0.25">
      <c r="A85" s="75" t="s">
        <v>75</v>
      </c>
      <c r="B85" s="69">
        <f>ULBoard!B85+Grambling!B85+LATech!B85+McNeese!B85+Nicholls!B85+NwSU!B85+SLU!B85+ULL!B85+ULM!B85+UNO!B85</f>
        <v>9300601.209999999</v>
      </c>
      <c r="C85" s="69">
        <f>ULBoard!C85+Grambling!C85+LATech!C85+McNeese!C85+Nicholls!C85+NwSU!C85+SLU!C85+ULL!C85+ULM!C85+UNO!C85</f>
        <v>11466185</v>
      </c>
      <c r="D85" s="306">
        <f>ULBoard!D85+Grambling!D85+LATech!D85+McNeese!D85+Nicholls!D85+NwSU!D85+SLU!D85+ULL!D85+ULM!D85+UNO!D85</f>
        <v>11466185</v>
      </c>
      <c r="E85" s="69">
        <f>ULBoard!E85+Grambling!E85+LATech!E85+McNeese!E85+Nicholls!E85+NwSU!E85+SLU!E85+ULL!E85+ULM!E85+UNO!E85</f>
        <v>11806098</v>
      </c>
      <c r="F85" s="69">
        <f t="shared" si="9"/>
        <v>339913</v>
      </c>
      <c r="G85" s="70">
        <f t="shared" si="8"/>
        <v>2.9644820836224078E-2</v>
      </c>
      <c r="I85" s="225"/>
    </row>
    <row r="86" spans="1:9" s="124" customFormat="1" ht="15" customHeight="1" x14ac:dyDescent="0.25">
      <c r="A86" s="78" t="s">
        <v>76</v>
      </c>
      <c r="B86" s="87">
        <f>ULBoard!B86+Grambling!B86+LATech!B86+McNeese!B86+Nicholls!B86+NwSU!B86+SLU!B86+ULL!B86+ULM!B86+UNO!B86</f>
        <v>73242029.50999999</v>
      </c>
      <c r="C86" s="87">
        <f>SUM(C83:C85)</f>
        <v>79870906</v>
      </c>
      <c r="D86" s="310">
        <f>SUM(D83:D85)</f>
        <v>82293426</v>
      </c>
      <c r="E86" s="87">
        <f>SUM(E83:E85)</f>
        <v>90128601</v>
      </c>
      <c r="F86" s="87">
        <f t="shared" si="9"/>
        <v>10257695</v>
      </c>
      <c r="G86" s="81">
        <f t="shared" si="8"/>
        <v>0.12842842924556283</v>
      </c>
      <c r="I86" s="226"/>
    </row>
    <row r="87" spans="1:9" ht="15" customHeight="1" x14ac:dyDescent="0.25">
      <c r="A87" s="75" t="s">
        <v>77</v>
      </c>
      <c r="B87" s="69">
        <f>ULBoard!B87+Grambling!B87+LATech!B87+McNeese!B87+Nicholls!B87+NwSU!B87+SLU!B87+ULL!B87+ULM!B87+UNO!B87</f>
        <v>5485234.1499999994</v>
      </c>
      <c r="C87" s="69">
        <f>ULBoard!C87+Grambling!C87+LATech!C87+McNeese!C87+Nicholls!C87+NwSU!C87+SLU!C87+ULL!C87+ULM!C87+UNO!C87</f>
        <v>7055612</v>
      </c>
      <c r="D87" s="306">
        <f>ULBoard!D87+Grambling!D87+LATech!D87+McNeese!D87+Nicholls!D87+NwSU!D87+SLU!D87+ULL!D87+ULM!D87+UNO!D87</f>
        <v>7055612</v>
      </c>
      <c r="E87" s="69">
        <f>ULBoard!E87+Grambling!E87+LATech!E87+McNeese!E87+Nicholls!E87+NwSU!E87+SLU!E87+ULL!E87+ULM!E87+UNO!E87</f>
        <v>8975911</v>
      </c>
      <c r="F87" s="69">
        <f t="shared" si="9"/>
        <v>1920299</v>
      </c>
      <c r="G87" s="70">
        <f t="shared" si="8"/>
        <v>0.27216618487524541</v>
      </c>
      <c r="I87" s="225"/>
    </row>
    <row r="88" spans="1:9" ht="15" customHeight="1" x14ac:dyDescent="0.25">
      <c r="A88" s="75" t="s">
        <v>78</v>
      </c>
      <c r="B88" s="69">
        <f>ULBoard!B88+Grambling!B88+LATech!B88+McNeese!B88+Nicholls!B88+NwSU!B88+SLU!B88+ULL!B88+ULM!B88+UNO!B88</f>
        <v>138564016.99000001</v>
      </c>
      <c r="C88" s="69">
        <f>ULBoard!C88+Grambling!C88+LATech!C88+McNeese!C88+Nicholls!C88+NwSU!C88+SLU!C88+ULL!C88+ULM!C88+UNO!C88</f>
        <v>135086256.19999999</v>
      </c>
      <c r="D88" s="306">
        <f>ULBoard!D88+Grambling!D88+LATech!D88+McNeese!D88+Nicholls!D88+NwSU!D88+SLU!D88+ULL!D88+ULM!D88+UNO!D88</f>
        <v>150213007.19999999</v>
      </c>
      <c r="E88" s="69">
        <f>ULBoard!E88+Grambling!E88+LATech!E88+McNeese!E88+Nicholls!E88+NwSU!E88+SLU!E88+ULL!E88+ULM!E88+UNO!E88</f>
        <v>151125653</v>
      </c>
      <c r="F88" s="69">
        <f t="shared" si="9"/>
        <v>16039396.800000012</v>
      </c>
      <c r="G88" s="70">
        <f t="shared" si="8"/>
        <v>0.11873448307171321</v>
      </c>
      <c r="I88" s="225"/>
    </row>
    <row r="89" spans="1:9" ht="15" customHeight="1" x14ac:dyDescent="0.25">
      <c r="A89" s="75" t="s">
        <v>79</v>
      </c>
      <c r="B89" s="69">
        <f>ULBoard!B89+Grambling!B89+LATech!B89+McNeese!B89+Nicholls!B89+NwSU!B89+SLU!B89+ULL!B89+ULM!B89+UNO!B89</f>
        <v>0</v>
      </c>
      <c r="C89" s="69">
        <f>ULBoard!C89+Grambling!C89+LATech!C89+McNeese!C89+Nicholls!C89+NwSU!C89+SLU!C89+ULL!C89+ULM!C89+UNO!C89</f>
        <v>0</v>
      </c>
      <c r="D89" s="306">
        <f>ULBoard!D89+Grambling!D89+LATech!D89+McNeese!D89+Nicholls!D89+NwSU!D89+SLU!D89+ULL!D89+ULM!D89+UNO!D89</f>
        <v>0</v>
      </c>
      <c r="E89" s="69">
        <f>ULBoard!E89+Grambling!E89+LATech!E89+McNeese!E89+Nicholls!E89+NwSU!E89+SLU!E89+ULL!E89+ULM!E89+UNO!E89</f>
        <v>0</v>
      </c>
      <c r="F89" s="69">
        <f t="shared" si="9"/>
        <v>0</v>
      </c>
      <c r="G89" s="70">
        <f t="shared" si="8"/>
        <v>0</v>
      </c>
      <c r="I89" s="225"/>
    </row>
    <row r="90" spans="1:9" ht="15" customHeight="1" x14ac:dyDescent="0.25">
      <c r="A90" s="75" t="s">
        <v>80</v>
      </c>
      <c r="B90" s="69">
        <f>ULBoard!B90+Grambling!B90+LATech!B90+McNeese!B90+Nicholls!B90+NwSU!B90+SLU!B90+ULL!B90+ULM!B90+UNO!B90</f>
        <v>4878494.4000000004</v>
      </c>
      <c r="C90" s="69">
        <f>ULBoard!C90+Grambling!C90+LATech!C90+McNeese!C90+Nicholls!C90+NwSU!C90+SLU!C90+ULL!C90+ULM!C90+UNO!C90</f>
        <v>6186297</v>
      </c>
      <c r="D90" s="306">
        <f>ULBoard!D90+Grambling!D90+LATech!D90+McNeese!D90+Nicholls!D90+NwSU!D90+SLU!D90+ULL!D90+ULM!D90+UNO!D90</f>
        <v>6186297</v>
      </c>
      <c r="E90" s="69">
        <f>ULBoard!E90+Grambling!E90+LATech!E90+McNeese!E90+Nicholls!E90+NwSU!E90+SLU!E90+ULL!E90+ULM!E90+UNO!E90</f>
        <v>7154958</v>
      </c>
      <c r="F90" s="69">
        <f t="shared" si="9"/>
        <v>968661</v>
      </c>
      <c r="G90" s="70">
        <f t="shared" si="8"/>
        <v>0.15658171600878523</v>
      </c>
      <c r="I90" s="225"/>
    </row>
    <row r="91" spans="1:9" s="124" customFormat="1" ht="15" customHeight="1" x14ac:dyDescent="0.25">
      <c r="A91" s="78" t="s">
        <v>81</v>
      </c>
      <c r="B91" s="87">
        <f>ULBoard!B91+Grambling!B91+LATech!B91+McNeese!B91+Nicholls!B91+NwSU!B91+SLU!B91+ULL!B91+ULM!B91+UNO!B91</f>
        <v>148927745.53999999</v>
      </c>
      <c r="C91" s="87">
        <f>SUM(C87:C90)</f>
        <v>148328165.19999999</v>
      </c>
      <c r="D91" s="310">
        <f>SUM(D87:D90)</f>
        <v>163454916.19999999</v>
      </c>
      <c r="E91" s="87">
        <f>SUM(E87:E90)</f>
        <v>167256522</v>
      </c>
      <c r="F91" s="87">
        <f t="shared" si="9"/>
        <v>18928356.800000012</v>
      </c>
      <c r="G91" s="81">
        <f t="shared" si="8"/>
        <v>0.12761134592663331</v>
      </c>
      <c r="I91" s="226"/>
    </row>
    <row r="92" spans="1:9" ht="15" customHeight="1" x14ac:dyDescent="0.25">
      <c r="A92" s="75" t="s">
        <v>82</v>
      </c>
      <c r="B92" s="69">
        <f>ULBoard!B92+Grambling!B92+LATech!B92+McNeese!B92+Nicholls!B92+NwSU!B92+SLU!B92+ULL!B92+ULM!B92+UNO!B92</f>
        <v>3291578.15</v>
      </c>
      <c r="C92" s="69">
        <f>ULBoard!C92+Grambling!C92+LATech!C92+McNeese!C92+Nicholls!C92+NwSU!C92+SLU!C92+ULL!C92+ULM!C92+UNO!C92</f>
        <v>4465960</v>
      </c>
      <c r="D92" s="306">
        <f>ULBoard!D92+Grambling!D92+LATech!D92+McNeese!D92+Nicholls!D92+NwSU!D92+SLU!D92+ULL!D92+ULM!D92+UNO!D92</f>
        <v>4465960</v>
      </c>
      <c r="E92" s="69">
        <f>ULBoard!E92+Grambling!E92+LATech!E92+McNeese!E92+Nicholls!E92+NwSU!E92+SLU!E92+ULL!E92+ULM!E92+UNO!E92</f>
        <v>5971734</v>
      </c>
      <c r="F92" s="69">
        <f t="shared" si="9"/>
        <v>1505774</v>
      </c>
      <c r="G92" s="70">
        <f t="shared" si="8"/>
        <v>0.33716692491647932</v>
      </c>
      <c r="I92" s="225"/>
    </row>
    <row r="93" spans="1:9" ht="15" customHeight="1" x14ac:dyDescent="0.25">
      <c r="A93" s="75" t="s">
        <v>83</v>
      </c>
      <c r="B93" s="69">
        <f>ULBoard!B93+Grambling!B93+LATech!B93+McNeese!B93+Nicholls!B93+NwSU!B93+SLU!B93+ULL!B93+ULM!B93+UNO!B93</f>
        <v>4198424.97</v>
      </c>
      <c r="C93" s="69">
        <f>ULBoard!C93+Grambling!C93+LATech!C93+McNeese!C93+Nicholls!C93+NwSU!C93+SLU!C93+ULL!C93+ULM!C93+UNO!C93</f>
        <v>3384421</v>
      </c>
      <c r="D93" s="306">
        <f>ULBoard!D93+Grambling!D93+LATech!D93+McNeese!D93+Nicholls!D93+NwSU!D93+SLU!D93+ULL!D93+ULM!D93+UNO!D93</f>
        <v>3384421</v>
      </c>
      <c r="E93" s="69">
        <f>ULBoard!E93+Grambling!E93+LATech!E93+McNeese!E93+Nicholls!E93+NwSU!E93+SLU!E93+ULL!E93+ULM!E93+UNO!E93</f>
        <v>3969998</v>
      </c>
      <c r="F93" s="69">
        <f t="shared" si="9"/>
        <v>585577</v>
      </c>
      <c r="G93" s="70">
        <f t="shared" si="8"/>
        <v>0.1730213232928173</v>
      </c>
      <c r="I93" s="225"/>
    </row>
    <row r="94" spans="1:9" ht="15" customHeight="1" x14ac:dyDescent="0.25">
      <c r="A94" s="83" t="s">
        <v>84</v>
      </c>
      <c r="B94" s="69">
        <f>ULBoard!B94+Grambling!B94+LATech!B94+McNeese!B94+Nicholls!B94+NwSU!B94+SLU!B94+ULL!B94+ULM!B94+UNO!B94</f>
        <v>369361.6</v>
      </c>
      <c r="C94" s="69">
        <f>ULBoard!C94+Grambling!C94+LATech!C94+McNeese!C94+Nicholls!C94+NwSU!C94+SLU!C94+ULL!C94+ULM!C94+UNO!C94</f>
        <v>255914</v>
      </c>
      <c r="D94" s="306">
        <f>ULBoard!D94+Grambling!D94+LATech!D94+McNeese!D94+Nicholls!D94+NwSU!D94+SLU!D94+ULL!D94+ULM!D94+UNO!D94</f>
        <v>255914</v>
      </c>
      <c r="E94" s="69">
        <f>ULBoard!E94+Grambling!E94+LATech!E94+McNeese!E94+Nicholls!E94+NwSU!E94+SLU!E94+ULL!E94+ULM!E94+UNO!E94</f>
        <v>2672478</v>
      </c>
      <c r="F94" s="69">
        <f t="shared" si="9"/>
        <v>2416564</v>
      </c>
      <c r="G94" s="70">
        <f t="shared" si="8"/>
        <v>9.4428753409348456</v>
      </c>
      <c r="I94" s="225"/>
    </row>
    <row r="95" spans="1:9" s="124" customFormat="1" ht="15" customHeight="1" x14ac:dyDescent="0.25">
      <c r="A95" s="97" t="s">
        <v>85</v>
      </c>
      <c r="B95" s="87">
        <f>ULBoard!B95+Grambling!B95+LATech!B95+McNeese!B95+Nicholls!B95+NwSU!B95+SLU!B95+ULL!B95+ULM!B95+UNO!B95</f>
        <v>7859364.7199999997</v>
      </c>
      <c r="C95" s="87">
        <f>SUM(C92:C94)</f>
        <v>8106295</v>
      </c>
      <c r="D95" s="310">
        <f>SUM(D92:D94)</f>
        <v>8106295</v>
      </c>
      <c r="E95" s="87">
        <f>SUM(E92:E94)</f>
        <v>12614210</v>
      </c>
      <c r="F95" s="87">
        <f t="shared" si="9"/>
        <v>4507915</v>
      </c>
      <c r="G95" s="81">
        <f t="shared" si="8"/>
        <v>0.55610053668167758</v>
      </c>
      <c r="I95" s="226"/>
    </row>
    <row r="96" spans="1:9" ht="15" customHeight="1" x14ac:dyDescent="0.25">
      <c r="A96" s="83" t="s">
        <v>86</v>
      </c>
      <c r="B96" s="69">
        <f>ULBoard!B96+Grambling!B96+LATech!B96+McNeese!B96+Nicholls!B96+NwSU!B96+SLU!B96+ULL!B96+ULM!B96+UNO!B96</f>
        <v>0</v>
      </c>
      <c r="C96" s="69">
        <f>ULBoard!C96+Grambling!C96+LATech!C96+McNeese!C96+Nicholls!C96+NwSU!C96+SLU!C96+ULL!C96+ULM!C96+UNO!C96</f>
        <v>0</v>
      </c>
      <c r="D96" s="306">
        <f>ULBoard!D96+Grambling!D96+LATech!D96+McNeese!D96+Nicholls!D96+NwSU!D96+SLU!D96+ULL!D96+ULM!D96+UNO!D96</f>
        <v>0</v>
      </c>
      <c r="E96" s="69">
        <f>ULBoard!E96+Grambling!E96+LATech!E96+McNeese!E96+Nicholls!E96+NwSU!E96+SLU!E96+ULL!E96+ULM!E96+UNO!E96</f>
        <v>0</v>
      </c>
      <c r="F96" s="69">
        <f t="shared" si="9"/>
        <v>0</v>
      </c>
      <c r="G96" s="70">
        <f t="shared" si="8"/>
        <v>0</v>
      </c>
      <c r="I96" s="225"/>
    </row>
    <row r="97" spans="1:10" s="124" customFormat="1" ht="15" customHeight="1" thickBot="1" x14ac:dyDescent="0.3">
      <c r="A97" s="195" t="s">
        <v>67</v>
      </c>
      <c r="B97" s="196">
        <f>ULBoard!B97+Grambling!B97+LATech!B97+McNeese!B97+Nicholls!B97+NwSU!B97+SLU!B97+ULL!B97+ULM!B97+UNO!B97</f>
        <v>845199452.41000009</v>
      </c>
      <c r="C97" s="196">
        <f>C96+C95+C91+C86+C82</f>
        <v>858471036.20000005</v>
      </c>
      <c r="D97" s="313">
        <f>D96+D95+D91+D86+D82</f>
        <v>906398391.20000005</v>
      </c>
      <c r="E97" s="196">
        <f>E96+E95+E91+E86+E82</f>
        <v>934374223.3017</v>
      </c>
      <c r="F97" s="197">
        <f>E97-C97</f>
        <v>75903187.101699948</v>
      </c>
      <c r="G97" s="198">
        <f t="shared" si="8"/>
        <v>8.8416712854615873E-2</v>
      </c>
      <c r="I97" s="226"/>
    </row>
    <row r="98" spans="1:10" ht="15" customHeight="1" thickTop="1" x14ac:dyDescent="0.4">
      <c r="A98" s="4"/>
      <c r="B98" s="5"/>
      <c r="C98" s="5"/>
      <c r="D98" s="142"/>
      <c r="E98" s="5"/>
      <c r="F98" s="5"/>
      <c r="G98" s="6" t="s">
        <v>46</v>
      </c>
      <c r="I98" s="142"/>
      <c r="J98" s="142"/>
    </row>
    <row r="99" spans="1:10" x14ac:dyDescent="0.25">
      <c r="A99" s="1" t="s">
        <v>196</v>
      </c>
    </row>
    <row r="100" spans="1:10" x14ac:dyDescent="0.25">
      <c r="A100" s="1" t="s">
        <v>190</v>
      </c>
      <c r="D100" s="187"/>
    </row>
  </sheetData>
  <mergeCells count="1">
    <mergeCell ref="D2:D3"/>
  </mergeCells>
  <hyperlinks>
    <hyperlink ref="J2" location="Home!A1" tooltip="Home" display="Home" xr:uid="{00000000-0004-0000-0B00-000000000000}"/>
  </hyperlinks>
  <printOptions horizontalCentered="1" verticalCentered="1"/>
  <pageMargins left="0.25" right="0.25" top="0.75" bottom="0.75" header="0.3" footer="0.3"/>
  <pageSetup scale="46" fitToWidth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>
    <pageSetUpPr fitToPage="1"/>
  </sheetPr>
  <dimension ref="A1:N100"/>
  <sheetViews>
    <sheetView workbookViewId="0">
      <pane xSplit="1" ySplit="5" topLeftCell="B6" activePane="bottomRight" state="frozen"/>
      <selection activeCell="I2" sqref="I2"/>
      <selection pane="topRight" activeCell="I2" sqref="I2"/>
      <selection pane="bottomLeft" activeCell="I2" sqref="I2"/>
      <selection pane="bottomRight" activeCell="I2" sqref="I2"/>
    </sheetView>
  </sheetViews>
  <sheetFormatPr defaultColWidth="9.140625" defaultRowHeight="15" x14ac:dyDescent="0.25"/>
  <cols>
    <col min="1" max="1" width="66.5703125" style="139" customWidth="1"/>
    <col min="2" max="3" width="23.7109375" style="187" customWidth="1"/>
    <col min="4" max="4" width="27.140625" style="139" bestFit="1" customWidth="1"/>
    <col min="5" max="6" width="23.7109375" style="187" customWidth="1"/>
    <col min="7" max="7" width="23.7109375" style="188" customWidth="1"/>
    <col min="9" max="9" width="7.7109375" style="139" customWidth="1"/>
    <col min="10" max="10" width="11.5703125" style="139" customWidth="1"/>
    <col min="11" max="16384" width="9.140625" style="139"/>
  </cols>
  <sheetData>
    <row r="1" spans="1:10" ht="19.5" customHeight="1" thickBot="1" x14ac:dyDescent="0.35">
      <c r="A1" s="30" t="s">
        <v>0</v>
      </c>
      <c r="B1" s="31"/>
      <c r="E1" s="32" t="s">
        <v>1</v>
      </c>
      <c r="F1" s="29" t="s">
        <v>115</v>
      </c>
      <c r="G1" s="50"/>
    </row>
    <row r="2" spans="1:10" ht="19.5" customHeight="1" thickBot="1" x14ac:dyDescent="0.3">
      <c r="A2" s="30" t="s">
        <v>2</v>
      </c>
      <c r="B2" s="31"/>
      <c r="C2" s="31"/>
      <c r="D2" s="355" t="s">
        <v>207</v>
      </c>
      <c r="E2" s="31"/>
      <c r="F2" s="31"/>
      <c r="G2" s="36"/>
      <c r="I2" s="142"/>
      <c r="J2" s="209" t="s">
        <v>187</v>
      </c>
    </row>
    <row r="3" spans="1:10" ht="19.5" customHeight="1" thickBot="1" x14ac:dyDescent="0.3">
      <c r="A3" s="37" t="s">
        <v>3</v>
      </c>
      <c r="B3" s="38"/>
      <c r="C3" s="38"/>
      <c r="D3" s="356"/>
      <c r="E3" s="38"/>
      <c r="F3" s="38"/>
      <c r="G3" s="39"/>
      <c r="I3" s="142"/>
      <c r="J3" s="142"/>
    </row>
    <row r="4" spans="1:10" ht="15" customHeight="1" thickTop="1" x14ac:dyDescent="0.25">
      <c r="A4" s="143" t="s">
        <v>4</v>
      </c>
      <c r="B4" s="144" t="s">
        <v>5</v>
      </c>
      <c r="C4" s="145" t="s">
        <v>6</v>
      </c>
      <c r="D4" s="320" t="s">
        <v>212</v>
      </c>
      <c r="E4" s="145" t="s">
        <v>6</v>
      </c>
      <c r="F4" s="145" t="s">
        <v>7</v>
      </c>
      <c r="G4" s="146" t="s">
        <v>8</v>
      </c>
      <c r="I4" s="227"/>
    </row>
    <row r="5" spans="1:10" s="140" customFormat="1" ht="15" customHeight="1" x14ac:dyDescent="0.25">
      <c r="A5" s="147"/>
      <c r="B5" s="148" t="s">
        <v>197</v>
      </c>
      <c r="C5" s="148" t="s">
        <v>208</v>
      </c>
      <c r="D5" s="321" t="s">
        <v>210</v>
      </c>
      <c r="E5" s="148" t="s">
        <v>209</v>
      </c>
      <c r="F5" s="148" t="s">
        <v>197</v>
      </c>
      <c r="G5" s="149" t="s">
        <v>9</v>
      </c>
      <c r="I5" s="228"/>
    </row>
    <row r="6" spans="1:10" ht="15" customHeight="1" x14ac:dyDescent="0.25">
      <c r="A6" s="150" t="s">
        <v>10</v>
      </c>
      <c r="B6" s="151"/>
      <c r="C6" s="151"/>
      <c r="D6" s="322"/>
      <c r="E6" s="151"/>
      <c r="F6" s="151"/>
      <c r="G6" s="152"/>
      <c r="I6" s="185"/>
    </row>
    <row r="7" spans="1:10" ht="15" customHeight="1" x14ac:dyDescent="0.25">
      <c r="A7" s="150" t="s">
        <v>11</v>
      </c>
      <c r="B7" s="151"/>
      <c r="C7" s="151"/>
      <c r="D7" s="322"/>
      <c r="E7" s="151"/>
      <c r="F7" s="151"/>
      <c r="G7" s="153"/>
      <c r="I7" s="185"/>
    </row>
    <row r="8" spans="1:10" ht="15" customHeight="1" x14ac:dyDescent="0.25">
      <c r="A8" s="154" t="s">
        <v>12</v>
      </c>
      <c r="B8" s="155">
        <v>1001967</v>
      </c>
      <c r="C8" s="155">
        <v>1001967</v>
      </c>
      <c r="D8" s="323">
        <v>1001967</v>
      </c>
      <c r="E8" s="155">
        <v>1785005</v>
      </c>
      <c r="F8" s="155">
        <f>E8-C8</f>
        <v>783038</v>
      </c>
      <c r="G8" s="156">
        <f t="shared" ref="G8:G31" si="0">IF(ISBLANK(F8),"  ",IF(C8&gt;0,F8/C8,IF(F8&gt;0,1,0)))</f>
        <v>0.78150078795010214</v>
      </c>
      <c r="I8" s="185"/>
    </row>
    <row r="9" spans="1:10" ht="15" customHeight="1" x14ac:dyDescent="0.25">
      <c r="A9" s="154" t="s">
        <v>13</v>
      </c>
      <c r="B9" s="155">
        <v>0</v>
      </c>
      <c r="C9" s="155">
        <v>0</v>
      </c>
      <c r="D9" s="323">
        <v>0</v>
      </c>
      <c r="E9" s="155">
        <v>0</v>
      </c>
      <c r="F9" s="155">
        <f t="shared" ref="F9:F31" si="1">E9-C9</f>
        <v>0</v>
      </c>
      <c r="G9" s="156">
        <f t="shared" si="0"/>
        <v>0</v>
      </c>
      <c r="I9" s="185"/>
    </row>
    <row r="10" spans="1:10" ht="15" customHeight="1" x14ac:dyDescent="0.25">
      <c r="A10" s="157" t="s">
        <v>14</v>
      </c>
      <c r="B10" s="158">
        <v>0</v>
      </c>
      <c r="C10" s="158">
        <v>0</v>
      </c>
      <c r="D10" s="324">
        <v>0</v>
      </c>
      <c r="E10" s="158">
        <v>0</v>
      </c>
      <c r="F10" s="155">
        <f t="shared" si="1"/>
        <v>0</v>
      </c>
      <c r="G10" s="156">
        <f t="shared" si="0"/>
        <v>0</v>
      </c>
      <c r="I10" s="185"/>
    </row>
    <row r="11" spans="1:10" ht="15" customHeight="1" x14ac:dyDescent="0.25">
      <c r="A11" s="159" t="s">
        <v>15</v>
      </c>
      <c r="B11" s="160">
        <v>0</v>
      </c>
      <c r="C11" s="160">
        <v>0</v>
      </c>
      <c r="D11" s="325">
        <v>0</v>
      </c>
      <c r="E11" s="160">
        <v>0</v>
      </c>
      <c r="F11" s="155">
        <f t="shared" si="1"/>
        <v>0</v>
      </c>
      <c r="G11" s="156">
        <f t="shared" si="0"/>
        <v>0</v>
      </c>
      <c r="I11" s="185"/>
    </row>
    <row r="12" spans="1:10" ht="15" customHeight="1" x14ac:dyDescent="0.25">
      <c r="A12" s="161" t="s">
        <v>16</v>
      </c>
      <c r="B12" s="160">
        <v>0</v>
      </c>
      <c r="C12" s="160">
        <v>0</v>
      </c>
      <c r="D12" s="325">
        <v>0</v>
      </c>
      <c r="E12" s="160">
        <v>0</v>
      </c>
      <c r="F12" s="155">
        <f t="shared" si="1"/>
        <v>0</v>
      </c>
      <c r="G12" s="156">
        <f t="shared" si="0"/>
        <v>0</v>
      </c>
      <c r="I12" s="185"/>
    </row>
    <row r="13" spans="1:10" ht="15" customHeight="1" x14ac:dyDescent="0.25">
      <c r="A13" s="161" t="s">
        <v>17</v>
      </c>
      <c r="B13" s="160">
        <v>0</v>
      </c>
      <c r="C13" s="160">
        <v>0</v>
      </c>
      <c r="D13" s="325">
        <v>0</v>
      </c>
      <c r="E13" s="160">
        <v>0</v>
      </c>
      <c r="F13" s="155">
        <f t="shared" si="1"/>
        <v>0</v>
      </c>
      <c r="G13" s="156">
        <f t="shared" si="0"/>
        <v>0</v>
      </c>
      <c r="I13" s="185"/>
    </row>
    <row r="14" spans="1:10" ht="15" customHeight="1" x14ac:dyDescent="0.25">
      <c r="A14" s="161" t="s">
        <v>18</v>
      </c>
      <c r="B14" s="160">
        <v>0</v>
      </c>
      <c r="C14" s="160">
        <v>0</v>
      </c>
      <c r="D14" s="325">
        <v>0</v>
      </c>
      <c r="E14" s="160">
        <v>0</v>
      </c>
      <c r="F14" s="155">
        <f t="shared" si="1"/>
        <v>0</v>
      </c>
      <c r="G14" s="156">
        <f t="shared" si="0"/>
        <v>0</v>
      </c>
      <c r="I14" s="185"/>
    </row>
    <row r="15" spans="1:10" ht="15" customHeight="1" x14ac:dyDescent="0.25">
      <c r="A15" s="161" t="s">
        <v>19</v>
      </c>
      <c r="B15" s="160">
        <v>0</v>
      </c>
      <c r="C15" s="160">
        <v>0</v>
      </c>
      <c r="D15" s="325">
        <v>0</v>
      </c>
      <c r="E15" s="160">
        <v>0</v>
      </c>
      <c r="F15" s="155">
        <f t="shared" si="1"/>
        <v>0</v>
      </c>
      <c r="G15" s="156">
        <f t="shared" si="0"/>
        <v>0</v>
      </c>
      <c r="I15" s="185"/>
    </row>
    <row r="16" spans="1:10" ht="15" customHeight="1" x14ac:dyDescent="0.25">
      <c r="A16" s="161" t="s">
        <v>20</v>
      </c>
      <c r="B16" s="160">
        <v>0</v>
      </c>
      <c r="C16" s="160">
        <v>0</v>
      </c>
      <c r="D16" s="325">
        <v>0</v>
      </c>
      <c r="E16" s="160">
        <v>0</v>
      </c>
      <c r="F16" s="155">
        <f t="shared" si="1"/>
        <v>0</v>
      </c>
      <c r="G16" s="156">
        <f t="shared" si="0"/>
        <v>0</v>
      </c>
      <c r="I16" s="185"/>
    </row>
    <row r="17" spans="1:9" ht="15" customHeight="1" x14ac:dyDescent="0.25">
      <c r="A17" s="161" t="s">
        <v>21</v>
      </c>
      <c r="B17" s="160">
        <v>0</v>
      </c>
      <c r="C17" s="160">
        <v>0</v>
      </c>
      <c r="D17" s="325">
        <v>0</v>
      </c>
      <c r="E17" s="160">
        <v>0</v>
      </c>
      <c r="F17" s="155">
        <f t="shared" si="1"/>
        <v>0</v>
      </c>
      <c r="G17" s="156">
        <f t="shared" si="0"/>
        <v>0</v>
      </c>
      <c r="I17" s="185"/>
    </row>
    <row r="18" spans="1:9" ht="15" customHeight="1" x14ac:dyDescent="0.25">
      <c r="A18" s="161" t="s">
        <v>22</v>
      </c>
      <c r="B18" s="160">
        <v>0</v>
      </c>
      <c r="C18" s="160">
        <v>0</v>
      </c>
      <c r="D18" s="325">
        <v>0</v>
      </c>
      <c r="E18" s="160">
        <v>0</v>
      </c>
      <c r="F18" s="155">
        <f t="shared" si="1"/>
        <v>0</v>
      </c>
      <c r="G18" s="156">
        <f t="shared" si="0"/>
        <v>0</v>
      </c>
      <c r="I18" s="185"/>
    </row>
    <row r="19" spans="1:9" ht="15" customHeight="1" x14ac:dyDescent="0.25">
      <c r="A19" s="161" t="s">
        <v>23</v>
      </c>
      <c r="B19" s="160">
        <v>0</v>
      </c>
      <c r="C19" s="160">
        <v>0</v>
      </c>
      <c r="D19" s="325">
        <v>0</v>
      </c>
      <c r="E19" s="160">
        <v>0</v>
      </c>
      <c r="F19" s="155">
        <f t="shared" si="1"/>
        <v>0</v>
      </c>
      <c r="G19" s="156">
        <f t="shared" si="0"/>
        <v>0</v>
      </c>
      <c r="I19" s="185"/>
    </row>
    <row r="20" spans="1:9" ht="15" customHeight="1" x14ac:dyDescent="0.25">
      <c r="A20" s="161" t="s">
        <v>24</v>
      </c>
      <c r="B20" s="160">
        <v>0</v>
      </c>
      <c r="C20" s="160">
        <v>0</v>
      </c>
      <c r="D20" s="325">
        <v>0</v>
      </c>
      <c r="E20" s="160">
        <v>0</v>
      </c>
      <c r="F20" s="155">
        <f t="shared" si="1"/>
        <v>0</v>
      </c>
      <c r="G20" s="156">
        <f t="shared" si="0"/>
        <v>0</v>
      </c>
      <c r="I20" s="185"/>
    </row>
    <row r="21" spans="1:9" ht="15" customHeight="1" x14ac:dyDescent="0.25">
      <c r="A21" s="161" t="s">
        <v>25</v>
      </c>
      <c r="B21" s="160">
        <v>0</v>
      </c>
      <c r="C21" s="160">
        <v>0</v>
      </c>
      <c r="D21" s="325">
        <v>0</v>
      </c>
      <c r="E21" s="160">
        <v>0</v>
      </c>
      <c r="F21" s="155">
        <f t="shared" si="1"/>
        <v>0</v>
      </c>
      <c r="G21" s="156">
        <f t="shared" si="0"/>
        <v>0</v>
      </c>
      <c r="I21" s="185"/>
    </row>
    <row r="22" spans="1:9" ht="15" customHeight="1" x14ac:dyDescent="0.25">
      <c r="A22" s="161" t="s">
        <v>26</v>
      </c>
      <c r="B22" s="160">
        <v>0</v>
      </c>
      <c r="C22" s="160">
        <v>0</v>
      </c>
      <c r="D22" s="325">
        <v>0</v>
      </c>
      <c r="E22" s="160">
        <v>0</v>
      </c>
      <c r="F22" s="155">
        <f t="shared" si="1"/>
        <v>0</v>
      </c>
      <c r="G22" s="156">
        <f t="shared" si="0"/>
        <v>0</v>
      </c>
      <c r="I22" s="185"/>
    </row>
    <row r="23" spans="1:9" ht="15" customHeight="1" x14ac:dyDescent="0.25">
      <c r="A23" s="162" t="s">
        <v>27</v>
      </c>
      <c r="B23" s="160">
        <v>0</v>
      </c>
      <c r="C23" s="160">
        <v>0</v>
      </c>
      <c r="D23" s="325">
        <v>0</v>
      </c>
      <c r="E23" s="160">
        <v>0</v>
      </c>
      <c r="F23" s="155">
        <f t="shared" si="1"/>
        <v>0</v>
      </c>
      <c r="G23" s="156">
        <f t="shared" si="0"/>
        <v>0</v>
      </c>
      <c r="I23" s="185"/>
    </row>
    <row r="24" spans="1:9" ht="15" customHeight="1" x14ac:dyDescent="0.25">
      <c r="A24" s="162" t="s">
        <v>28</v>
      </c>
      <c r="B24" s="160">
        <v>0</v>
      </c>
      <c r="C24" s="160">
        <v>0</v>
      </c>
      <c r="D24" s="325">
        <v>0</v>
      </c>
      <c r="E24" s="160">
        <v>0</v>
      </c>
      <c r="F24" s="155">
        <f t="shared" si="1"/>
        <v>0</v>
      </c>
      <c r="G24" s="156">
        <f t="shared" si="0"/>
        <v>0</v>
      </c>
      <c r="I24" s="185"/>
    </row>
    <row r="25" spans="1:9" ht="15" customHeight="1" x14ac:dyDescent="0.25">
      <c r="A25" s="162" t="s">
        <v>29</v>
      </c>
      <c r="B25" s="160">
        <v>0</v>
      </c>
      <c r="C25" s="160">
        <v>0</v>
      </c>
      <c r="D25" s="325">
        <v>0</v>
      </c>
      <c r="E25" s="160">
        <v>0</v>
      </c>
      <c r="F25" s="155">
        <f t="shared" si="1"/>
        <v>0</v>
      </c>
      <c r="G25" s="156">
        <f t="shared" si="0"/>
        <v>0</v>
      </c>
      <c r="I25" s="185"/>
    </row>
    <row r="26" spans="1:9" ht="15" customHeight="1" x14ac:dyDescent="0.25">
      <c r="A26" s="162" t="s">
        <v>30</v>
      </c>
      <c r="B26" s="160">
        <v>0</v>
      </c>
      <c r="C26" s="160">
        <v>0</v>
      </c>
      <c r="D26" s="325">
        <v>0</v>
      </c>
      <c r="E26" s="160">
        <v>0</v>
      </c>
      <c r="F26" s="155">
        <f t="shared" si="1"/>
        <v>0</v>
      </c>
      <c r="G26" s="156">
        <f t="shared" si="0"/>
        <v>0</v>
      </c>
      <c r="I26" s="185"/>
    </row>
    <row r="27" spans="1:9" ht="15" customHeight="1" x14ac:dyDescent="0.25">
      <c r="A27" s="162" t="s">
        <v>31</v>
      </c>
      <c r="B27" s="160">
        <v>0</v>
      </c>
      <c r="C27" s="160">
        <v>0</v>
      </c>
      <c r="D27" s="325">
        <v>0</v>
      </c>
      <c r="E27" s="160">
        <v>0</v>
      </c>
      <c r="F27" s="155">
        <f t="shared" si="1"/>
        <v>0</v>
      </c>
      <c r="G27" s="156">
        <f t="shared" si="0"/>
        <v>0</v>
      </c>
      <c r="I27" s="185"/>
    </row>
    <row r="28" spans="1:9" ht="15" customHeight="1" x14ac:dyDescent="0.25">
      <c r="A28" s="162" t="s">
        <v>87</v>
      </c>
      <c r="B28" s="160">
        <v>0</v>
      </c>
      <c r="C28" s="160">
        <v>0</v>
      </c>
      <c r="D28" s="325">
        <v>0</v>
      </c>
      <c r="E28" s="160">
        <v>0</v>
      </c>
      <c r="F28" s="155">
        <f t="shared" si="1"/>
        <v>0</v>
      </c>
      <c r="G28" s="156">
        <f t="shared" si="0"/>
        <v>0</v>
      </c>
      <c r="I28" s="185"/>
    </row>
    <row r="29" spans="1:9" ht="15" customHeight="1" x14ac:dyDescent="0.25">
      <c r="A29" s="162" t="s">
        <v>32</v>
      </c>
      <c r="B29" s="160">
        <v>0</v>
      </c>
      <c r="C29" s="160">
        <v>0</v>
      </c>
      <c r="D29" s="325">
        <v>0</v>
      </c>
      <c r="E29" s="160">
        <v>0</v>
      </c>
      <c r="F29" s="155">
        <f t="shared" si="1"/>
        <v>0</v>
      </c>
      <c r="G29" s="156">
        <f t="shared" si="0"/>
        <v>0</v>
      </c>
      <c r="I29" s="185"/>
    </row>
    <row r="30" spans="1:9" ht="15" customHeight="1" x14ac:dyDescent="0.25">
      <c r="A30" s="219" t="s">
        <v>199</v>
      </c>
      <c r="B30" s="160">
        <v>0</v>
      </c>
      <c r="C30" s="160">
        <v>0</v>
      </c>
      <c r="D30" s="325">
        <v>0</v>
      </c>
      <c r="E30" s="160">
        <v>0</v>
      </c>
      <c r="F30" s="155">
        <f t="shared" si="1"/>
        <v>0</v>
      </c>
      <c r="G30" s="156">
        <f t="shared" si="0"/>
        <v>0</v>
      </c>
      <c r="I30" s="185"/>
    </row>
    <row r="31" spans="1:9" ht="15" customHeight="1" x14ac:dyDescent="0.25">
      <c r="A31" s="162" t="s">
        <v>200</v>
      </c>
      <c r="B31" s="160">
        <v>0</v>
      </c>
      <c r="C31" s="160">
        <v>0</v>
      </c>
      <c r="D31" s="325">
        <v>0</v>
      </c>
      <c r="E31" s="160">
        <v>0</v>
      </c>
      <c r="F31" s="155">
        <f t="shared" si="1"/>
        <v>0</v>
      </c>
      <c r="G31" s="156">
        <f t="shared" si="0"/>
        <v>0</v>
      </c>
      <c r="I31" s="185"/>
    </row>
    <row r="32" spans="1:9" ht="15" customHeight="1" x14ac:dyDescent="0.25">
      <c r="A32" s="352" t="s">
        <v>211</v>
      </c>
      <c r="B32" s="160">
        <v>0</v>
      </c>
      <c r="C32" s="160">
        <v>0</v>
      </c>
      <c r="D32" s="325">
        <v>0</v>
      </c>
      <c r="E32" s="160">
        <v>0</v>
      </c>
      <c r="F32" s="155">
        <f t="shared" ref="F32" si="2">E32-C32</f>
        <v>0</v>
      </c>
      <c r="G32" s="156">
        <f t="shared" ref="G32" si="3">IF(ISBLANK(F32),"  ",IF(C32&gt;0,F32/C32,IF(F32&gt;0,1,0)))</f>
        <v>0</v>
      </c>
      <c r="I32" s="185"/>
    </row>
    <row r="33" spans="1:14" ht="15" customHeight="1" x14ac:dyDescent="0.25">
      <c r="A33" s="163" t="s">
        <v>33</v>
      </c>
      <c r="B33" s="160"/>
      <c r="C33" s="160"/>
      <c r="D33" s="325"/>
      <c r="E33" s="160"/>
      <c r="F33" s="160"/>
      <c r="G33" s="152"/>
      <c r="I33" s="185"/>
    </row>
    <row r="34" spans="1:14" ht="15" customHeight="1" x14ac:dyDescent="0.25">
      <c r="A34" s="159" t="s">
        <v>34</v>
      </c>
      <c r="B34" s="155">
        <v>0</v>
      </c>
      <c r="C34" s="155">
        <v>0</v>
      </c>
      <c r="D34" s="323">
        <v>0</v>
      </c>
      <c r="E34" s="155">
        <v>0</v>
      </c>
      <c r="F34" s="155">
        <f>E34-C34</f>
        <v>0</v>
      </c>
      <c r="G34" s="156">
        <f>IF(ISBLANK(F34),"  ",IF(C34&gt;0,F34/C34,IF(F34&gt;0,1,0)))</f>
        <v>0</v>
      </c>
      <c r="I34" s="185"/>
    </row>
    <row r="35" spans="1:14" ht="15" customHeight="1" x14ac:dyDescent="0.25">
      <c r="A35" s="164" t="s">
        <v>35</v>
      </c>
      <c r="B35" s="160"/>
      <c r="C35" s="160"/>
      <c r="D35" s="325"/>
      <c r="E35" s="160"/>
      <c r="F35" s="160"/>
      <c r="G35" s="152"/>
      <c r="I35" s="185"/>
    </row>
    <row r="36" spans="1:14" ht="15" customHeight="1" x14ac:dyDescent="0.25">
      <c r="A36" s="159" t="s">
        <v>34</v>
      </c>
      <c r="B36" s="151">
        <v>0</v>
      </c>
      <c r="C36" s="151">
        <v>0</v>
      </c>
      <c r="D36" s="322">
        <v>0</v>
      </c>
      <c r="E36" s="151">
        <v>0</v>
      </c>
      <c r="F36" s="155">
        <f>E36-C36</f>
        <v>0</v>
      </c>
      <c r="G36" s="156">
        <f>IF(ISBLANK(F36),"  ",IF(C36&gt;0,F36/C36,IF(F36&gt;0,1,0)))</f>
        <v>0</v>
      </c>
      <c r="I36" s="185"/>
    </row>
    <row r="37" spans="1:14" ht="15" customHeight="1" x14ac:dyDescent="0.25">
      <c r="A37" s="161" t="s">
        <v>36</v>
      </c>
      <c r="B37" s="160"/>
      <c r="C37" s="160"/>
      <c r="D37" s="325"/>
      <c r="E37" s="160"/>
      <c r="F37" s="158"/>
      <c r="G37" s="156" t="str">
        <f>IF(ISBLANK(F37),"  ",IF(C37&gt;0,F37/C37,IF(F37&gt;0,1,0)))</f>
        <v xml:space="preserve">  </v>
      </c>
      <c r="I37" s="185"/>
    </row>
    <row r="38" spans="1:14" s="124" customFormat="1" ht="15" customHeight="1" x14ac:dyDescent="0.25">
      <c r="A38" s="165" t="s">
        <v>38</v>
      </c>
      <c r="B38" s="166">
        <v>1001967</v>
      </c>
      <c r="C38" s="166">
        <v>1001967</v>
      </c>
      <c r="D38" s="326">
        <v>1001967</v>
      </c>
      <c r="E38" s="166">
        <v>1785005</v>
      </c>
      <c r="F38" s="166">
        <f>E38-C38</f>
        <v>783038</v>
      </c>
      <c r="G38" s="167">
        <f>IF(ISBLANK(F38),"  ",IF(C38&gt;0,F38/C38,IF(F38&gt;0,1,0)))</f>
        <v>0.78150078795010214</v>
      </c>
      <c r="I38" s="215"/>
    </row>
    <row r="39" spans="1:14" ht="15" customHeight="1" x14ac:dyDescent="0.25">
      <c r="A39" s="163" t="s">
        <v>39</v>
      </c>
      <c r="B39" s="160"/>
      <c r="C39" s="160"/>
      <c r="D39" s="325"/>
      <c r="E39" s="160"/>
      <c r="F39" s="160"/>
      <c r="G39" s="152"/>
      <c r="I39" s="185"/>
    </row>
    <row r="40" spans="1:14" ht="15" customHeight="1" x14ac:dyDescent="0.25">
      <c r="A40" s="168" t="s">
        <v>40</v>
      </c>
      <c r="B40" s="155">
        <v>0</v>
      </c>
      <c r="C40" s="155">
        <v>0</v>
      </c>
      <c r="D40" s="323">
        <v>0</v>
      </c>
      <c r="E40" s="155">
        <v>0</v>
      </c>
      <c r="F40" s="155">
        <f>E40-C40</f>
        <v>0</v>
      </c>
      <c r="G40" s="156">
        <f t="shared" ref="G40:G45" si="4">IF(ISBLANK(F40),"  ",IF(C40&gt;0,F40/C40,IF(F40&gt;0,1,0)))</f>
        <v>0</v>
      </c>
      <c r="I40" s="185"/>
    </row>
    <row r="41" spans="1:14" ht="15" customHeight="1" x14ac:dyDescent="0.25">
      <c r="A41" s="169" t="s">
        <v>41</v>
      </c>
      <c r="B41" s="155">
        <v>0</v>
      </c>
      <c r="C41" s="155">
        <v>0</v>
      </c>
      <c r="D41" s="323">
        <v>0</v>
      </c>
      <c r="E41" s="155">
        <v>0</v>
      </c>
      <c r="F41" s="155">
        <f t="shared" ref="F41:F45" si="5">E41-C41</f>
        <v>0</v>
      </c>
      <c r="G41" s="156">
        <f t="shared" si="4"/>
        <v>0</v>
      </c>
      <c r="I41" s="185"/>
    </row>
    <row r="42" spans="1:14" ht="15" customHeight="1" x14ac:dyDescent="0.25">
      <c r="A42" s="169" t="s">
        <v>42</v>
      </c>
      <c r="B42" s="155">
        <v>0</v>
      </c>
      <c r="C42" s="155">
        <v>0</v>
      </c>
      <c r="D42" s="323">
        <v>0</v>
      </c>
      <c r="E42" s="155">
        <v>0</v>
      </c>
      <c r="F42" s="155">
        <f t="shared" si="5"/>
        <v>0</v>
      </c>
      <c r="G42" s="156">
        <f t="shared" si="4"/>
        <v>0</v>
      </c>
      <c r="I42" s="185"/>
    </row>
    <row r="43" spans="1:14" ht="15" customHeight="1" x14ac:dyDescent="0.25">
      <c r="A43" s="169" t="s">
        <v>43</v>
      </c>
      <c r="B43" s="155">
        <v>0</v>
      </c>
      <c r="C43" s="155">
        <v>0</v>
      </c>
      <c r="D43" s="323">
        <v>0</v>
      </c>
      <c r="E43" s="155">
        <v>0</v>
      </c>
      <c r="F43" s="155">
        <f t="shared" si="5"/>
        <v>0</v>
      </c>
      <c r="G43" s="156">
        <f t="shared" si="4"/>
        <v>0</v>
      </c>
      <c r="I43" s="185"/>
    </row>
    <row r="44" spans="1:14" ht="15" customHeight="1" x14ac:dyDescent="0.25">
      <c r="A44" s="170" t="s">
        <v>44</v>
      </c>
      <c r="B44" s="155">
        <v>0</v>
      </c>
      <c r="C44" s="155">
        <v>0</v>
      </c>
      <c r="D44" s="323">
        <v>0</v>
      </c>
      <c r="E44" s="155">
        <v>0</v>
      </c>
      <c r="F44" s="155">
        <f t="shared" si="5"/>
        <v>0</v>
      </c>
      <c r="G44" s="156">
        <f t="shared" si="4"/>
        <v>0</v>
      </c>
      <c r="I44" s="185"/>
    </row>
    <row r="45" spans="1:14" s="124" customFormat="1" ht="15" customHeight="1" x14ac:dyDescent="0.25">
      <c r="A45" s="163" t="s">
        <v>45</v>
      </c>
      <c r="B45" s="171">
        <v>0</v>
      </c>
      <c r="C45" s="171">
        <v>0</v>
      </c>
      <c r="D45" s="327">
        <v>0</v>
      </c>
      <c r="E45" s="171">
        <v>0</v>
      </c>
      <c r="F45" s="173">
        <f t="shared" si="5"/>
        <v>0</v>
      </c>
      <c r="G45" s="167">
        <f t="shared" si="4"/>
        <v>0</v>
      </c>
      <c r="I45" s="215"/>
      <c r="N45" s="124" t="s">
        <v>46</v>
      </c>
    </row>
    <row r="46" spans="1:14" ht="15" customHeight="1" x14ac:dyDescent="0.25">
      <c r="A46" s="161" t="s">
        <v>46</v>
      </c>
      <c r="B46" s="160"/>
      <c r="C46" s="160"/>
      <c r="D46" s="325"/>
      <c r="E46" s="160"/>
      <c r="F46" s="160"/>
      <c r="G46" s="152"/>
      <c r="I46" s="185"/>
    </row>
    <row r="47" spans="1:14" s="124" customFormat="1" ht="15" customHeight="1" x14ac:dyDescent="0.25">
      <c r="A47" s="172" t="s">
        <v>47</v>
      </c>
      <c r="B47" s="173">
        <v>0</v>
      </c>
      <c r="C47" s="173">
        <v>0</v>
      </c>
      <c r="D47" s="328">
        <v>0</v>
      </c>
      <c r="E47" s="173">
        <v>0</v>
      </c>
      <c r="F47" s="173">
        <f>E47-C47</f>
        <v>0</v>
      </c>
      <c r="G47" s="167">
        <f>IF(ISBLANK(F47),"  ",IF(C47&gt;0,F47/C47,IF(F47&gt;0,1,0)))</f>
        <v>0</v>
      </c>
      <c r="I47" s="215"/>
    </row>
    <row r="48" spans="1:14" ht="15" customHeight="1" x14ac:dyDescent="0.25">
      <c r="A48" s="161" t="s">
        <v>46</v>
      </c>
      <c r="B48" s="166"/>
      <c r="C48" s="166"/>
      <c r="D48" s="326"/>
      <c r="E48" s="166"/>
      <c r="F48" s="160"/>
      <c r="G48" s="152"/>
      <c r="I48" s="215"/>
    </row>
    <row r="49" spans="1:9" ht="15" customHeight="1" x14ac:dyDescent="0.25">
      <c r="A49" s="172" t="s">
        <v>198</v>
      </c>
      <c r="B49" s="173">
        <v>0</v>
      </c>
      <c r="C49" s="173">
        <v>0</v>
      </c>
      <c r="D49" s="328">
        <v>0</v>
      </c>
      <c r="E49" s="173">
        <v>0</v>
      </c>
      <c r="F49" s="173">
        <f>E49-C49</f>
        <v>0</v>
      </c>
      <c r="G49" s="167">
        <f>IF(ISBLANK(F49)," ",IF(C49&gt;0,F49/C49,IF(F49&gt;0,1,0)))</f>
        <v>0</v>
      </c>
      <c r="I49" s="215"/>
    </row>
    <row r="50" spans="1:9" ht="15" customHeight="1" x14ac:dyDescent="0.25">
      <c r="A50" s="159"/>
      <c r="B50" s="151"/>
      <c r="C50" s="151"/>
      <c r="D50" s="322"/>
      <c r="E50" s="151"/>
      <c r="F50" s="151"/>
      <c r="G50" s="153"/>
      <c r="I50" s="185"/>
    </row>
    <row r="51" spans="1:9" s="124" customFormat="1" ht="15" customHeight="1" x14ac:dyDescent="0.25">
      <c r="A51" s="172" t="s">
        <v>48</v>
      </c>
      <c r="B51" s="173">
        <v>0</v>
      </c>
      <c r="C51" s="173">
        <v>0</v>
      </c>
      <c r="D51" s="328">
        <v>0</v>
      </c>
      <c r="E51" s="173">
        <v>0</v>
      </c>
      <c r="F51" s="173">
        <f>E51-C51</f>
        <v>0</v>
      </c>
      <c r="G51" s="167">
        <f>IF(ISBLANK(F51),"  ",IF(C51&gt;0,F51/C51,IF(F51&gt;0,1,0)))</f>
        <v>0</v>
      </c>
      <c r="I51" s="215"/>
    </row>
    <row r="52" spans="1:9" ht="15" customHeight="1" x14ac:dyDescent="0.25">
      <c r="A52" s="161" t="s">
        <v>46</v>
      </c>
      <c r="B52" s="160"/>
      <c r="C52" s="160"/>
      <c r="D52" s="325"/>
      <c r="E52" s="160"/>
      <c r="F52" s="160"/>
      <c r="G52" s="152"/>
      <c r="I52" s="185"/>
    </row>
    <row r="53" spans="1:9" s="124" customFormat="1" ht="15" customHeight="1" x14ac:dyDescent="0.25">
      <c r="A53" s="163" t="s">
        <v>49</v>
      </c>
      <c r="B53" s="171">
        <v>2397180</v>
      </c>
      <c r="C53" s="171">
        <v>2814000</v>
      </c>
      <c r="D53" s="327">
        <v>2814000</v>
      </c>
      <c r="E53" s="171">
        <v>3422500</v>
      </c>
      <c r="F53" s="171">
        <f>E53-C53</f>
        <v>608500</v>
      </c>
      <c r="G53" s="167">
        <f>IF(ISBLANK(F53),"  ",IF(C53&gt;0,F53/C53,IF(F53&gt;0,1,0)))</f>
        <v>0.21624022743425728</v>
      </c>
      <c r="I53" s="215"/>
    </row>
    <row r="54" spans="1:9" ht="15" customHeight="1" x14ac:dyDescent="0.25">
      <c r="A54" s="161" t="s">
        <v>46</v>
      </c>
      <c r="B54" s="160"/>
      <c r="C54" s="160"/>
      <c r="D54" s="325"/>
      <c r="E54" s="160"/>
      <c r="F54" s="160"/>
      <c r="G54" s="152"/>
      <c r="I54" s="185"/>
    </row>
    <row r="55" spans="1:9" s="124" customFormat="1" ht="15" customHeight="1" x14ac:dyDescent="0.25">
      <c r="A55" s="174" t="s">
        <v>50</v>
      </c>
      <c r="B55" s="175">
        <v>0</v>
      </c>
      <c r="C55" s="175">
        <v>0</v>
      </c>
      <c r="D55" s="329">
        <v>0</v>
      </c>
      <c r="E55" s="175">
        <v>0</v>
      </c>
      <c r="F55" s="175">
        <f>E55-C55</f>
        <v>0</v>
      </c>
      <c r="G55" s="167">
        <f>IF(ISBLANK(F55),"  ",IF(C55&gt;0,F55/C55,IF(F55&gt;0,1,0)))</f>
        <v>0</v>
      </c>
      <c r="I55" s="215"/>
    </row>
    <row r="56" spans="1:9" ht="15" customHeight="1" x14ac:dyDescent="0.25">
      <c r="A56" s="163"/>
      <c r="B56" s="151"/>
      <c r="C56" s="151"/>
      <c r="D56" s="322"/>
      <c r="E56" s="151"/>
      <c r="F56" s="151"/>
      <c r="G56" s="176"/>
      <c r="I56" s="185"/>
    </row>
    <row r="57" spans="1:9" s="124" customFormat="1" ht="15" customHeight="1" x14ac:dyDescent="0.25">
      <c r="A57" s="163" t="s">
        <v>51</v>
      </c>
      <c r="B57" s="171">
        <v>0</v>
      </c>
      <c r="C57" s="171">
        <v>0</v>
      </c>
      <c r="D57" s="327">
        <v>0</v>
      </c>
      <c r="E57" s="171">
        <v>0</v>
      </c>
      <c r="F57" s="175">
        <f>E57-C57</f>
        <v>0</v>
      </c>
      <c r="G57" s="167">
        <f>IF(ISBLANK(F57),"  ",IF(C57&gt;0,F57/C57,IF(F57&gt;0,1,0)))</f>
        <v>0</v>
      </c>
      <c r="I57" s="215"/>
    </row>
    <row r="58" spans="1:9" ht="15" customHeight="1" x14ac:dyDescent="0.25">
      <c r="A58" s="161"/>
      <c r="B58" s="160"/>
      <c r="C58" s="160"/>
      <c r="D58" s="325"/>
      <c r="E58" s="160"/>
      <c r="F58" s="160"/>
      <c r="G58" s="152"/>
      <c r="I58" s="185"/>
    </row>
    <row r="59" spans="1:9" s="124" customFormat="1" ht="15" customHeight="1" x14ac:dyDescent="0.25">
      <c r="A59" s="177" t="s">
        <v>52</v>
      </c>
      <c r="B59" s="171">
        <v>3399147</v>
      </c>
      <c r="C59" s="171">
        <v>3815967</v>
      </c>
      <c r="D59" s="327">
        <v>3815967</v>
      </c>
      <c r="E59" s="171">
        <v>5207505</v>
      </c>
      <c r="F59" s="171">
        <f>E59-C59</f>
        <v>1391538</v>
      </c>
      <c r="G59" s="167">
        <f>IF(ISBLANK(F59),"  ",IF(C59&gt;0,F59/C59,IF(F59&gt;0,1,0)))</f>
        <v>0.36466195855467304</v>
      </c>
      <c r="I59" s="215"/>
    </row>
    <row r="60" spans="1:9" ht="15" customHeight="1" x14ac:dyDescent="0.25">
      <c r="A60" s="178"/>
      <c r="B60" s="160"/>
      <c r="C60" s="160"/>
      <c r="D60" s="325"/>
      <c r="E60" s="160"/>
      <c r="F60" s="160"/>
      <c r="G60" s="152" t="s">
        <v>46</v>
      </c>
      <c r="I60" s="185"/>
    </row>
    <row r="61" spans="1:9" ht="15" customHeight="1" x14ac:dyDescent="0.25">
      <c r="A61" s="179"/>
      <c r="B61" s="151"/>
      <c r="C61" s="151"/>
      <c r="D61" s="322"/>
      <c r="E61" s="151"/>
      <c r="F61" s="151"/>
      <c r="G61" s="153" t="s">
        <v>46</v>
      </c>
      <c r="I61" s="185"/>
    </row>
    <row r="62" spans="1:9" ht="15" customHeight="1" x14ac:dyDescent="0.25">
      <c r="A62" s="177" t="s">
        <v>53</v>
      </c>
      <c r="B62" s="151"/>
      <c r="C62" s="151"/>
      <c r="D62" s="322"/>
      <c r="E62" s="151"/>
      <c r="F62" s="151"/>
      <c r="G62" s="153"/>
      <c r="I62" s="185"/>
    </row>
    <row r="63" spans="1:9" ht="15" customHeight="1" x14ac:dyDescent="0.25">
      <c r="A63" s="159" t="s">
        <v>54</v>
      </c>
      <c r="B63" s="151">
        <v>0</v>
      </c>
      <c r="C63" s="151">
        <v>0</v>
      </c>
      <c r="D63" s="322">
        <v>0</v>
      </c>
      <c r="E63" s="151">
        <v>0</v>
      </c>
      <c r="F63" s="151">
        <f>E63-C63</f>
        <v>0</v>
      </c>
      <c r="G63" s="156">
        <f t="shared" ref="G63:G76" si="6">IF(ISBLANK(F63),"  ",IF(C63&gt;0,F63/C63,IF(F63&gt;0,1,0)))</f>
        <v>0</v>
      </c>
      <c r="I63" s="185"/>
    </row>
    <row r="64" spans="1:9" ht="15" customHeight="1" x14ac:dyDescent="0.25">
      <c r="A64" s="161" t="s">
        <v>55</v>
      </c>
      <c r="B64" s="160">
        <v>0</v>
      </c>
      <c r="C64" s="160">
        <v>0</v>
      </c>
      <c r="D64" s="325">
        <v>0</v>
      </c>
      <c r="E64" s="160">
        <v>0</v>
      </c>
      <c r="F64" s="160">
        <f>E64-C64</f>
        <v>0</v>
      </c>
      <c r="G64" s="156">
        <f t="shared" si="6"/>
        <v>0</v>
      </c>
      <c r="I64" s="185"/>
    </row>
    <row r="65" spans="1:9" ht="15" customHeight="1" x14ac:dyDescent="0.25">
      <c r="A65" s="161" t="s">
        <v>56</v>
      </c>
      <c r="B65" s="160">
        <v>0</v>
      </c>
      <c r="C65" s="160">
        <v>0</v>
      </c>
      <c r="D65" s="325">
        <v>0</v>
      </c>
      <c r="E65" s="160">
        <v>0</v>
      </c>
      <c r="F65" s="160">
        <f t="shared" ref="F65:F76" si="7">E65-C65</f>
        <v>0</v>
      </c>
      <c r="G65" s="156">
        <f t="shared" si="6"/>
        <v>0</v>
      </c>
      <c r="I65" s="185"/>
    </row>
    <row r="66" spans="1:9" ht="15" customHeight="1" x14ac:dyDescent="0.25">
      <c r="A66" s="161" t="s">
        <v>57</v>
      </c>
      <c r="B66" s="160">
        <v>0</v>
      </c>
      <c r="C66" s="160">
        <v>0</v>
      </c>
      <c r="D66" s="325">
        <v>0</v>
      </c>
      <c r="E66" s="160">
        <v>0</v>
      </c>
      <c r="F66" s="160">
        <f t="shared" si="7"/>
        <v>0</v>
      </c>
      <c r="G66" s="156">
        <f t="shared" si="6"/>
        <v>0</v>
      </c>
      <c r="I66" s="185"/>
    </row>
    <row r="67" spans="1:9" ht="15" customHeight="1" x14ac:dyDescent="0.25">
      <c r="A67" s="161" t="s">
        <v>58</v>
      </c>
      <c r="B67" s="160">
        <v>0</v>
      </c>
      <c r="C67" s="160">
        <v>0</v>
      </c>
      <c r="D67" s="325">
        <v>0</v>
      </c>
      <c r="E67" s="160">
        <v>0</v>
      </c>
      <c r="F67" s="160">
        <f t="shared" si="7"/>
        <v>0</v>
      </c>
      <c r="G67" s="156">
        <f t="shared" si="6"/>
        <v>0</v>
      </c>
      <c r="I67" s="185"/>
    </row>
    <row r="68" spans="1:9" ht="15" customHeight="1" x14ac:dyDescent="0.25">
      <c r="A68" s="161" t="s">
        <v>59</v>
      </c>
      <c r="B68" s="160">
        <v>3399147</v>
      </c>
      <c r="C68" s="160">
        <v>3815967</v>
      </c>
      <c r="D68" s="325">
        <v>3815967</v>
      </c>
      <c r="E68" s="160">
        <v>5207505</v>
      </c>
      <c r="F68" s="160">
        <f t="shared" si="7"/>
        <v>1391538</v>
      </c>
      <c r="G68" s="156">
        <f t="shared" si="6"/>
        <v>0.36466195855467304</v>
      </c>
      <c r="I68" s="185"/>
    </row>
    <row r="69" spans="1:9" ht="15" customHeight="1" x14ac:dyDescent="0.25">
      <c r="A69" s="161" t="s">
        <v>60</v>
      </c>
      <c r="B69" s="160">
        <v>0</v>
      </c>
      <c r="C69" s="160">
        <v>0</v>
      </c>
      <c r="D69" s="325">
        <v>0</v>
      </c>
      <c r="E69" s="160">
        <v>0</v>
      </c>
      <c r="F69" s="160">
        <f t="shared" si="7"/>
        <v>0</v>
      </c>
      <c r="G69" s="156">
        <f t="shared" si="6"/>
        <v>0</v>
      </c>
      <c r="I69" s="185"/>
    </row>
    <row r="70" spans="1:9" ht="15" customHeight="1" x14ac:dyDescent="0.25">
      <c r="A70" s="161" t="s">
        <v>61</v>
      </c>
      <c r="B70" s="160">
        <v>0</v>
      </c>
      <c r="C70" s="160">
        <v>0</v>
      </c>
      <c r="D70" s="325">
        <v>0</v>
      </c>
      <c r="E70" s="160">
        <v>0</v>
      </c>
      <c r="F70" s="160">
        <f t="shared" si="7"/>
        <v>0</v>
      </c>
      <c r="G70" s="156">
        <f t="shared" si="6"/>
        <v>0</v>
      </c>
      <c r="I70" s="185"/>
    </row>
    <row r="71" spans="1:9" s="124" customFormat="1" ht="15" customHeight="1" x14ac:dyDescent="0.25">
      <c r="A71" s="180" t="s">
        <v>62</v>
      </c>
      <c r="B71" s="166">
        <v>3399147</v>
      </c>
      <c r="C71" s="166">
        <v>3815967</v>
      </c>
      <c r="D71" s="326">
        <v>3815967</v>
      </c>
      <c r="E71" s="166">
        <v>5207505</v>
      </c>
      <c r="F71" s="160">
        <f t="shared" si="7"/>
        <v>1391538</v>
      </c>
      <c r="G71" s="167">
        <f t="shared" si="6"/>
        <v>0.36466195855467304</v>
      </c>
      <c r="I71" s="215"/>
    </row>
    <row r="72" spans="1:9" ht="15" customHeight="1" x14ac:dyDescent="0.25">
      <c r="A72" s="161" t="s">
        <v>63</v>
      </c>
      <c r="B72" s="160">
        <v>0</v>
      </c>
      <c r="C72" s="160">
        <v>0</v>
      </c>
      <c r="D72" s="325">
        <v>0</v>
      </c>
      <c r="E72" s="160">
        <v>0</v>
      </c>
      <c r="F72" s="160">
        <f t="shared" si="7"/>
        <v>0</v>
      </c>
      <c r="G72" s="156">
        <f t="shared" si="6"/>
        <v>0</v>
      </c>
      <c r="I72" s="185"/>
    </row>
    <row r="73" spans="1:9" ht="15" customHeight="1" x14ac:dyDescent="0.25">
      <c r="A73" s="161" t="s">
        <v>64</v>
      </c>
      <c r="B73" s="160">
        <v>0</v>
      </c>
      <c r="C73" s="160">
        <v>0</v>
      </c>
      <c r="D73" s="325">
        <v>0</v>
      </c>
      <c r="E73" s="160">
        <v>0</v>
      </c>
      <c r="F73" s="160">
        <f t="shared" si="7"/>
        <v>0</v>
      </c>
      <c r="G73" s="156">
        <f t="shared" si="6"/>
        <v>0</v>
      </c>
      <c r="I73" s="185"/>
    </row>
    <row r="74" spans="1:9" ht="15" customHeight="1" x14ac:dyDescent="0.25">
      <c r="A74" s="161" t="s">
        <v>65</v>
      </c>
      <c r="B74" s="160">
        <v>0</v>
      </c>
      <c r="C74" s="160">
        <v>0</v>
      </c>
      <c r="D74" s="325">
        <v>0</v>
      </c>
      <c r="E74" s="160">
        <v>0</v>
      </c>
      <c r="F74" s="160">
        <f t="shared" si="7"/>
        <v>0</v>
      </c>
      <c r="G74" s="156">
        <f t="shared" si="6"/>
        <v>0</v>
      </c>
      <c r="I74" s="185"/>
    </row>
    <row r="75" spans="1:9" ht="15" customHeight="1" x14ac:dyDescent="0.25">
      <c r="A75" s="161" t="s">
        <v>66</v>
      </c>
      <c r="B75" s="160">
        <v>0</v>
      </c>
      <c r="C75" s="160">
        <v>0</v>
      </c>
      <c r="D75" s="325">
        <v>0</v>
      </c>
      <c r="E75" s="160">
        <v>0</v>
      </c>
      <c r="F75" s="160">
        <f t="shared" si="7"/>
        <v>0</v>
      </c>
      <c r="G75" s="156">
        <f t="shared" si="6"/>
        <v>0</v>
      </c>
      <c r="I75" s="185"/>
    </row>
    <row r="76" spans="1:9" s="124" customFormat="1" ht="15" customHeight="1" x14ac:dyDescent="0.25">
      <c r="A76" s="181" t="s">
        <v>67</v>
      </c>
      <c r="B76" s="182">
        <v>3399147</v>
      </c>
      <c r="C76" s="182">
        <v>3815967</v>
      </c>
      <c r="D76" s="330">
        <v>3815967</v>
      </c>
      <c r="E76" s="182">
        <v>5207505</v>
      </c>
      <c r="F76" s="232">
        <f t="shared" si="7"/>
        <v>1391538</v>
      </c>
      <c r="G76" s="167">
        <f t="shared" si="6"/>
        <v>0.36466195855467304</v>
      </c>
      <c r="I76" s="215"/>
    </row>
    <row r="77" spans="1:9" ht="15" customHeight="1" x14ac:dyDescent="0.25">
      <c r="A77" s="179"/>
      <c r="B77" s="151"/>
      <c r="C77" s="151"/>
      <c r="D77" s="322"/>
      <c r="E77" s="151"/>
      <c r="F77" s="151"/>
      <c r="G77" s="153"/>
      <c r="I77" s="185"/>
    </row>
    <row r="78" spans="1:9" ht="15" customHeight="1" x14ac:dyDescent="0.25">
      <c r="A78" s="177" t="s">
        <v>68</v>
      </c>
      <c r="B78" s="151"/>
      <c r="C78" s="151"/>
      <c r="D78" s="322"/>
      <c r="E78" s="151"/>
      <c r="F78" s="151"/>
      <c r="G78" s="153"/>
      <c r="I78" s="185"/>
    </row>
    <row r="79" spans="1:9" ht="15" customHeight="1" x14ac:dyDescent="0.25">
      <c r="A79" s="159" t="s">
        <v>69</v>
      </c>
      <c r="B79" s="155">
        <v>1920513</v>
      </c>
      <c r="C79" s="155">
        <v>2003760</v>
      </c>
      <c r="D79" s="323">
        <v>2003760</v>
      </c>
      <c r="E79" s="155">
        <v>2155000</v>
      </c>
      <c r="F79" s="151">
        <f>E79-C79</f>
        <v>151240</v>
      </c>
      <c r="G79" s="156">
        <f t="shared" ref="G79:G97" si="8">IF(ISBLANK(F79),"  ",IF(C79&gt;0,F79/C79,IF(F79&gt;0,1,0)))</f>
        <v>7.5478101169800776E-2</v>
      </c>
      <c r="I79" s="185"/>
    </row>
    <row r="80" spans="1:9" ht="15" customHeight="1" x14ac:dyDescent="0.25">
      <c r="A80" s="161" t="s">
        <v>70</v>
      </c>
      <c r="B80" s="158">
        <v>7306</v>
      </c>
      <c r="C80" s="158">
        <v>7740</v>
      </c>
      <c r="D80" s="324">
        <v>7740</v>
      </c>
      <c r="E80" s="158">
        <v>35000</v>
      </c>
      <c r="F80" s="160">
        <f>E80-C80</f>
        <v>27260</v>
      </c>
      <c r="G80" s="156">
        <f t="shared" si="8"/>
        <v>3.5219638242894056</v>
      </c>
      <c r="I80" s="185"/>
    </row>
    <row r="81" spans="1:9" ht="15" customHeight="1" x14ac:dyDescent="0.25">
      <c r="A81" s="161" t="s">
        <v>71</v>
      </c>
      <c r="B81" s="151">
        <v>764303</v>
      </c>
      <c r="C81" s="151">
        <v>785100</v>
      </c>
      <c r="D81" s="322">
        <v>785100</v>
      </c>
      <c r="E81" s="151">
        <v>880000</v>
      </c>
      <c r="F81" s="160">
        <f t="shared" ref="F81:F96" si="9">E81-C81</f>
        <v>94900</v>
      </c>
      <c r="G81" s="156">
        <f t="shared" si="8"/>
        <v>0.12087632148770858</v>
      </c>
      <c r="I81" s="185"/>
    </row>
    <row r="82" spans="1:9" s="124" customFormat="1" ht="15" customHeight="1" x14ac:dyDescent="0.25">
      <c r="A82" s="180" t="s">
        <v>72</v>
      </c>
      <c r="B82" s="182">
        <v>2692122</v>
      </c>
      <c r="C82" s="182">
        <v>2796600</v>
      </c>
      <c r="D82" s="330">
        <v>2796600</v>
      </c>
      <c r="E82" s="182">
        <v>3070000</v>
      </c>
      <c r="F82" s="166">
        <f t="shared" si="9"/>
        <v>273400</v>
      </c>
      <c r="G82" s="167">
        <f t="shared" si="8"/>
        <v>9.7761567617821635E-2</v>
      </c>
      <c r="I82" s="215"/>
    </row>
    <row r="83" spans="1:9" ht="15" customHeight="1" x14ac:dyDescent="0.25">
      <c r="A83" s="161" t="s">
        <v>73</v>
      </c>
      <c r="B83" s="158">
        <v>15567</v>
      </c>
      <c r="C83" s="158">
        <v>55000</v>
      </c>
      <c r="D83" s="324">
        <v>55000</v>
      </c>
      <c r="E83" s="158">
        <v>60000</v>
      </c>
      <c r="F83" s="160">
        <f t="shared" si="9"/>
        <v>5000</v>
      </c>
      <c r="G83" s="156">
        <f t="shared" si="8"/>
        <v>9.0909090909090912E-2</v>
      </c>
      <c r="I83" s="185"/>
    </row>
    <row r="84" spans="1:9" ht="15" customHeight="1" x14ac:dyDescent="0.25">
      <c r="A84" s="161" t="s">
        <v>74</v>
      </c>
      <c r="B84" s="155">
        <v>157701</v>
      </c>
      <c r="C84" s="155">
        <v>228000</v>
      </c>
      <c r="D84" s="323">
        <v>228000</v>
      </c>
      <c r="E84" s="155">
        <v>135000</v>
      </c>
      <c r="F84" s="160">
        <f t="shared" si="9"/>
        <v>-93000</v>
      </c>
      <c r="G84" s="156">
        <f t="shared" si="8"/>
        <v>-0.40789473684210525</v>
      </c>
      <c r="I84" s="185"/>
    </row>
    <row r="85" spans="1:9" ht="15" customHeight="1" x14ac:dyDescent="0.25">
      <c r="A85" s="161" t="s">
        <v>75</v>
      </c>
      <c r="B85" s="151">
        <v>9128</v>
      </c>
      <c r="C85" s="151">
        <v>15500</v>
      </c>
      <c r="D85" s="322">
        <v>15500</v>
      </c>
      <c r="E85" s="151">
        <v>25000</v>
      </c>
      <c r="F85" s="160">
        <f t="shared" si="9"/>
        <v>9500</v>
      </c>
      <c r="G85" s="156">
        <f t="shared" si="8"/>
        <v>0.61290322580645162</v>
      </c>
      <c r="I85" s="185"/>
    </row>
    <row r="86" spans="1:9" s="124" customFormat="1" ht="15" customHeight="1" x14ac:dyDescent="0.25">
      <c r="A86" s="164" t="s">
        <v>76</v>
      </c>
      <c r="B86" s="182">
        <v>182396</v>
      </c>
      <c r="C86" s="182">
        <v>298500</v>
      </c>
      <c r="D86" s="330">
        <v>298500</v>
      </c>
      <c r="E86" s="182">
        <v>220000</v>
      </c>
      <c r="F86" s="166">
        <f t="shared" si="9"/>
        <v>-78500</v>
      </c>
      <c r="G86" s="167">
        <f t="shared" si="8"/>
        <v>-0.26298157453936349</v>
      </c>
      <c r="I86" s="215"/>
    </row>
    <row r="87" spans="1:9" ht="15" customHeight="1" x14ac:dyDescent="0.25">
      <c r="A87" s="161" t="s">
        <v>77</v>
      </c>
      <c r="B87" s="151">
        <v>130249</v>
      </c>
      <c r="C87" s="151">
        <v>315867</v>
      </c>
      <c r="D87" s="322">
        <v>315867</v>
      </c>
      <c r="E87" s="151">
        <v>1516505</v>
      </c>
      <c r="F87" s="160">
        <f t="shared" si="9"/>
        <v>1200638</v>
      </c>
      <c r="G87" s="156">
        <f t="shared" si="8"/>
        <v>3.8010871664339736</v>
      </c>
      <c r="I87" s="185"/>
    </row>
    <row r="88" spans="1:9" ht="15" customHeight="1" x14ac:dyDescent="0.25">
      <c r="A88" s="161" t="s">
        <v>78</v>
      </c>
      <c r="B88" s="160">
        <v>0</v>
      </c>
      <c r="C88" s="160">
        <v>0</v>
      </c>
      <c r="D88" s="325">
        <v>0</v>
      </c>
      <c r="E88" s="160">
        <v>0</v>
      </c>
      <c r="F88" s="160">
        <f t="shared" si="9"/>
        <v>0</v>
      </c>
      <c r="G88" s="156">
        <f t="shared" si="8"/>
        <v>0</v>
      </c>
      <c r="I88" s="185"/>
    </row>
    <row r="89" spans="1:9" ht="15" customHeight="1" x14ac:dyDescent="0.25">
      <c r="A89" s="161" t="s">
        <v>79</v>
      </c>
      <c r="B89" s="160">
        <v>0</v>
      </c>
      <c r="C89" s="160">
        <v>0</v>
      </c>
      <c r="D89" s="325">
        <v>0</v>
      </c>
      <c r="E89" s="160">
        <v>0</v>
      </c>
      <c r="F89" s="160">
        <f t="shared" si="9"/>
        <v>0</v>
      </c>
      <c r="G89" s="156">
        <f t="shared" si="8"/>
        <v>0</v>
      </c>
      <c r="I89" s="185"/>
    </row>
    <row r="90" spans="1:9" ht="15" customHeight="1" x14ac:dyDescent="0.25">
      <c r="A90" s="161" t="s">
        <v>80</v>
      </c>
      <c r="B90" s="160">
        <v>379216</v>
      </c>
      <c r="C90" s="160">
        <v>380000</v>
      </c>
      <c r="D90" s="325">
        <v>380000</v>
      </c>
      <c r="E90" s="160">
        <v>371000</v>
      </c>
      <c r="F90" s="160">
        <f t="shared" si="9"/>
        <v>-9000</v>
      </c>
      <c r="G90" s="156">
        <f t="shared" si="8"/>
        <v>-2.368421052631579E-2</v>
      </c>
      <c r="I90" s="185"/>
    </row>
    <row r="91" spans="1:9" s="124" customFormat="1" ht="15" customHeight="1" x14ac:dyDescent="0.25">
      <c r="A91" s="164" t="s">
        <v>81</v>
      </c>
      <c r="B91" s="166">
        <v>509465</v>
      </c>
      <c r="C91" s="166">
        <v>695867</v>
      </c>
      <c r="D91" s="326">
        <v>695867</v>
      </c>
      <c r="E91" s="166">
        <v>1887505</v>
      </c>
      <c r="F91" s="166">
        <f t="shared" si="9"/>
        <v>1191638</v>
      </c>
      <c r="G91" s="167">
        <f t="shared" si="8"/>
        <v>1.7124507987876993</v>
      </c>
      <c r="I91" s="215"/>
    </row>
    <row r="92" spans="1:9" ht="15" customHeight="1" x14ac:dyDescent="0.25">
      <c r="A92" s="161" t="s">
        <v>82</v>
      </c>
      <c r="B92" s="160">
        <v>15164</v>
      </c>
      <c r="C92" s="160">
        <v>25000</v>
      </c>
      <c r="D92" s="325">
        <v>25000</v>
      </c>
      <c r="E92" s="160">
        <v>30000</v>
      </c>
      <c r="F92" s="160">
        <f t="shared" si="9"/>
        <v>5000</v>
      </c>
      <c r="G92" s="156">
        <f t="shared" si="8"/>
        <v>0.2</v>
      </c>
      <c r="I92" s="185"/>
    </row>
    <row r="93" spans="1:9" ht="15" customHeight="1" x14ac:dyDescent="0.25">
      <c r="A93" s="161" t="s">
        <v>83</v>
      </c>
      <c r="B93" s="160">
        <v>0</v>
      </c>
      <c r="C93" s="160">
        <v>0</v>
      </c>
      <c r="D93" s="325">
        <v>0</v>
      </c>
      <c r="E93" s="160">
        <v>0</v>
      </c>
      <c r="F93" s="160">
        <f t="shared" si="9"/>
        <v>0</v>
      </c>
      <c r="G93" s="156">
        <f t="shared" si="8"/>
        <v>0</v>
      </c>
      <c r="I93" s="185"/>
    </row>
    <row r="94" spans="1:9" ht="15" customHeight="1" x14ac:dyDescent="0.25">
      <c r="A94" s="169" t="s">
        <v>84</v>
      </c>
      <c r="B94" s="160">
        <v>0</v>
      </c>
      <c r="C94" s="160">
        <v>0</v>
      </c>
      <c r="D94" s="325">
        <v>0</v>
      </c>
      <c r="E94" s="160">
        <v>0</v>
      </c>
      <c r="F94" s="160">
        <f t="shared" si="9"/>
        <v>0</v>
      </c>
      <c r="G94" s="156">
        <f t="shared" si="8"/>
        <v>0</v>
      </c>
      <c r="I94" s="185"/>
    </row>
    <row r="95" spans="1:9" s="124" customFormat="1" ht="15" customHeight="1" x14ac:dyDescent="0.25">
      <c r="A95" s="183" t="s">
        <v>85</v>
      </c>
      <c r="B95" s="182">
        <v>15164</v>
      </c>
      <c r="C95" s="182">
        <v>25000</v>
      </c>
      <c r="D95" s="330">
        <v>25000</v>
      </c>
      <c r="E95" s="182">
        <v>30000</v>
      </c>
      <c r="F95" s="160">
        <f t="shared" si="9"/>
        <v>5000</v>
      </c>
      <c r="G95" s="167">
        <f t="shared" si="8"/>
        <v>0.2</v>
      </c>
      <c r="I95" s="215"/>
    </row>
    <row r="96" spans="1:9" ht="15" customHeight="1" x14ac:dyDescent="0.25">
      <c r="A96" s="169" t="s">
        <v>86</v>
      </c>
      <c r="B96" s="160">
        <v>0</v>
      </c>
      <c r="C96" s="160">
        <v>0</v>
      </c>
      <c r="D96" s="325">
        <v>0</v>
      </c>
      <c r="E96" s="160">
        <v>0</v>
      </c>
      <c r="F96" s="160">
        <f t="shared" si="9"/>
        <v>0</v>
      </c>
      <c r="G96" s="156">
        <f t="shared" si="8"/>
        <v>0</v>
      </c>
      <c r="I96" s="185"/>
    </row>
    <row r="97" spans="1:10" s="124" customFormat="1" ht="15" customHeight="1" thickBot="1" x14ac:dyDescent="0.3">
      <c r="A97" s="203" t="s">
        <v>67</v>
      </c>
      <c r="B97" s="204">
        <v>3399147</v>
      </c>
      <c r="C97" s="204">
        <v>3815967</v>
      </c>
      <c r="D97" s="331">
        <v>3815967</v>
      </c>
      <c r="E97" s="204">
        <v>5207505</v>
      </c>
      <c r="F97" s="204">
        <f>E97-C97</f>
        <v>1391538</v>
      </c>
      <c r="G97" s="205">
        <f t="shared" si="8"/>
        <v>0.36466195855467304</v>
      </c>
      <c r="I97" s="215"/>
    </row>
    <row r="98" spans="1:10" ht="15" customHeight="1" thickTop="1" x14ac:dyDescent="0.25">
      <c r="A98" s="184"/>
      <c r="B98" s="185"/>
      <c r="C98" s="185"/>
      <c r="D98" s="142"/>
      <c r="E98" s="185"/>
      <c r="F98" s="185"/>
      <c r="G98" s="186" t="s">
        <v>46</v>
      </c>
      <c r="I98" s="142"/>
      <c r="J98" s="142"/>
    </row>
    <row r="99" spans="1:10" x14ac:dyDescent="0.25">
      <c r="A99" s="139" t="s">
        <v>196</v>
      </c>
    </row>
    <row r="100" spans="1:10" x14ac:dyDescent="0.25">
      <c r="A100" s="139" t="s">
        <v>190</v>
      </c>
    </row>
  </sheetData>
  <mergeCells count="1">
    <mergeCell ref="D2:D3"/>
  </mergeCells>
  <hyperlinks>
    <hyperlink ref="J2" location="Home!A1" tooltip="Home" display="Home" xr:uid="{00000000-0004-0000-0C00-000000000000}"/>
  </hyperlinks>
  <printOptions horizontalCentered="1" verticalCentered="1"/>
  <pageMargins left="0.25" right="0.25" top="0.75" bottom="0.75" header="0.3" footer="0.3"/>
  <pageSetup scale="46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>
    <pageSetUpPr fitToPage="1"/>
  </sheetPr>
  <dimension ref="A1:N100"/>
  <sheetViews>
    <sheetView zoomScale="90" zoomScaleNormal="90" workbookViewId="0">
      <pane xSplit="1" ySplit="5" topLeftCell="B6" activePane="bottomRight" state="frozen"/>
      <selection activeCell="I2" sqref="I2"/>
      <selection pane="topRight" activeCell="I2" sqref="I2"/>
      <selection pane="bottomLeft" activeCell="I2" sqref="I2"/>
      <selection pane="bottomRight" activeCell="I2" sqref="I2"/>
    </sheetView>
  </sheetViews>
  <sheetFormatPr defaultColWidth="9.140625" defaultRowHeight="15" x14ac:dyDescent="0.25"/>
  <cols>
    <col min="1" max="1" width="66.5703125" customWidth="1"/>
    <col min="2" max="3" width="23.7109375" style="291" customWidth="1"/>
    <col min="4" max="4" width="27.140625" bestFit="1" customWidth="1"/>
    <col min="5" max="6" width="23.7109375" style="291" customWidth="1"/>
    <col min="7" max="7" width="23.7109375" style="243" customWidth="1"/>
    <col min="9" max="9" width="7.7109375" customWidth="1"/>
    <col min="10" max="10" width="11.5703125" customWidth="1"/>
  </cols>
  <sheetData>
    <row r="1" spans="1:10" ht="19.5" customHeight="1" thickBot="1" x14ac:dyDescent="0.35">
      <c r="A1" s="239" t="s">
        <v>0</v>
      </c>
      <c r="B1" s="240"/>
      <c r="C1" s="240"/>
      <c r="D1" s="243"/>
      <c r="E1" s="241" t="s">
        <v>1</v>
      </c>
      <c r="F1" s="242" t="s">
        <v>96</v>
      </c>
      <c r="G1" s="40"/>
      <c r="I1" s="243"/>
    </row>
    <row r="2" spans="1:10" ht="19.5" customHeight="1" thickBot="1" x14ac:dyDescent="0.3">
      <c r="A2" s="239" t="s">
        <v>2</v>
      </c>
      <c r="B2" s="240"/>
      <c r="C2" s="240"/>
      <c r="D2" s="355" t="s">
        <v>207</v>
      </c>
      <c r="E2" s="240"/>
      <c r="F2" s="240"/>
      <c r="G2" s="244"/>
      <c r="J2" s="209" t="s">
        <v>187</v>
      </c>
    </row>
    <row r="3" spans="1:10" ht="19.5" customHeight="1" thickBot="1" x14ac:dyDescent="0.3">
      <c r="A3" s="245" t="s">
        <v>3</v>
      </c>
      <c r="B3" s="246"/>
      <c r="C3" s="246"/>
      <c r="D3" s="356"/>
      <c r="E3" s="246"/>
      <c r="F3" s="246"/>
      <c r="G3" s="247"/>
    </row>
    <row r="4" spans="1:10" ht="15" customHeight="1" thickTop="1" x14ac:dyDescent="0.25">
      <c r="A4" s="248" t="s">
        <v>4</v>
      </c>
      <c r="B4" s="249" t="s">
        <v>5</v>
      </c>
      <c r="C4" s="250" t="s">
        <v>6</v>
      </c>
      <c r="D4" s="332" t="s">
        <v>212</v>
      </c>
      <c r="E4" s="250" t="s">
        <v>6</v>
      </c>
      <c r="F4" s="250" t="s">
        <v>7</v>
      </c>
      <c r="G4" s="251" t="s">
        <v>8</v>
      </c>
      <c r="I4" s="252"/>
    </row>
    <row r="5" spans="1:10" s="257" customFormat="1" ht="15" customHeight="1" x14ac:dyDescent="0.25">
      <c r="A5" s="253"/>
      <c r="B5" s="254" t="s">
        <v>197</v>
      </c>
      <c r="C5" s="254" t="s">
        <v>208</v>
      </c>
      <c r="D5" s="333" t="s">
        <v>210</v>
      </c>
      <c r="E5" s="254" t="s">
        <v>209</v>
      </c>
      <c r="F5" s="254" t="s">
        <v>197</v>
      </c>
      <c r="G5" s="255" t="s">
        <v>9</v>
      </c>
      <c r="I5" s="256"/>
    </row>
    <row r="6" spans="1:10" ht="15" customHeight="1" x14ac:dyDescent="0.25">
      <c r="A6" s="258" t="s">
        <v>10</v>
      </c>
      <c r="B6" s="259"/>
      <c r="C6" s="259"/>
      <c r="D6" s="334"/>
      <c r="E6" s="259"/>
      <c r="F6" s="259"/>
      <c r="G6" s="260"/>
      <c r="I6" s="261"/>
    </row>
    <row r="7" spans="1:10" ht="15" customHeight="1" x14ac:dyDescent="0.25">
      <c r="A7" s="258" t="s">
        <v>11</v>
      </c>
      <c r="B7" s="259"/>
      <c r="C7" s="259"/>
      <c r="D7" s="334"/>
      <c r="E7" s="259"/>
      <c r="F7" s="259"/>
      <c r="G7" s="262"/>
      <c r="I7" s="261"/>
    </row>
    <row r="8" spans="1:10" ht="15" customHeight="1" x14ac:dyDescent="0.25">
      <c r="A8" s="263" t="s">
        <v>12</v>
      </c>
      <c r="B8" s="264">
        <v>10644878</v>
      </c>
      <c r="C8" s="264">
        <v>10644878</v>
      </c>
      <c r="D8" s="335">
        <v>10644878</v>
      </c>
      <c r="E8" s="264">
        <v>15129032</v>
      </c>
      <c r="F8" s="264">
        <f>E8-C8</f>
        <v>4484154</v>
      </c>
      <c r="G8" s="265">
        <f t="shared" ref="G8:G31" si="0">IF(ISBLANK(F8),"  ",IF(C8&gt;0,F8/C8,IF(F8&gt;0,1,0)))</f>
        <v>0.42124991944482593</v>
      </c>
      <c r="I8" s="261"/>
    </row>
    <row r="9" spans="1:10" ht="15" customHeight="1" x14ac:dyDescent="0.25">
      <c r="A9" s="263" t="s">
        <v>13</v>
      </c>
      <c r="B9" s="264">
        <v>0</v>
      </c>
      <c r="C9" s="264">
        <v>0</v>
      </c>
      <c r="D9" s="335">
        <v>0</v>
      </c>
      <c r="E9" s="264">
        <v>0</v>
      </c>
      <c r="F9" s="264">
        <f t="shared" ref="F9:F31" si="1">E9-C9</f>
        <v>0</v>
      </c>
      <c r="G9" s="265">
        <f t="shared" si="0"/>
        <v>0</v>
      </c>
      <c r="I9" s="261"/>
    </row>
    <row r="10" spans="1:10" ht="15" customHeight="1" x14ac:dyDescent="0.25">
      <c r="A10" s="266" t="s">
        <v>14</v>
      </c>
      <c r="B10" s="267">
        <v>891293</v>
      </c>
      <c r="C10" s="267">
        <v>891293</v>
      </c>
      <c r="D10" s="336">
        <v>891293</v>
      </c>
      <c r="E10" s="267">
        <v>898532</v>
      </c>
      <c r="F10" s="264">
        <f t="shared" si="1"/>
        <v>7239</v>
      </c>
      <c r="G10" s="265">
        <f t="shared" si="0"/>
        <v>8.1219082838079066E-3</v>
      </c>
      <c r="I10" s="261"/>
    </row>
    <row r="11" spans="1:10" ht="15" customHeight="1" x14ac:dyDescent="0.25">
      <c r="A11" s="268" t="s">
        <v>15</v>
      </c>
      <c r="B11" s="269">
        <v>0</v>
      </c>
      <c r="C11" s="269">
        <v>0</v>
      </c>
      <c r="D11" s="337">
        <v>0</v>
      </c>
      <c r="E11" s="269">
        <v>0</v>
      </c>
      <c r="F11" s="264">
        <f t="shared" si="1"/>
        <v>0</v>
      </c>
      <c r="G11" s="265">
        <f t="shared" si="0"/>
        <v>0</v>
      </c>
      <c r="I11" s="261"/>
    </row>
    <row r="12" spans="1:10" ht="15" customHeight="1" x14ac:dyDescent="0.25">
      <c r="A12" s="270" t="s">
        <v>16</v>
      </c>
      <c r="B12" s="269">
        <v>891293</v>
      </c>
      <c r="C12" s="269">
        <v>891293</v>
      </c>
      <c r="D12" s="337">
        <v>891293</v>
      </c>
      <c r="E12" s="269">
        <v>898532</v>
      </c>
      <c r="F12" s="264">
        <f t="shared" si="1"/>
        <v>7239</v>
      </c>
      <c r="G12" s="265">
        <f t="shared" si="0"/>
        <v>8.1219082838079066E-3</v>
      </c>
      <c r="I12" s="261"/>
    </row>
    <row r="13" spans="1:10" ht="15" customHeight="1" x14ac:dyDescent="0.25">
      <c r="A13" s="270" t="s">
        <v>17</v>
      </c>
      <c r="B13" s="269">
        <v>0</v>
      </c>
      <c r="C13" s="269">
        <v>0</v>
      </c>
      <c r="D13" s="337">
        <v>0</v>
      </c>
      <c r="E13" s="269">
        <v>0</v>
      </c>
      <c r="F13" s="264">
        <f t="shared" si="1"/>
        <v>0</v>
      </c>
      <c r="G13" s="265">
        <f t="shared" si="0"/>
        <v>0</v>
      </c>
      <c r="I13" s="261"/>
    </row>
    <row r="14" spans="1:10" ht="15" customHeight="1" x14ac:dyDescent="0.25">
      <c r="A14" s="270" t="s">
        <v>18</v>
      </c>
      <c r="B14" s="269">
        <v>0</v>
      </c>
      <c r="C14" s="269">
        <v>0</v>
      </c>
      <c r="D14" s="337">
        <v>0</v>
      </c>
      <c r="E14" s="269">
        <v>0</v>
      </c>
      <c r="F14" s="264">
        <f t="shared" si="1"/>
        <v>0</v>
      </c>
      <c r="G14" s="265">
        <f t="shared" si="0"/>
        <v>0</v>
      </c>
      <c r="I14" s="261"/>
    </row>
    <row r="15" spans="1:10" ht="15" customHeight="1" x14ac:dyDescent="0.25">
      <c r="A15" s="270" t="s">
        <v>19</v>
      </c>
      <c r="B15" s="269">
        <v>0</v>
      </c>
      <c r="C15" s="269">
        <v>0</v>
      </c>
      <c r="D15" s="337">
        <v>0</v>
      </c>
      <c r="E15" s="269">
        <v>0</v>
      </c>
      <c r="F15" s="264">
        <f t="shared" si="1"/>
        <v>0</v>
      </c>
      <c r="G15" s="265">
        <f t="shared" si="0"/>
        <v>0</v>
      </c>
      <c r="I15" s="261"/>
    </row>
    <row r="16" spans="1:10" ht="15" customHeight="1" x14ac:dyDescent="0.25">
      <c r="A16" s="270" t="s">
        <v>20</v>
      </c>
      <c r="B16" s="269">
        <v>0</v>
      </c>
      <c r="C16" s="269">
        <v>0</v>
      </c>
      <c r="D16" s="337">
        <v>0</v>
      </c>
      <c r="E16" s="269">
        <v>0</v>
      </c>
      <c r="F16" s="264">
        <f t="shared" si="1"/>
        <v>0</v>
      </c>
      <c r="G16" s="265">
        <f t="shared" si="0"/>
        <v>0</v>
      </c>
      <c r="I16" s="261"/>
    </row>
    <row r="17" spans="1:9" ht="15" customHeight="1" x14ac:dyDescent="0.25">
      <c r="A17" s="270" t="s">
        <v>21</v>
      </c>
      <c r="B17" s="269">
        <v>0</v>
      </c>
      <c r="C17" s="269">
        <v>0</v>
      </c>
      <c r="D17" s="337">
        <v>0</v>
      </c>
      <c r="E17" s="269">
        <v>0</v>
      </c>
      <c r="F17" s="264">
        <f t="shared" si="1"/>
        <v>0</v>
      </c>
      <c r="G17" s="265">
        <f t="shared" si="0"/>
        <v>0</v>
      </c>
      <c r="I17" s="261"/>
    </row>
    <row r="18" spans="1:9" ht="15" customHeight="1" x14ac:dyDescent="0.25">
      <c r="A18" s="270" t="s">
        <v>22</v>
      </c>
      <c r="B18" s="269">
        <v>0</v>
      </c>
      <c r="C18" s="269">
        <v>0</v>
      </c>
      <c r="D18" s="337">
        <v>0</v>
      </c>
      <c r="E18" s="269">
        <v>0</v>
      </c>
      <c r="F18" s="264">
        <f t="shared" si="1"/>
        <v>0</v>
      </c>
      <c r="G18" s="265">
        <f t="shared" si="0"/>
        <v>0</v>
      </c>
      <c r="I18" s="261"/>
    </row>
    <row r="19" spans="1:9" ht="15" customHeight="1" x14ac:dyDescent="0.25">
      <c r="A19" s="270" t="s">
        <v>23</v>
      </c>
      <c r="B19" s="269">
        <v>0</v>
      </c>
      <c r="C19" s="269">
        <v>0</v>
      </c>
      <c r="D19" s="337">
        <v>0</v>
      </c>
      <c r="E19" s="269">
        <v>0</v>
      </c>
      <c r="F19" s="264">
        <f t="shared" si="1"/>
        <v>0</v>
      </c>
      <c r="G19" s="265">
        <f t="shared" si="0"/>
        <v>0</v>
      </c>
      <c r="I19" s="261"/>
    </row>
    <row r="20" spans="1:9" ht="15" customHeight="1" x14ac:dyDescent="0.25">
      <c r="A20" s="270" t="s">
        <v>24</v>
      </c>
      <c r="B20" s="269">
        <v>0</v>
      </c>
      <c r="C20" s="269">
        <v>0</v>
      </c>
      <c r="D20" s="337">
        <v>0</v>
      </c>
      <c r="E20" s="269">
        <v>0</v>
      </c>
      <c r="F20" s="264">
        <f t="shared" si="1"/>
        <v>0</v>
      </c>
      <c r="G20" s="265">
        <f t="shared" si="0"/>
        <v>0</v>
      </c>
      <c r="I20" s="261"/>
    </row>
    <row r="21" spans="1:9" ht="15" customHeight="1" x14ac:dyDescent="0.25">
      <c r="A21" s="270" t="s">
        <v>25</v>
      </c>
      <c r="B21" s="269">
        <v>0</v>
      </c>
      <c r="C21" s="269">
        <v>0</v>
      </c>
      <c r="D21" s="337">
        <v>0</v>
      </c>
      <c r="E21" s="269">
        <v>0</v>
      </c>
      <c r="F21" s="264">
        <f t="shared" si="1"/>
        <v>0</v>
      </c>
      <c r="G21" s="265">
        <f t="shared" si="0"/>
        <v>0</v>
      </c>
      <c r="I21" s="261"/>
    </row>
    <row r="22" spans="1:9" ht="15" customHeight="1" x14ac:dyDescent="0.25">
      <c r="A22" s="270" t="s">
        <v>26</v>
      </c>
      <c r="B22" s="269">
        <v>0</v>
      </c>
      <c r="C22" s="269">
        <v>0</v>
      </c>
      <c r="D22" s="337">
        <v>0</v>
      </c>
      <c r="E22" s="269">
        <v>0</v>
      </c>
      <c r="F22" s="264">
        <f t="shared" si="1"/>
        <v>0</v>
      </c>
      <c r="G22" s="265">
        <f t="shared" si="0"/>
        <v>0</v>
      </c>
      <c r="I22" s="261"/>
    </row>
    <row r="23" spans="1:9" ht="15" customHeight="1" x14ac:dyDescent="0.25">
      <c r="A23" s="271" t="s">
        <v>27</v>
      </c>
      <c r="B23" s="269">
        <v>0</v>
      </c>
      <c r="C23" s="269">
        <v>0</v>
      </c>
      <c r="D23" s="337">
        <v>0</v>
      </c>
      <c r="E23" s="269">
        <v>0</v>
      </c>
      <c r="F23" s="264">
        <f t="shared" si="1"/>
        <v>0</v>
      </c>
      <c r="G23" s="265">
        <f t="shared" si="0"/>
        <v>0</v>
      </c>
      <c r="I23" s="261"/>
    </row>
    <row r="24" spans="1:9" ht="15" customHeight="1" x14ac:dyDescent="0.25">
      <c r="A24" s="271" t="s">
        <v>28</v>
      </c>
      <c r="B24" s="269">
        <v>0</v>
      </c>
      <c r="C24" s="269">
        <v>0</v>
      </c>
      <c r="D24" s="337">
        <v>0</v>
      </c>
      <c r="E24" s="269">
        <v>0</v>
      </c>
      <c r="F24" s="264">
        <f t="shared" si="1"/>
        <v>0</v>
      </c>
      <c r="G24" s="265">
        <f t="shared" si="0"/>
        <v>0</v>
      </c>
      <c r="I24" s="261"/>
    </row>
    <row r="25" spans="1:9" ht="15" customHeight="1" x14ac:dyDescent="0.25">
      <c r="A25" s="271" t="s">
        <v>29</v>
      </c>
      <c r="B25" s="269">
        <v>0</v>
      </c>
      <c r="C25" s="269">
        <v>0</v>
      </c>
      <c r="D25" s="337">
        <v>0</v>
      </c>
      <c r="E25" s="269">
        <v>0</v>
      </c>
      <c r="F25" s="264">
        <f t="shared" si="1"/>
        <v>0</v>
      </c>
      <c r="G25" s="265">
        <f t="shared" si="0"/>
        <v>0</v>
      </c>
      <c r="I25" s="261"/>
    </row>
    <row r="26" spans="1:9" ht="15" customHeight="1" x14ac:dyDescent="0.25">
      <c r="A26" s="271" t="s">
        <v>30</v>
      </c>
      <c r="B26" s="269">
        <v>0</v>
      </c>
      <c r="C26" s="269">
        <v>0</v>
      </c>
      <c r="D26" s="337">
        <v>0</v>
      </c>
      <c r="E26" s="269">
        <v>0</v>
      </c>
      <c r="F26" s="264">
        <f t="shared" si="1"/>
        <v>0</v>
      </c>
      <c r="G26" s="265">
        <f t="shared" si="0"/>
        <v>0</v>
      </c>
      <c r="I26" s="261"/>
    </row>
    <row r="27" spans="1:9" ht="15" customHeight="1" x14ac:dyDescent="0.25">
      <c r="A27" s="271" t="s">
        <v>31</v>
      </c>
      <c r="B27" s="269">
        <v>0</v>
      </c>
      <c r="C27" s="269">
        <v>0</v>
      </c>
      <c r="D27" s="337">
        <v>0</v>
      </c>
      <c r="E27" s="269">
        <v>0</v>
      </c>
      <c r="F27" s="264">
        <f t="shared" si="1"/>
        <v>0</v>
      </c>
      <c r="G27" s="265">
        <f t="shared" si="0"/>
        <v>0</v>
      </c>
      <c r="I27" s="261"/>
    </row>
    <row r="28" spans="1:9" ht="15" customHeight="1" x14ac:dyDescent="0.25">
      <c r="A28" s="271" t="s">
        <v>87</v>
      </c>
      <c r="B28" s="269">
        <v>0</v>
      </c>
      <c r="C28" s="269">
        <v>0</v>
      </c>
      <c r="D28" s="337">
        <v>0</v>
      </c>
      <c r="E28" s="269">
        <v>0</v>
      </c>
      <c r="F28" s="264">
        <f t="shared" si="1"/>
        <v>0</v>
      </c>
      <c r="G28" s="265">
        <f t="shared" si="0"/>
        <v>0</v>
      </c>
      <c r="I28" s="261"/>
    </row>
    <row r="29" spans="1:9" ht="15" customHeight="1" x14ac:dyDescent="0.25">
      <c r="A29" s="271" t="s">
        <v>32</v>
      </c>
      <c r="B29" s="269">
        <v>0</v>
      </c>
      <c r="C29" s="269">
        <v>0</v>
      </c>
      <c r="D29" s="337">
        <v>0</v>
      </c>
      <c r="E29" s="269">
        <v>0</v>
      </c>
      <c r="F29" s="264">
        <f t="shared" si="1"/>
        <v>0</v>
      </c>
      <c r="G29" s="265">
        <f t="shared" si="0"/>
        <v>0</v>
      </c>
      <c r="I29" s="261"/>
    </row>
    <row r="30" spans="1:9" ht="15" customHeight="1" x14ac:dyDescent="0.25">
      <c r="A30" s="272" t="s">
        <v>199</v>
      </c>
      <c r="B30" s="269">
        <v>0</v>
      </c>
      <c r="C30" s="269">
        <v>0</v>
      </c>
      <c r="D30" s="337">
        <v>0</v>
      </c>
      <c r="E30" s="269">
        <v>0</v>
      </c>
      <c r="F30" s="264">
        <f t="shared" si="1"/>
        <v>0</v>
      </c>
      <c r="G30" s="265">
        <f t="shared" si="0"/>
        <v>0</v>
      </c>
      <c r="I30" s="261"/>
    </row>
    <row r="31" spans="1:9" ht="15" customHeight="1" x14ac:dyDescent="0.25">
      <c r="A31" s="271" t="s">
        <v>200</v>
      </c>
      <c r="B31" s="269">
        <v>0</v>
      </c>
      <c r="C31" s="269">
        <v>0</v>
      </c>
      <c r="D31" s="337">
        <v>0</v>
      </c>
      <c r="E31" s="269">
        <v>0</v>
      </c>
      <c r="F31" s="264">
        <f t="shared" si="1"/>
        <v>0</v>
      </c>
      <c r="G31" s="265">
        <f t="shared" si="0"/>
        <v>0</v>
      </c>
      <c r="I31" s="261"/>
    </row>
    <row r="32" spans="1:9" ht="15" customHeight="1" x14ac:dyDescent="0.25">
      <c r="A32" s="353" t="s">
        <v>211</v>
      </c>
      <c r="B32" s="269">
        <v>0</v>
      </c>
      <c r="C32" s="269">
        <v>0</v>
      </c>
      <c r="D32" s="337">
        <v>0</v>
      </c>
      <c r="E32" s="269">
        <v>0</v>
      </c>
      <c r="F32" s="264">
        <f t="shared" ref="F32" si="2">E32-C32</f>
        <v>0</v>
      </c>
      <c r="G32" s="265">
        <f t="shared" ref="G32" si="3">IF(ISBLANK(F32),"  ",IF(C32&gt;0,F32/C32,IF(F32&gt;0,1,0)))</f>
        <v>0</v>
      </c>
      <c r="I32" s="261"/>
    </row>
    <row r="33" spans="1:14" ht="15" customHeight="1" x14ac:dyDescent="0.25">
      <c r="A33" s="273" t="s">
        <v>33</v>
      </c>
      <c r="B33" s="269"/>
      <c r="C33" s="269"/>
      <c r="D33" s="337"/>
      <c r="E33" s="269"/>
      <c r="F33" s="269"/>
      <c r="G33" s="260"/>
      <c r="I33" s="261"/>
    </row>
    <row r="34" spans="1:14" ht="15" customHeight="1" x14ac:dyDescent="0.25">
      <c r="A34" s="268" t="s">
        <v>34</v>
      </c>
      <c r="B34" s="264">
        <v>0</v>
      </c>
      <c r="C34" s="264">
        <v>0</v>
      </c>
      <c r="D34" s="335">
        <v>0</v>
      </c>
      <c r="E34" s="264">
        <v>0</v>
      </c>
      <c r="F34" s="264">
        <f>E34-C34</f>
        <v>0</v>
      </c>
      <c r="G34" s="265">
        <f>IF(ISBLANK(F34),"  ",IF(C34&gt;0,F34/C34,IF(F34&gt;0,1,0)))</f>
        <v>0</v>
      </c>
      <c r="I34" s="261"/>
    </row>
    <row r="35" spans="1:14" ht="15" customHeight="1" x14ac:dyDescent="0.25">
      <c r="A35" s="274" t="s">
        <v>35</v>
      </c>
      <c r="B35" s="269"/>
      <c r="C35" s="269"/>
      <c r="D35" s="337"/>
      <c r="E35" s="269"/>
      <c r="F35" s="269"/>
      <c r="G35" s="260"/>
      <c r="I35" s="261"/>
    </row>
    <row r="36" spans="1:14" ht="15" customHeight="1" x14ac:dyDescent="0.25">
      <c r="A36" s="268" t="s">
        <v>34</v>
      </c>
      <c r="B36" s="259">
        <v>0</v>
      </c>
      <c r="C36" s="259">
        <v>0</v>
      </c>
      <c r="D36" s="334">
        <v>0</v>
      </c>
      <c r="E36" s="259">
        <v>0</v>
      </c>
      <c r="F36" s="264">
        <f>E36-C36</f>
        <v>0</v>
      </c>
      <c r="G36" s="265">
        <f>IF(ISBLANK(F36),"  ",IF(C36&gt;0,F36/C36,IF(F36&gt;0,1,0)))</f>
        <v>0</v>
      </c>
      <c r="I36" s="261"/>
    </row>
    <row r="37" spans="1:14" ht="15" customHeight="1" x14ac:dyDescent="0.25">
      <c r="A37" s="270" t="s">
        <v>36</v>
      </c>
      <c r="B37" s="269"/>
      <c r="C37" s="269"/>
      <c r="D37" s="337"/>
      <c r="E37" s="269"/>
      <c r="F37" s="267"/>
      <c r="G37" s="265" t="str">
        <f>IF(ISBLANK(F37),"  ",IF(C37&gt;0,F37/C37,IF(F37&gt;0,1,0)))</f>
        <v xml:space="preserve">  </v>
      </c>
      <c r="I37" s="261"/>
    </row>
    <row r="38" spans="1:14" s="124" customFormat="1" ht="15" customHeight="1" x14ac:dyDescent="0.25">
      <c r="A38" s="275" t="s">
        <v>38</v>
      </c>
      <c r="B38" s="276">
        <v>11536171</v>
      </c>
      <c r="C38" s="276">
        <v>11536171</v>
      </c>
      <c r="D38" s="338">
        <v>11536171</v>
      </c>
      <c r="E38" s="276">
        <v>16027564</v>
      </c>
      <c r="F38" s="276">
        <f>E38-C38</f>
        <v>4491393</v>
      </c>
      <c r="G38" s="277">
        <f>IF(ISBLANK(F38),"  ",IF(C38&gt;0,F38/C38,IF(F38&gt;0,1,0)))</f>
        <v>0.38933134746355613</v>
      </c>
      <c r="I38" s="278"/>
    </row>
    <row r="39" spans="1:14" ht="15" customHeight="1" x14ac:dyDescent="0.25">
      <c r="A39" s="273" t="s">
        <v>39</v>
      </c>
      <c r="B39" s="269"/>
      <c r="C39" s="269"/>
      <c r="D39" s="337"/>
      <c r="E39" s="269"/>
      <c r="F39" s="269"/>
      <c r="G39" s="260"/>
      <c r="I39" s="261"/>
    </row>
    <row r="40" spans="1:14" ht="15" customHeight="1" x14ac:dyDescent="0.25">
      <c r="A40" s="279" t="s">
        <v>40</v>
      </c>
      <c r="B40" s="264">
        <v>0</v>
      </c>
      <c r="C40" s="264">
        <v>0</v>
      </c>
      <c r="D40" s="335">
        <v>0</v>
      </c>
      <c r="E40" s="264">
        <v>0</v>
      </c>
      <c r="F40" s="264">
        <f>E40-C40</f>
        <v>0</v>
      </c>
      <c r="G40" s="265">
        <f t="shared" ref="G40:G45" si="4">IF(ISBLANK(F40),"  ",IF(C40&gt;0,F40/C40,IF(F40&gt;0,1,0)))</f>
        <v>0</v>
      </c>
      <c r="I40" s="261"/>
    </row>
    <row r="41" spans="1:14" ht="15" customHeight="1" x14ac:dyDescent="0.25">
      <c r="A41" s="280" t="s">
        <v>41</v>
      </c>
      <c r="B41" s="264">
        <v>0</v>
      </c>
      <c r="C41" s="264">
        <v>0</v>
      </c>
      <c r="D41" s="335">
        <v>0</v>
      </c>
      <c r="E41" s="264">
        <v>0</v>
      </c>
      <c r="F41" s="264">
        <f t="shared" ref="F41:F45" si="5">E41-C41</f>
        <v>0</v>
      </c>
      <c r="G41" s="265">
        <f t="shared" si="4"/>
        <v>0</v>
      </c>
      <c r="I41" s="261"/>
    </row>
    <row r="42" spans="1:14" ht="15" customHeight="1" x14ac:dyDescent="0.25">
      <c r="A42" s="280" t="s">
        <v>42</v>
      </c>
      <c r="B42" s="264">
        <v>0</v>
      </c>
      <c r="C42" s="264">
        <v>0</v>
      </c>
      <c r="D42" s="335">
        <v>0</v>
      </c>
      <c r="E42" s="264">
        <v>0</v>
      </c>
      <c r="F42" s="264">
        <f t="shared" si="5"/>
        <v>0</v>
      </c>
      <c r="G42" s="265">
        <f t="shared" si="4"/>
        <v>0</v>
      </c>
      <c r="I42" s="261"/>
    </row>
    <row r="43" spans="1:14" ht="15" customHeight="1" x14ac:dyDescent="0.25">
      <c r="A43" s="280" t="s">
        <v>43</v>
      </c>
      <c r="B43" s="264">
        <v>0</v>
      </c>
      <c r="C43" s="264">
        <v>0</v>
      </c>
      <c r="D43" s="335">
        <v>0</v>
      </c>
      <c r="E43" s="264">
        <v>0</v>
      </c>
      <c r="F43" s="264">
        <f t="shared" si="5"/>
        <v>0</v>
      </c>
      <c r="G43" s="265">
        <f t="shared" si="4"/>
        <v>0</v>
      </c>
      <c r="I43" s="261"/>
    </row>
    <row r="44" spans="1:14" ht="15" customHeight="1" x14ac:dyDescent="0.25">
      <c r="A44" s="281" t="s">
        <v>44</v>
      </c>
      <c r="B44" s="264">
        <v>0</v>
      </c>
      <c r="C44" s="264">
        <v>0</v>
      </c>
      <c r="D44" s="335">
        <v>0</v>
      </c>
      <c r="E44" s="264">
        <v>0</v>
      </c>
      <c r="F44" s="264">
        <f t="shared" si="5"/>
        <v>0</v>
      </c>
      <c r="G44" s="265">
        <f t="shared" si="4"/>
        <v>0</v>
      </c>
      <c r="I44" s="261"/>
    </row>
    <row r="45" spans="1:14" s="124" customFormat="1" ht="15" customHeight="1" x14ac:dyDescent="0.25">
      <c r="A45" s="273" t="s">
        <v>45</v>
      </c>
      <c r="B45" s="282">
        <v>0</v>
      </c>
      <c r="C45" s="282">
        <v>0</v>
      </c>
      <c r="D45" s="339">
        <v>0</v>
      </c>
      <c r="E45" s="282">
        <v>0</v>
      </c>
      <c r="F45" s="283">
        <f t="shared" si="5"/>
        <v>0</v>
      </c>
      <c r="G45" s="277">
        <f t="shared" si="4"/>
        <v>0</v>
      </c>
      <c r="I45" s="278"/>
      <c r="N45" s="124" t="s">
        <v>46</v>
      </c>
    </row>
    <row r="46" spans="1:14" ht="15" customHeight="1" x14ac:dyDescent="0.25">
      <c r="A46" s="270" t="s">
        <v>46</v>
      </c>
      <c r="B46" s="269"/>
      <c r="C46" s="269"/>
      <c r="D46" s="337"/>
      <c r="E46" s="269"/>
      <c r="F46" s="269"/>
      <c r="G46" s="260"/>
      <c r="I46" s="261"/>
    </row>
    <row r="47" spans="1:14" s="124" customFormat="1" ht="15" customHeight="1" x14ac:dyDescent="0.25">
      <c r="A47" s="284" t="s">
        <v>47</v>
      </c>
      <c r="B47" s="283">
        <v>0</v>
      </c>
      <c r="C47" s="283">
        <v>0</v>
      </c>
      <c r="D47" s="340">
        <v>0</v>
      </c>
      <c r="E47" s="283">
        <v>0</v>
      </c>
      <c r="F47" s="283">
        <f>E47-C47</f>
        <v>0</v>
      </c>
      <c r="G47" s="277">
        <f>IF(ISBLANK(F47),"  ",IF(C47&gt;0,F47/C47,IF(F47&gt;0,1,0)))</f>
        <v>0</v>
      </c>
      <c r="I47" s="278"/>
    </row>
    <row r="48" spans="1:14" ht="15" customHeight="1" x14ac:dyDescent="0.25">
      <c r="A48" s="270" t="s">
        <v>46</v>
      </c>
      <c r="B48" s="276"/>
      <c r="C48" s="276"/>
      <c r="D48" s="338"/>
      <c r="E48" s="276"/>
      <c r="F48" s="269"/>
      <c r="G48" s="260"/>
      <c r="I48" s="278"/>
    </row>
    <row r="49" spans="1:9" ht="15" customHeight="1" x14ac:dyDescent="0.25">
      <c r="A49" s="284" t="s">
        <v>198</v>
      </c>
      <c r="B49" s="283">
        <v>0</v>
      </c>
      <c r="C49" s="283">
        <v>0</v>
      </c>
      <c r="D49" s="340">
        <v>3115385</v>
      </c>
      <c r="E49" s="283">
        <v>0</v>
      </c>
      <c r="F49" s="283">
        <f>E49-C49</f>
        <v>0</v>
      </c>
      <c r="G49" s="277">
        <f>IF(ISBLANK(F49)," ",IF(C49&gt;0,F49/C49,IF(F49&gt;0,1,0)))</f>
        <v>0</v>
      </c>
      <c r="I49" s="278"/>
    </row>
    <row r="50" spans="1:9" ht="15" customHeight="1" x14ac:dyDescent="0.25">
      <c r="A50" s="268"/>
      <c r="B50" s="259"/>
      <c r="C50" s="259"/>
      <c r="D50" s="334"/>
      <c r="E50" s="259"/>
      <c r="F50" s="259"/>
      <c r="G50" s="262"/>
      <c r="I50" s="261"/>
    </row>
    <row r="51" spans="1:9" s="124" customFormat="1" ht="15" customHeight="1" x14ac:dyDescent="0.25">
      <c r="A51" s="284" t="s">
        <v>48</v>
      </c>
      <c r="B51" s="283">
        <v>0</v>
      </c>
      <c r="C51" s="283">
        <v>0</v>
      </c>
      <c r="D51" s="340">
        <v>0</v>
      </c>
      <c r="E51" s="283">
        <v>0</v>
      </c>
      <c r="F51" s="283">
        <f>E51-C51</f>
        <v>0</v>
      </c>
      <c r="G51" s="277">
        <f>IF(ISBLANK(F51),"  ",IF(C51&gt;0,F51/C51,IF(F51&gt;0,1,0)))</f>
        <v>0</v>
      </c>
      <c r="I51" s="278"/>
    </row>
    <row r="52" spans="1:9" ht="15" customHeight="1" x14ac:dyDescent="0.25">
      <c r="A52" s="270" t="s">
        <v>46</v>
      </c>
      <c r="B52" s="269"/>
      <c r="C52" s="269"/>
      <c r="D52" s="337"/>
      <c r="E52" s="269"/>
      <c r="F52" s="269"/>
      <c r="G52" s="260"/>
      <c r="I52" s="261"/>
    </row>
    <row r="53" spans="1:9" s="124" customFormat="1" ht="15" customHeight="1" x14ac:dyDescent="0.25">
      <c r="A53" s="273" t="s">
        <v>49</v>
      </c>
      <c r="B53" s="282">
        <v>35470042.799999997</v>
      </c>
      <c r="C53" s="282">
        <v>35470043</v>
      </c>
      <c r="D53" s="339">
        <v>35470043</v>
      </c>
      <c r="E53" s="282">
        <v>36470043</v>
      </c>
      <c r="F53" s="282">
        <f>E53-C53</f>
        <v>1000000</v>
      </c>
      <c r="G53" s="277">
        <f>IF(ISBLANK(F53),"  ",IF(C53&gt;0,F53/C53,IF(F53&gt;0,1,0)))</f>
        <v>2.8192804840975243E-2</v>
      </c>
      <c r="I53" s="278"/>
    </row>
    <row r="54" spans="1:9" ht="15" customHeight="1" x14ac:dyDescent="0.25">
      <c r="A54" s="270" t="s">
        <v>46</v>
      </c>
      <c r="B54" s="269"/>
      <c r="C54" s="269"/>
      <c r="D54" s="337"/>
      <c r="E54" s="269"/>
      <c r="F54" s="269"/>
      <c r="G54" s="260"/>
      <c r="I54" s="261"/>
    </row>
    <row r="55" spans="1:9" s="124" customFormat="1" ht="15" customHeight="1" x14ac:dyDescent="0.25">
      <c r="A55" s="285" t="s">
        <v>50</v>
      </c>
      <c r="B55" s="286">
        <v>0</v>
      </c>
      <c r="C55" s="286">
        <v>0</v>
      </c>
      <c r="D55" s="341">
        <v>0</v>
      </c>
      <c r="E55" s="286">
        <v>0</v>
      </c>
      <c r="F55" s="286">
        <f>E55-C55</f>
        <v>0</v>
      </c>
      <c r="G55" s="277">
        <f>IF(ISBLANK(F55),"  ",IF(C55&gt;0,F55/C55,IF(F55&gt;0,1,0)))</f>
        <v>0</v>
      </c>
      <c r="I55" s="278"/>
    </row>
    <row r="56" spans="1:9" ht="15" customHeight="1" x14ac:dyDescent="0.25">
      <c r="A56" s="273"/>
      <c r="B56" s="259"/>
      <c r="C56" s="259"/>
      <c r="D56" s="334"/>
      <c r="E56" s="259"/>
      <c r="F56" s="259"/>
      <c r="G56" s="287"/>
      <c r="I56" s="261"/>
    </row>
    <row r="57" spans="1:9" s="124" customFormat="1" ht="15" customHeight="1" x14ac:dyDescent="0.25">
      <c r="A57" s="273" t="s">
        <v>51</v>
      </c>
      <c r="B57" s="282">
        <v>0</v>
      </c>
      <c r="C57" s="282">
        <v>0</v>
      </c>
      <c r="D57" s="339">
        <v>0</v>
      </c>
      <c r="E57" s="282">
        <v>0</v>
      </c>
      <c r="F57" s="286">
        <f>E57-C57</f>
        <v>0</v>
      </c>
      <c r="G57" s="277">
        <f>IF(ISBLANK(F57),"  ",IF(C57&gt;0,F57/C57,IF(F57&gt;0,1,0)))</f>
        <v>0</v>
      </c>
      <c r="I57" s="278"/>
    </row>
    <row r="58" spans="1:9" ht="15" customHeight="1" x14ac:dyDescent="0.25">
      <c r="A58" s="270"/>
      <c r="B58" s="269"/>
      <c r="C58" s="269"/>
      <c r="D58" s="337"/>
      <c r="E58" s="269"/>
      <c r="F58" s="269"/>
      <c r="G58" s="260"/>
      <c r="I58" s="261"/>
    </row>
    <row r="59" spans="1:9" s="124" customFormat="1" ht="15" customHeight="1" x14ac:dyDescent="0.25">
      <c r="A59" s="288" t="s">
        <v>52</v>
      </c>
      <c r="B59" s="282">
        <v>47006213.799999997</v>
      </c>
      <c r="C59" s="282">
        <v>47006214</v>
      </c>
      <c r="D59" s="339">
        <v>50121599</v>
      </c>
      <c r="E59" s="282">
        <v>52497607</v>
      </c>
      <c r="F59" s="282">
        <f>E59-C59</f>
        <v>5491393</v>
      </c>
      <c r="G59" s="277">
        <f>IF(ISBLANK(F59),"  ",IF(C59&gt;0,F59/C59,IF(F59&gt;0,1,0)))</f>
        <v>0.11682270348341604</v>
      </c>
      <c r="I59" s="278"/>
    </row>
    <row r="60" spans="1:9" ht="15" customHeight="1" x14ac:dyDescent="0.25">
      <c r="A60" s="289"/>
      <c r="B60" s="269"/>
      <c r="C60" s="269"/>
      <c r="D60" s="337"/>
      <c r="E60" s="269"/>
      <c r="F60" s="269"/>
      <c r="G60" s="260" t="s">
        <v>46</v>
      </c>
      <c r="I60" s="261"/>
    </row>
    <row r="61" spans="1:9" ht="15" customHeight="1" x14ac:dyDescent="0.25">
      <c r="A61" s="290"/>
      <c r="B61" s="259"/>
      <c r="C61" s="259"/>
      <c r="D61" s="334"/>
      <c r="E61" s="259"/>
      <c r="F61" s="259"/>
      <c r="G61" s="262" t="s">
        <v>46</v>
      </c>
      <c r="I61" s="261"/>
    </row>
    <row r="62" spans="1:9" ht="15" customHeight="1" x14ac:dyDescent="0.25">
      <c r="A62" s="288" t="s">
        <v>53</v>
      </c>
      <c r="B62" s="259"/>
      <c r="C62" s="259"/>
      <c r="D62" s="334"/>
      <c r="E62" s="259"/>
      <c r="F62" s="259"/>
      <c r="G62" s="262"/>
      <c r="I62" s="261"/>
    </row>
    <row r="63" spans="1:9" ht="15" customHeight="1" x14ac:dyDescent="0.25">
      <c r="A63" s="268" t="s">
        <v>54</v>
      </c>
      <c r="B63" s="259">
        <v>20682515.480000004</v>
      </c>
      <c r="C63" s="259">
        <v>21581827</v>
      </c>
      <c r="D63" s="334">
        <v>24697212</v>
      </c>
      <c r="E63" s="259">
        <v>23516844</v>
      </c>
      <c r="F63" s="259">
        <f>E63-C63</f>
        <v>1935017</v>
      </c>
      <c r="G63" s="265">
        <f t="shared" ref="G63:G76" si="6">IF(ISBLANK(F63),"  ",IF(C63&gt;0,F63/C63,IF(F63&gt;0,1,0)))</f>
        <v>8.9659554772633474E-2</v>
      </c>
      <c r="I63" s="261"/>
    </row>
    <row r="64" spans="1:9" ht="15" customHeight="1" x14ac:dyDescent="0.25">
      <c r="A64" s="270" t="s">
        <v>55</v>
      </c>
      <c r="B64" s="269">
        <v>36032.85</v>
      </c>
      <c r="C64" s="269">
        <v>0</v>
      </c>
      <c r="D64" s="337">
        <v>0</v>
      </c>
      <c r="E64" s="269">
        <v>0</v>
      </c>
      <c r="F64" s="269">
        <f>E64-C64</f>
        <v>0</v>
      </c>
      <c r="G64" s="265">
        <f t="shared" si="6"/>
        <v>0</v>
      </c>
      <c r="I64" s="261"/>
    </row>
    <row r="65" spans="1:10" ht="15" customHeight="1" x14ac:dyDescent="0.25">
      <c r="A65" s="270" t="s">
        <v>56</v>
      </c>
      <c r="B65" s="269">
        <v>0</v>
      </c>
      <c r="C65" s="269">
        <v>0</v>
      </c>
      <c r="D65" s="337">
        <v>0</v>
      </c>
      <c r="E65" s="269">
        <v>0</v>
      </c>
      <c r="F65" s="269">
        <f t="shared" ref="F65:F76" si="7">E65-C65</f>
        <v>0</v>
      </c>
      <c r="G65" s="265">
        <f t="shared" si="6"/>
        <v>0</v>
      </c>
      <c r="I65" s="261"/>
    </row>
    <row r="66" spans="1:10" ht="15" customHeight="1" x14ac:dyDescent="0.25">
      <c r="A66" s="270" t="s">
        <v>57</v>
      </c>
      <c r="B66" s="269">
        <v>2958648.3599999994</v>
      </c>
      <c r="C66" s="269">
        <v>3212585</v>
      </c>
      <c r="D66" s="337">
        <v>3212585</v>
      </c>
      <c r="E66" s="269">
        <v>3337017</v>
      </c>
      <c r="F66" s="269">
        <f t="shared" si="7"/>
        <v>124432</v>
      </c>
      <c r="G66" s="265">
        <f t="shared" si="6"/>
        <v>3.8732671664718596E-2</v>
      </c>
      <c r="I66" s="261"/>
    </row>
    <row r="67" spans="1:10" ht="15" customHeight="1" x14ac:dyDescent="0.25">
      <c r="A67" s="270" t="s">
        <v>58</v>
      </c>
      <c r="B67" s="269">
        <v>2082655.72</v>
      </c>
      <c r="C67" s="269">
        <v>2393452</v>
      </c>
      <c r="D67" s="337">
        <v>2393452</v>
      </c>
      <c r="E67" s="269">
        <v>2652999</v>
      </c>
      <c r="F67" s="269">
        <f t="shared" si="7"/>
        <v>259547</v>
      </c>
      <c r="G67" s="265">
        <f t="shared" si="6"/>
        <v>0.10844044501414693</v>
      </c>
      <c r="I67" s="261"/>
      <c r="J67" s="291"/>
    </row>
    <row r="68" spans="1:10" ht="15" customHeight="1" x14ac:dyDescent="0.25">
      <c r="A68" s="270" t="s">
        <v>59</v>
      </c>
      <c r="B68" s="269">
        <v>8677755.7300000004</v>
      </c>
      <c r="C68" s="269">
        <v>9416358</v>
      </c>
      <c r="D68" s="337">
        <v>9416358</v>
      </c>
      <c r="E68" s="269">
        <v>10382455</v>
      </c>
      <c r="F68" s="269">
        <f t="shared" si="7"/>
        <v>966097</v>
      </c>
      <c r="G68" s="265">
        <f t="shared" si="6"/>
        <v>0.10259773470804742</v>
      </c>
      <c r="I68" s="261"/>
      <c r="J68" s="291"/>
    </row>
    <row r="69" spans="1:10" ht="15" customHeight="1" x14ac:dyDescent="0.25">
      <c r="A69" s="270" t="s">
        <v>60</v>
      </c>
      <c r="B69" s="269">
        <v>3508957.67</v>
      </c>
      <c r="C69" s="269">
        <v>2905455</v>
      </c>
      <c r="D69" s="337">
        <v>2905455</v>
      </c>
      <c r="E69" s="269">
        <v>3105455</v>
      </c>
      <c r="F69" s="269">
        <f t="shared" si="7"/>
        <v>200000</v>
      </c>
      <c r="G69" s="265">
        <f t="shared" si="6"/>
        <v>6.8836034287228676E-2</v>
      </c>
      <c r="I69" s="261"/>
    </row>
    <row r="70" spans="1:10" ht="15" customHeight="1" x14ac:dyDescent="0.25">
      <c r="A70" s="270" t="s">
        <v>61</v>
      </c>
      <c r="B70" s="269">
        <v>5875809.1899999995</v>
      </c>
      <c r="C70" s="269">
        <v>5945897</v>
      </c>
      <c r="D70" s="337">
        <v>5945897</v>
      </c>
      <c r="E70" s="269">
        <v>7952197</v>
      </c>
      <c r="F70" s="269">
        <f t="shared" si="7"/>
        <v>2006300</v>
      </c>
      <c r="G70" s="265">
        <f t="shared" si="6"/>
        <v>0.33742595944732984</v>
      </c>
      <c r="I70" s="261"/>
    </row>
    <row r="71" spans="1:10" s="124" customFormat="1" ht="15" customHeight="1" x14ac:dyDescent="0.25">
      <c r="A71" s="292" t="s">
        <v>62</v>
      </c>
      <c r="B71" s="276">
        <v>43822375</v>
      </c>
      <c r="C71" s="276">
        <v>45455574</v>
      </c>
      <c r="D71" s="338">
        <v>48570959</v>
      </c>
      <c r="E71" s="276">
        <v>50946967</v>
      </c>
      <c r="F71" s="269">
        <f t="shared" si="7"/>
        <v>5491393</v>
      </c>
      <c r="G71" s="277">
        <f t="shared" si="6"/>
        <v>0.12080791235855914</v>
      </c>
      <c r="I71" s="278"/>
    </row>
    <row r="72" spans="1:10" ht="15" customHeight="1" x14ac:dyDescent="0.25">
      <c r="A72" s="270" t="s">
        <v>63</v>
      </c>
      <c r="B72" s="269">
        <v>0</v>
      </c>
      <c r="C72" s="269">
        <v>0</v>
      </c>
      <c r="D72" s="337">
        <v>0</v>
      </c>
      <c r="E72" s="269">
        <v>0</v>
      </c>
      <c r="F72" s="269">
        <f t="shared" si="7"/>
        <v>0</v>
      </c>
      <c r="G72" s="265">
        <f t="shared" si="6"/>
        <v>0</v>
      </c>
      <c r="I72" s="261"/>
    </row>
    <row r="73" spans="1:10" ht="15" customHeight="1" x14ac:dyDescent="0.25">
      <c r="A73" s="270" t="s">
        <v>64</v>
      </c>
      <c r="B73" s="269">
        <v>0</v>
      </c>
      <c r="C73" s="269">
        <v>0</v>
      </c>
      <c r="D73" s="337">
        <v>0</v>
      </c>
      <c r="E73" s="269">
        <v>0</v>
      </c>
      <c r="F73" s="269">
        <f t="shared" si="7"/>
        <v>0</v>
      </c>
      <c r="G73" s="265">
        <f t="shared" si="6"/>
        <v>0</v>
      </c>
      <c r="I73" s="261"/>
    </row>
    <row r="74" spans="1:10" ht="15" customHeight="1" x14ac:dyDescent="0.25">
      <c r="A74" s="270" t="s">
        <v>65</v>
      </c>
      <c r="B74" s="269">
        <v>3183839</v>
      </c>
      <c r="C74" s="269">
        <v>1550640</v>
      </c>
      <c r="D74" s="337">
        <v>1550640</v>
      </c>
      <c r="E74" s="269">
        <v>1550640</v>
      </c>
      <c r="F74" s="269">
        <f t="shared" si="7"/>
        <v>0</v>
      </c>
      <c r="G74" s="265">
        <f t="shared" si="6"/>
        <v>0</v>
      </c>
      <c r="I74" s="261"/>
    </row>
    <row r="75" spans="1:10" ht="15" customHeight="1" x14ac:dyDescent="0.25">
      <c r="A75" s="270" t="s">
        <v>66</v>
      </c>
      <c r="B75" s="269">
        <v>0</v>
      </c>
      <c r="C75" s="269">
        <v>0</v>
      </c>
      <c r="D75" s="337">
        <v>0</v>
      </c>
      <c r="E75" s="269">
        <v>0</v>
      </c>
      <c r="F75" s="269">
        <f t="shared" si="7"/>
        <v>0</v>
      </c>
      <c r="G75" s="265">
        <f t="shared" si="6"/>
        <v>0</v>
      </c>
      <c r="I75" s="261"/>
    </row>
    <row r="76" spans="1:10" s="124" customFormat="1" ht="15" customHeight="1" x14ac:dyDescent="0.25">
      <c r="A76" s="293" t="s">
        <v>67</v>
      </c>
      <c r="B76" s="294">
        <v>47006214</v>
      </c>
      <c r="C76" s="294">
        <v>47006214</v>
      </c>
      <c r="D76" s="342">
        <v>50121599</v>
      </c>
      <c r="E76" s="294">
        <v>52497607</v>
      </c>
      <c r="F76" s="269">
        <f t="shared" si="7"/>
        <v>5491393</v>
      </c>
      <c r="G76" s="277">
        <f t="shared" si="6"/>
        <v>0.11682270348341604</v>
      </c>
      <c r="I76" s="278"/>
    </row>
    <row r="77" spans="1:10" ht="15" customHeight="1" x14ac:dyDescent="0.25">
      <c r="A77" s="290"/>
      <c r="B77" s="259"/>
      <c r="C77" s="259"/>
      <c r="D77" s="334"/>
      <c r="E77" s="259"/>
      <c r="F77" s="259"/>
      <c r="G77" s="262"/>
      <c r="I77" s="261"/>
    </row>
    <row r="78" spans="1:10" ht="15" customHeight="1" x14ac:dyDescent="0.25">
      <c r="A78" s="288" t="s">
        <v>68</v>
      </c>
      <c r="B78" s="259"/>
      <c r="C78" s="259"/>
      <c r="D78" s="334"/>
      <c r="E78" s="259"/>
      <c r="F78" s="259"/>
      <c r="G78" s="262"/>
      <c r="I78" s="261"/>
    </row>
    <row r="79" spans="1:10" ht="15" customHeight="1" x14ac:dyDescent="0.25">
      <c r="A79" s="268" t="s">
        <v>69</v>
      </c>
      <c r="B79" s="264">
        <v>24196694.879999999</v>
      </c>
      <c r="C79" s="264">
        <v>25960968</v>
      </c>
      <c r="D79" s="335">
        <v>29076353</v>
      </c>
      <c r="E79" s="264">
        <v>27325297</v>
      </c>
      <c r="F79" s="259">
        <f>E79-C79</f>
        <v>1364329</v>
      </c>
      <c r="G79" s="265">
        <f t="shared" ref="G79:G97" si="8">IF(ISBLANK(F79),"  ",IF(C79&gt;0,F79/C79,IF(F79&gt;0,1,0)))</f>
        <v>5.2553086618341814E-2</v>
      </c>
      <c r="I79" s="261"/>
    </row>
    <row r="80" spans="1:10" ht="15" customHeight="1" x14ac:dyDescent="0.25">
      <c r="A80" s="270" t="s">
        <v>70</v>
      </c>
      <c r="B80" s="267">
        <v>192604.77000000002</v>
      </c>
      <c r="C80" s="267">
        <v>310656</v>
      </c>
      <c r="D80" s="336">
        <v>310656</v>
      </c>
      <c r="E80" s="267">
        <v>371236</v>
      </c>
      <c r="F80" s="269">
        <f>E80-C80</f>
        <v>60580</v>
      </c>
      <c r="G80" s="265">
        <f t="shared" si="8"/>
        <v>0.19500669550885869</v>
      </c>
      <c r="I80" s="261"/>
    </row>
    <row r="81" spans="1:9" ht="15" customHeight="1" x14ac:dyDescent="0.25">
      <c r="A81" s="270" t="s">
        <v>71</v>
      </c>
      <c r="B81" s="259">
        <v>9396204.3100000005</v>
      </c>
      <c r="C81" s="259">
        <v>9593801</v>
      </c>
      <c r="D81" s="334">
        <v>9593801</v>
      </c>
      <c r="E81" s="259">
        <v>10970843</v>
      </c>
      <c r="F81" s="269">
        <f t="shared" ref="F81:F96" si="9">E81-C81</f>
        <v>1377042</v>
      </c>
      <c r="G81" s="265">
        <f t="shared" si="8"/>
        <v>0.14353455945146246</v>
      </c>
      <c r="I81" s="261"/>
    </row>
    <row r="82" spans="1:9" s="124" customFormat="1" ht="15" customHeight="1" x14ac:dyDescent="0.25">
      <c r="A82" s="292" t="s">
        <v>72</v>
      </c>
      <c r="B82" s="294">
        <v>33785503.960000001</v>
      </c>
      <c r="C82" s="294">
        <v>35865425</v>
      </c>
      <c r="D82" s="342">
        <v>38980810</v>
      </c>
      <c r="E82" s="294">
        <v>38667376</v>
      </c>
      <c r="F82" s="276">
        <f t="shared" si="9"/>
        <v>2801951</v>
      </c>
      <c r="G82" s="277">
        <f t="shared" si="8"/>
        <v>7.8124014981001896E-2</v>
      </c>
      <c r="I82" s="278"/>
    </row>
    <row r="83" spans="1:9" ht="15" customHeight="1" x14ac:dyDescent="0.25">
      <c r="A83" s="270" t="s">
        <v>73</v>
      </c>
      <c r="B83" s="267">
        <v>-161800.53</v>
      </c>
      <c r="C83" s="267">
        <v>389064</v>
      </c>
      <c r="D83" s="336">
        <v>389064</v>
      </c>
      <c r="E83" s="267">
        <v>553989</v>
      </c>
      <c r="F83" s="269">
        <f t="shared" si="9"/>
        <v>164925</v>
      </c>
      <c r="G83" s="265">
        <f t="shared" si="8"/>
        <v>0.42390198013694402</v>
      </c>
      <c r="I83" s="261"/>
    </row>
    <row r="84" spans="1:9" ht="15" customHeight="1" x14ac:dyDescent="0.25">
      <c r="A84" s="270" t="s">
        <v>74</v>
      </c>
      <c r="B84" s="264">
        <v>4114016.38</v>
      </c>
      <c r="C84" s="264">
        <v>3203123</v>
      </c>
      <c r="D84" s="335">
        <v>3203123</v>
      </c>
      <c r="E84" s="264">
        <v>4649974</v>
      </c>
      <c r="F84" s="269">
        <f t="shared" si="9"/>
        <v>1446851</v>
      </c>
      <c r="G84" s="265">
        <f t="shared" si="8"/>
        <v>0.45170010642738351</v>
      </c>
      <c r="I84" s="261"/>
    </row>
    <row r="85" spans="1:9" ht="15" customHeight="1" x14ac:dyDescent="0.25">
      <c r="A85" s="270" t="s">
        <v>75</v>
      </c>
      <c r="B85" s="259">
        <v>1074747.01</v>
      </c>
      <c r="C85" s="259">
        <v>523293</v>
      </c>
      <c r="D85" s="334">
        <v>523293</v>
      </c>
      <c r="E85" s="259">
        <v>589839</v>
      </c>
      <c r="F85" s="269">
        <f t="shared" si="9"/>
        <v>66546</v>
      </c>
      <c r="G85" s="265">
        <f t="shared" si="8"/>
        <v>0.12716776261100377</v>
      </c>
      <c r="I85" s="261"/>
    </row>
    <row r="86" spans="1:9" s="124" customFormat="1" ht="15" customHeight="1" x14ac:dyDescent="0.25">
      <c r="A86" s="274" t="s">
        <v>76</v>
      </c>
      <c r="B86" s="294">
        <v>5026962.8600000003</v>
      </c>
      <c r="C86" s="294">
        <v>4115480</v>
      </c>
      <c r="D86" s="342">
        <v>4115480</v>
      </c>
      <c r="E86" s="294">
        <v>5793802</v>
      </c>
      <c r="F86" s="276">
        <f t="shared" si="9"/>
        <v>1678322</v>
      </c>
      <c r="G86" s="277">
        <f t="shared" si="8"/>
        <v>0.40780710876981541</v>
      </c>
      <c r="I86" s="278"/>
    </row>
    <row r="87" spans="1:9" ht="15" customHeight="1" x14ac:dyDescent="0.25">
      <c r="A87" s="270" t="s">
        <v>77</v>
      </c>
      <c r="B87" s="259">
        <v>1342024.2799999998</v>
      </c>
      <c r="C87" s="259">
        <v>1929442</v>
      </c>
      <c r="D87" s="334">
        <v>1929442</v>
      </c>
      <c r="E87" s="259">
        <v>2646790</v>
      </c>
      <c r="F87" s="269">
        <f t="shared" si="9"/>
        <v>717348</v>
      </c>
      <c r="G87" s="265">
        <f t="shared" si="8"/>
        <v>0.3717903932846906</v>
      </c>
      <c r="I87" s="261"/>
    </row>
    <row r="88" spans="1:9" ht="15" customHeight="1" x14ac:dyDescent="0.25">
      <c r="A88" s="270" t="s">
        <v>78</v>
      </c>
      <c r="B88" s="269">
        <v>6780928.7999999998</v>
      </c>
      <c r="C88" s="269">
        <v>4560963</v>
      </c>
      <c r="D88" s="337">
        <v>4560963</v>
      </c>
      <c r="E88" s="269">
        <v>4766878</v>
      </c>
      <c r="F88" s="269">
        <f t="shared" si="9"/>
        <v>205915</v>
      </c>
      <c r="G88" s="265">
        <f t="shared" si="8"/>
        <v>4.5147263856339111E-2</v>
      </c>
      <c r="I88" s="261"/>
    </row>
    <row r="89" spans="1:9" ht="15" customHeight="1" x14ac:dyDescent="0.25">
      <c r="A89" s="270" t="s">
        <v>79</v>
      </c>
      <c r="B89" s="269">
        <v>0</v>
      </c>
      <c r="C89" s="269">
        <v>0</v>
      </c>
      <c r="D89" s="337">
        <v>0</v>
      </c>
      <c r="E89" s="269">
        <v>0</v>
      </c>
      <c r="F89" s="269">
        <f t="shared" si="9"/>
        <v>0</v>
      </c>
      <c r="G89" s="265">
        <f t="shared" si="8"/>
        <v>0</v>
      </c>
      <c r="I89" s="261"/>
    </row>
    <row r="90" spans="1:9" ht="15" customHeight="1" x14ac:dyDescent="0.25">
      <c r="A90" s="270" t="s">
        <v>80</v>
      </c>
      <c r="B90" s="269">
        <v>-1001381.4</v>
      </c>
      <c r="C90" s="269">
        <v>0</v>
      </c>
      <c r="D90" s="337">
        <v>0</v>
      </c>
      <c r="E90" s="269">
        <v>0</v>
      </c>
      <c r="F90" s="269">
        <f t="shared" si="9"/>
        <v>0</v>
      </c>
      <c r="G90" s="265">
        <f t="shared" si="8"/>
        <v>0</v>
      </c>
      <c r="I90" s="261"/>
    </row>
    <row r="91" spans="1:9" s="124" customFormat="1" ht="15" customHeight="1" x14ac:dyDescent="0.25">
      <c r="A91" s="274" t="s">
        <v>81</v>
      </c>
      <c r="B91" s="276">
        <v>7121571.6799999997</v>
      </c>
      <c r="C91" s="276">
        <v>6490405</v>
      </c>
      <c r="D91" s="338">
        <v>6490405</v>
      </c>
      <c r="E91" s="276">
        <v>7413668</v>
      </c>
      <c r="F91" s="276">
        <f t="shared" si="9"/>
        <v>923263</v>
      </c>
      <c r="G91" s="277">
        <f t="shared" si="8"/>
        <v>0.14225044508008361</v>
      </c>
      <c r="I91" s="278"/>
    </row>
    <row r="92" spans="1:9" ht="15" customHeight="1" x14ac:dyDescent="0.25">
      <c r="A92" s="270" t="s">
        <v>82</v>
      </c>
      <c r="B92" s="269">
        <v>753766.30999999994</v>
      </c>
      <c r="C92" s="269">
        <v>287301</v>
      </c>
      <c r="D92" s="337">
        <v>287301</v>
      </c>
      <c r="E92" s="269">
        <v>375158</v>
      </c>
      <c r="F92" s="269">
        <f t="shared" si="9"/>
        <v>87857</v>
      </c>
      <c r="G92" s="265">
        <f t="shared" si="8"/>
        <v>0.30580123285334893</v>
      </c>
      <c r="I92" s="261"/>
    </row>
    <row r="93" spans="1:9" ht="15" customHeight="1" x14ac:dyDescent="0.25">
      <c r="A93" s="270" t="s">
        <v>83</v>
      </c>
      <c r="B93" s="269">
        <v>318409.19</v>
      </c>
      <c r="C93" s="269">
        <v>247603</v>
      </c>
      <c r="D93" s="337">
        <v>247603</v>
      </c>
      <c r="E93" s="269">
        <v>247603</v>
      </c>
      <c r="F93" s="269">
        <f t="shared" si="9"/>
        <v>0</v>
      </c>
      <c r="G93" s="265">
        <f t="shared" si="8"/>
        <v>0</v>
      </c>
      <c r="I93" s="261"/>
    </row>
    <row r="94" spans="1:9" ht="15" customHeight="1" x14ac:dyDescent="0.25">
      <c r="A94" s="280" t="s">
        <v>84</v>
      </c>
      <c r="B94" s="269">
        <v>0</v>
      </c>
      <c r="C94" s="269">
        <v>0</v>
      </c>
      <c r="D94" s="337">
        <v>0</v>
      </c>
      <c r="E94" s="269">
        <v>0</v>
      </c>
      <c r="F94" s="269">
        <f t="shared" si="9"/>
        <v>0</v>
      </c>
      <c r="G94" s="265">
        <f t="shared" si="8"/>
        <v>0</v>
      </c>
      <c r="I94" s="261"/>
    </row>
    <row r="95" spans="1:9" s="124" customFormat="1" ht="15" customHeight="1" x14ac:dyDescent="0.25">
      <c r="A95" s="295" t="s">
        <v>85</v>
      </c>
      <c r="B95" s="294">
        <v>1072175.5</v>
      </c>
      <c r="C95" s="294">
        <v>534904</v>
      </c>
      <c r="D95" s="342">
        <v>534904</v>
      </c>
      <c r="E95" s="294">
        <v>622761</v>
      </c>
      <c r="F95" s="269">
        <f t="shared" si="9"/>
        <v>87857</v>
      </c>
      <c r="G95" s="277">
        <f t="shared" si="8"/>
        <v>0.16424816415655893</v>
      </c>
      <c r="I95" s="278"/>
    </row>
    <row r="96" spans="1:9" ht="15" customHeight="1" x14ac:dyDescent="0.25">
      <c r="A96" s="280" t="s">
        <v>86</v>
      </c>
      <c r="B96" s="269">
        <v>0</v>
      </c>
      <c r="C96" s="269">
        <v>0</v>
      </c>
      <c r="D96" s="337">
        <v>0</v>
      </c>
      <c r="E96" s="269">
        <v>0</v>
      </c>
      <c r="F96" s="269">
        <f t="shared" si="9"/>
        <v>0</v>
      </c>
      <c r="G96" s="265">
        <f t="shared" si="8"/>
        <v>0</v>
      </c>
      <c r="I96" s="261"/>
    </row>
    <row r="97" spans="1:9" s="124" customFormat="1" ht="15" customHeight="1" thickBot="1" x14ac:dyDescent="0.3">
      <c r="A97" s="296" t="s">
        <v>67</v>
      </c>
      <c r="B97" s="297">
        <v>47006214</v>
      </c>
      <c r="C97" s="297">
        <v>47006214</v>
      </c>
      <c r="D97" s="343">
        <v>50121599</v>
      </c>
      <c r="E97" s="297">
        <v>52497607</v>
      </c>
      <c r="F97" s="297">
        <f>E97-C97</f>
        <v>5491393</v>
      </c>
      <c r="G97" s="298">
        <f t="shared" si="8"/>
        <v>0.11682270348341604</v>
      </c>
      <c r="I97" s="278"/>
    </row>
    <row r="98" spans="1:9" ht="15" customHeight="1" thickTop="1" x14ac:dyDescent="0.25">
      <c r="A98" s="299"/>
      <c r="B98" s="261"/>
      <c r="C98" s="261"/>
      <c r="E98" s="261"/>
      <c r="F98" s="261"/>
      <c r="G98" s="300" t="s">
        <v>46</v>
      </c>
    </row>
    <row r="99" spans="1:9" x14ac:dyDescent="0.25">
      <c r="A99" t="s">
        <v>196</v>
      </c>
    </row>
    <row r="100" spans="1:9" x14ac:dyDescent="0.25">
      <c r="A100" t="s">
        <v>190</v>
      </c>
    </row>
  </sheetData>
  <mergeCells count="1">
    <mergeCell ref="D2:D3"/>
  </mergeCells>
  <hyperlinks>
    <hyperlink ref="J2" location="Home!A1" tooltip="Home" display="Home" xr:uid="{C0067768-64BC-4D7F-B384-154C01B80E21}"/>
  </hyperlinks>
  <printOptions horizontalCentered="1" verticalCentered="1"/>
  <pageMargins left="0.25" right="0.25" top="0.75" bottom="0.75" header="0.3" footer="0.3"/>
  <pageSetup scale="46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5">
    <pageSetUpPr fitToPage="1"/>
  </sheetPr>
  <dimension ref="A1:N100"/>
  <sheetViews>
    <sheetView zoomScale="90" zoomScaleNormal="90" workbookViewId="0">
      <pane xSplit="1" ySplit="5" topLeftCell="B6" activePane="bottomRight" state="frozen"/>
      <selection activeCell="I2" sqref="I2"/>
      <selection pane="topRight" activeCell="I2" sqref="I2"/>
      <selection pane="bottomLeft" activeCell="I2" sqref="I2"/>
      <selection pane="bottomRight" activeCell="I2" sqref="I2"/>
    </sheetView>
  </sheetViews>
  <sheetFormatPr defaultColWidth="9.140625" defaultRowHeight="15" x14ac:dyDescent="0.25"/>
  <cols>
    <col min="1" max="1" width="66.5703125" style="139" customWidth="1"/>
    <col min="2" max="3" width="23.7109375" style="187" customWidth="1"/>
    <col min="4" max="4" width="27.140625" style="139" bestFit="1" customWidth="1"/>
    <col min="5" max="6" width="23.7109375" style="187" customWidth="1"/>
    <col min="7" max="7" width="23.7109375" style="188" customWidth="1"/>
    <col min="9" max="9" width="7.7109375" style="139" customWidth="1"/>
    <col min="10" max="10" width="11.5703125" style="139" customWidth="1"/>
    <col min="11" max="16384" width="9.140625" style="139"/>
  </cols>
  <sheetData>
    <row r="1" spans="1:10" ht="19.5" customHeight="1" thickBot="1" x14ac:dyDescent="0.35">
      <c r="A1" s="30" t="s">
        <v>0</v>
      </c>
      <c r="B1" s="31"/>
      <c r="E1" s="32" t="s">
        <v>1</v>
      </c>
      <c r="F1" s="29" t="s">
        <v>123</v>
      </c>
      <c r="G1" s="50"/>
    </row>
    <row r="2" spans="1:10" ht="19.5" customHeight="1" thickBot="1" x14ac:dyDescent="0.3">
      <c r="A2" s="30" t="s">
        <v>2</v>
      </c>
      <c r="B2" s="31"/>
      <c r="C2" s="31"/>
      <c r="D2" s="355" t="s">
        <v>207</v>
      </c>
      <c r="E2" s="31"/>
      <c r="F2" s="31"/>
      <c r="G2" s="36"/>
      <c r="I2" s="142"/>
      <c r="J2" s="209" t="s">
        <v>187</v>
      </c>
    </row>
    <row r="3" spans="1:10" ht="19.5" customHeight="1" thickBot="1" x14ac:dyDescent="0.3">
      <c r="A3" s="37" t="s">
        <v>3</v>
      </c>
      <c r="B3" s="38"/>
      <c r="C3" s="38"/>
      <c r="D3" s="356"/>
      <c r="E3" s="38"/>
      <c r="F3" s="38"/>
      <c r="G3" s="39"/>
      <c r="I3" s="142"/>
      <c r="J3" s="142"/>
    </row>
    <row r="4" spans="1:10" ht="15" customHeight="1" thickTop="1" x14ac:dyDescent="0.25">
      <c r="A4" s="143" t="s">
        <v>4</v>
      </c>
      <c r="B4" s="144" t="s">
        <v>5</v>
      </c>
      <c r="C4" s="145" t="s">
        <v>6</v>
      </c>
      <c r="D4" s="320" t="s">
        <v>212</v>
      </c>
      <c r="E4" s="145" t="s">
        <v>6</v>
      </c>
      <c r="F4" s="145" t="s">
        <v>7</v>
      </c>
      <c r="G4" s="146" t="s">
        <v>8</v>
      </c>
      <c r="I4" s="227"/>
    </row>
    <row r="5" spans="1:10" s="140" customFormat="1" ht="15" customHeight="1" x14ac:dyDescent="0.25">
      <c r="A5" s="147"/>
      <c r="B5" s="148" t="s">
        <v>197</v>
      </c>
      <c r="C5" s="148" t="s">
        <v>208</v>
      </c>
      <c r="D5" s="321" t="s">
        <v>210</v>
      </c>
      <c r="E5" s="148" t="s">
        <v>209</v>
      </c>
      <c r="F5" s="148" t="s">
        <v>197</v>
      </c>
      <c r="G5" s="149" t="s">
        <v>9</v>
      </c>
      <c r="I5" s="228"/>
    </row>
    <row r="6" spans="1:10" ht="15" customHeight="1" x14ac:dyDescent="0.25">
      <c r="A6" s="150" t="s">
        <v>10</v>
      </c>
      <c r="B6" s="151"/>
      <c r="C6" s="151"/>
      <c r="D6" s="322"/>
      <c r="E6" s="151"/>
      <c r="F6" s="151"/>
      <c r="G6" s="152"/>
      <c r="I6" s="185"/>
    </row>
    <row r="7" spans="1:10" ht="15" customHeight="1" x14ac:dyDescent="0.25">
      <c r="A7" s="150" t="s">
        <v>11</v>
      </c>
      <c r="B7" s="151"/>
      <c r="C7" s="151"/>
      <c r="D7" s="322"/>
      <c r="E7" s="151"/>
      <c r="F7" s="151"/>
      <c r="G7" s="153"/>
      <c r="I7" s="185"/>
    </row>
    <row r="8" spans="1:10" ht="15" customHeight="1" x14ac:dyDescent="0.25">
      <c r="A8" s="154" t="s">
        <v>12</v>
      </c>
      <c r="B8" s="155">
        <v>20627264</v>
      </c>
      <c r="C8" s="155">
        <v>20627264</v>
      </c>
      <c r="D8" s="323">
        <v>20627264</v>
      </c>
      <c r="E8" s="155">
        <v>35277081</v>
      </c>
      <c r="F8" s="155">
        <f>E8-C8</f>
        <v>14649817</v>
      </c>
      <c r="G8" s="156">
        <f t="shared" ref="G8:G31" si="0">IF(ISBLANK(F8),"  ",IF(C8&gt;0,F8/C8,IF(F8&gt;0,1,0)))</f>
        <v>0.71021619735899055</v>
      </c>
      <c r="I8" s="185"/>
    </row>
    <row r="9" spans="1:10" ht="15" customHeight="1" x14ac:dyDescent="0.25">
      <c r="A9" s="154" t="s">
        <v>13</v>
      </c>
      <c r="B9" s="155">
        <v>0</v>
      </c>
      <c r="C9" s="155">
        <v>0</v>
      </c>
      <c r="D9" s="323">
        <v>0</v>
      </c>
      <c r="E9" s="155">
        <v>0</v>
      </c>
      <c r="F9" s="155">
        <f t="shared" ref="F9:F31" si="1">E9-C9</f>
        <v>0</v>
      </c>
      <c r="G9" s="156">
        <f t="shared" si="0"/>
        <v>0</v>
      </c>
      <c r="I9" s="185"/>
    </row>
    <row r="10" spans="1:10" ht="15" customHeight="1" x14ac:dyDescent="0.25">
      <c r="A10" s="157" t="s">
        <v>14</v>
      </c>
      <c r="B10" s="158">
        <v>1686957</v>
      </c>
      <c r="C10" s="158">
        <v>1686957</v>
      </c>
      <c r="D10" s="324">
        <v>1686957</v>
      </c>
      <c r="E10" s="158">
        <v>1700658</v>
      </c>
      <c r="F10" s="155">
        <f t="shared" si="1"/>
        <v>13701</v>
      </c>
      <c r="G10" s="156">
        <f t="shared" si="0"/>
        <v>8.1217245015729501E-3</v>
      </c>
      <c r="I10" s="185"/>
    </row>
    <row r="11" spans="1:10" ht="15" customHeight="1" x14ac:dyDescent="0.25">
      <c r="A11" s="159" t="s">
        <v>15</v>
      </c>
      <c r="B11" s="160">
        <v>0</v>
      </c>
      <c r="C11" s="160">
        <v>0</v>
      </c>
      <c r="D11" s="325">
        <v>0</v>
      </c>
      <c r="E11" s="160">
        <v>0</v>
      </c>
      <c r="F11" s="155">
        <f t="shared" si="1"/>
        <v>0</v>
      </c>
      <c r="G11" s="156">
        <f t="shared" si="0"/>
        <v>0</v>
      </c>
      <c r="I11" s="185"/>
    </row>
    <row r="12" spans="1:10" ht="15" customHeight="1" x14ac:dyDescent="0.25">
      <c r="A12" s="161" t="s">
        <v>16</v>
      </c>
      <c r="B12" s="160">
        <v>1686957</v>
      </c>
      <c r="C12" s="160">
        <v>1686957</v>
      </c>
      <c r="D12" s="325">
        <v>1686957</v>
      </c>
      <c r="E12" s="160">
        <v>1700658</v>
      </c>
      <c r="F12" s="155">
        <f t="shared" si="1"/>
        <v>13701</v>
      </c>
      <c r="G12" s="156">
        <f t="shared" si="0"/>
        <v>8.1217245015729501E-3</v>
      </c>
      <c r="I12" s="185"/>
    </row>
    <row r="13" spans="1:10" ht="15" customHeight="1" x14ac:dyDescent="0.25">
      <c r="A13" s="161" t="s">
        <v>17</v>
      </c>
      <c r="B13" s="160">
        <v>0</v>
      </c>
      <c r="C13" s="160">
        <v>0</v>
      </c>
      <c r="D13" s="325">
        <v>0</v>
      </c>
      <c r="E13" s="160">
        <v>0</v>
      </c>
      <c r="F13" s="155">
        <f t="shared" si="1"/>
        <v>0</v>
      </c>
      <c r="G13" s="156">
        <f t="shared" si="0"/>
        <v>0</v>
      </c>
      <c r="I13" s="185"/>
    </row>
    <row r="14" spans="1:10" ht="15" customHeight="1" x14ac:dyDescent="0.25">
      <c r="A14" s="161" t="s">
        <v>18</v>
      </c>
      <c r="B14" s="160">
        <v>0</v>
      </c>
      <c r="C14" s="160">
        <v>0</v>
      </c>
      <c r="D14" s="325">
        <v>0</v>
      </c>
      <c r="E14" s="160">
        <v>0</v>
      </c>
      <c r="F14" s="155">
        <f t="shared" si="1"/>
        <v>0</v>
      </c>
      <c r="G14" s="156">
        <f t="shared" si="0"/>
        <v>0</v>
      </c>
      <c r="I14" s="185"/>
    </row>
    <row r="15" spans="1:10" ht="15" customHeight="1" x14ac:dyDescent="0.25">
      <c r="A15" s="161" t="s">
        <v>19</v>
      </c>
      <c r="B15" s="160">
        <v>0</v>
      </c>
      <c r="C15" s="160">
        <v>0</v>
      </c>
      <c r="D15" s="325">
        <v>0</v>
      </c>
      <c r="E15" s="160">
        <v>0</v>
      </c>
      <c r="F15" s="155">
        <f t="shared" si="1"/>
        <v>0</v>
      </c>
      <c r="G15" s="156">
        <f t="shared" si="0"/>
        <v>0</v>
      </c>
      <c r="I15" s="185"/>
    </row>
    <row r="16" spans="1:10" ht="15" customHeight="1" x14ac:dyDescent="0.25">
      <c r="A16" s="161" t="s">
        <v>20</v>
      </c>
      <c r="B16" s="160">
        <v>0</v>
      </c>
      <c r="C16" s="160">
        <v>0</v>
      </c>
      <c r="D16" s="325">
        <v>0</v>
      </c>
      <c r="E16" s="160">
        <v>0</v>
      </c>
      <c r="F16" s="155">
        <f t="shared" si="1"/>
        <v>0</v>
      </c>
      <c r="G16" s="156">
        <f t="shared" si="0"/>
        <v>0</v>
      </c>
      <c r="I16" s="185"/>
    </row>
    <row r="17" spans="1:9" ht="15" customHeight="1" x14ac:dyDescent="0.25">
      <c r="A17" s="161" t="s">
        <v>21</v>
      </c>
      <c r="B17" s="160">
        <v>0</v>
      </c>
      <c r="C17" s="160">
        <v>0</v>
      </c>
      <c r="D17" s="325">
        <v>0</v>
      </c>
      <c r="E17" s="160">
        <v>0</v>
      </c>
      <c r="F17" s="155">
        <f t="shared" si="1"/>
        <v>0</v>
      </c>
      <c r="G17" s="156">
        <f t="shared" si="0"/>
        <v>0</v>
      </c>
      <c r="I17" s="185"/>
    </row>
    <row r="18" spans="1:9" ht="15" customHeight="1" x14ac:dyDescent="0.25">
      <c r="A18" s="161" t="s">
        <v>22</v>
      </c>
      <c r="B18" s="160">
        <v>0</v>
      </c>
      <c r="C18" s="160">
        <v>0</v>
      </c>
      <c r="D18" s="325">
        <v>0</v>
      </c>
      <c r="E18" s="160">
        <v>0</v>
      </c>
      <c r="F18" s="155">
        <f t="shared" si="1"/>
        <v>0</v>
      </c>
      <c r="G18" s="156">
        <f t="shared" si="0"/>
        <v>0</v>
      </c>
      <c r="I18" s="185"/>
    </row>
    <row r="19" spans="1:9" ht="15" customHeight="1" x14ac:dyDescent="0.25">
      <c r="A19" s="161" t="s">
        <v>23</v>
      </c>
      <c r="B19" s="160">
        <v>0</v>
      </c>
      <c r="C19" s="160">
        <v>0</v>
      </c>
      <c r="D19" s="325">
        <v>0</v>
      </c>
      <c r="E19" s="160">
        <v>0</v>
      </c>
      <c r="F19" s="155">
        <f t="shared" si="1"/>
        <v>0</v>
      </c>
      <c r="G19" s="156">
        <f t="shared" si="0"/>
        <v>0</v>
      </c>
      <c r="I19" s="185"/>
    </row>
    <row r="20" spans="1:9" ht="15" customHeight="1" x14ac:dyDescent="0.25">
      <c r="A20" s="161" t="s">
        <v>24</v>
      </c>
      <c r="B20" s="160">
        <v>0</v>
      </c>
      <c r="C20" s="160">
        <v>0</v>
      </c>
      <c r="D20" s="325">
        <v>0</v>
      </c>
      <c r="E20" s="160">
        <v>0</v>
      </c>
      <c r="F20" s="155">
        <f t="shared" si="1"/>
        <v>0</v>
      </c>
      <c r="G20" s="156">
        <f t="shared" si="0"/>
        <v>0</v>
      </c>
      <c r="I20" s="185"/>
    </row>
    <row r="21" spans="1:9" ht="15" customHeight="1" x14ac:dyDescent="0.25">
      <c r="A21" s="161" t="s">
        <v>25</v>
      </c>
      <c r="B21" s="160">
        <v>0</v>
      </c>
      <c r="C21" s="160">
        <v>0</v>
      </c>
      <c r="D21" s="325">
        <v>0</v>
      </c>
      <c r="E21" s="160">
        <v>0</v>
      </c>
      <c r="F21" s="155">
        <f t="shared" si="1"/>
        <v>0</v>
      </c>
      <c r="G21" s="156">
        <f t="shared" si="0"/>
        <v>0</v>
      </c>
      <c r="I21" s="185"/>
    </row>
    <row r="22" spans="1:9" ht="15" customHeight="1" x14ac:dyDescent="0.25">
      <c r="A22" s="161" t="s">
        <v>26</v>
      </c>
      <c r="B22" s="160">
        <v>0</v>
      </c>
      <c r="C22" s="160">
        <v>0</v>
      </c>
      <c r="D22" s="325">
        <v>0</v>
      </c>
      <c r="E22" s="160">
        <v>0</v>
      </c>
      <c r="F22" s="155">
        <f t="shared" si="1"/>
        <v>0</v>
      </c>
      <c r="G22" s="156">
        <f t="shared" si="0"/>
        <v>0</v>
      </c>
      <c r="I22" s="185"/>
    </row>
    <row r="23" spans="1:9" ht="15" customHeight="1" x14ac:dyDescent="0.25">
      <c r="A23" s="162" t="s">
        <v>27</v>
      </c>
      <c r="B23" s="160">
        <v>0</v>
      </c>
      <c r="C23" s="160">
        <v>0</v>
      </c>
      <c r="D23" s="325">
        <v>0</v>
      </c>
      <c r="E23" s="160">
        <v>0</v>
      </c>
      <c r="F23" s="155">
        <f t="shared" si="1"/>
        <v>0</v>
      </c>
      <c r="G23" s="156">
        <f t="shared" si="0"/>
        <v>0</v>
      </c>
      <c r="I23" s="185"/>
    </row>
    <row r="24" spans="1:9" ht="15" customHeight="1" x14ac:dyDescent="0.25">
      <c r="A24" s="162" t="s">
        <v>28</v>
      </c>
      <c r="B24" s="160">
        <v>0</v>
      </c>
      <c r="C24" s="160">
        <v>0</v>
      </c>
      <c r="D24" s="325">
        <v>0</v>
      </c>
      <c r="E24" s="160">
        <v>0</v>
      </c>
      <c r="F24" s="155">
        <f t="shared" si="1"/>
        <v>0</v>
      </c>
      <c r="G24" s="156">
        <f t="shared" si="0"/>
        <v>0</v>
      </c>
      <c r="I24" s="185"/>
    </row>
    <row r="25" spans="1:9" ht="15" customHeight="1" x14ac:dyDescent="0.25">
      <c r="A25" s="162" t="s">
        <v>29</v>
      </c>
      <c r="B25" s="160">
        <v>0</v>
      </c>
      <c r="C25" s="160">
        <v>0</v>
      </c>
      <c r="D25" s="325">
        <v>0</v>
      </c>
      <c r="E25" s="160">
        <v>0</v>
      </c>
      <c r="F25" s="155">
        <f t="shared" si="1"/>
        <v>0</v>
      </c>
      <c r="G25" s="156">
        <f t="shared" si="0"/>
        <v>0</v>
      </c>
      <c r="I25" s="185"/>
    </row>
    <row r="26" spans="1:9" ht="15" customHeight="1" x14ac:dyDescent="0.25">
      <c r="A26" s="162" t="s">
        <v>30</v>
      </c>
      <c r="B26" s="160">
        <v>0</v>
      </c>
      <c r="C26" s="160">
        <v>0</v>
      </c>
      <c r="D26" s="325">
        <v>0</v>
      </c>
      <c r="E26" s="160">
        <v>0</v>
      </c>
      <c r="F26" s="155">
        <f t="shared" si="1"/>
        <v>0</v>
      </c>
      <c r="G26" s="156">
        <f t="shared" si="0"/>
        <v>0</v>
      </c>
      <c r="I26" s="185"/>
    </row>
    <row r="27" spans="1:9" ht="15" customHeight="1" x14ac:dyDescent="0.25">
      <c r="A27" s="162" t="s">
        <v>31</v>
      </c>
      <c r="B27" s="160">
        <v>0</v>
      </c>
      <c r="C27" s="160">
        <v>0</v>
      </c>
      <c r="D27" s="325">
        <v>0</v>
      </c>
      <c r="E27" s="160">
        <v>0</v>
      </c>
      <c r="F27" s="155">
        <f t="shared" si="1"/>
        <v>0</v>
      </c>
      <c r="G27" s="156">
        <f t="shared" si="0"/>
        <v>0</v>
      </c>
      <c r="I27" s="185"/>
    </row>
    <row r="28" spans="1:9" ht="15" customHeight="1" x14ac:dyDescent="0.25">
      <c r="A28" s="162" t="s">
        <v>87</v>
      </c>
      <c r="B28" s="160">
        <v>0</v>
      </c>
      <c r="C28" s="160">
        <v>0</v>
      </c>
      <c r="D28" s="325">
        <v>0</v>
      </c>
      <c r="E28" s="160">
        <v>0</v>
      </c>
      <c r="F28" s="155">
        <f t="shared" si="1"/>
        <v>0</v>
      </c>
      <c r="G28" s="156">
        <f t="shared" si="0"/>
        <v>0</v>
      </c>
      <c r="I28" s="185"/>
    </row>
    <row r="29" spans="1:9" ht="15" customHeight="1" x14ac:dyDescent="0.25">
      <c r="A29" s="162" t="s">
        <v>32</v>
      </c>
      <c r="B29" s="160">
        <v>0</v>
      </c>
      <c r="C29" s="160">
        <v>0</v>
      </c>
      <c r="D29" s="325">
        <v>0</v>
      </c>
      <c r="E29" s="160">
        <v>0</v>
      </c>
      <c r="F29" s="155">
        <f t="shared" si="1"/>
        <v>0</v>
      </c>
      <c r="G29" s="156">
        <f t="shared" si="0"/>
        <v>0</v>
      </c>
      <c r="I29" s="185"/>
    </row>
    <row r="30" spans="1:9" ht="15" customHeight="1" x14ac:dyDescent="0.25">
      <c r="A30" s="219" t="s">
        <v>199</v>
      </c>
      <c r="B30" s="160">
        <v>0</v>
      </c>
      <c r="C30" s="160">
        <v>0</v>
      </c>
      <c r="D30" s="325">
        <v>0</v>
      </c>
      <c r="E30" s="160">
        <v>0</v>
      </c>
      <c r="F30" s="155">
        <f t="shared" si="1"/>
        <v>0</v>
      </c>
      <c r="G30" s="156">
        <f t="shared" si="0"/>
        <v>0</v>
      </c>
      <c r="I30" s="185"/>
    </row>
    <row r="31" spans="1:9" ht="15" customHeight="1" x14ac:dyDescent="0.25">
      <c r="A31" s="162" t="s">
        <v>200</v>
      </c>
      <c r="B31" s="160">
        <v>0</v>
      </c>
      <c r="C31" s="160">
        <v>0</v>
      </c>
      <c r="D31" s="325">
        <v>0</v>
      </c>
      <c r="E31" s="160">
        <v>0</v>
      </c>
      <c r="F31" s="155">
        <f t="shared" si="1"/>
        <v>0</v>
      </c>
      <c r="G31" s="156">
        <f t="shared" si="0"/>
        <v>0</v>
      </c>
      <c r="I31" s="185"/>
    </row>
    <row r="32" spans="1:9" ht="15" customHeight="1" x14ac:dyDescent="0.25">
      <c r="A32" s="352" t="s">
        <v>211</v>
      </c>
      <c r="B32" s="160">
        <v>0</v>
      </c>
      <c r="C32" s="160">
        <v>0</v>
      </c>
      <c r="D32" s="325">
        <v>0</v>
      </c>
      <c r="E32" s="160">
        <v>0</v>
      </c>
      <c r="F32" s="155">
        <f t="shared" ref="F32" si="2">E32-C32</f>
        <v>0</v>
      </c>
      <c r="G32" s="156">
        <f t="shared" ref="G32" si="3">IF(ISBLANK(F32),"  ",IF(C32&gt;0,F32/C32,IF(F32&gt;0,1,0)))</f>
        <v>0</v>
      </c>
      <c r="I32" s="185"/>
    </row>
    <row r="33" spans="1:14" ht="15" customHeight="1" x14ac:dyDescent="0.25">
      <c r="A33" s="163" t="s">
        <v>33</v>
      </c>
      <c r="B33" s="160"/>
      <c r="C33" s="160"/>
      <c r="D33" s="325"/>
      <c r="E33" s="160"/>
      <c r="F33" s="160"/>
      <c r="G33" s="152"/>
      <c r="I33" s="185"/>
    </row>
    <row r="34" spans="1:14" ht="15" customHeight="1" x14ac:dyDescent="0.25">
      <c r="A34" s="159" t="s">
        <v>34</v>
      </c>
      <c r="B34" s="155">
        <v>0</v>
      </c>
      <c r="C34" s="155">
        <v>0</v>
      </c>
      <c r="D34" s="323">
        <v>0</v>
      </c>
      <c r="E34" s="155">
        <v>0</v>
      </c>
      <c r="F34" s="155">
        <f>E34-C34</f>
        <v>0</v>
      </c>
      <c r="G34" s="156">
        <f>IF(ISBLANK(F34),"  ",IF(C34&gt;0,F34/C34,IF(F34&gt;0,1,0)))</f>
        <v>0</v>
      </c>
      <c r="I34" s="185"/>
    </row>
    <row r="35" spans="1:14" ht="15" customHeight="1" x14ac:dyDescent="0.25">
      <c r="A35" s="164" t="s">
        <v>35</v>
      </c>
      <c r="B35" s="160"/>
      <c r="C35" s="160"/>
      <c r="D35" s="325"/>
      <c r="E35" s="160"/>
      <c r="F35" s="160"/>
      <c r="G35" s="152"/>
      <c r="I35" s="185"/>
    </row>
    <row r="36" spans="1:14" ht="15" customHeight="1" x14ac:dyDescent="0.25">
      <c r="A36" s="159" t="s">
        <v>34</v>
      </c>
      <c r="B36" s="151">
        <v>0</v>
      </c>
      <c r="C36" s="151">
        <v>0</v>
      </c>
      <c r="D36" s="322">
        <v>0</v>
      </c>
      <c r="E36" s="151">
        <v>0</v>
      </c>
      <c r="F36" s="155">
        <f>E36-C36</f>
        <v>0</v>
      </c>
      <c r="G36" s="156">
        <f>IF(ISBLANK(F36),"  ",IF(C36&gt;0,F36/C36,IF(F36&gt;0,1,0)))</f>
        <v>0</v>
      </c>
      <c r="I36" s="185"/>
    </row>
    <row r="37" spans="1:14" ht="15" customHeight="1" x14ac:dyDescent="0.25">
      <c r="A37" s="161" t="s">
        <v>36</v>
      </c>
      <c r="B37" s="160"/>
      <c r="C37" s="160"/>
      <c r="D37" s="325"/>
      <c r="E37" s="160"/>
      <c r="F37" s="158"/>
      <c r="G37" s="156" t="str">
        <f>IF(ISBLANK(F37),"  ",IF(C37&gt;0,F37/C37,IF(F37&gt;0,1,0)))</f>
        <v xml:space="preserve">  </v>
      </c>
      <c r="I37" s="185"/>
    </row>
    <row r="38" spans="1:14" s="124" customFormat="1" ht="15" customHeight="1" x14ac:dyDescent="0.25">
      <c r="A38" s="165" t="s">
        <v>38</v>
      </c>
      <c r="B38" s="166">
        <v>22314221</v>
      </c>
      <c r="C38" s="166">
        <v>22314221</v>
      </c>
      <c r="D38" s="326">
        <v>22314221</v>
      </c>
      <c r="E38" s="166">
        <v>36977739</v>
      </c>
      <c r="F38" s="166">
        <f>E38-C38</f>
        <v>14663518</v>
      </c>
      <c r="G38" s="167">
        <f>IF(ISBLANK(F38),"  ",IF(C38&gt;0,F38/C38,IF(F38&gt;0,1,0)))</f>
        <v>0.65713779566851116</v>
      </c>
      <c r="I38" s="215"/>
    </row>
    <row r="39" spans="1:14" ht="15" customHeight="1" x14ac:dyDescent="0.25">
      <c r="A39" s="163" t="s">
        <v>39</v>
      </c>
      <c r="B39" s="160"/>
      <c r="C39" s="160"/>
      <c r="D39" s="325"/>
      <c r="E39" s="160"/>
      <c r="F39" s="160"/>
      <c r="G39" s="152"/>
      <c r="I39" s="185"/>
    </row>
    <row r="40" spans="1:14" ht="15" customHeight="1" x14ac:dyDescent="0.25">
      <c r="A40" s="168" t="s">
        <v>40</v>
      </c>
      <c r="B40" s="155">
        <v>0</v>
      </c>
      <c r="C40" s="155">
        <v>0</v>
      </c>
      <c r="D40" s="323">
        <v>0</v>
      </c>
      <c r="E40" s="155">
        <v>0</v>
      </c>
      <c r="F40" s="155">
        <f>E40-C40</f>
        <v>0</v>
      </c>
      <c r="G40" s="156">
        <f t="shared" ref="G40:G45" si="4">IF(ISBLANK(F40),"  ",IF(C40&gt;0,F40/C40,IF(F40&gt;0,1,0)))</f>
        <v>0</v>
      </c>
      <c r="I40" s="185"/>
    </row>
    <row r="41" spans="1:14" ht="15" customHeight="1" x14ac:dyDescent="0.25">
      <c r="A41" s="169" t="s">
        <v>41</v>
      </c>
      <c r="B41" s="155">
        <v>0</v>
      </c>
      <c r="C41" s="155">
        <v>0</v>
      </c>
      <c r="D41" s="323">
        <v>0</v>
      </c>
      <c r="E41" s="155">
        <v>0</v>
      </c>
      <c r="F41" s="155">
        <f t="shared" ref="F41:F45" si="5">E41-C41</f>
        <v>0</v>
      </c>
      <c r="G41" s="156">
        <f t="shared" si="4"/>
        <v>0</v>
      </c>
      <c r="I41" s="185"/>
    </row>
    <row r="42" spans="1:14" ht="15" customHeight="1" x14ac:dyDescent="0.25">
      <c r="A42" s="169" t="s">
        <v>42</v>
      </c>
      <c r="B42" s="222">
        <v>0</v>
      </c>
      <c r="C42" s="222">
        <v>0</v>
      </c>
      <c r="D42" s="323">
        <v>0</v>
      </c>
      <c r="E42" s="155">
        <v>0</v>
      </c>
      <c r="F42" s="155">
        <f t="shared" si="5"/>
        <v>0</v>
      </c>
      <c r="G42" s="156">
        <f t="shared" si="4"/>
        <v>0</v>
      </c>
      <c r="I42" s="185"/>
    </row>
    <row r="43" spans="1:14" ht="15" customHeight="1" x14ac:dyDescent="0.25">
      <c r="A43" s="169" t="s">
        <v>43</v>
      </c>
      <c r="B43" s="155">
        <v>0</v>
      </c>
      <c r="C43" s="155">
        <v>0</v>
      </c>
      <c r="D43" s="323">
        <v>0</v>
      </c>
      <c r="E43" s="155">
        <v>0</v>
      </c>
      <c r="F43" s="155">
        <f t="shared" si="5"/>
        <v>0</v>
      </c>
      <c r="G43" s="156">
        <f t="shared" si="4"/>
        <v>0</v>
      </c>
      <c r="I43" s="185"/>
    </row>
    <row r="44" spans="1:14" ht="15" customHeight="1" x14ac:dyDescent="0.25">
      <c r="A44" s="170" t="s">
        <v>44</v>
      </c>
      <c r="B44" s="155">
        <v>0</v>
      </c>
      <c r="C44" s="155">
        <v>0</v>
      </c>
      <c r="D44" s="323">
        <v>0</v>
      </c>
      <c r="E44" s="155">
        <v>0</v>
      </c>
      <c r="F44" s="155">
        <f t="shared" si="5"/>
        <v>0</v>
      </c>
      <c r="G44" s="156">
        <f t="shared" si="4"/>
        <v>0</v>
      </c>
      <c r="I44" s="185"/>
    </row>
    <row r="45" spans="1:14" s="124" customFormat="1" ht="15" customHeight="1" x14ac:dyDescent="0.25">
      <c r="A45" s="163" t="s">
        <v>45</v>
      </c>
      <c r="B45" s="171">
        <v>0</v>
      </c>
      <c r="C45" s="171">
        <v>0</v>
      </c>
      <c r="D45" s="327">
        <v>0</v>
      </c>
      <c r="E45" s="171">
        <v>0</v>
      </c>
      <c r="F45" s="173">
        <f t="shared" si="5"/>
        <v>0</v>
      </c>
      <c r="G45" s="167">
        <f t="shared" si="4"/>
        <v>0</v>
      </c>
      <c r="I45" s="215"/>
      <c r="N45" s="124" t="s">
        <v>46</v>
      </c>
    </row>
    <row r="46" spans="1:14" ht="15" customHeight="1" x14ac:dyDescent="0.25">
      <c r="A46" s="161" t="s">
        <v>46</v>
      </c>
      <c r="B46" s="160"/>
      <c r="C46" s="160"/>
      <c r="D46" s="325"/>
      <c r="E46" s="160"/>
      <c r="F46" s="160"/>
      <c r="G46" s="152"/>
      <c r="I46" s="185"/>
    </row>
    <row r="47" spans="1:14" s="124" customFormat="1" ht="15" customHeight="1" x14ac:dyDescent="0.25">
      <c r="A47" s="172" t="s">
        <v>47</v>
      </c>
      <c r="B47" s="173">
        <v>0</v>
      </c>
      <c r="C47" s="173">
        <v>0</v>
      </c>
      <c r="D47" s="328"/>
      <c r="E47" s="173">
        <v>0</v>
      </c>
      <c r="F47" s="173">
        <f>E47-C47</f>
        <v>0</v>
      </c>
      <c r="G47" s="167">
        <f>IF(ISBLANK(F47),"  ",IF(C47&gt;0,F47/C47,IF(F47&gt;0,1,0)))</f>
        <v>0</v>
      </c>
      <c r="I47" s="215"/>
    </row>
    <row r="48" spans="1:14" ht="15" customHeight="1" x14ac:dyDescent="0.25">
      <c r="A48" s="161" t="s">
        <v>46</v>
      </c>
      <c r="B48" s="166"/>
      <c r="C48" s="166"/>
      <c r="D48" s="326"/>
      <c r="E48" s="166"/>
      <c r="F48" s="160"/>
      <c r="G48" s="152"/>
      <c r="I48" s="215"/>
    </row>
    <row r="49" spans="1:12" ht="15" customHeight="1" x14ac:dyDescent="0.25">
      <c r="A49" s="172" t="s">
        <v>198</v>
      </c>
      <c r="B49" s="173">
        <v>0</v>
      </c>
      <c r="C49" s="173">
        <v>0</v>
      </c>
      <c r="D49" s="328">
        <v>6396237</v>
      </c>
      <c r="E49" s="173">
        <v>0</v>
      </c>
      <c r="F49" s="173">
        <f>E49-C49</f>
        <v>0</v>
      </c>
      <c r="G49" s="167">
        <f>IF(ISBLANK(F49)," ",IF(C49&gt;0,F49/C49,IF(F49&gt;0,1,0)))</f>
        <v>0</v>
      </c>
      <c r="I49" s="215"/>
    </row>
    <row r="50" spans="1:12" ht="15" customHeight="1" x14ac:dyDescent="0.25">
      <c r="A50" s="159"/>
      <c r="B50" s="151"/>
      <c r="C50" s="151"/>
      <c r="D50" s="322"/>
      <c r="E50" s="151"/>
      <c r="F50" s="151"/>
      <c r="G50" s="153"/>
      <c r="I50" s="185"/>
    </row>
    <row r="51" spans="1:12" s="124" customFormat="1" ht="15" customHeight="1" x14ac:dyDescent="0.25">
      <c r="A51" s="172" t="s">
        <v>48</v>
      </c>
      <c r="B51" s="173">
        <v>0</v>
      </c>
      <c r="C51" s="173">
        <v>0</v>
      </c>
      <c r="D51" s="328">
        <v>0</v>
      </c>
      <c r="E51" s="173">
        <v>0</v>
      </c>
      <c r="F51" s="173">
        <f>E51-C51</f>
        <v>0</v>
      </c>
      <c r="G51" s="167">
        <f>IF(ISBLANK(F51),"  ",IF(C51&gt;0,F51/C51,IF(F51&gt;0,1,0)))</f>
        <v>0</v>
      </c>
      <c r="I51" s="215"/>
    </row>
    <row r="52" spans="1:12" ht="15" customHeight="1" x14ac:dyDescent="0.25">
      <c r="A52" s="161" t="s">
        <v>46</v>
      </c>
      <c r="B52" s="160"/>
      <c r="C52" s="160"/>
      <c r="D52" s="325"/>
      <c r="E52" s="160"/>
      <c r="F52" s="160"/>
      <c r="G52" s="152"/>
      <c r="I52" s="185"/>
    </row>
    <row r="53" spans="1:12" s="124" customFormat="1" ht="15" customHeight="1" x14ac:dyDescent="0.25">
      <c r="A53" s="163" t="s">
        <v>49</v>
      </c>
      <c r="B53" s="171">
        <v>98486496</v>
      </c>
      <c r="C53" s="171">
        <v>103355648</v>
      </c>
      <c r="D53" s="327">
        <v>103355648</v>
      </c>
      <c r="E53" s="171">
        <v>103355648</v>
      </c>
      <c r="F53" s="171">
        <f>E53-C53</f>
        <v>0</v>
      </c>
      <c r="G53" s="167">
        <f>IF(ISBLANK(F53),"  ",IF(C53&gt;0,F53/C53,IF(F53&gt;0,1,0)))</f>
        <v>0</v>
      </c>
      <c r="I53" s="215"/>
    </row>
    <row r="54" spans="1:12" ht="15" customHeight="1" x14ac:dyDescent="0.25">
      <c r="A54" s="161" t="s">
        <v>46</v>
      </c>
      <c r="B54" s="160"/>
      <c r="C54" s="160"/>
      <c r="D54" s="325"/>
      <c r="E54" s="160"/>
      <c r="F54" s="160"/>
      <c r="G54" s="152"/>
      <c r="I54" s="185"/>
    </row>
    <row r="55" spans="1:12" s="124" customFormat="1" ht="15" customHeight="1" x14ac:dyDescent="0.25">
      <c r="A55" s="174" t="s">
        <v>50</v>
      </c>
      <c r="B55" s="175">
        <v>0</v>
      </c>
      <c r="C55" s="175">
        <v>0</v>
      </c>
      <c r="D55" s="329"/>
      <c r="E55" s="175">
        <v>0</v>
      </c>
      <c r="F55" s="175">
        <f>E55-C55</f>
        <v>0</v>
      </c>
      <c r="G55" s="167">
        <f>IF(ISBLANK(F55),"  ",IF(C55&gt;0,F55/C55,IF(F55&gt;0,1,0)))</f>
        <v>0</v>
      </c>
      <c r="I55" s="215"/>
    </row>
    <row r="56" spans="1:12" ht="15" customHeight="1" x14ac:dyDescent="0.25">
      <c r="A56" s="163"/>
      <c r="B56" s="151"/>
      <c r="C56" s="151"/>
      <c r="D56" s="322"/>
      <c r="E56" s="151"/>
      <c r="F56" s="151"/>
      <c r="G56" s="176"/>
      <c r="I56" s="185"/>
    </row>
    <row r="57" spans="1:12" s="124" customFormat="1" ht="15" customHeight="1" x14ac:dyDescent="0.25">
      <c r="A57" s="163" t="s">
        <v>51</v>
      </c>
      <c r="B57" s="171">
        <v>0</v>
      </c>
      <c r="C57" s="171">
        <v>0</v>
      </c>
      <c r="D57" s="327">
        <v>0</v>
      </c>
      <c r="E57" s="171">
        <v>0</v>
      </c>
      <c r="F57" s="175">
        <f>E57-C57</f>
        <v>0</v>
      </c>
      <c r="G57" s="167">
        <f>IF(ISBLANK(F57),"  ",IF(C57&gt;0,F57/C57,IF(F57&gt;0,1,0)))</f>
        <v>0</v>
      </c>
      <c r="I57" s="215"/>
    </row>
    <row r="58" spans="1:12" ht="15" customHeight="1" x14ac:dyDescent="0.25">
      <c r="A58" s="161"/>
      <c r="B58" s="160"/>
      <c r="C58" s="160"/>
      <c r="D58" s="325"/>
      <c r="E58" s="160"/>
      <c r="F58" s="160"/>
      <c r="G58" s="152"/>
      <c r="I58" s="185"/>
    </row>
    <row r="59" spans="1:12" s="124" customFormat="1" ht="15" customHeight="1" x14ac:dyDescent="0.25">
      <c r="A59" s="177" t="s">
        <v>52</v>
      </c>
      <c r="B59" s="171">
        <v>120800717</v>
      </c>
      <c r="C59" s="171">
        <v>125669869</v>
      </c>
      <c r="D59" s="327">
        <v>132066106</v>
      </c>
      <c r="E59" s="171">
        <v>140333387</v>
      </c>
      <c r="F59" s="171">
        <f>E59-C59</f>
        <v>14663518</v>
      </c>
      <c r="G59" s="167">
        <f>IF(ISBLANK(F59),"  ",IF(C59&gt;0,F59/C59,IF(F59&gt;0,1,0)))</f>
        <v>0.11668284622784161</v>
      </c>
      <c r="I59" s="215"/>
    </row>
    <row r="60" spans="1:12" ht="15" customHeight="1" x14ac:dyDescent="0.25">
      <c r="A60" s="178"/>
      <c r="B60" s="160"/>
      <c r="C60" s="160"/>
      <c r="D60" s="325"/>
      <c r="E60" s="160"/>
      <c r="F60" s="160"/>
      <c r="G60" s="152" t="s">
        <v>46</v>
      </c>
      <c r="I60" s="185"/>
    </row>
    <row r="61" spans="1:12" ht="15" customHeight="1" x14ac:dyDescent="0.25">
      <c r="A61" s="179"/>
      <c r="B61" s="151"/>
      <c r="C61" s="151"/>
      <c r="D61" s="322"/>
      <c r="E61" s="151"/>
      <c r="F61" s="151"/>
      <c r="G61" s="153" t="s">
        <v>46</v>
      </c>
      <c r="I61" s="185"/>
    </row>
    <row r="62" spans="1:12" ht="15" customHeight="1" x14ac:dyDescent="0.25">
      <c r="A62" s="177" t="s">
        <v>53</v>
      </c>
      <c r="B62" s="151"/>
      <c r="C62" s="151"/>
      <c r="D62" s="322"/>
      <c r="E62" s="151"/>
      <c r="F62" s="151"/>
      <c r="G62" s="153"/>
      <c r="I62" s="185"/>
    </row>
    <row r="63" spans="1:12" ht="15" customHeight="1" x14ac:dyDescent="0.25">
      <c r="A63" s="159" t="s">
        <v>54</v>
      </c>
      <c r="B63" s="151">
        <v>39271737</v>
      </c>
      <c r="C63" s="151">
        <v>40742083</v>
      </c>
      <c r="D63" s="322">
        <v>40742083</v>
      </c>
      <c r="E63" s="151">
        <v>43728595</v>
      </c>
      <c r="F63" s="151">
        <f>E63-C63</f>
        <v>2986512</v>
      </c>
      <c r="G63" s="156">
        <f t="shared" ref="G63:G76" si="6">IF(ISBLANK(F63),"  ",IF(C63&gt;0,F63/C63,IF(F63&gt;0,1,0)))</f>
        <v>7.330287948213153E-2</v>
      </c>
      <c r="I63" s="185"/>
      <c r="L63" s="139" t="s">
        <v>46</v>
      </c>
    </row>
    <row r="64" spans="1:12" ht="15" customHeight="1" x14ac:dyDescent="0.25">
      <c r="A64" s="161" t="s">
        <v>55</v>
      </c>
      <c r="B64" s="160">
        <v>12295036</v>
      </c>
      <c r="C64" s="160">
        <v>12741640</v>
      </c>
      <c r="D64" s="325">
        <v>12741640</v>
      </c>
      <c r="E64" s="160">
        <v>15643851</v>
      </c>
      <c r="F64" s="160">
        <f>E64-C64</f>
        <v>2902211</v>
      </c>
      <c r="G64" s="156">
        <f t="shared" si="6"/>
        <v>0.22777374027205288</v>
      </c>
      <c r="I64" s="185"/>
    </row>
    <row r="65" spans="1:9" ht="15" customHeight="1" x14ac:dyDescent="0.25">
      <c r="A65" s="161" t="s">
        <v>56</v>
      </c>
      <c r="B65" s="160">
        <v>118004</v>
      </c>
      <c r="C65" s="160">
        <v>130422</v>
      </c>
      <c r="D65" s="325">
        <v>130422</v>
      </c>
      <c r="E65" s="160">
        <v>133769</v>
      </c>
      <c r="F65" s="160">
        <f t="shared" ref="F65:F76" si="7">E65-C65</f>
        <v>3347</v>
      </c>
      <c r="G65" s="156">
        <f t="shared" si="6"/>
        <v>2.5662848292465994E-2</v>
      </c>
      <c r="I65" s="185"/>
    </row>
    <row r="66" spans="1:9" ht="15" customHeight="1" x14ac:dyDescent="0.25">
      <c r="A66" s="161" t="s">
        <v>57</v>
      </c>
      <c r="B66" s="160">
        <v>11416490</v>
      </c>
      <c r="C66" s="160">
        <v>12322919</v>
      </c>
      <c r="D66" s="325">
        <v>12322919</v>
      </c>
      <c r="E66" s="160">
        <v>12667018</v>
      </c>
      <c r="F66" s="160">
        <f t="shared" si="7"/>
        <v>344099</v>
      </c>
      <c r="G66" s="156">
        <f t="shared" si="6"/>
        <v>2.7923497671290383E-2</v>
      </c>
      <c r="I66" s="185"/>
    </row>
    <row r="67" spans="1:9" ht="15" customHeight="1" x14ac:dyDescent="0.25">
      <c r="A67" s="161" t="s">
        <v>58</v>
      </c>
      <c r="B67" s="160">
        <v>4380576</v>
      </c>
      <c r="C67" s="160">
        <v>4834870</v>
      </c>
      <c r="D67" s="325">
        <v>4834870</v>
      </c>
      <c r="E67" s="160">
        <v>4387563</v>
      </c>
      <c r="F67" s="160">
        <f t="shared" si="7"/>
        <v>-447307</v>
      </c>
      <c r="G67" s="156">
        <f t="shared" si="6"/>
        <v>-9.2516861880464207E-2</v>
      </c>
      <c r="I67" s="185"/>
    </row>
    <row r="68" spans="1:9" ht="15" customHeight="1" x14ac:dyDescent="0.25">
      <c r="A68" s="161" t="s">
        <v>59</v>
      </c>
      <c r="B68" s="160">
        <v>12320392</v>
      </c>
      <c r="C68" s="160">
        <v>12896790</v>
      </c>
      <c r="D68" s="325">
        <v>12896790</v>
      </c>
      <c r="E68" s="160">
        <v>12725257</v>
      </c>
      <c r="F68" s="160">
        <f t="shared" si="7"/>
        <v>-171533</v>
      </c>
      <c r="G68" s="156">
        <f t="shared" si="6"/>
        <v>-1.3300441427673088E-2</v>
      </c>
      <c r="I68" s="185"/>
    </row>
    <row r="69" spans="1:9" ht="15" customHeight="1" x14ac:dyDescent="0.25">
      <c r="A69" s="161" t="s">
        <v>60</v>
      </c>
      <c r="B69" s="160">
        <v>28015707</v>
      </c>
      <c r="C69" s="160">
        <v>28505516</v>
      </c>
      <c r="D69" s="325">
        <v>34901753</v>
      </c>
      <c r="E69" s="160">
        <v>36167088</v>
      </c>
      <c r="F69" s="160">
        <f t="shared" si="7"/>
        <v>7661572</v>
      </c>
      <c r="G69" s="156">
        <f t="shared" si="6"/>
        <v>0.26877506795526873</v>
      </c>
      <c r="I69" s="185"/>
    </row>
    <row r="70" spans="1:9" ht="15" customHeight="1" x14ac:dyDescent="0.25">
      <c r="A70" s="161" t="s">
        <v>61</v>
      </c>
      <c r="B70" s="160">
        <v>9590135</v>
      </c>
      <c r="C70" s="160">
        <v>10102989</v>
      </c>
      <c r="D70" s="325">
        <v>10102989</v>
      </c>
      <c r="E70" s="160">
        <v>11737606</v>
      </c>
      <c r="F70" s="160">
        <f t="shared" si="7"/>
        <v>1634617</v>
      </c>
      <c r="G70" s="156">
        <f t="shared" si="6"/>
        <v>0.16179538550423048</v>
      </c>
      <c r="I70" s="185"/>
    </row>
    <row r="71" spans="1:9" s="124" customFormat="1" ht="15" customHeight="1" x14ac:dyDescent="0.25">
      <c r="A71" s="180" t="s">
        <v>62</v>
      </c>
      <c r="B71" s="166">
        <v>117408077</v>
      </c>
      <c r="C71" s="166">
        <v>122277229</v>
      </c>
      <c r="D71" s="326">
        <v>128673466</v>
      </c>
      <c r="E71" s="166">
        <v>137190747</v>
      </c>
      <c r="F71" s="160">
        <f t="shared" si="7"/>
        <v>14913518</v>
      </c>
      <c r="G71" s="167">
        <f t="shared" si="6"/>
        <v>0.12196480180295875</v>
      </c>
      <c r="I71" s="215"/>
    </row>
    <row r="72" spans="1:9" ht="15" customHeight="1" x14ac:dyDescent="0.25">
      <c r="A72" s="161" t="s">
        <v>63</v>
      </c>
      <c r="B72" s="160">
        <v>0</v>
      </c>
      <c r="C72" s="160">
        <v>0</v>
      </c>
      <c r="D72" s="325">
        <v>0</v>
      </c>
      <c r="E72" s="160">
        <v>0</v>
      </c>
      <c r="F72" s="160">
        <f t="shared" si="7"/>
        <v>0</v>
      </c>
      <c r="G72" s="156">
        <f t="shared" si="6"/>
        <v>0</v>
      </c>
      <c r="I72" s="185"/>
    </row>
    <row r="73" spans="1:9" ht="15" customHeight="1" x14ac:dyDescent="0.25">
      <c r="A73" s="161" t="s">
        <v>64</v>
      </c>
      <c r="B73" s="160">
        <v>0</v>
      </c>
      <c r="C73" s="160">
        <v>0</v>
      </c>
      <c r="D73" s="325">
        <v>0</v>
      </c>
      <c r="E73" s="160">
        <v>0</v>
      </c>
      <c r="F73" s="160">
        <f t="shared" si="7"/>
        <v>0</v>
      </c>
      <c r="G73" s="156">
        <f t="shared" si="6"/>
        <v>0</v>
      </c>
      <c r="I73" s="185"/>
    </row>
    <row r="74" spans="1:9" ht="15" customHeight="1" x14ac:dyDescent="0.25">
      <c r="A74" s="161" t="s">
        <v>65</v>
      </c>
      <c r="B74" s="160">
        <v>3392640</v>
      </c>
      <c r="C74" s="160">
        <v>3392640</v>
      </c>
      <c r="D74" s="325">
        <v>3392640</v>
      </c>
      <c r="E74" s="160">
        <v>3142640</v>
      </c>
      <c r="F74" s="160">
        <f t="shared" si="7"/>
        <v>-250000</v>
      </c>
      <c r="G74" s="156">
        <f t="shared" si="6"/>
        <v>-7.3688926617619319E-2</v>
      </c>
      <c r="I74" s="185"/>
    </row>
    <row r="75" spans="1:9" ht="15" customHeight="1" x14ac:dyDescent="0.25">
      <c r="A75" s="161" t="s">
        <v>66</v>
      </c>
      <c r="B75" s="160">
        <v>0</v>
      </c>
      <c r="C75" s="160">
        <v>0</v>
      </c>
      <c r="D75" s="325">
        <v>0</v>
      </c>
      <c r="E75" s="160">
        <v>0</v>
      </c>
      <c r="F75" s="160">
        <f t="shared" si="7"/>
        <v>0</v>
      </c>
      <c r="G75" s="156">
        <f t="shared" si="6"/>
        <v>0</v>
      </c>
      <c r="I75" s="185"/>
    </row>
    <row r="76" spans="1:9" s="124" customFormat="1" ht="15" customHeight="1" x14ac:dyDescent="0.25">
      <c r="A76" s="181" t="s">
        <v>67</v>
      </c>
      <c r="B76" s="182">
        <v>120800717</v>
      </c>
      <c r="C76" s="182">
        <v>125669869</v>
      </c>
      <c r="D76" s="330">
        <v>132066106</v>
      </c>
      <c r="E76" s="182">
        <v>140333387</v>
      </c>
      <c r="F76" s="232">
        <f t="shared" si="7"/>
        <v>14663518</v>
      </c>
      <c r="G76" s="167">
        <f t="shared" si="6"/>
        <v>0.11668284622784161</v>
      </c>
      <c r="I76" s="215"/>
    </row>
    <row r="77" spans="1:9" ht="15" customHeight="1" x14ac:dyDescent="0.25">
      <c r="A77" s="179"/>
      <c r="B77" s="151"/>
      <c r="C77" s="151"/>
      <c r="D77" s="322"/>
      <c r="E77" s="151"/>
      <c r="F77" s="151"/>
      <c r="G77" s="153"/>
      <c r="I77" s="185"/>
    </row>
    <row r="78" spans="1:9" ht="15" customHeight="1" x14ac:dyDescent="0.25">
      <c r="A78" s="177" t="s">
        <v>68</v>
      </c>
      <c r="B78" s="151"/>
      <c r="C78" s="151"/>
      <c r="D78" s="322"/>
      <c r="E78" s="151"/>
      <c r="F78" s="151"/>
      <c r="G78" s="153"/>
      <c r="I78" s="185"/>
    </row>
    <row r="79" spans="1:9" ht="15" customHeight="1" x14ac:dyDescent="0.25">
      <c r="A79" s="159" t="s">
        <v>69</v>
      </c>
      <c r="B79" s="155">
        <v>50226509</v>
      </c>
      <c r="C79" s="155">
        <v>50273788</v>
      </c>
      <c r="D79" s="323">
        <v>50273788</v>
      </c>
      <c r="E79" s="155">
        <v>53007779</v>
      </c>
      <c r="F79" s="151">
        <f>E79-C79</f>
        <v>2733991</v>
      </c>
      <c r="G79" s="156">
        <f t="shared" ref="G79:G97" si="8">IF(ISBLANK(F79),"  ",IF(C79&gt;0,F79/C79,IF(F79&gt;0,1,0)))</f>
        <v>5.4382037016983881E-2</v>
      </c>
      <c r="I79" s="185"/>
    </row>
    <row r="80" spans="1:9" ht="15" customHeight="1" x14ac:dyDescent="0.25">
      <c r="A80" s="161" t="s">
        <v>70</v>
      </c>
      <c r="B80" s="158">
        <v>3473932</v>
      </c>
      <c r="C80" s="158">
        <v>4307166</v>
      </c>
      <c r="D80" s="324">
        <v>4307166</v>
      </c>
      <c r="E80" s="158">
        <v>4268466</v>
      </c>
      <c r="F80" s="160">
        <f>E80-C80</f>
        <v>-38700</v>
      </c>
      <c r="G80" s="156">
        <f t="shared" si="8"/>
        <v>-8.9850263491121542E-3</v>
      </c>
      <c r="I80" s="185"/>
    </row>
    <row r="81" spans="1:9" ht="15" customHeight="1" x14ac:dyDescent="0.25">
      <c r="A81" s="161" t="s">
        <v>71</v>
      </c>
      <c r="B81" s="151">
        <v>23140320</v>
      </c>
      <c r="C81" s="151">
        <v>24018828</v>
      </c>
      <c r="D81" s="322">
        <v>24018828</v>
      </c>
      <c r="E81" s="151">
        <v>25170759</v>
      </c>
      <c r="F81" s="160">
        <f t="shared" ref="F81:F96" si="9">E81-C81</f>
        <v>1151931</v>
      </c>
      <c r="G81" s="156">
        <f t="shared" si="8"/>
        <v>4.7959500771644646E-2</v>
      </c>
      <c r="I81" s="185"/>
    </row>
    <row r="82" spans="1:9" s="124" customFormat="1" ht="15" customHeight="1" x14ac:dyDescent="0.25">
      <c r="A82" s="180" t="s">
        <v>72</v>
      </c>
      <c r="B82" s="182">
        <v>76840761</v>
      </c>
      <c r="C82" s="182">
        <v>78599782</v>
      </c>
      <c r="D82" s="330">
        <v>78599782</v>
      </c>
      <c r="E82" s="182">
        <v>82447004</v>
      </c>
      <c r="F82" s="166">
        <f t="shared" si="9"/>
        <v>3847222</v>
      </c>
      <c r="G82" s="167">
        <f t="shared" si="8"/>
        <v>4.8946980539971471E-2</v>
      </c>
      <c r="I82" s="215"/>
    </row>
    <row r="83" spans="1:9" ht="15" customHeight="1" x14ac:dyDescent="0.25">
      <c r="A83" s="161" t="s">
        <v>73</v>
      </c>
      <c r="B83" s="158">
        <v>27846</v>
      </c>
      <c r="C83" s="158">
        <v>516607</v>
      </c>
      <c r="D83" s="324">
        <v>516607</v>
      </c>
      <c r="E83" s="158">
        <v>511607</v>
      </c>
      <c r="F83" s="160">
        <f t="shared" si="9"/>
        <v>-5000</v>
      </c>
      <c r="G83" s="156">
        <f t="shared" si="8"/>
        <v>-9.6785370697648303E-3</v>
      </c>
      <c r="I83" s="185"/>
    </row>
    <row r="84" spans="1:9" ht="15" customHeight="1" x14ac:dyDescent="0.25">
      <c r="A84" s="161" t="s">
        <v>74</v>
      </c>
      <c r="B84" s="155">
        <v>6960229</v>
      </c>
      <c r="C84" s="155">
        <v>8098290</v>
      </c>
      <c r="D84" s="323">
        <v>8098290</v>
      </c>
      <c r="E84" s="155">
        <v>8043541</v>
      </c>
      <c r="F84" s="160">
        <f t="shared" si="9"/>
        <v>-54749</v>
      </c>
      <c r="G84" s="156">
        <f t="shared" si="8"/>
        <v>-6.7605630324426517E-3</v>
      </c>
      <c r="I84" s="185"/>
    </row>
    <row r="85" spans="1:9" ht="15" customHeight="1" x14ac:dyDescent="0.25">
      <c r="A85" s="161" t="s">
        <v>75</v>
      </c>
      <c r="B85" s="151">
        <v>1100308</v>
      </c>
      <c r="C85" s="151">
        <v>1797865</v>
      </c>
      <c r="D85" s="322">
        <v>1797865</v>
      </c>
      <c r="E85" s="151">
        <v>1797915</v>
      </c>
      <c r="F85" s="160">
        <f t="shared" si="9"/>
        <v>50</v>
      </c>
      <c r="G85" s="156">
        <f t="shared" si="8"/>
        <v>2.7810764434482009E-5</v>
      </c>
      <c r="I85" s="185"/>
    </row>
    <row r="86" spans="1:9" s="124" customFormat="1" ht="15" customHeight="1" x14ac:dyDescent="0.25">
      <c r="A86" s="164" t="s">
        <v>76</v>
      </c>
      <c r="B86" s="182">
        <v>8088383</v>
      </c>
      <c r="C86" s="182">
        <v>10412762</v>
      </c>
      <c r="D86" s="330">
        <v>10412762</v>
      </c>
      <c r="E86" s="182">
        <v>10353063</v>
      </c>
      <c r="F86" s="166">
        <f t="shared" si="9"/>
        <v>-59699</v>
      </c>
      <c r="G86" s="167">
        <f t="shared" si="8"/>
        <v>-5.7332530984574503E-3</v>
      </c>
      <c r="I86" s="215"/>
    </row>
    <row r="87" spans="1:9" ht="15" customHeight="1" x14ac:dyDescent="0.25">
      <c r="A87" s="161" t="s">
        <v>77</v>
      </c>
      <c r="B87" s="151">
        <v>138653</v>
      </c>
      <c r="C87" s="151">
        <v>252162</v>
      </c>
      <c r="D87" s="322">
        <v>252162</v>
      </c>
      <c r="E87" s="151">
        <v>252162</v>
      </c>
      <c r="F87" s="160">
        <f t="shared" si="9"/>
        <v>0</v>
      </c>
      <c r="G87" s="156">
        <f t="shared" si="8"/>
        <v>0</v>
      </c>
      <c r="I87" s="185"/>
    </row>
    <row r="88" spans="1:9" ht="15" customHeight="1" x14ac:dyDescent="0.25">
      <c r="A88" s="161" t="s">
        <v>78</v>
      </c>
      <c r="B88" s="160">
        <v>32025746</v>
      </c>
      <c r="C88" s="160">
        <v>32583606</v>
      </c>
      <c r="D88" s="325">
        <v>38979843</v>
      </c>
      <c r="E88" s="160">
        <v>42838278</v>
      </c>
      <c r="F88" s="160">
        <f t="shared" si="9"/>
        <v>10254672</v>
      </c>
      <c r="G88" s="156">
        <f t="shared" si="8"/>
        <v>0.31471875764763424</v>
      </c>
      <c r="I88" s="185"/>
    </row>
    <row r="89" spans="1:9" ht="15" customHeight="1" x14ac:dyDescent="0.25">
      <c r="A89" s="161" t="s">
        <v>79</v>
      </c>
      <c r="B89" s="160">
        <v>0</v>
      </c>
      <c r="C89" s="160">
        <v>0</v>
      </c>
      <c r="D89" s="325">
        <v>0</v>
      </c>
      <c r="E89" s="160">
        <v>0</v>
      </c>
      <c r="F89" s="160">
        <f t="shared" si="9"/>
        <v>0</v>
      </c>
      <c r="G89" s="156">
        <f t="shared" si="8"/>
        <v>0</v>
      </c>
      <c r="I89" s="185"/>
    </row>
    <row r="90" spans="1:9" ht="15" customHeight="1" x14ac:dyDescent="0.25">
      <c r="A90" s="161" t="s">
        <v>80</v>
      </c>
      <c r="B90" s="160">
        <v>1985196</v>
      </c>
      <c r="C90" s="160">
        <v>1978211</v>
      </c>
      <c r="D90" s="325">
        <v>1978211</v>
      </c>
      <c r="E90" s="160">
        <v>2604534</v>
      </c>
      <c r="F90" s="160">
        <f t="shared" si="9"/>
        <v>626323</v>
      </c>
      <c r="G90" s="156">
        <f t="shared" si="8"/>
        <v>0.31661081654080381</v>
      </c>
      <c r="I90" s="185"/>
    </row>
    <row r="91" spans="1:9" s="124" customFormat="1" ht="15" customHeight="1" x14ac:dyDescent="0.25">
      <c r="A91" s="164" t="s">
        <v>81</v>
      </c>
      <c r="B91" s="166">
        <v>34149595</v>
      </c>
      <c r="C91" s="166">
        <v>34813979</v>
      </c>
      <c r="D91" s="326">
        <v>41210216</v>
      </c>
      <c r="E91" s="166">
        <v>45694974</v>
      </c>
      <c r="F91" s="166">
        <f t="shared" si="9"/>
        <v>10880995</v>
      </c>
      <c r="G91" s="167">
        <f t="shared" si="8"/>
        <v>0.31254672153389879</v>
      </c>
      <c r="I91" s="215"/>
    </row>
    <row r="92" spans="1:9" ht="15" customHeight="1" x14ac:dyDescent="0.25">
      <c r="A92" s="161" t="s">
        <v>82</v>
      </c>
      <c r="B92" s="160">
        <v>241743</v>
      </c>
      <c r="C92" s="160">
        <v>407025</v>
      </c>
      <c r="D92" s="325">
        <v>407025</v>
      </c>
      <c r="E92" s="160">
        <v>402025</v>
      </c>
      <c r="F92" s="160">
        <f t="shared" si="9"/>
        <v>-5000</v>
      </c>
      <c r="G92" s="156">
        <f t="shared" si="8"/>
        <v>-1.2284257723727043E-2</v>
      </c>
      <c r="I92" s="185"/>
    </row>
    <row r="93" spans="1:9" ht="15" customHeight="1" x14ac:dyDescent="0.25">
      <c r="A93" s="161" t="s">
        <v>83</v>
      </c>
      <c r="B93" s="160">
        <v>1458157</v>
      </c>
      <c r="C93" s="160">
        <v>1436321</v>
      </c>
      <c r="D93" s="325">
        <v>1436321</v>
      </c>
      <c r="E93" s="160">
        <v>1436321</v>
      </c>
      <c r="F93" s="160">
        <f t="shared" si="9"/>
        <v>0</v>
      </c>
      <c r="G93" s="156">
        <f t="shared" si="8"/>
        <v>0</v>
      </c>
      <c r="I93" s="185"/>
    </row>
    <row r="94" spans="1:9" ht="15" customHeight="1" x14ac:dyDescent="0.25">
      <c r="A94" s="169" t="s">
        <v>84</v>
      </c>
      <c r="B94" s="160">
        <v>22078</v>
      </c>
      <c r="C94" s="160">
        <v>0</v>
      </c>
      <c r="D94" s="325">
        <v>0</v>
      </c>
      <c r="E94" s="160">
        <v>0</v>
      </c>
      <c r="F94" s="160">
        <f t="shared" si="9"/>
        <v>0</v>
      </c>
      <c r="G94" s="156">
        <f t="shared" si="8"/>
        <v>0</v>
      </c>
      <c r="I94" s="185"/>
    </row>
    <row r="95" spans="1:9" s="124" customFormat="1" ht="15" customHeight="1" x14ac:dyDescent="0.25">
      <c r="A95" s="183" t="s">
        <v>85</v>
      </c>
      <c r="B95" s="182">
        <v>1721978</v>
      </c>
      <c r="C95" s="182">
        <v>1843346</v>
      </c>
      <c r="D95" s="330">
        <v>1843346</v>
      </c>
      <c r="E95" s="182">
        <v>1838346</v>
      </c>
      <c r="F95" s="160">
        <f t="shared" si="9"/>
        <v>-5000</v>
      </c>
      <c r="G95" s="167">
        <f t="shared" si="8"/>
        <v>-2.712458757064599E-3</v>
      </c>
      <c r="I95" s="215"/>
    </row>
    <row r="96" spans="1:9" ht="15" customHeight="1" x14ac:dyDescent="0.25">
      <c r="A96" s="169" t="s">
        <v>86</v>
      </c>
      <c r="B96" s="160">
        <v>0</v>
      </c>
      <c r="C96" s="160">
        <v>0</v>
      </c>
      <c r="D96" s="325">
        <v>0</v>
      </c>
      <c r="E96" s="160">
        <v>0</v>
      </c>
      <c r="F96" s="160">
        <f t="shared" si="9"/>
        <v>0</v>
      </c>
      <c r="G96" s="156">
        <f t="shared" si="8"/>
        <v>0</v>
      </c>
      <c r="I96" s="185"/>
    </row>
    <row r="97" spans="1:10" s="124" customFormat="1" ht="15" customHeight="1" thickBot="1" x14ac:dyDescent="0.3">
      <c r="A97" s="203" t="s">
        <v>67</v>
      </c>
      <c r="B97" s="204">
        <v>120800717</v>
      </c>
      <c r="C97" s="204">
        <v>125669869</v>
      </c>
      <c r="D97" s="331">
        <v>132066106</v>
      </c>
      <c r="E97" s="204">
        <v>140333387</v>
      </c>
      <c r="F97" s="204">
        <f>E97-C97</f>
        <v>14663518</v>
      </c>
      <c r="G97" s="205">
        <f t="shared" si="8"/>
        <v>0.11668284622784161</v>
      </c>
      <c r="I97" s="215"/>
    </row>
    <row r="98" spans="1:10" ht="15" customHeight="1" thickTop="1" x14ac:dyDescent="0.25">
      <c r="A98" s="184"/>
      <c r="B98" s="185"/>
      <c r="C98" s="185"/>
      <c r="D98" s="142"/>
      <c r="E98" s="185"/>
      <c r="F98" s="185"/>
      <c r="G98" s="186" t="s">
        <v>46</v>
      </c>
      <c r="I98" s="142"/>
      <c r="J98" s="142"/>
    </row>
    <row r="99" spans="1:10" x14ac:dyDescent="0.25">
      <c r="A99" s="139" t="s">
        <v>196</v>
      </c>
    </row>
    <row r="100" spans="1:10" x14ac:dyDescent="0.25">
      <c r="A100" s="139" t="s">
        <v>190</v>
      </c>
    </row>
  </sheetData>
  <mergeCells count="1">
    <mergeCell ref="D2:D3"/>
  </mergeCells>
  <hyperlinks>
    <hyperlink ref="J2" location="Home!A1" tooltip="Home" display="Home" xr:uid="{00000000-0004-0000-0E00-000000000000}"/>
  </hyperlinks>
  <printOptions horizontalCentered="1" verticalCentered="1"/>
  <pageMargins left="0.25" right="0.25" top="0.75" bottom="0.75" header="0.3" footer="0.3"/>
  <pageSetup scale="46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6">
    <pageSetUpPr fitToPage="1"/>
  </sheetPr>
  <dimension ref="A1:N100"/>
  <sheetViews>
    <sheetView zoomScale="90" zoomScaleNormal="90" workbookViewId="0">
      <pane xSplit="1" ySplit="5" topLeftCell="B6" activePane="bottomRight" state="frozen"/>
      <selection activeCell="I2" sqref="I2"/>
      <selection pane="topRight" activeCell="I2" sqref="I2"/>
      <selection pane="bottomLeft" activeCell="I2" sqref="I2"/>
      <selection pane="bottomRight" activeCell="I2" sqref="I2"/>
    </sheetView>
  </sheetViews>
  <sheetFormatPr defaultColWidth="9.140625" defaultRowHeight="15" x14ac:dyDescent="0.25"/>
  <cols>
    <col min="1" max="1" width="66.5703125" style="139" customWidth="1"/>
    <col min="2" max="3" width="23.7109375" style="187" customWidth="1"/>
    <col min="4" max="4" width="27.140625" style="139" bestFit="1" customWidth="1"/>
    <col min="5" max="6" width="23.7109375" style="187" customWidth="1"/>
    <col min="7" max="7" width="23.7109375" style="188" customWidth="1"/>
    <col min="9" max="9" width="7.7109375" style="139" customWidth="1"/>
    <col min="10" max="10" width="11.5703125" style="139" customWidth="1"/>
    <col min="11" max="16384" width="9.140625" style="139"/>
  </cols>
  <sheetData>
    <row r="1" spans="1:10" ht="19.5" customHeight="1" thickBot="1" x14ac:dyDescent="0.35">
      <c r="A1" s="30" t="s">
        <v>0</v>
      </c>
      <c r="B1" s="31"/>
      <c r="E1" s="32" t="s">
        <v>1</v>
      </c>
      <c r="F1" s="29" t="s">
        <v>97</v>
      </c>
      <c r="G1" s="50"/>
    </row>
    <row r="2" spans="1:10" ht="19.5" customHeight="1" thickBot="1" x14ac:dyDescent="0.3">
      <c r="A2" s="30" t="s">
        <v>2</v>
      </c>
      <c r="B2" s="31"/>
      <c r="C2" s="31"/>
      <c r="D2" s="355" t="s">
        <v>207</v>
      </c>
      <c r="E2" s="31"/>
      <c r="F2" s="31"/>
      <c r="G2" s="36"/>
      <c r="I2" s="142"/>
      <c r="J2" s="209" t="s">
        <v>187</v>
      </c>
    </row>
    <row r="3" spans="1:10" ht="19.5" customHeight="1" thickBot="1" x14ac:dyDescent="0.3">
      <c r="A3" s="37" t="s">
        <v>3</v>
      </c>
      <c r="B3" s="38"/>
      <c r="C3" s="38"/>
      <c r="D3" s="356"/>
      <c r="E3" s="38"/>
      <c r="F3" s="38"/>
      <c r="G3" s="39"/>
      <c r="I3" s="142"/>
      <c r="J3" s="142"/>
    </row>
    <row r="4" spans="1:10" ht="15" customHeight="1" thickTop="1" x14ac:dyDescent="0.25">
      <c r="A4" s="143" t="s">
        <v>4</v>
      </c>
      <c r="B4" s="144" t="s">
        <v>5</v>
      </c>
      <c r="C4" s="145" t="s">
        <v>6</v>
      </c>
      <c r="D4" s="320" t="s">
        <v>212</v>
      </c>
      <c r="E4" s="145" t="s">
        <v>6</v>
      </c>
      <c r="F4" s="145" t="s">
        <v>7</v>
      </c>
      <c r="G4" s="146" t="s">
        <v>8</v>
      </c>
      <c r="I4" s="227"/>
    </row>
    <row r="5" spans="1:10" s="140" customFormat="1" ht="15" customHeight="1" x14ac:dyDescent="0.25">
      <c r="A5" s="147"/>
      <c r="B5" s="148" t="s">
        <v>197</v>
      </c>
      <c r="C5" s="148" t="s">
        <v>208</v>
      </c>
      <c r="D5" s="321" t="s">
        <v>210</v>
      </c>
      <c r="E5" s="148" t="s">
        <v>209</v>
      </c>
      <c r="F5" s="148" t="s">
        <v>197</v>
      </c>
      <c r="G5" s="149" t="s">
        <v>9</v>
      </c>
      <c r="I5" s="228"/>
    </row>
    <row r="6" spans="1:10" ht="15" customHeight="1" x14ac:dyDescent="0.25">
      <c r="A6" s="150" t="s">
        <v>10</v>
      </c>
      <c r="B6" s="151"/>
      <c r="C6" s="151"/>
      <c r="D6" s="322"/>
      <c r="E6" s="151"/>
      <c r="F6" s="151"/>
      <c r="G6" s="152"/>
      <c r="I6" s="185"/>
    </row>
    <row r="7" spans="1:10" ht="15" customHeight="1" x14ac:dyDescent="0.25">
      <c r="A7" s="150" t="s">
        <v>11</v>
      </c>
      <c r="B7" s="151"/>
      <c r="C7" s="151"/>
      <c r="D7" s="322"/>
      <c r="E7" s="151"/>
      <c r="F7" s="151"/>
      <c r="G7" s="153"/>
      <c r="I7" s="185"/>
    </row>
    <row r="8" spans="1:10" ht="15" customHeight="1" x14ac:dyDescent="0.25">
      <c r="A8" s="154" t="s">
        <v>12</v>
      </c>
      <c r="B8" s="155">
        <v>11684605</v>
      </c>
      <c r="C8" s="155">
        <v>11684605</v>
      </c>
      <c r="D8" s="323">
        <v>11684605</v>
      </c>
      <c r="E8" s="155">
        <v>17844967</v>
      </c>
      <c r="F8" s="155">
        <f>E8-C8</f>
        <v>6160362</v>
      </c>
      <c r="G8" s="156">
        <f t="shared" ref="G8:G31" si="0">IF(ISBLANK(F8),"  ",IF(C8&gt;0,F8/C8,IF(F8&gt;0,1,0)))</f>
        <v>0.52722038956387485</v>
      </c>
      <c r="I8" s="185"/>
    </row>
    <row r="9" spans="1:10" ht="15" customHeight="1" x14ac:dyDescent="0.25">
      <c r="A9" s="154" t="s">
        <v>13</v>
      </c>
      <c r="B9" s="155">
        <v>0</v>
      </c>
      <c r="C9" s="155">
        <v>0</v>
      </c>
      <c r="D9" s="323">
        <v>0</v>
      </c>
      <c r="E9" s="155">
        <v>0</v>
      </c>
      <c r="F9" s="155">
        <f t="shared" ref="F9:F31" si="1">E9-C9</f>
        <v>0</v>
      </c>
      <c r="G9" s="156">
        <f t="shared" si="0"/>
        <v>0</v>
      </c>
      <c r="I9" s="185"/>
    </row>
    <row r="10" spans="1:10" ht="15" customHeight="1" x14ac:dyDescent="0.25">
      <c r="A10" s="157" t="s">
        <v>14</v>
      </c>
      <c r="B10" s="158">
        <v>2958140</v>
      </c>
      <c r="C10" s="158">
        <v>2958140</v>
      </c>
      <c r="D10" s="324">
        <v>2958140</v>
      </c>
      <c r="E10" s="158">
        <v>2624161</v>
      </c>
      <c r="F10" s="155">
        <f t="shared" si="1"/>
        <v>-333979</v>
      </c>
      <c r="G10" s="156">
        <f t="shared" si="0"/>
        <v>-0.11290168822300499</v>
      </c>
      <c r="I10" s="185"/>
    </row>
    <row r="11" spans="1:10" ht="15" customHeight="1" x14ac:dyDescent="0.25">
      <c r="A11" s="159" t="s">
        <v>15</v>
      </c>
      <c r="B11" s="160">
        <v>0</v>
      </c>
      <c r="C11" s="160">
        <v>0</v>
      </c>
      <c r="D11" s="325">
        <v>0</v>
      </c>
      <c r="E11" s="160">
        <v>0</v>
      </c>
      <c r="F11" s="155">
        <f t="shared" si="1"/>
        <v>0</v>
      </c>
      <c r="G11" s="156">
        <f t="shared" si="0"/>
        <v>0</v>
      </c>
      <c r="I11" s="185"/>
    </row>
    <row r="12" spans="1:10" ht="15" customHeight="1" x14ac:dyDescent="0.25">
      <c r="A12" s="161" t="s">
        <v>16</v>
      </c>
      <c r="B12" s="160">
        <v>1087875</v>
      </c>
      <c r="C12" s="160">
        <v>1087875</v>
      </c>
      <c r="D12" s="325">
        <v>1087875</v>
      </c>
      <c r="E12" s="160">
        <v>1096710</v>
      </c>
      <c r="F12" s="155">
        <f t="shared" si="1"/>
        <v>8835</v>
      </c>
      <c r="G12" s="156">
        <f t="shared" si="0"/>
        <v>8.1213374698379873E-3</v>
      </c>
      <c r="I12" s="185"/>
    </row>
    <row r="13" spans="1:10" ht="15" customHeight="1" x14ac:dyDescent="0.25">
      <c r="A13" s="161" t="s">
        <v>17</v>
      </c>
      <c r="B13" s="160">
        <v>0</v>
      </c>
      <c r="C13" s="160">
        <v>0</v>
      </c>
      <c r="D13" s="325">
        <v>0</v>
      </c>
      <c r="E13" s="160">
        <v>0</v>
      </c>
      <c r="F13" s="155">
        <f t="shared" si="1"/>
        <v>0</v>
      </c>
      <c r="G13" s="156">
        <f t="shared" si="0"/>
        <v>0</v>
      </c>
      <c r="I13" s="185"/>
    </row>
    <row r="14" spans="1:10" ht="15" customHeight="1" x14ac:dyDescent="0.25">
      <c r="A14" s="161" t="s">
        <v>18</v>
      </c>
      <c r="B14" s="160">
        <v>236138</v>
      </c>
      <c r="C14" s="160">
        <v>236138</v>
      </c>
      <c r="D14" s="325">
        <v>236138</v>
      </c>
      <c r="E14" s="160">
        <v>233688</v>
      </c>
      <c r="F14" s="155">
        <f t="shared" si="1"/>
        <v>-2450</v>
      </c>
      <c r="G14" s="156">
        <f t="shared" si="0"/>
        <v>-1.0375289025908578E-2</v>
      </c>
      <c r="I14" s="185"/>
    </row>
    <row r="15" spans="1:10" ht="15" customHeight="1" x14ac:dyDescent="0.25">
      <c r="A15" s="161" t="s">
        <v>19</v>
      </c>
      <c r="B15" s="160">
        <v>1634127</v>
      </c>
      <c r="C15" s="160">
        <v>1634127</v>
      </c>
      <c r="D15" s="325">
        <v>1634127</v>
      </c>
      <c r="E15" s="160">
        <v>1293763</v>
      </c>
      <c r="F15" s="155">
        <f t="shared" si="1"/>
        <v>-340364</v>
      </c>
      <c r="G15" s="156">
        <f t="shared" si="0"/>
        <v>-0.20828491298411936</v>
      </c>
      <c r="I15" s="185"/>
    </row>
    <row r="16" spans="1:10" ht="15" customHeight="1" x14ac:dyDescent="0.25">
      <c r="A16" s="161" t="s">
        <v>20</v>
      </c>
      <c r="B16" s="160">
        <v>0</v>
      </c>
      <c r="C16" s="160">
        <v>0</v>
      </c>
      <c r="D16" s="325">
        <v>0</v>
      </c>
      <c r="E16" s="160">
        <v>0</v>
      </c>
      <c r="F16" s="155">
        <f t="shared" si="1"/>
        <v>0</v>
      </c>
      <c r="G16" s="156">
        <f t="shared" si="0"/>
        <v>0</v>
      </c>
      <c r="I16" s="185"/>
    </row>
    <row r="17" spans="1:9" ht="15" customHeight="1" x14ac:dyDescent="0.25">
      <c r="A17" s="161" t="s">
        <v>21</v>
      </c>
      <c r="B17" s="160">
        <v>0</v>
      </c>
      <c r="C17" s="160">
        <v>0</v>
      </c>
      <c r="D17" s="325">
        <v>0</v>
      </c>
      <c r="E17" s="160">
        <v>0</v>
      </c>
      <c r="F17" s="155">
        <f t="shared" si="1"/>
        <v>0</v>
      </c>
      <c r="G17" s="156">
        <f t="shared" si="0"/>
        <v>0</v>
      </c>
      <c r="I17" s="185"/>
    </row>
    <row r="18" spans="1:9" ht="15" customHeight="1" x14ac:dyDescent="0.25">
      <c r="A18" s="161" t="s">
        <v>22</v>
      </c>
      <c r="B18" s="160">
        <v>0</v>
      </c>
      <c r="C18" s="160">
        <v>0</v>
      </c>
      <c r="D18" s="325">
        <v>0</v>
      </c>
      <c r="E18" s="160">
        <v>0</v>
      </c>
      <c r="F18" s="155">
        <f t="shared" si="1"/>
        <v>0</v>
      </c>
      <c r="G18" s="156">
        <f t="shared" si="0"/>
        <v>0</v>
      </c>
      <c r="I18" s="185"/>
    </row>
    <row r="19" spans="1:9" ht="15" customHeight="1" x14ac:dyDescent="0.25">
      <c r="A19" s="161" t="s">
        <v>23</v>
      </c>
      <c r="B19" s="160">
        <v>0</v>
      </c>
      <c r="C19" s="160">
        <v>0</v>
      </c>
      <c r="D19" s="325">
        <v>0</v>
      </c>
      <c r="E19" s="160">
        <v>0</v>
      </c>
      <c r="F19" s="155">
        <f t="shared" si="1"/>
        <v>0</v>
      </c>
      <c r="G19" s="156">
        <f t="shared" si="0"/>
        <v>0</v>
      </c>
      <c r="I19" s="185"/>
    </row>
    <row r="20" spans="1:9" ht="15" customHeight="1" x14ac:dyDescent="0.25">
      <c r="A20" s="161" t="s">
        <v>24</v>
      </c>
      <c r="B20" s="160">
        <v>0</v>
      </c>
      <c r="C20" s="160">
        <v>0</v>
      </c>
      <c r="D20" s="325">
        <v>0</v>
      </c>
      <c r="E20" s="160">
        <v>0</v>
      </c>
      <c r="F20" s="155">
        <f t="shared" si="1"/>
        <v>0</v>
      </c>
      <c r="G20" s="156">
        <f t="shared" si="0"/>
        <v>0</v>
      </c>
      <c r="I20" s="185"/>
    </row>
    <row r="21" spans="1:9" ht="15" customHeight="1" x14ac:dyDescent="0.25">
      <c r="A21" s="161" t="s">
        <v>25</v>
      </c>
      <c r="B21" s="160">
        <v>0</v>
      </c>
      <c r="C21" s="160">
        <v>0</v>
      </c>
      <c r="D21" s="325">
        <v>0</v>
      </c>
      <c r="E21" s="160">
        <v>0</v>
      </c>
      <c r="F21" s="155">
        <f t="shared" si="1"/>
        <v>0</v>
      </c>
      <c r="G21" s="156">
        <f t="shared" si="0"/>
        <v>0</v>
      </c>
      <c r="I21" s="185"/>
    </row>
    <row r="22" spans="1:9" ht="15" customHeight="1" x14ac:dyDescent="0.25">
      <c r="A22" s="161" t="s">
        <v>26</v>
      </c>
      <c r="B22" s="160">
        <v>0</v>
      </c>
      <c r="C22" s="160">
        <v>0</v>
      </c>
      <c r="D22" s="325">
        <v>0</v>
      </c>
      <c r="E22" s="160">
        <v>0</v>
      </c>
      <c r="F22" s="155">
        <f t="shared" si="1"/>
        <v>0</v>
      </c>
      <c r="G22" s="156">
        <f t="shared" si="0"/>
        <v>0</v>
      </c>
      <c r="I22" s="185"/>
    </row>
    <row r="23" spans="1:9" ht="15" customHeight="1" x14ac:dyDescent="0.25">
      <c r="A23" s="162" t="s">
        <v>27</v>
      </c>
      <c r="B23" s="160">
        <v>0</v>
      </c>
      <c r="C23" s="160">
        <v>0</v>
      </c>
      <c r="D23" s="325">
        <v>0</v>
      </c>
      <c r="E23" s="160">
        <v>0</v>
      </c>
      <c r="F23" s="155">
        <f t="shared" si="1"/>
        <v>0</v>
      </c>
      <c r="G23" s="156">
        <f t="shared" si="0"/>
        <v>0</v>
      </c>
      <c r="I23" s="185"/>
    </row>
    <row r="24" spans="1:9" ht="15" customHeight="1" x14ac:dyDescent="0.25">
      <c r="A24" s="162" t="s">
        <v>28</v>
      </c>
      <c r="B24" s="160">
        <v>0</v>
      </c>
      <c r="C24" s="160">
        <v>0</v>
      </c>
      <c r="D24" s="325">
        <v>0</v>
      </c>
      <c r="E24" s="160">
        <v>0</v>
      </c>
      <c r="F24" s="155">
        <f t="shared" si="1"/>
        <v>0</v>
      </c>
      <c r="G24" s="156">
        <f t="shared" si="0"/>
        <v>0</v>
      </c>
      <c r="I24" s="185"/>
    </row>
    <row r="25" spans="1:9" ht="15" customHeight="1" x14ac:dyDescent="0.25">
      <c r="A25" s="162" t="s">
        <v>29</v>
      </c>
      <c r="B25" s="160">
        <v>0</v>
      </c>
      <c r="C25" s="160">
        <v>0</v>
      </c>
      <c r="D25" s="325">
        <v>0</v>
      </c>
      <c r="E25" s="160">
        <v>0</v>
      </c>
      <c r="F25" s="155">
        <f t="shared" si="1"/>
        <v>0</v>
      </c>
      <c r="G25" s="156">
        <f t="shared" si="0"/>
        <v>0</v>
      </c>
      <c r="I25" s="185"/>
    </row>
    <row r="26" spans="1:9" ht="15" customHeight="1" x14ac:dyDescent="0.25">
      <c r="A26" s="162" t="s">
        <v>30</v>
      </c>
      <c r="B26" s="160">
        <v>0</v>
      </c>
      <c r="C26" s="160">
        <v>0</v>
      </c>
      <c r="D26" s="325">
        <v>0</v>
      </c>
      <c r="E26" s="160">
        <v>0</v>
      </c>
      <c r="F26" s="155">
        <f t="shared" si="1"/>
        <v>0</v>
      </c>
      <c r="G26" s="156">
        <f t="shared" si="0"/>
        <v>0</v>
      </c>
      <c r="I26" s="185"/>
    </row>
    <row r="27" spans="1:9" ht="15" customHeight="1" x14ac:dyDescent="0.25">
      <c r="A27" s="162" t="s">
        <v>31</v>
      </c>
      <c r="B27" s="160">
        <v>0</v>
      </c>
      <c r="C27" s="160">
        <v>0</v>
      </c>
      <c r="D27" s="325">
        <v>0</v>
      </c>
      <c r="E27" s="160">
        <v>0</v>
      </c>
      <c r="F27" s="155">
        <f t="shared" si="1"/>
        <v>0</v>
      </c>
      <c r="G27" s="156">
        <f t="shared" si="0"/>
        <v>0</v>
      </c>
      <c r="I27" s="185"/>
    </row>
    <row r="28" spans="1:9" ht="15" customHeight="1" x14ac:dyDescent="0.25">
      <c r="A28" s="162" t="s">
        <v>87</v>
      </c>
      <c r="B28" s="160">
        <v>0</v>
      </c>
      <c r="C28" s="160">
        <v>0</v>
      </c>
      <c r="D28" s="325">
        <v>0</v>
      </c>
      <c r="E28" s="160">
        <v>0</v>
      </c>
      <c r="F28" s="155">
        <f t="shared" si="1"/>
        <v>0</v>
      </c>
      <c r="G28" s="156">
        <f t="shared" si="0"/>
        <v>0</v>
      </c>
      <c r="I28" s="185"/>
    </row>
    <row r="29" spans="1:9" ht="15" customHeight="1" x14ac:dyDescent="0.25">
      <c r="A29" s="162" t="s">
        <v>32</v>
      </c>
      <c r="B29" s="160">
        <v>0</v>
      </c>
      <c r="C29" s="160">
        <v>0</v>
      </c>
      <c r="D29" s="325">
        <v>0</v>
      </c>
      <c r="E29" s="160">
        <v>0</v>
      </c>
      <c r="F29" s="155">
        <f t="shared" si="1"/>
        <v>0</v>
      </c>
      <c r="G29" s="156">
        <f t="shared" si="0"/>
        <v>0</v>
      </c>
      <c r="I29" s="185"/>
    </row>
    <row r="30" spans="1:9" ht="15" customHeight="1" x14ac:dyDescent="0.25">
      <c r="A30" s="219" t="s">
        <v>199</v>
      </c>
      <c r="B30" s="160">
        <v>0</v>
      </c>
      <c r="C30" s="160">
        <v>0</v>
      </c>
      <c r="D30" s="325">
        <v>0</v>
      </c>
      <c r="E30" s="160">
        <v>0</v>
      </c>
      <c r="F30" s="155">
        <f t="shared" si="1"/>
        <v>0</v>
      </c>
      <c r="G30" s="156">
        <f t="shared" si="0"/>
        <v>0</v>
      </c>
      <c r="I30" s="185"/>
    </row>
    <row r="31" spans="1:9" ht="15" customHeight="1" x14ac:dyDescent="0.25">
      <c r="A31" s="162" t="s">
        <v>200</v>
      </c>
      <c r="B31" s="160">
        <v>0</v>
      </c>
      <c r="C31" s="160">
        <v>0</v>
      </c>
      <c r="D31" s="325">
        <v>0</v>
      </c>
      <c r="E31" s="160">
        <v>0</v>
      </c>
      <c r="F31" s="155">
        <f t="shared" si="1"/>
        <v>0</v>
      </c>
      <c r="G31" s="156">
        <f t="shared" si="0"/>
        <v>0</v>
      </c>
      <c r="I31" s="185"/>
    </row>
    <row r="32" spans="1:9" ht="15" customHeight="1" x14ac:dyDescent="0.25">
      <c r="A32" s="352" t="s">
        <v>211</v>
      </c>
      <c r="B32" s="160">
        <v>0</v>
      </c>
      <c r="C32" s="160">
        <v>0</v>
      </c>
      <c r="D32" s="325">
        <v>0</v>
      </c>
      <c r="E32" s="160">
        <v>0</v>
      </c>
      <c r="F32" s="155">
        <f t="shared" ref="F32" si="2">E32-C32</f>
        <v>0</v>
      </c>
      <c r="G32" s="156">
        <f t="shared" ref="G32" si="3">IF(ISBLANK(F32),"  ",IF(C32&gt;0,F32/C32,IF(F32&gt;0,1,0)))</f>
        <v>0</v>
      </c>
      <c r="I32" s="185"/>
    </row>
    <row r="33" spans="1:14" ht="15" customHeight="1" x14ac:dyDescent="0.25">
      <c r="A33" s="163" t="s">
        <v>33</v>
      </c>
      <c r="B33" s="160"/>
      <c r="C33" s="160"/>
      <c r="D33" s="325"/>
      <c r="E33" s="160"/>
      <c r="F33" s="160"/>
      <c r="G33" s="152"/>
      <c r="I33" s="185"/>
    </row>
    <row r="34" spans="1:14" ht="15" customHeight="1" x14ac:dyDescent="0.25">
      <c r="A34" s="159" t="s">
        <v>34</v>
      </c>
      <c r="B34" s="155">
        <v>0</v>
      </c>
      <c r="C34" s="155">
        <v>0</v>
      </c>
      <c r="D34" s="323">
        <v>0</v>
      </c>
      <c r="E34" s="155">
        <v>0</v>
      </c>
      <c r="F34" s="155">
        <f>E34-C34</f>
        <v>0</v>
      </c>
      <c r="G34" s="156">
        <f>IF(ISBLANK(F34),"  ",IF(C34&gt;0,F34/C34,IF(F34&gt;0,1,0)))</f>
        <v>0</v>
      </c>
      <c r="I34" s="185"/>
    </row>
    <row r="35" spans="1:14" ht="15" customHeight="1" x14ac:dyDescent="0.25">
      <c r="A35" s="164" t="s">
        <v>35</v>
      </c>
      <c r="B35" s="160"/>
      <c r="C35" s="160"/>
      <c r="D35" s="325"/>
      <c r="E35" s="160"/>
      <c r="F35" s="160"/>
      <c r="G35" s="152"/>
      <c r="I35" s="185"/>
    </row>
    <row r="36" spans="1:14" ht="15" customHeight="1" x14ac:dyDescent="0.25">
      <c r="A36" s="159" t="s">
        <v>34</v>
      </c>
      <c r="B36" s="151">
        <v>0</v>
      </c>
      <c r="C36" s="151">
        <v>0</v>
      </c>
      <c r="D36" s="322">
        <v>0</v>
      </c>
      <c r="E36" s="151">
        <v>0</v>
      </c>
      <c r="F36" s="155">
        <f>E36-C36</f>
        <v>0</v>
      </c>
      <c r="G36" s="156">
        <f>IF(ISBLANK(F36),"  ",IF(C36&gt;0,F36/C36,IF(F36&gt;0,1,0)))</f>
        <v>0</v>
      </c>
      <c r="I36" s="185"/>
    </row>
    <row r="37" spans="1:14" ht="15" customHeight="1" x14ac:dyDescent="0.25">
      <c r="A37" s="161" t="s">
        <v>36</v>
      </c>
      <c r="B37" s="160"/>
      <c r="C37" s="160"/>
      <c r="D37" s="325"/>
      <c r="E37" s="160"/>
      <c r="F37" s="158"/>
      <c r="G37" s="156" t="str">
        <f>IF(ISBLANK(F37),"  ",IF(C37&gt;0,F37/C37,IF(F37&gt;0,1,0)))</f>
        <v xml:space="preserve">  </v>
      </c>
      <c r="I37" s="185"/>
    </row>
    <row r="38" spans="1:14" s="124" customFormat="1" ht="15" customHeight="1" x14ac:dyDescent="0.25">
      <c r="A38" s="165" t="s">
        <v>38</v>
      </c>
      <c r="B38" s="166">
        <v>14642745</v>
      </c>
      <c r="C38" s="166">
        <v>14642745</v>
      </c>
      <c r="D38" s="326">
        <v>14642745</v>
      </c>
      <c r="E38" s="166">
        <v>20469128</v>
      </c>
      <c r="F38" s="166">
        <f>E38-C38</f>
        <v>5826383</v>
      </c>
      <c r="G38" s="167">
        <f>IF(ISBLANK(F38),"  ",IF(C38&gt;0,F38/C38,IF(F38&gt;0,1,0)))</f>
        <v>0.39790237417915836</v>
      </c>
      <c r="I38" s="215"/>
    </row>
    <row r="39" spans="1:14" ht="15" customHeight="1" x14ac:dyDescent="0.25">
      <c r="A39" s="163" t="s">
        <v>39</v>
      </c>
      <c r="B39" s="160"/>
      <c r="C39" s="160"/>
      <c r="D39" s="325"/>
      <c r="E39" s="160"/>
      <c r="F39" s="160"/>
      <c r="G39" s="152"/>
      <c r="I39" s="185"/>
    </row>
    <row r="40" spans="1:14" ht="15" customHeight="1" x14ac:dyDescent="0.25">
      <c r="A40" s="168" t="s">
        <v>40</v>
      </c>
      <c r="B40" s="155">
        <v>0</v>
      </c>
      <c r="C40" s="155">
        <v>0</v>
      </c>
      <c r="D40" s="323">
        <v>0</v>
      </c>
      <c r="E40" s="155">
        <v>0</v>
      </c>
      <c r="F40" s="155">
        <f>E40-C40</f>
        <v>0</v>
      </c>
      <c r="G40" s="156">
        <f t="shared" ref="G40:G45" si="4">IF(ISBLANK(F40),"  ",IF(C40&gt;0,F40/C40,IF(F40&gt;0,1,0)))</f>
        <v>0</v>
      </c>
      <c r="I40" s="185"/>
    </row>
    <row r="41" spans="1:14" ht="15" customHeight="1" x14ac:dyDescent="0.25">
      <c r="A41" s="169" t="s">
        <v>41</v>
      </c>
      <c r="B41" s="155">
        <v>0</v>
      </c>
      <c r="C41" s="155">
        <v>0</v>
      </c>
      <c r="D41" s="323">
        <v>0</v>
      </c>
      <c r="E41" s="155">
        <v>0</v>
      </c>
      <c r="F41" s="155">
        <f t="shared" ref="F41:F45" si="5">E41-C41</f>
        <v>0</v>
      </c>
      <c r="G41" s="156">
        <f t="shared" si="4"/>
        <v>0</v>
      </c>
      <c r="I41" s="185"/>
    </row>
    <row r="42" spans="1:14" ht="15" customHeight="1" x14ac:dyDescent="0.25">
      <c r="A42" s="169" t="s">
        <v>42</v>
      </c>
      <c r="B42" s="222">
        <v>0</v>
      </c>
      <c r="C42" s="155">
        <v>0</v>
      </c>
      <c r="D42" s="323">
        <v>0</v>
      </c>
      <c r="E42" s="155">
        <v>0</v>
      </c>
      <c r="F42" s="155">
        <f t="shared" si="5"/>
        <v>0</v>
      </c>
      <c r="G42" s="156">
        <f t="shared" si="4"/>
        <v>0</v>
      </c>
      <c r="I42" s="185"/>
    </row>
    <row r="43" spans="1:14" ht="15" customHeight="1" x14ac:dyDescent="0.25">
      <c r="A43" s="169" t="s">
        <v>43</v>
      </c>
      <c r="B43" s="155">
        <v>0</v>
      </c>
      <c r="C43" s="155">
        <v>0</v>
      </c>
      <c r="D43" s="323">
        <v>0</v>
      </c>
      <c r="E43" s="155">
        <v>0</v>
      </c>
      <c r="F43" s="155">
        <f t="shared" si="5"/>
        <v>0</v>
      </c>
      <c r="G43" s="156">
        <f t="shared" si="4"/>
        <v>0</v>
      </c>
      <c r="I43" s="185"/>
    </row>
    <row r="44" spans="1:14" ht="15" customHeight="1" x14ac:dyDescent="0.25">
      <c r="A44" s="170" t="s">
        <v>44</v>
      </c>
      <c r="B44" s="155">
        <v>0</v>
      </c>
      <c r="C44" s="155">
        <v>0</v>
      </c>
      <c r="D44" s="323">
        <v>0</v>
      </c>
      <c r="E44" s="155">
        <v>0</v>
      </c>
      <c r="F44" s="155">
        <f t="shared" si="5"/>
        <v>0</v>
      </c>
      <c r="G44" s="156">
        <f t="shared" si="4"/>
        <v>0</v>
      </c>
      <c r="I44" s="185"/>
    </row>
    <row r="45" spans="1:14" s="124" customFormat="1" ht="15" customHeight="1" x14ac:dyDescent="0.25">
      <c r="A45" s="163" t="s">
        <v>45</v>
      </c>
      <c r="B45" s="171">
        <v>0</v>
      </c>
      <c r="C45" s="171">
        <v>0</v>
      </c>
      <c r="D45" s="327">
        <v>0</v>
      </c>
      <c r="E45" s="171">
        <v>0</v>
      </c>
      <c r="F45" s="173">
        <f t="shared" si="5"/>
        <v>0</v>
      </c>
      <c r="G45" s="167">
        <f t="shared" si="4"/>
        <v>0</v>
      </c>
      <c r="I45" s="215"/>
      <c r="N45" s="124" t="s">
        <v>46</v>
      </c>
    </row>
    <row r="46" spans="1:14" ht="15" customHeight="1" x14ac:dyDescent="0.25">
      <c r="A46" s="161" t="s">
        <v>46</v>
      </c>
      <c r="B46" s="160"/>
      <c r="C46" s="160"/>
      <c r="D46" s="325"/>
      <c r="E46" s="160"/>
      <c r="F46" s="160"/>
      <c r="G46" s="152"/>
      <c r="I46" s="185"/>
    </row>
    <row r="47" spans="1:14" s="124" customFormat="1" ht="15" customHeight="1" x14ac:dyDescent="0.25">
      <c r="A47" s="172" t="s">
        <v>47</v>
      </c>
      <c r="B47" s="173">
        <v>0</v>
      </c>
      <c r="C47" s="173">
        <v>0</v>
      </c>
      <c r="D47" s="328">
        <v>0</v>
      </c>
      <c r="E47" s="173">
        <v>0</v>
      </c>
      <c r="F47" s="173">
        <f>E47-C47</f>
        <v>0</v>
      </c>
      <c r="G47" s="167">
        <f>IF(ISBLANK(F47),"  ",IF(C47&gt;0,F47/C47,IF(F47&gt;0,1,0)))</f>
        <v>0</v>
      </c>
      <c r="I47" s="215"/>
    </row>
    <row r="48" spans="1:14" ht="15" customHeight="1" x14ac:dyDescent="0.25">
      <c r="A48" s="161" t="s">
        <v>46</v>
      </c>
      <c r="B48" s="166"/>
      <c r="C48" s="166"/>
      <c r="D48" s="326"/>
      <c r="E48" s="166"/>
      <c r="F48" s="160"/>
      <c r="G48" s="152"/>
      <c r="I48" s="215"/>
    </row>
    <row r="49" spans="1:9" ht="15" customHeight="1" x14ac:dyDescent="0.25">
      <c r="A49" s="172" t="s">
        <v>198</v>
      </c>
      <c r="B49" s="173">
        <v>0</v>
      </c>
      <c r="C49" s="173">
        <v>0</v>
      </c>
      <c r="D49" s="328">
        <v>4760441</v>
      </c>
      <c r="E49" s="173">
        <v>0</v>
      </c>
      <c r="F49" s="173">
        <f>E49-C49</f>
        <v>0</v>
      </c>
      <c r="G49" s="167">
        <f>IF(ISBLANK(F49)," ",IF(C49&gt;0,F49/C49,IF(F49&gt;0,1,0)))</f>
        <v>0</v>
      </c>
      <c r="I49" s="215"/>
    </row>
    <row r="50" spans="1:9" ht="15" customHeight="1" x14ac:dyDescent="0.25">
      <c r="A50" s="159"/>
      <c r="B50" s="151"/>
      <c r="C50" s="151"/>
      <c r="D50" s="322"/>
      <c r="E50" s="151"/>
      <c r="F50" s="151"/>
      <c r="G50" s="153"/>
      <c r="I50" s="185"/>
    </row>
    <row r="51" spans="1:9" s="124" customFormat="1" ht="15" customHeight="1" x14ac:dyDescent="0.25">
      <c r="A51" s="172" t="s">
        <v>48</v>
      </c>
      <c r="B51" s="173">
        <v>0</v>
      </c>
      <c r="C51" s="173">
        <v>0</v>
      </c>
      <c r="D51" s="328">
        <v>0</v>
      </c>
      <c r="E51" s="173">
        <v>0</v>
      </c>
      <c r="F51" s="173">
        <f>E51-C51</f>
        <v>0</v>
      </c>
      <c r="G51" s="167">
        <f>IF(ISBLANK(F51),"  ",IF(C51&gt;0,F51/C51,IF(F51&gt;0,1,0)))</f>
        <v>0</v>
      </c>
      <c r="I51" s="215"/>
    </row>
    <row r="52" spans="1:9" ht="15" customHeight="1" x14ac:dyDescent="0.25">
      <c r="A52" s="161" t="s">
        <v>46</v>
      </c>
      <c r="B52" s="160"/>
      <c r="C52" s="160"/>
      <c r="D52" s="325"/>
      <c r="E52" s="160"/>
      <c r="F52" s="160"/>
      <c r="G52" s="152"/>
      <c r="I52" s="185"/>
    </row>
    <row r="53" spans="1:9" s="124" customFormat="1" ht="15" customHeight="1" x14ac:dyDescent="0.25">
      <c r="A53" s="163" t="s">
        <v>49</v>
      </c>
      <c r="B53" s="171">
        <v>48036522.880000003</v>
      </c>
      <c r="C53" s="171">
        <v>53389120</v>
      </c>
      <c r="D53" s="327">
        <v>53389120</v>
      </c>
      <c r="E53" s="171">
        <v>53389120</v>
      </c>
      <c r="F53" s="171">
        <f>E53-C53</f>
        <v>0</v>
      </c>
      <c r="G53" s="167">
        <f>IF(ISBLANK(F53),"  ",IF(C53&gt;0,F53/C53,IF(F53&gt;0,1,0)))</f>
        <v>0</v>
      </c>
      <c r="I53" s="215"/>
    </row>
    <row r="54" spans="1:9" ht="15" customHeight="1" x14ac:dyDescent="0.25">
      <c r="A54" s="161" t="s">
        <v>46</v>
      </c>
      <c r="B54" s="160"/>
      <c r="C54" s="160"/>
      <c r="D54" s="325"/>
      <c r="E54" s="160"/>
      <c r="F54" s="160"/>
      <c r="G54" s="152"/>
      <c r="I54" s="185"/>
    </row>
    <row r="55" spans="1:9" s="124" customFormat="1" ht="15" customHeight="1" x14ac:dyDescent="0.25">
      <c r="A55" s="174" t="s">
        <v>50</v>
      </c>
      <c r="B55" s="175">
        <v>0</v>
      </c>
      <c r="C55" s="175">
        <v>0</v>
      </c>
      <c r="D55" s="329">
        <v>0</v>
      </c>
      <c r="E55" s="175">
        <v>0</v>
      </c>
      <c r="F55" s="175">
        <f>E55-C55</f>
        <v>0</v>
      </c>
      <c r="G55" s="167">
        <f>IF(ISBLANK(F55),"  ",IF(C55&gt;0,F55/C55,IF(F55&gt;0,1,0)))</f>
        <v>0</v>
      </c>
      <c r="I55" s="215"/>
    </row>
    <row r="56" spans="1:9" ht="15" customHeight="1" x14ac:dyDescent="0.25">
      <c r="A56" s="163"/>
      <c r="B56" s="151"/>
      <c r="C56" s="151"/>
      <c r="D56" s="322"/>
      <c r="E56" s="151"/>
      <c r="F56" s="151"/>
      <c r="G56" s="176"/>
      <c r="I56" s="185"/>
    </row>
    <row r="57" spans="1:9" s="124" customFormat="1" ht="15" customHeight="1" x14ac:dyDescent="0.25">
      <c r="A57" s="163" t="s">
        <v>51</v>
      </c>
      <c r="B57" s="171">
        <v>0</v>
      </c>
      <c r="C57" s="171">
        <v>0</v>
      </c>
      <c r="D57" s="327">
        <v>0</v>
      </c>
      <c r="E57" s="171">
        <v>0</v>
      </c>
      <c r="F57" s="175">
        <f>E57-C57</f>
        <v>0</v>
      </c>
      <c r="G57" s="167">
        <f>IF(ISBLANK(F57),"  ",IF(C57&gt;0,F57/C57,IF(F57&gt;0,1,0)))</f>
        <v>0</v>
      </c>
      <c r="I57" s="215"/>
    </row>
    <row r="58" spans="1:9" ht="15" customHeight="1" x14ac:dyDescent="0.25">
      <c r="A58" s="161"/>
      <c r="B58" s="160"/>
      <c r="C58" s="160"/>
      <c r="D58" s="325"/>
      <c r="E58" s="160"/>
      <c r="F58" s="160"/>
      <c r="G58" s="152"/>
      <c r="I58" s="185"/>
    </row>
    <row r="59" spans="1:9" s="124" customFormat="1" ht="15" customHeight="1" x14ac:dyDescent="0.25">
      <c r="A59" s="177" t="s">
        <v>52</v>
      </c>
      <c r="B59" s="171">
        <v>62679267.880000003</v>
      </c>
      <c r="C59" s="171">
        <v>68031865</v>
      </c>
      <c r="D59" s="327">
        <v>72792306</v>
      </c>
      <c r="E59" s="171">
        <v>73858248</v>
      </c>
      <c r="F59" s="171">
        <f>E59-C59</f>
        <v>5826383</v>
      </c>
      <c r="G59" s="167">
        <f>IF(ISBLANK(F59),"  ",IF(C59&gt;0,F59/C59,IF(F59&gt;0,1,0)))</f>
        <v>8.5641970861742509E-2</v>
      </c>
      <c r="I59" s="215"/>
    </row>
    <row r="60" spans="1:9" ht="15" customHeight="1" x14ac:dyDescent="0.25">
      <c r="A60" s="178"/>
      <c r="B60" s="160"/>
      <c r="C60" s="160"/>
      <c r="D60" s="325"/>
      <c r="E60" s="160"/>
      <c r="F60" s="160"/>
      <c r="G60" s="152" t="s">
        <v>46</v>
      </c>
      <c r="I60" s="185"/>
    </row>
    <row r="61" spans="1:9" ht="15" customHeight="1" x14ac:dyDescent="0.25">
      <c r="A61" s="179"/>
      <c r="B61" s="151"/>
      <c r="C61" s="151"/>
      <c r="D61" s="322"/>
      <c r="E61" s="151"/>
      <c r="F61" s="151"/>
      <c r="G61" s="153" t="s">
        <v>46</v>
      </c>
      <c r="I61" s="185"/>
    </row>
    <row r="62" spans="1:9" ht="15" customHeight="1" x14ac:dyDescent="0.25">
      <c r="A62" s="177" t="s">
        <v>53</v>
      </c>
      <c r="B62" s="151"/>
      <c r="C62" s="151"/>
      <c r="D62" s="322"/>
      <c r="E62" s="151"/>
      <c r="F62" s="151"/>
      <c r="G62" s="153"/>
      <c r="I62" s="185"/>
    </row>
    <row r="63" spans="1:9" ht="15" customHeight="1" x14ac:dyDescent="0.25">
      <c r="A63" s="159" t="s">
        <v>54</v>
      </c>
      <c r="B63" s="151">
        <v>23264078.020000003</v>
      </c>
      <c r="C63" s="151">
        <v>25257457</v>
      </c>
      <c r="D63" s="322">
        <v>30017898</v>
      </c>
      <c r="E63" s="151">
        <v>30665913</v>
      </c>
      <c r="F63" s="151">
        <f>E63-C63</f>
        <v>5408456</v>
      </c>
      <c r="G63" s="156">
        <f t="shared" ref="G63:G76" si="6">IF(ISBLANK(F63),"  ",IF(C63&gt;0,F63/C63,IF(F63&gt;0,1,0)))</f>
        <v>0.21413303801724773</v>
      </c>
      <c r="I63" s="185"/>
    </row>
    <row r="64" spans="1:9" ht="15" customHeight="1" x14ac:dyDescent="0.25">
      <c r="A64" s="161" t="s">
        <v>55</v>
      </c>
      <c r="B64" s="160">
        <v>546776.57000000007</v>
      </c>
      <c r="C64" s="160">
        <v>307200</v>
      </c>
      <c r="D64" s="325">
        <v>307200</v>
      </c>
      <c r="E64" s="160">
        <v>547395</v>
      </c>
      <c r="F64" s="160">
        <f>E64-C64</f>
        <v>240195</v>
      </c>
      <c r="G64" s="156">
        <f t="shared" si="6"/>
        <v>0.78188476562499998</v>
      </c>
      <c r="I64" s="185"/>
    </row>
    <row r="65" spans="1:9" ht="15" customHeight="1" x14ac:dyDescent="0.25">
      <c r="A65" s="161" t="s">
        <v>56</v>
      </c>
      <c r="B65" s="160">
        <v>0</v>
      </c>
      <c r="C65" s="160">
        <v>0</v>
      </c>
      <c r="D65" s="325">
        <v>0</v>
      </c>
      <c r="E65" s="160">
        <v>0</v>
      </c>
      <c r="F65" s="160">
        <f t="shared" ref="F65:F76" si="7">E65-C65</f>
        <v>0</v>
      </c>
      <c r="G65" s="156">
        <f t="shared" si="6"/>
        <v>0</v>
      </c>
      <c r="I65" s="185"/>
    </row>
    <row r="66" spans="1:9" ht="15" customHeight="1" x14ac:dyDescent="0.25">
      <c r="A66" s="161" t="s">
        <v>57</v>
      </c>
      <c r="B66" s="160">
        <v>6093026.8400000008</v>
      </c>
      <c r="C66" s="160">
        <v>5885192</v>
      </c>
      <c r="D66" s="325">
        <v>5885192</v>
      </c>
      <c r="E66" s="160">
        <v>5427646</v>
      </c>
      <c r="F66" s="160">
        <f t="shared" si="7"/>
        <v>-457546</v>
      </c>
      <c r="G66" s="156">
        <f t="shared" si="6"/>
        <v>-7.7745297009851166E-2</v>
      </c>
      <c r="I66" s="185"/>
    </row>
    <row r="67" spans="1:9" ht="15" customHeight="1" x14ac:dyDescent="0.25">
      <c r="A67" s="161" t="s">
        <v>58</v>
      </c>
      <c r="B67" s="160">
        <v>4226679.37</v>
      </c>
      <c r="C67" s="160">
        <v>4740996</v>
      </c>
      <c r="D67" s="325">
        <v>4740996</v>
      </c>
      <c r="E67" s="160">
        <v>4423459</v>
      </c>
      <c r="F67" s="160">
        <f t="shared" si="7"/>
        <v>-317537</v>
      </c>
      <c r="G67" s="156">
        <f t="shared" si="6"/>
        <v>-6.6976854652482307E-2</v>
      </c>
      <c r="I67" s="185"/>
    </row>
    <row r="68" spans="1:9" ht="15" customHeight="1" x14ac:dyDescent="0.25">
      <c r="A68" s="161" t="s">
        <v>59</v>
      </c>
      <c r="B68" s="160">
        <v>8866026.4999999981</v>
      </c>
      <c r="C68" s="160">
        <v>10114245</v>
      </c>
      <c r="D68" s="325">
        <v>10114245</v>
      </c>
      <c r="E68" s="160">
        <v>9103466</v>
      </c>
      <c r="F68" s="160">
        <f t="shared" si="7"/>
        <v>-1010779</v>
      </c>
      <c r="G68" s="156">
        <f t="shared" si="6"/>
        <v>-9.9936179121625002E-2</v>
      </c>
      <c r="I68" s="185"/>
    </row>
    <row r="69" spans="1:9" ht="15" customHeight="1" x14ac:dyDescent="0.25">
      <c r="A69" s="161" t="s">
        <v>60</v>
      </c>
      <c r="B69" s="160">
        <v>6967008.5700000003</v>
      </c>
      <c r="C69" s="160">
        <v>6770577</v>
      </c>
      <c r="D69" s="325">
        <v>6770577</v>
      </c>
      <c r="E69" s="160">
        <v>6770577</v>
      </c>
      <c r="F69" s="160">
        <f t="shared" si="7"/>
        <v>0</v>
      </c>
      <c r="G69" s="156">
        <f t="shared" si="6"/>
        <v>0</v>
      </c>
      <c r="I69" s="185"/>
    </row>
    <row r="70" spans="1:9" ht="15" customHeight="1" x14ac:dyDescent="0.25">
      <c r="A70" s="161" t="s">
        <v>61</v>
      </c>
      <c r="B70" s="160">
        <v>5104240.21</v>
      </c>
      <c r="C70" s="160">
        <v>7122043</v>
      </c>
      <c r="D70" s="325">
        <v>7122043</v>
      </c>
      <c r="E70" s="160">
        <v>9092879</v>
      </c>
      <c r="F70" s="160">
        <f t="shared" si="7"/>
        <v>1970836</v>
      </c>
      <c r="G70" s="156">
        <f t="shared" si="6"/>
        <v>0.27672340647199123</v>
      </c>
      <c r="I70" s="185"/>
    </row>
    <row r="71" spans="1:9" s="124" customFormat="1" ht="15" customHeight="1" x14ac:dyDescent="0.25">
      <c r="A71" s="180" t="s">
        <v>62</v>
      </c>
      <c r="B71" s="166">
        <v>55067836.080000006</v>
      </c>
      <c r="C71" s="166">
        <v>60197710</v>
      </c>
      <c r="D71" s="326">
        <v>64958151</v>
      </c>
      <c r="E71" s="166">
        <v>66031335</v>
      </c>
      <c r="F71" s="160">
        <f t="shared" si="7"/>
        <v>5833625</v>
      </c>
      <c r="G71" s="167">
        <f t="shared" si="6"/>
        <v>9.6907756125606773E-2</v>
      </c>
      <c r="I71" s="215"/>
    </row>
    <row r="72" spans="1:9" ht="15" customHeight="1" x14ac:dyDescent="0.25">
      <c r="A72" s="161" t="s">
        <v>63</v>
      </c>
      <c r="B72" s="160">
        <v>0</v>
      </c>
      <c r="C72" s="160">
        <v>0</v>
      </c>
      <c r="D72" s="325">
        <v>0</v>
      </c>
      <c r="E72" s="160">
        <v>0</v>
      </c>
      <c r="F72" s="160">
        <f t="shared" si="7"/>
        <v>0</v>
      </c>
      <c r="G72" s="156">
        <f t="shared" si="6"/>
        <v>0</v>
      </c>
      <c r="I72" s="185"/>
    </row>
    <row r="73" spans="1:9" ht="15" customHeight="1" x14ac:dyDescent="0.25">
      <c r="A73" s="161" t="s">
        <v>64</v>
      </c>
      <c r="B73" s="160">
        <v>1445488.8</v>
      </c>
      <c r="C73" s="160">
        <v>1703439</v>
      </c>
      <c r="D73" s="325">
        <v>1703439</v>
      </c>
      <c r="E73" s="160">
        <v>2009269</v>
      </c>
      <c r="F73" s="160">
        <f t="shared" si="7"/>
        <v>305830</v>
      </c>
      <c r="G73" s="156">
        <f t="shared" si="6"/>
        <v>0.17953680759921548</v>
      </c>
      <c r="I73" s="185"/>
    </row>
    <row r="74" spans="1:9" ht="15" customHeight="1" x14ac:dyDescent="0.25">
      <c r="A74" s="161" t="s">
        <v>65</v>
      </c>
      <c r="B74" s="160">
        <v>3908571</v>
      </c>
      <c r="C74" s="160">
        <v>3908571</v>
      </c>
      <c r="D74" s="325">
        <v>3908571</v>
      </c>
      <c r="E74" s="160">
        <v>3870357</v>
      </c>
      <c r="F74" s="160">
        <f t="shared" si="7"/>
        <v>-38214</v>
      </c>
      <c r="G74" s="156">
        <f t="shared" si="6"/>
        <v>-9.7769747562472323E-3</v>
      </c>
      <c r="I74" s="185"/>
    </row>
    <row r="75" spans="1:9" ht="15" customHeight="1" x14ac:dyDescent="0.25">
      <c r="A75" s="161" t="s">
        <v>66</v>
      </c>
      <c r="B75" s="160">
        <v>2257371.85</v>
      </c>
      <c r="C75" s="160">
        <v>2222145</v>
      </c>
      <c r="D75" s="325">
        <v>2222145</v>
      </c>
      <c r="E75" s="160">
        <v>1947287</v>
      </c>
      <c r="F75" s="160">
        <f t="shared" si="7"/>
        <v>-274858</v>
      </c>
      <c r="G75" s="156">
        <f t="shared" si="6"/>
        <v>-0.12369039824133889</v>
      </c>
      <c r="I75" s="185"/>
    </row>
    <row r="76" spans="1:9" s="124" customFormat="1" ht="15" customHeight="1" x14ac:dyDescent="0.25">
      <c r="A76" s="181" t="s">
        <v>67</v>
      </c>
      <c r="B76" s="182">
        <v>62679267.730000004</v>
      </c>
      <c r="C76" s="182">
        <v>68031865</v>
      </c>
      <c r="D76" s="330">
        <v>72792306</v>
      </c>
      <c r="E76" s="182">
        <v>73858248</v>
      </c>
      <c r="F76" s="160">
        <f t="shared" si="7"/>
        <v>5826383</v>
      </c>
      <c r="G76" s="167">
        <f t="shared" si="6"/>
        <v>8.5641970861742509E-2</v>
      </c>
      <c r="I76" s="215"/>
    </row>
    <row r="77" spans="1:9" ht="15" customHeight="1" x14ac:dyDescent="0.25">
      <c r="A77" s="179"/>
      <c r="B77" s="151"/>
      <c r="C77" s="151"/>
      <c r="D77" s="322"/>
      <c r="E77" s="151"/>
      <c r="F77" s="151"/>
      <c r="G77" s="153"/>
      <c r="I77" s="185"/>
    </row>
    <row r="78" spans="1:9" ht="15" customHeight="1" x14ac:dyDescent="0.25">
      <c r="A78" s="177" t="s">
        <v>68</v>
      </c>
      <c r="B78" s="151"/>
      <c r="C78" s="151"/>
      <c r="D78" s="322"/>
      <c r="E78" s="151"/>
      <c r="F78" s="151"/>
      <c r="G78" s="153"/>
      <c r="I78" s="185"/>
    </row>
    <row r="79" spans="1:9" ht="15" customHeight="1" x14ac:dyDescent="0.25">
      <c r="A79" s="159" t="s">
        <v>69</v>
      </c>
      <c r="B79" s="155">
        <v>27616633.379999999</v>
      </c>
      <c r="C79" s="155">
        <v>29060745</v>
      </c>
      <c r="D79" s="323">
        <v>32515553</v>
      </c>
      <c r="E79" s="155">
        <v>32034824</v>
      </c>
      <c r="F79" s="151">
        <f>E79-C79</f>
        <v>2974079</v>
      </c>
      <c r="G79" s="156">
        <f t="shared" ref="G79:G97" si="8">IF(ISBLANK(F79),"  ",IF(C79&gt;0,F79/C79,IF(F79&gt;0,1,0)))</f>
        <v>0.10234008109564982</v>
      </c>
      <c r="I79" s="185"/>
    </row>
    <row r="80" spans="1:9" ht="15" customHeight="1" x14ac:dyDescent="0.25">
      <c r="A80" s="161" t="s">
        <v>70</v>
      </c>
      <c r="B80" s="158">
        <v>427021.92</v>
      </c>
      <c r="C80" s="158">
        <v>556339</v>
      </c>
      <c r="D80" s="324">
        <v>556339</v>
      </c>
      <c r="E80" s="158">
        <v>558585</v>
      </c>
      <c r="F80" s="160">
        <f>E80-C80</f>
        <v>2246</v>
      </c>
      <c r="G80" s="156">
        <f t="shared" si="8"/>
        <v>4.0371068718892617E-3</v>
      </c>
      <c r="I80" s="185"/>
    </row>
    <row r="81" spans="1:9" ht="15" customHeight="1" x14ac:dyDescent="0.25">
      <c r="A81" s="161" t="s">
        <v>71</v>
      </c>
      <c r="B81" s="151">
        <v>13785266.34</v>
      </c>
      <c r="C81" s="151">
        <v>14973622</v>
      </c>
      <c r="D81" s="322">
        <v>16279255</v>
      </c>
      <c r="E81" s="151">
        <v>15767223</v>
      </c>
      <c r="F81" s="160">
        <f t="shared" ref="F81:F96" si="9">E81-C81</f>
        <v>793601</v>
      </c>
      <c r="G81" s="156">
        <f t="shared" si="8"/>
        <v>5.299993548655095E-2</v>
      </c>
      <c r="I81" s="185"/>
    </row>
    <row r="82" spans="1:9" s="124" customFormat="1" ht="15" customHeight="1" x14ac:dyDescent="0.25">
      <c r="A82" s="180" t="s">
        <v>72</v>
      </c>
      <c r="B82" s="182">
        <v>41828921.640000001</v>
      </c>
      <c r="C82" s="182">
        <v>44590706</v>
      </c>
      <c r="D82" s="330">
        <v>49351147</v>
      </c>
      <c r="E82" s="182">
        <v>48360632</v>
      </c>
      <c r="F82" s="166">
        <f t="shared" si="9"/>
        <v>3769926</v>
      </c>
      <c r="G82" s="167">
        <f t="shared" si="8"/>
        <v>8.4545106776286516E-2</v>
      </c>
      <c r="I82" s="215"/>
    </row>
    <row r="83" spans="1:9" ht="15" customHeight="1" x14ac:dyDescent="0.25">
      <c r="A83" s="161" t="s">
        <v>73</v>
      </c>
      <c r="B83" s="158">
        <v>9822.36</v>
      </c>
      <c r="C83" s="158">
        <v>98039</v>
      </c>
      <c r="D83" s="324">
        <v>98039</v>
      </c>
      <c r="E83" s="158">
        <v>96039</v>
      </c>
      <c r="F83" s="160">
        <f t="shared" si="9"/>
        <v>-2000</v>
      </c>
      <c r="G83" s="156">
        <f t="shared" si="8"/>
        <v>-2.0400044880098736E-2</v>
      </c>
      <c r="I83" s="185"/>
    </row>
    <row r="84" spans="1:9" ht="15" customHeight="1" x14ac:dyDescent="0.25">
      <c r="A84" s="161" t="s">
        <v>74</v>
      </c>
      <c r="B84" s="155">
        <v>4867009.78</v>
      </c>
      <c r="C84" s="155">
        <v>5123355</v>
      </c>
      <c r="D84" s="323">
        <v>5123355</v>
      </c>
      <c r="E84" s="155">
        <v>5276461</v>
      </c>
      <c r="F84" s="160">
        <f t="shared" si="9"/>
        <v>153106</v>
      </c>
      <c r="G84" s="156">
        <f t="shared" si="8"/>
        <v>2.9883933477184384E-2</v>
      </c>
      <c r="I84" s="185"/>
    </row>
    <row r="85" spans="1:9" ht="15" customHeight="1" x14ac:dyDescent="0.25">
      <c r="A85" s="161" t="s">
        <v>75</v>
      </c>
      <c r="B85" s="151">
        <v>401394.94</v>
      </c>
      <c r="C85" s="151">
        <v>847860</v>
      </c>
      <c r="D85" s="322">
        <v>847860</v>
      </c>
      <c r="E85" s="151">
        <v>845135</v>
      </c>
      <c r="F85" s="160">
        <f t="shared" si="9"/>
        <v>-2725</v>
      </c>
      <c r="G85" s="156">
        <f t="shared" si="8"/>
        <v>-3.2139740051423584E-3</v>
      </c>
      <c r="I85" s="185"/>
    </row>
    <row r="86" spans="1:9" s="124" customFormat="1" ht="15" customHeight="1" x14ac:dyDescent="0.25">
      <c r="A86" s="164" t="s">
        <v>76</v>
      </c>
      <c r="B86" s="182">
        <v>5278227.080000001</v>
      </c>
      <c r="C86" s="182">
        <v>6069254</v>
      </c>
      <c r="D86" s="330">
        <v>6069254</v>
      </c>
      <c r="E86" s="182">
        <v>6217635</v>
      </c>
      <c r="F86" s="166">
        <f t="shared" si="9"/>
        <v>148381</v>
      </c>
      <c r="G86" s="167">
        <f t="shared" si="8"/>
        <v>2.4447979932953869E-2</v>
      </c>
      <c r="I86" s="215"/>
    </row>
    <row r="87" spans="1:9" ht="15" customHeight="1" x14ac:dyDescent="0.25">
      <c r="A87" s="161" t="s">
        <v>77</v>
      </c>
      <c r="B87" s="151">
        <v>473230.74</v>
      </c>
      <c r="C87" s="151">
        <v>352209</v>
      </c>
      <c r="D87" s="322">
        <v>352209</v>
      </c>
      <c r="E87" s="151">
        <v>291449</v>
      </c>
      <c r="F87" s="160">
        <f t="shared" si="9"/>
        <v>-60760</v>
      </c>
      <c r="G87" s="156">
        <f t="shared" si="8"/>
        <v>-0.17251120783398494</v>
      </c>
      <c r="I87" s="185"/>
    </row>
    <row r="88" spans="1:9" ht="15" customHeight="1" x14ac:dyDescent="0.25">
      <c r="A88" s="161" t="s">
        <v>78</v>
      </c>
      <c r="B88" s="160">
        <v>13194324.640000001</v>
      </c>
      <c r="C88" s="160">
        <v>13254793</v>
      </c>
      <c r="D88" s="325">
        <v>13254793</v>
      </c>
      <c r="E88" s="160">
        <v>12941721</v>
      </c>
      <c r="F88" s="160">
        <f t="shared" si="9"/>
        <v>-313072</v>
      </c>
      <c r="G88" s="156">
        <f t="shared" si="8"/>
        <v>-2.3619531440438189E-2</v>
      </c>
      <c r="I88" s="185"/>
    </row>
    <row r="89" spans="1:9" ht="15" customHeight="1" x14ac:dyDescent="0.25">
      <c r="A89" s="161" t="s">
        <v>79</v>
      </c>
      <c r="B89" s="160">
        <v>0</v>
      </c>
      <c r="C89" s="160">
        <v>0</v>
      </c>
      <c r="D89" s="325">
        <v>0</v>
      </c>
      <c r="E89" s="160">
        <v>0</v>
      </c>
      <c r="F89" s="160">
        <f t="shared" si="9"/>
        <v>0</v>
      </c>
      <c r="G89" s="156">
        <f t="shared" si="8"/>
        <v>0</v>
      </c>
      <c r="I89" s="185"/>
    </row>
    <row r="90" spans="1:9" ht="15" customHeight="1" x14ac:dyDescent="0.25">
      <c r="A90" s="161" t="s">
        <v>80</v>
      </c>
      <c r="B90" s="160">
        <v>1445488.8</v>
      </c>
      <c r="C90" s="160">
        <v>1703439</v>
      </c>
      <c r="D90" s="325">
        <v>1703439</v>
      </c>
      <c r="E90" s="160">
        <v>2009269</v>
      </c>
      <c r="F90" s="160">
        <f t="shared" si="9"/>
        <v>305830</v>
      </c>
      <c r="G90" s="156">
        <f t="shared" si="8"/>
        <v>0.17953680759921548</v>
      </c>
      <c r="I90" s="185"/>
    </row>
    <row r="91" spans="1:9" s="124" customFormat="1" ht="15" customHeight="1" x14ac:dyDescent="0.25">
      <c r="A91" s="164" t="s">
        <v>81</v>
      </c>
      <c r="B91" s="166">
        <v>15113044.180000002</v>
      </c>
      <c r="C91" s="166">
        <v>15310441</v>
      </c>
      <c r="D91" s="326">
        <v>15310441</v>
      </c>
      <c r="E91" s="166">
        <v>15242439</v>
      </c>
      <c r="F91" s="166">
        <f t="shared" si="9"/>
        <v>-68002</v>
      </c>
      <c r="G91" s="167">
        <f t="shared" si="8"/>
        <v>-4.4415441723723043E-3</v>
      </c>
      <c r="I91" s="215"/>
    </row>
    <row r="92" spans="1:9" ht="15" customHeight="1" x14ac:dyDescent="0.25">
      <c r="A92" s="161" t="s">
        <v>82</v>
      </c>
      <c r="B92" s="160">
        <v>235856.27</v>
      </c>
      <c r="C92" s="160">
        <v>1964839</v>
      </c>
      <c r="D92" s="325">
        <v>1964839</v>
      </c>
      <c r="E92" s="160">
        <v>1942617</v>
      </c>
      <c r="F92" s="160">
        <f t="shared" si="9"/>
        <v>-22222</v>
      </c>
      <c r="G92" s="156">
        <f t="shared" si="8"/>
        <v>-1.1309832510449966E-2</v>
      </c>
      <c r="I92" s="185"/>
    </row>
    <row r="93" spans="1:9" ht="15" customHeight="1" x14ac:dyDescent="0.25">
      <c r="A93" s="161" t="s">
        <v>83</v>
      </c>
      <c r="B93" s="160">
        <v>131848.95999999999</v>
      </c>
      <c r="C93" s="160">
        <v>96625</v>
      </c>
      <c r="D93" s="325">
        <v>96625</v>
      </c>
      <c r="E93" s="160">
        <v>96625</v>
      </c>
      <c r="F93" s="160">
        <f t="shared" si="9"/>
        <v>0</v>
      </c>
      <c r="G93" s="156">
        <f t="shared" si="8"/>
        <v>0</v>
      </c>
      <c r="I93" s="185"/>
    </row>
    <row r="94" spans="1:9" ht="15" customHeight="1" x14ac:dyDescent="0.25">
      <c r="A94" s="169" t="s">
        <v>84</v>
      </c>
      <c r="B94" s="160">
        <v>91369.600000000006</v>
      </c>
      <c r="C94" s="160">
        <v>0</v>
      </c>
      <c r="D94" s="325">
        <v>0</v>
      </c>
      <c r="E94" s="160">
        <v>1998300</v>
      </c>
      <c r="F94" s="160">
        <f t="shared" si="9"/>
        <v>1998300</v>
      </c>
      <c r="G94" s="156">
        <f t="shared" si="8"/>
        <v>1</v>
      </c>
      <c r="I94" s="185"/>
    </row>
    <row r="95" spans="1:9" s="124" customFormat="1" ht="15" customHeight="1" x14ac:dyDescent="0.25">
      <c r="A95" s="183" t="s">
        <v>85</v>
      </c>
      <c r="B95" s="182">
        <v>459074.82999999996</v>
      </c>
      <c r="C95" s="182">
        <v>2061464</v>
      </c>
      <c r="D95" s="330">
        <v>2061464</v>
      </c>
      <c r="E95" s="182">
        <v>4037542</v>
      </c>
      <c r="F95" s="160">
        <f t="shared" si="9"/>
        <v>1976078</v>
      </c>
      <c r="G95" s="167">
        <f t="shared" si="8"/>
        <v>0.95857992184195306</v>
      </c>
      <c r="I95" s="215"/>
    </row>
    <row r="96" spans="1:9" ht="15" customHeight="1" x14ac:dyDescent="0.25">
      <c r="A96" s="169" t="s">
        <v>86</v>
      </c>
      <c r="B96" s="160">
        <v>0</v>
      </c>
      <c r="C96" s="160">
        <v>0</v>
      </c>
      <c r="D96" s="325">
        <v>0</v>
      </c>
      <c r="E96" s="160">
        <v>0</v>
      </c>
      <c r="F96" s="160">
        <f t="shared" si="9"/>
        <v>0</v>
      </c>
      <c r="G96" s="156">
        <f t="shared" si="8"/>
        <v>0</v>
      </c>
      <c r="I96" s="185"/>
    </row>
    <row r="97" spans="1:10" s="124" customFormat="1" ht="15" customHeight="1" thickBot="1" x14ac:dyDescent="0.3">
      <c r="A97" s="203" t="s">
        <v>67</v>
      </c>
      <c r="B97" s="204">
        <v>62679267.730000004</v>
      </c>
      <c r="C97" s="204">
        <v>68031865</v>
      </c>
      <c r="D97" s="331">
        <v>72792306</v>
      </c>
      <c r="E97" s="204">
        <v>73858248</v>
      </c>
      <c r="F97" s="204">
        <f>E97-C97</f>
        <v>5826383</v>
      </c>
      <c r="G97" s="205">
        <f t="shared" si="8"/>
        <v>8.5641970861742509E-2</v>
      </c>
      <c r="I97" s="215"/>
    </row>
    <row r="98" spans="1:10" ht="15" customHeight="1" thickTop="1" x14ac:dyDescent="0.25">
      <c r="A98" s="184"/>
      <c r="B98" s="185"/>
      <c r="C98" s="185"/>
      <c r="D98" s="142"/>
      <c r="E98" s="185"/>
      <c r="F98" s="185"/>
      <c r="G98" s="186" t="s">
        <v>46</v>
      </c>
      <c r="I98" s="142"/>
      <c r="J98" s="142"/>
    </row>
    <row r="99" spans="1:10" x14ac:dyDescent="0.25">
      <c r="A99" s="139" t="s">
        <v>196</v>
      </c>
    </row>
    <row r="100" spans="1:10" x14ac:dyDescent="0.25">
      <c r="A100" s="139" t="s">
        <v>190</v>
      </c>
    </row>
  </sheetData>
  <mergeCells count="1">
    <mergeCell ref="D2:D3"/>
  </mergeCells>
  <hyperlinks>
    <hyperlink ref="J2" location="Home!A1" tooltip="Home" display="Home" xr:uid="{00000000-0004-0000-0F00-000000000000}"/>
  </hyperlinks>
  <printOptions horizontalCentered="1" verticalCentered="1"/>
  <pageMargins left="0.25" right="0.25" top="0.75" bottom="0.75" header="0.3" footer="0.3"/>
  <pageSetup scale="46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7">
    <pageSetUpPr fitToPage="1"/>
  </sheetPr>
  <dimension ref="A1:N100"/>
  <sheetViews>
    <sheetView zoomScale="90" zoomScaleNormal="90" workbookViewId="0">
      <pane xSplit="1" ySplit="5" topLeftCell="B6" activePane="bottomRight" state="frozen"/>
      <selection activeCell="I2" sqref="I2"/>
      <selection pane="topRight" activeCell="I2" sqref="I2"/>
      <selection pane="bottomLeft" activeCell="I2" sqref="I2"/>
      <selection pane="bottomRight" activeCell="I2" sqref="I2"/>
    </sheetView>
  </sheetViews>
  <sheetFormatPr defaultColWidth="9.140625" defaultRowHeight="15" x14ac:dyDescent="0.25"/>
  <cols>
    <col min="1" max="1" width="66.5703125" style="139" customWidth="1"/>
    <col min="2" max="3" width="23.7109375" style="187" customWidth="1"/>
    <col min="4" max="4" width="27.140625" style="139" bestFit="1" customWidth="1"/>
    <col min="5" max="6" width="23.7109375" style="187" customWidth="1"/>
    <col min="7" max="7" width="23.7109375" style="188" customWidth="1"/>
    <col min="9" max="9" width="7.7109375" style="139" customWidth="1"/>
    <col min="10" max="10" width="11.5703125" style="139" customWidth="1"/>
    <col min="11" max="16384" width="9.140625" style="139"/>
  </cols>
  <sheetData>
    <row r="1" spans="1:10" ht="19.5" customHeight="1" thickBot="1" x14ac:dyDescent="0.35">
      <c r="A1" s="30" t="s">
        <v>0</v>
      </c>
      <c r="B1" s="31"/>
      <c r="E1" s="32" t="s">
        <v>1</v>
      </c>
      <c r="F1" s="29" t="s">
        <v>98</v>
      </c>
      <c r="G1" s="40"/>
      <c r="J1" s="142"/>
    </row>
    <row r="2" spans="1:10" ht="19.5" customHeight="1" thickBot="1" x14ac:dyDescent="0.3">
      <c r="A2" s="30" t="s">
        <v>2</v>
      </c>
      <c r="B2" s="31"/>
      <c r="C2" s="31"/>
      <c r="D2" s="355" t="s">
        <v>207</v>
      </c>
      <c r="E2" s="31"/>
      <c r="F2" s="31"/>
      <c r="G2" s="36"/>
      <c r="I2" s="142"/>
      <c r="J2" s="209" t="s">
        <v>187</v>
      </c>
    </row>
    <row r="3" spans="1:10" ht="19.5" customHeight="1" thickBot="1" x14ac:dyDescent="0.3">
      <c r="A3" s="37" t="s">
        <v>3</v>
      </c>
      <c r="B3" s="38"/>
      <c r="C3" s="38"/>
      <c r="D3" s="356"/>
      <c r="E3" s="38"/>
      <c r="F3" s="38"/>
      <c r="G3" s="39"/>
      <c r="I3" s="142"/>
      <c r="J3" s="142"/>
    </row>
    <row r="4" spans="1:10" ht="15" customHeight="1" thickTop="1" x14ac:dyDescent="0.25">
      <c r="A4" s="57" t="s">
        <v>4</v>
      </c>
      <c r="B4" s="58" t="s">
        <v>5</v>
      </c>
      <c r="C4" s="59" t="s">
        <v>6</v>
      </c>
      <c r="D4" s="303" t="s">
        <v>212</v>
      </c>
      <c r="E4" s="59" t="s">
        <v>6</v>
      </c>
      <c r="F4" s="59" t="s">
        <v>7</v>
      </c>
      <c r="G4" s="60" t="s">
        <v>8</v>
      </c>
      <c r="I4" s="224"/>
    </row>
    <row r="5" spans="1:10" s="140" customFormat="1" ht="15" customHeight="1" x14ac:dyDescent="0.25">
      <c r="A5" s="61"/>
      <c r="B5" s="62" t="s">
        <v>197</v>
      </c>
      <c r="C5" s="62" t="s">
        <v>208</v>
      </c>
      <c r="D5" s="304" t="s">
        <v>210</v>
      </c>
      <c r="E5" s="62" t="s">
        <v>209</v>
      </c>
      <c r="F5" s="62" t="s">
        <v>197</v>
      </c>
      <c r="G5" s="63" t="s">
        <v>9</v>
      </c>
      <c r="I5" s="224"/>
    </row>
    <row r="6" spans="1:10" ht="15" customHeight="1" x14ac:dyDescent="0.25">
      <c r="A6" s="64" t="s">
        <v>10</v>
      </c>
      <c r="B6" s="65"/>
      <c r="C6" s="65"/>
      <c r="D6" s="305"/>
      <c r="E6" s="65"/>
      <c r="F6" s="65"/>
      <c r="G6" s="66"/>
      <c r="I6" s="225"/>
    </row>
    <row r="7" spans="1:10" ht="15" customHeight="1" x14ac:dyDescent="0.25">
      <c r="A7" s="64" t="s">
        <v>11</v>
      </c>
      <c r="B7" s="65"/>
      <c r="C7" s="65"/>
      <c r="D7" s="305"/>
      <c r="E7" s="65"/>
      <c r="F7" s="65"/>
      <c r="G7" s="67"/>
      <c r="I7" s="225"/>
    </row>
    <row r="8" spans="1:10" ht="15" customHeight="1" x14ac:dyDescent="0.25">
      <c r="A8" s="68" t="s">
        <v>12</v>
      </c>
      <c r="B8" s="69">
        <v>10945436</v>
      </c>
      <c r="C8" s="69">
        <v>10945436</v>
      </c>
      <c r="D8" s="306">
        <v>10945436</v>
      </c>
      <c r="E8" s="69">
        <v>14987089</v>
      </c>
      <c r="F8" s="69">
        <f>E8-C8</f>
        <v>4041653</v>
      </c>
      <c r="G8" s="70">
        <f t="shared" ref="G8:G31" si="0">IF(ISBLANK(F8),"  ",IF(C8&gt;0,F8/C8,IF(F8&gt;0,1,0)))</f>
        <v>0.36925463727529906</v>
      </c>
      <c r="I8" s="225"/>
    </row>
    <row r="9" spans="1:10" ht="15" customHeight="1" x14ac:dyDescent="0.25">
      <c r="A9" s="68" t="s">
        <v>13</v>
      </c>
      <c r="B9" s="69">
        <v>0</v>
      </c>
      <c r="C9" s="69">
        <v>0</v>
      </c>
      <c r="D9" s="306">
        <v>0</v>
      </c>
      <c r="E9" s="69">
        <v>0</v>
      </c>
      <c r="F9" s="69">
        <f t="shared" ref="F9:F31" si="1">E9-C9</f>
        <v>0</v>
      </c>
      <c r="G9" s="70">
        <f t="shared" si="0"/>
        <v>0</v>
      </c>
      <c r="I9" s="225"/>
    </row>
    <row r="10" spans="1:10" ht="15" customHeight="1" x14ac:dyDescent="0.25">
      <c r="A10" s="71" t="s">
        <v>14</v>
      </c>
      <c r="B10" s="72">
        <v>955184</v>
      </c>
      <c r="C10" s="72">
        <v>955184</v>
      </c>
      <c r="D10" s="314">
        <v>955184</v>
      </c>
      <c r="E10" s="72">
        <v>962941</v>
      </c>
      <c r="F10" s="69">
        <f t="shared" si="1"/>
        <v>7757</v>
      </c>
      <c r="G10" s="70">
        <f t="shared" si="0"/>
        <v>8.1209484245967269E-3</v>
      </c>
      <c r="I10" s="225"/>
    </row>
    <row r="11" spans="1:10" ht="15" customHeight="1" x14ac:dyDescent="0.25">
      <c r="A11" s="73" t="s">
        <v>15</v>
      </c>
      <c r="B11" s="74">
        <v>0</v>
      </c>
      <c r="C11" s="74">
        <v>0</v>
      </c>
      <c r="D11" s="307">
        <v>0</v>
      </c>
      <c r="E11" s="74">
        <v>0</v>
      </c>
      <c r="F11" s="69">
        <f t="shared" si="1"/>
        <v>0</v>
      </c>
      <c r="G11" s="70">
        <f t="shared" si="0"/>
        <v>0</v>
      </c>
      <c r="I11" s="225"/>
    </row>
    <row r="12" spans="1:10" ht="15" customHeight="1" x14ac:dyDescent="0.25">
      <c r="A12" s="75" t="s">
        <v>16</v>
      </c>
      <c r="B12" s="74">
        <v>955184</v>
      </c>
      <c r="C12" s="74">
        <v>955184</v>
      </c>
      <c r="D12" s="307">
        <v>955184</v>
      </c>
      <c r="E12" s="74">
        <v>962941</v>
      </c>
      <c r="F12" s="69">
        <f t="shared" si="1"/>
        <v>7757</v>
      </c>
      <c r="G12" s="70">
        <f t="shared" si="0"/>
        <v>8.1209484245967269E-3</v>
      </c>
      <c r="I12" s="225"/>
    </row>
    <row r="13" spans="1:10" ht="15" customHeight="1" x14ac:dyDescent="0.25">
      <c r="A13" s="75" t="s">
        <v>17</v>
      </c>
      <c r="B13" s="74">
        <v>0</v>
      </c>
      <c r="C13" s="74">
        <v>0</v>
      </c>
      <c r="D13" s="307">
        <v>0</v>
      </c>
      <c r="E13" s="74">
        <v>0</v>
      </c>
      <c r="F13" s="69">
        <f t="shared" si="1"/>
        <v>0</v>
      </c>
      <c r="G13" s="70">
        <f t="shared" si="0"/>
        <v>0</v>
      </c>
      <c r="I13" s="225"/>
    </row>
    <row r="14" spans="1:10" ht="15" customHeight="1" x14ac:dyDescent="0.25">
      <c r="A14" s="75" t="s">
        <v>18</v>
      </c>
      <c r="B14" s="74">
        <v>0</v>
      </c>
      <c r="C14" s="74">
        <v>0</v>
      </c>
      <c r="D14" s="307">
        <v>0</v>
      </c>
      <c r="E14" s="74">
        <v>0</v>
      </c>
      <c r="F14" s="69">
        <f t="shared" si="1"/>
        <v>0</v>
      </c>
      <c r="G14" s="70">
        <f t="shared" si="0"/>
        <v>0</v>
      </c>
      <c r="I14" s="225"/>
    </row>
    <row r="15" spans="1:10" ht="15" customHeight="1" x14ac:dyDescent="0.25">
      <c r="A15" s="75" t="s">
        <v>19</v>
      </c>
      <c r="B15" s="74">
        <v>0</v>
      </c>
      <c r="C15" s="74">
        <v>0</v>
      </c>
      <c r="D15" s="307">
        <v>0</v>
      </c>
      <c r="E15" s="74">
        <v>0</v>
      </c>
      <c r="F15" s="69">
        <f t="shared" si="1"/>
        <v>0</v>
      </c>
      <c r="G15" s="70">
        <f t="shared" si="0"/>
        <v>0</v>
      </c>
      <c r="I15" s="225"/>
    </row>
    <row r="16" spans="1:10" ht="15" customHeight="1" x14ac:dyDescent="0.25">
      <c r="A16" s="75" t="s">
        <v>20</v>
      </c>
      <c r="B16" s="74">
        <v>0</v>
      </c>
      <c r="C16" s="74">
        <v>0</v>
      </c>
      <c r="D16" s="307">
        <v>0</v>
      </c>
      <c r="E16" s="74">
        <v>0</v>
      </c>
      <c r="F16" s="69">
        <f t="shared" si="1"/>
        <v>0</v>
      </c>
      <c r="G16" s="70">
        <f t="shared" si="0"/>
        <v>0</v>
      </c>
      <c r="I16" s="225"/>
    </row>
    <row r="17" spans="1:9" ht="15" customHeight="1" x14ac:dyDescent="0.25">
      <c r="A17" s="75" t="s">
        <v>21</v>
      </c>
      <c r="B17" s="74">
        <v>0</v>
      </c>
      <c r="C17" s="74">
        <v>0</v>
      </c>
      <c r="D17" s="307">
        <v>0</v>
      </c>
      <c r="E17" s="74">
        <v>0</v>
      </c>
      <c r="F17" s="69">
        <f t="shared" si="1"/>
        <v>0</v>
      </c>
      <c r="G17" s="70">
        <f t="shared" si="0"/>
        <v>0</v>
      </c>
      <c r="I17" s="225"/>
    </row>
    <row r="18" spans="1:9" ht="15" customHeight="1" x14ac:dyDescent="0.25">
      <c r="A18" s="75" t="s">
        <v>22</v>
      </c>
      <c r="B18" s="74">
        <v>0</v>
      </c>
      <c r="C18" s="74">
        <v>0</v>
      </c>
      <c r="D18" s="307">
        <v>0</v>
      </c>
      <c r="E18" s="74">
        <v>0</v>
      </c>
      <c r="F18" s="69">
        <f t="shared" si="1"/>
        <v>0</v>
      </c>
      <c r="G18" s="70">
        <f t="shared" si="0"/>
        <v>0</v>
      </c>
      <c r="I18" s="225"/>
    </row>
    <row r="19" spans="1:9" ht="15" customHeight="1" x14ac:dyDescent="0.25">
      <c r="A19" s="75" t="s">
        <v>23</v>
      </c>
      <c r="B19" s="74">
        <v>0</v>
      </c>
      <c r="C19" s="74">
        <v>0</v>
      </c>
      <c r="D19" s="307">
        <v>0</v>
      </c>
      <c r="E19" s="74">
        <v>0</v>
      </c>
      <c r="F19" s="69">
        <f t="shared" si="1"/>
        <v>0</v>
      </c>
      <c r="G19" s="70">
        <f t="shared" si="0"/>
        <v>0</v>
      </c>
      <c r="I19" s="225"/>
    </row>
    <row r="20" spans="1:9" ht="15" customHeight="1" x14ac:dyDescent="0.25">
      <c r="A20" s="75" t="s">
        <v>24</v>
      </c>
      <c r="B20" s="74">
        <v>0</v>
      </c>
      <c r="C20" s="74">
        <v>0</v>
      </c>
      <c r="D20" s="307">
        <v>0</v>
      </c>
      <c r="E20" s="74">
        <v>0</v>
      </c>
      <c r="F20" s="69">
        <f t="shared" si="1"/>
        <v>0</v>
      </c>
      <c r="G20" s="70">
        <f t="shared" si="0"/>
        <v>0</v>
      </c>
      <c r="I20" s="225"/>
    </row>
    <row r="21" spans="1:9" ht="15" customHeight="1" x14ac:dyDescent="0.25">
      <c r="A21" s="75" t="s">
        <v>25</v>
      </c>
      <c r="B21" s="74">
        <v>0</v>
      </c>
      <c r="C21" s="74">
        <v>0</v>
      </c>
      <c r="D21" s="307">
        <v>0</v>
      </c>
      <c r="E21" s="74">
        <v>0</v>
      </c>
      <c r="F21" s="69">
        <f t="shared" si="1"/>
        <v>0</v>
      </c>
      <c r="G21" s="70">
        <f t="shared" si="0"/>
        <v>0</v>
      </c>
      <c r="I21" s="225"/>
    </row>
    <row r="22" spans="1:9" ht="15" customHeight="1" x14ac:dyDescent="0.25">
      <c r="A22" s="75" t="s">
        <v>26</v>
      </c>
      <c r="B22" s="74">
        <v>0</v>
      </c>
      <c r="C22" s="74">
        <v>0</v>
      </c>
      <c r="D22" s="307">
        <v>0</v>
      </c>
      <c r="E22" s="74">
        <v>0</v>
      </c>
      <c r="F22" s="69">
        <f t="shared" si="1"/>
        <v>0</v>
      </c>
      <c r="G22" s="70">
        <f t="shared" si="0"/>
        <v>0</v>
      </c>
      <c r="I22" s="225"/>
    </row>
    <row r="23" spans="1:9" ht="15" customHeight="1" x14ac:dyDescent="0.25">
      <c r="A23" s="76" t="s">
        <v>27</v>
      </c>
      <c r="B23" s="74">
        <v>0</v>
      </c>
      <c r="C23" s="74">
        <v>0</v>
      </c>
      <c r="D23" s="307">
        <v>0</v>
      </c>
      <c r="E23" s="74">
        <v>0</v>
      </c>
      <c r="F23" s="69">
        <f t="shared" si="1"/>
        <v>0</v>
      </c>
      <c r="G23" s="70">
        <f t="shared" si="0"/>
        <v>0</v>
      </c>
      <c r="I23" s="225"/>
    </row>
    <row r="24" spans="1:9" ht="15" customHeight="1" x14ac:dyDescent="0.25">
      <c r="A24" s="76" t="s">
        <v>28</v>
      </c>
      <c r="B24" s="74">
        <v>0</v>
      </c>
      <c r="C24" s="74">
        <v>0</v>
      </c>
      <c r="D24" s="307">
        <v>0</v>
      </c>
      <c r="E24" s="74">
        <v>0</v>
      </c>
      <c r="F24" s="69">
        <f t="shared" si="1"/>
        <v>0</v>
      </c>
      <c r="G24" s="70">
        <f t="shared" si="0"/>
        <v>0</v>
      </c>
      <c r="I24" s="225"/>
    </row>
    <row r="25" spans="1:9" ht="15" customHeight="1" x14ac:dyDescent="0.25">
      <c r="A25" s="76" t="s">
        <v>29</v>
      </c>
      <c r="B25" s="74">
        <v>0</v>
      </c>
      <c r="C25" s="74">
        <v>0</v>
      </c>
      <c r="D25" s="307">
        <v>0</v>
      </c>
      <c r="E25" s="74">
        <v>0</v>
      </c>
      <c r="F25" s="69">
        <f t="shared" si="1"/>
        <v>0</v>
      </c>
      <c r="G25" s="70">
        <f t="shared" si="0"/>
        <v>0</v>
      </c>
      <c r="I25" s="225"/>
    </row>
    <row r="26" spans="1:9" ht="15" customHeight="1" x14ac:dyDescent="0.25">
      <c r="A26" s="76" t="s">
        <v>30</v>
      </c>
      <c r="B26" s="74">
        <v>0</v>
      </c>
      <c r="C26" s="74">
        <v>0</v>
      </c>
      <c r="D26" s="307">
        <v>0</v>
      </c>
      <c r="E26" s="74">
        <v>0</v>
      </c>
      <c r="F26" s="69">
        <f t="shared" si="1"/>
        <v>0</v>
      </c>
      <c r="G26" s="70">
        <f t="shared" si="0"/>
        <v>0</v>
      </c>
      <c r="I26" s="225"/>
    </row>
    <row r="27" spans="1:9" ht="15" customHeight="1" x14ac:dyDescent="0.25">
      <c r="A27" s="76" t="s">
        <v>31</v>
      </c>
      <c r="B27" s="74">
        <v>0</v>
      </c>
      <c r="C27" s="74">
        <v>0</v>
      </c>
      <c r="D27" s="307">
        <v>0</v>
      </c>
      <c r="E27" s="74">
        <v>0</v>
      </c>
      <c r="F27" s="69">
        <f t="shared" si="1"/>
        <v>0</v>
      </c>
      <c r="G27" s="70">
        <f t="shared" si="0"/>
        <v>0</v>
      </c>
      <c r="I27" s="225"/>
    </row>
    <row r="28" spans="1:9" ht="15" customHeight="1" x14ac:dyDescent="0.25">
      <c r="A28" s="76" t="s">
        <v>87</v>
      </c>
      <c r="B28" s="74">
        <v>0</v>
      </c>
      <c r="C28" s="74">
        <v>0</v>
      </c>
      <c r="D28" s="307">
        <v>0</v>
      </c>
      <c r="E28" s="74">
        <v>0</v>
      </c>
      <c r="F28" s="69">
        <f t="shared" si="1"/>
        <v>0</v>
      </c>
      <c r="G28" s="70">
        <f t="shared" si="0"/>
        <v>0</v>
      </c>
      <c r="I28" s="225"/>
    </row>
    <row r="29" spans="1:9" ht="15" customHeight="1" x14ac:dyDescent="0.25">
      <c r="A29" s="76" t="s">
        <v>32</v>
      </c>
      <c r="B29" s="74">
        <v>0</v>
      </c>
      <c r="C29" s="74">
        <v>0</v>
      </c>
      <c r="D29" s="307">
        <v>0</v>
      </c>
      <c r="E29" s="74">
        <v>0</v>
      </c>
      <c r="F29" s="69">
        <f t="shared" si="1"/>
        <v>0</v>
      </c>
      <c r="G29" s="70">
        <f t="shared" si="0"/>
        <v>0</v>
      </c>
      <c r="I29" s="225"/>
    </row>
    <row r="30" spans="1:9" ht="15" customHeight="1" x14ac:dyDescent="0.25">
      <c r="A30" s="217" t="s">
        <v>199</v>
      </c>
      <c r="B30" s="74">
        <v>0</v>
      </c>
      <c r="C30" s="74">
        <v>0</v>
      </c>
      <c r="D30" s="307">
        <v>0</v>
      </c>
      <c r="E30" s="74">
        <v>0</v>
      </c>
      <c r="F30" s="69">
        <f t="shared" si="1"/>
        <v>0</v>
      </c>
      <c r="G30" s="70">
        <f t="shared" si="0"/>
        <v>0</v>
      </c>
      <c r="I30" s="225"/>
    </row>
    <row r="31" spans="1:9" ht="15" customHeight="1" x14ac:dyDescent="0.25">
      <c r="A31" s="76" t="s">
        <v>200</v>
      </c>
      <c r="B31" s="74">
        <v>0</v>
      </c>
      <c r="C31" s="74">
        <v>0</v>
      </c>
      <c r="D31" s="307">
        <v>0</v>
      </c>
      <c r="E31" s="74">
        <v>0</v>
      </c>
      <c r="F31" s="69">
        <f t="shared" si="1"/>
        <v>0</v>
      </c>
      <c r="G31" s="70">
        <f t="shared" si="0"/>
        <v>0</v>
      </c>
      <c r="I31" s="225"/>
    </row>
    <row r="32" spans="1:9" ht="15" customHeight="1" x14ac:dyDescent="0.25">
      <c r="A32" s="350" t="s">
        <v>211</v>
      </c>
      <c r="B32" s="74">
        <v>0</v>
      </c>
      <c r="C32" s="74">
        <v>0</v>
      </c>
      <c r="D32" s="307">
        <v>0</v>
      </c>
      <c r="E32" s="74">
        <v>0</v>
      </c>
      <c r="F32" s="69">
        <f t="shared" ref="F32" si="2">E32-C32</f>
        <v>0</v>
      </c>
      <c r="G32" s="70">
        <f t="shared" ref="G32" si="3">IF(ISBLANK(F32),"  ",IF(C32&gt;0,F32/C32,IF(F32&gt;0,1,0)))</f>
        <v>0</v>
      </c>
      <c r="I32" s="225"/>
    </row>
    <row r="33" spans="1:14" ht="15" customHeight="1" x14ac:dyDescent="0.25">
      <c r="A33" s="77" t="s">
        <v>33</v>
      </c>
      <c r="B33" s="74"/>
      <c r="C33" s="74"/>
      <c r="D33" s="307"/>
      <c r="E33" s="74"/>
      <c r="F33" s="74"/>
      <c r="G33" s="66"/>
      <c r="I33" s="225"/>
    </row>
    <row r="34" spans="1:14" ht="15" customHeight="1" x14ac:dyDescent="0.25">
      <c r="A34" s="73" t="s">
        <v>34</v>
      </c>
      <c r="B34" s="69">
        <v>0</v>
      </c>
      <c r="C34" s="69">
        <v>0</v>
      </c>
      <c r="D34" s="306">
        <v>0</v>
      </c>
      <c r="E34" s="69">
        <v>0</v>
      </c>
      <c r="F34" s="69">
        <f>E34-C34</f>
        <v>0</v>
      </c>
      <c r="G34" s="70">
        <f>IF(ISBLANK(F34),"  ",IF(C34&gt;0,F34/C34,IF(F34&gt;0,1,0)))</f>
        <v>0</v>
      </c>
      <c r="I34" s="225"/>
    </row>
    <row r="35" spans="1:14" ht="15" customHeight="1" x14ac:dyDescent="0.25">
      <c r="A35" s="78" t="s">
        <v>35</v>
      </c>
      <c r="B35" s="74"/>
      <c r="C35" s="74"/>
      <c r="D35" s="307"/>
      <c r="E35" s="74"/>
      <c r="F35" s="74"/>
      <c r="G35" s="66"/>
      <c r="I35" s="225"/>
    </row>
    <row r="36" spans="1:14" ht="15" customHeight="1" x14ac:dyDescent="0.25">
      <c r="A36" s="73" t="s">
        <v>34</v>
      </c>
      <c r="B36" s="65">
        <v>0</v>
      </c>
      <c r="C36" s="65">
        <v>0</v>
      </c>
      <c r="D36" s="305">
        <v>0</v>
      </c>
      <c r="E36" s="65">
        <v>0</v>
      </c>
      <c r="F36" s="69">
        <f>E36-C36</f>
        <v>0</v>
      </c>
      <c r="G36" s="70">
        <f>IF(ISBLANK(F36),"  ",IF(C36&gt;0,F36/C36,IF(F36&gt;0,1,0)))</f>
        <v>0</v>
      </c>
      <c r="I36" s="225"/>
    </row>
    <row r="37" spans="1:14" ht="15" customHeight="1" x14ac:dyDescent="0.25">
      <c r="A37" s="75" t="s">
        <v>36</v>
      </c>
      <c r="B37" s="74"/>
      <c r="C37" s="74"/>
      <c r="D37" s="307"/>
      <c r="E37" s="74"/>
      <c r="F37" s="72"/>
      <c r="G37" s="70" t="str">
        <f>IF(ISBLANK(F37),"  ",IF(C37&gt;0,F37/C37,IF(F37&gt;0,1,0)))</f>
        <v xml:space="preserve">  </v>
      </c>
      <c r="I37" s="225"/>
    </row>
    <row r="38" spans="1:14" s="124" customFormat="1" ht="15" customHeight="1" x14ac:dyDescent="0.25">
      <c r="A38" s="79" t="s">
        <v>38</v>
      </c>
      <c r="B38" s="80">
        <v>11900620</v>
      </c>
      <c r="C38" s="80">
        <v>11900620</v>
      </c>
      <c r="D38" s="311">
        <v>11900620</v>
      </c>
      <c r="E38" s="80">
        <v>15950030</v>
      </c>
      <c r="F38" s="80">
        <f>E38-C38</f>
        <v>4049410</v>
      </c>
      <c r="G38" s="81">
        <f>IF(ISBLANK(F38),"  ",IF(C38&gt;0,F38/C38,IF(F38&gt;0,1,0)))</f>
        <v>0.34026882633005673</v>
      </c>
      <c r="I38" s="226"/>
    </row>
    <row r="39" spans="1:14" ht="15" customHeight="1" x14ac:dyDescent="0.25">
      <c r="A39" s="77" t="s">
        <v>39</v>
      </c>
      <c r="B39" s="74"/>
      <c r="C39" s="74"/>
      <c r="D39" s="307"/>
      <c r="E39" s="74"/>
      <c r="F39" s="74"/>
      <c r="G39" s="66"/>
      <c r="I39" s="225"/>
    </row>
    <row r="40" spans="1:14" ht="15" customHeight="1" x14ac:dyDescent="0.25">
      <c r="A40" s="82" t="s">
        <v>40</v>
      </c>
      <c r="B40" s="69">
        <v>0</v>
      </c>
      <c r="C40" s="69">
        <v>0</v>
      </c>
      <c r="D40" s="306">
        <v>0</v>
      </c>
      <c r="E40" s="69">
        <v>0</v>
      </c>
      <c r="F40" s="69">
        <f>E40-C40</f>
        <v>0</v>
      </c>
      <c r="G40" s="70">
        <f t="shared" ref="G40:G45" si="4">IF(ISBLANK(F40),"  ",IF(C40&gt;0,F40/C40,IF(F40&gt;0,1,0)))</f>
        <v>0</v>
      </c>
      <c r="I40" s="225"/>
    </row>
    <row r="41" spans="1:14" ht="15" customHeight="1" x14ac:dyDescent="0.25">
      <c r="A41" s="83" t="s">
        <v>41</v>
      </c>
      <c r="B41" s="69">
        <v>0</v>
      </c>
      <c r="C41" s="69">
        <v>0</v>
      </c>
      <c r="D41" s="306">
        <v>0</v>
      </c>
      <c r="E41" s="69">
        <v>0</v>
      </c>
      <c r="F41" s="69">
        <f t="shared" ref="F41:F45" si="5">E41-C41</f>
        <v>0</v>
      </c>
      <c r="G41" s="70">
        <f t="shared" si="4"/>
        <v>0</v>
      </c>
      <c r="I41" s="225"/>
    </row>
    <row r="42" spans="1:14" ht="15" customHeight="1" x14ac:dyDescent="0.25">
      <c r="A42" s="83" t="s">
        <v>42</v>
      </c>
      <c r="B42" s="349">
        <v>0</v>
      </c>
      <c r="C42" s="69">
        <v>0</v>
      </c>
      <c r="D42" s="306">
        <v>0</v>
      </c>
      <c r="E42" s="69">
        <v>0</v>
      </c>
      <c r="F42" s="69">
        <f t="shared" si="5"/>
        <v>0</v>
      </c>
      <c r="G42" s="70">
        <f t="shared" si="4"/>
        <v>0</v>
      </c>
      <c r="I42" s="225"/>
    </row>
    <row r="43" spans="1:14" ht="15" customHeight="1" x14ac:dyDescent="0.25">
      <c r="A43" s="83" t="s">
        <v>43</v>
      </c>
      <c r="B43" s="69">
        <v>0</v>
      </c>
      <c r="C43" s="69">
        <v>0</v>
      </c>
      <c r="D43" s="306">
        <v>0</v>
      </c>
      <c r="E43" s="69">
        <v>0</v>
      </c>
      <c r="F43" s="69">
        <f t="shared" si="5"/>
        <v>0</v>
      </c>
      <c r="G43" s="70">
        <f t="shared" si="4"/>
        <v>0</v>
      </c>
      <c r="I43" s="225"/>
    </row>
    <row r="44" spans="1:14" ht="15" customHeight="1" x14ac:dyDescent="0.25">
      <c r="A44" s="84" t="s">
        <v>44</v>
      </c>
      <c r="B44" s="69">
        <v>0</v>
      </c>
      <c r="C44" s="69">
        <v>0</v>
      </c>
      <c r="D44" s="306">
        <v>0</v>
      </c>
      <c r="E44" s="69">
        <v>0</v>
      </c>
      <c r="F44" s="69">
        <f t="shared" si="5"/>
        <v>0</v>
      </c>
      <c r="G44" s="70">
        <f t="shared" si="4"/>
        <v>0</v>
      </c>
      <c r="I44" s="225"/>
    </row>
    <row r="45" spans="1:14" s="124" customFormat="1" ht="15" customHeight="1" x14ac:dyDescent="0.25">
      <c r="A45" s="77" t="s">
        <v>45</v>
      </c>
      <c r="B45" s="85">
        <v>0</v>
      </c>
      <c r="C45" s="85">
        <v>0</v>
      </c>
      <c r="D45" s="315">
        <v>0</v>
      </c>
      <c r="E45" s="85">
        <v>0</v>
      </c>
      <c r="F45" s="87">
        <f t="shared" si="5"/>
        <v>0</v>
      </c>
      <c r="G45" s="81">
        <f t="shared" si="4"/>
        <v>0</v>
      </c>
      <c r="I45" s="226"/>
      <c r="N45" s="124" t="s">
        <v>46</v>
      </c>
    </row>
    <row r="46" spans="1:14" ht="15" customHeight="1" x14ac:dyDescent="0.25">
      <c r="A46" s="75" t="s">
        <v>46</v>
      </c>
      <c r="B46" s="74"/>
      <c r="C46" s="74"/>
      <c r="D46" s="307"/>
      <c r="E46" s="74"/>
      <c r="F46" s="74"/>
      <c r="G46" s="66"/>
      <c r="I46" s="225"/>
    </row>
    <row r="47" spans="1:14" s="124" customFormat="1" ht="15" customHeight="1" x14ac:dyDescent="0.25">
      <c r="A47" s="86" t="s">
        <v>47</v>
      </c>
      <c r="B47" s="87">
        <v>0</v>
      </c>
      <c r="C47" s="87">
        <v>0</v>
      </c>
      <c r="D47" s="310">
        <v>0</v>
      </c>
      <c r="E47" s="87">
        <v>0</v>
      </c>
      <c r="F47" s="87">
        <f>E47-C47</f>
        <v>0</v>
      </c>
      <c r="G47" s="81">
        <f>IF(ISBLANK(F47),"  ",IF(C47&gt;0,F47/C47,IF(F47&gt;0,1,0)))</f>
        <v>0</v>
      </c>
      <c r="I47" s="226"/>
    </row>
    <row r="48" spans="1:14" ht="15" customHeight="1" x14ac:dyDescent="0.25">
      <c r="A48" s="75" t="s">
        <v>46</v>
      </c>
      <c r="B48" s="80"/>
      <c r="C48" s="80"/>
      <c r="D48" s="311"/>
      <c r="E48" s="80"/>
      <c r="F48" s="74"/>
      <c r="G48" s="66"/>
      <c r="I48" s="226"/>
    </row>
    <row r="49" spans="1:9" ht="15" customHeight="1" x14ac:dyDescent="0.25">
      <c r="A49" s="86" t="s">
        <v>198</v>
      </c>
      <c r="B49" s="87">
        <v>0</v>
      </c>
      <c r="C49" s="87">
        <v>0</v>
      </c>
      <c r="D49" s="310">
        <v>2994071</v>
      </c>
      <c r="E49" s="87">
        <v>0</v>
      </c>
      <c r="F49" s="87">
        <f>E49-C49</f>
        <v>0</v>
      </c>
      <c r="G49" s="81">
        <f>IF(ISBLANK(F49)," ",IF(C49&gt;0,F49/C49,IF(F49&gt;0,1,0)))</f>
        <v>0</v>
      </c>
      <c r="I49" s="226"/>
    </row>
    <row r="50" spans="1:9" ht="15" customHeight="1" x14ac:dyDescent="0.25">
      <c r="A50" s="73"/>
      <c r="B50" s="65"/>
      <c r="C50" s="65"/>
      <c r="D50" s="305"/>
      <c r="E50" s="65"/>
      <c r="F50" s="65"/>
      <c r="G50" s="67"/>
      <c r="I50" s="225"/>
    </row>
    <row r="51" spans="1:9" s="124" customFormat="1" ht="15" customHeight="1" x14ac:dyDescent="0.25">
      <c r="A51" s="86" t="s">
        <v>48</v>
      </c>
      <c r="B51" s="87">
        <v>0</v>
      </c>
      <c r="C51" s="87">
        <v>0</v>
      </c>
      <c r="D51" s="310">
        <v>0</v>
      </c>
      <c r="E51" s="87">
        <v>0</v>
      </c>
      <c r="F51" s="87">
        <f>E51-C51</f>
        <v>0</v>
      </c>
      <c r="G51" s="81">
        <f>IF(ISBLANK(F51),"  ",IF(C51&gt;0,F51/C51,IF(F51&gt;0,1,0)))</f>
        <v>0</v>
      </c>
      <c r="I51" s="226"/>
    </row>
    <row r="52" spans="1:9" ht="15" customHeight="1" x14ac:dyDescent="0.25">
      <c r="A52" s="75" t="s">
        <v>46</v>
      </c>
      <c r="B52" s="74"/>
      <c r="C52" s="74"/>
      <c r="D52" s="307"/>
      <c r="E52" s="74"/>
      <c r="F52" s="74"/>
      <c r="G52" s="66"/>
      <c r="I52" s="225"/>
    </row>
    <row r="53" spans="1:9" s="124" customFormat="1" ht="15" customHeight="1" x14ac:dyDescent="0.25">
      <c r="A53" s="77" t="s">
        <v>49</v>
      </c>
      <c r="B53" s="85">
        <v>44317731</v>
      </c>
      <c r="C53" s="85">
        <v>44317731</v>
      </c>
      <c r="D53" s="315">
        <v>44317731</v>
      </c>
      <c r="E53" s="85">
        <v>45067731</v>
      </c>
      <c r="F53" s="85">
        <f>E53-C53</f>
        <v>750000</v>
      </c>
      <c r="G53" s="81">
        <f>IF(ISBLANK(F53),"  ",IF(C53&gt;0,F53/C53,IF(F53&gt;0,1,0)))</f>
        <v>1.6923249071573634E-2</v>
      </c>
      <c r="I53" s="226"/>
    </row>
    <row r="54" spans="1:9" ht="15" customHeight="1" x14ac:dyDescent="0.25">
      <c r="A54" s="75" t="s">
        <v>46</v>
      </c>
      <c r="B54" s="74"/>
      <c r="C54" s="74"/>
      <c r="D54" s="307"/>
      <c r="E54" s="74"/>
      <c r="F54" s="74"/>
      <c r="G54" s="66"/>
      <c r="I54" s="225"/>
    </row>
    <row r="55" spans="1:9" s="124" customFormat="1" ht="15" customHeight="1" x14ac:dyDescent="0.25">
      <c r="A55" s="88" t="s">
        <v>50</v>
      </c>
      <c r="B55" s="89">
        <v>0</v>
      </c>
      <c r="C55" s="89">
        <v>0</v>
      </c>
      <c r="D55" s="316">
        <v>0</v>
      </c>
      <c r="E55" s="89">
        <v>0</v>
      </c>
      <c r="F55" s="89">
        <f>E55-C55</f>
        <v>0</v>
      </c>
      <c r="G55" s="81">
        <f>IF(ISBLANK(F55),"  ",IF(C55&gt;0,F55/C55,IF(F55&gt;0,1,0)))</f>
        <v>0</v>
      </c>
      <c r="I55" s="226"/>
    </row>
    <row r="56" spans="1:9" ht="15" customHeight="1" x14ac:dyDescent="0.25">
      <c r="A56" s="77"/>
      <c r="B56" s="65"/>
      <c r="C56" s="65"/>
      <c r="D56" s="305"/>
      <c r="E56" s="65"/>
      <c r="F56" s="65"/>
      <c r="G56" s="90"/>
      <c r="I56" s="225"/>
    </row>
    <row r="57" spans="1:9" s="124" customFormat="1" ht="15" customHeight="1" x14ac:dyDescent="0.25">
      <c r="A57" s="77" t="s">
        <v>51</v>
      </c>
      <c r="B57" s="85">
        <v>0</v>
      </c>
      <c r="C57" s="85">
        <v>0</v>
      </c>
      <c r="D57" s="315">
        <v>0</v>
      </c>
      <c r="E57" s="85">
        <v>0</v>
      </c>
      <c r="F57" s="89">
        <f>E57-C57</f>
        <v>0</v>
      </c>
      <c r="G57" s="81">
        <f>IF(ISBLANK(F57),"  ",IF(C57&gt;0,F57/C57,IF(F57&gt;0,1,0)))</f>
        <v>0</v>
      </c>
      <c r="I57" s="226"/>
    </row>
    <row r="58" spans="1:9" ht="15" customHeight="1" x14ac:dyDescent="0.25">
      <c r="A58" s="75"/>
      <c r="B58" s="74"/>
      <c r="C58" s="74"/>
      <c r="D58" s="307"/>
      <c r="E58" s="74"/>
      <c r="F58" s="74"/>
      <c r="G58" s="66"/>
      <c r="I58" s="225"/>
    </row>
    <row r="59" spans="1:9" s="124" customFormat="1" ht="15" customHeight="1" x14ac:dyDescent="0.25">
      <c r="A59" s="91" t="s">
        <v>52</v>
      </c>
      <c r="B59" s="85">
        <v>56218351</v>
      </c>
      <c r="C59" s="85">
        <v>56218351</v>
      </c>
      <c r="D59" s="327">
        <v>59212422</v>
      </c>
      <c r="E59" s="85">
        <v>61017761</v>
      </c>
      <c r="F59" s="85">
        <f>E59-C59</f>
        <v>4799410</v>
      </c>
      <c r="G59" s="81">
        <f>IF(ISBLANK(F59),"  ",IF(C59&gt;0,F59/C59,IF(F59&gt;0,1,0)))</f>
        <v>8.5370878274248913E-2</v>
      </c>
      <c r="I59" s="226"/>
    </row>
    <row r="60" spans="1:9" ht="15" customHeight="1" x14ac:dyDescent="0.25">
      <c r="A60" s="92"/>
      <c r="B60" s="74"/>
      <c r="C60" s="74"/>
      <c r="D60" s="307"/>
      <c r="E60" s="74"/>
      <c r="F60" s="74"/>
      <c r="G60" s="66" t="s">
        <v>46</v>
      </c>
      <c r="I60" s="225"/>
    </row>
    <row r="61" spans="1:9" ht="15" customHeight="1" x14ac:dyDescent="0.25">
      <c r="A61" s="93"/>
      <c r="B61" s="65"/>
      <c r="C61" s="65"/>
      <c r="D61" s="305"/>
      <c r="E61" s="65"/>
      <c r="F61" s="65"/>
      <c r="G61" s="67" t="s">
        <v>46</v>
      </c>
      <c r="I61" s="225"/>
    </row>
    <row r="62" spans="1:9" ht="15" customHeight="1" x14ac:dyDescent="0.25">
      <c r="A62" s="91" t="s">
        <v>53</v>
      </c>
      <c r="B62" s="65"/>
      <c r="C62" s="65"/>
      <c r="D62" s="305"/>
      <c r="E62" s="65"/>
      <c r="F62" s="65"/>
      <c r="G62" s="67"/>
      <c r="I62" s="225"/>
    </row>
    <row r="63" spans="1:9" ht="15" customHeight="1" x14ac:dyDescent="0.25">
      <c r="A63" s="73" t="s">
        <v>54</v>
      </c>
      <c r="B63" s="65">
        <v>28857887</v>
      </c>
      <c r="C63" s="65">
        <v>30215704</v>
      </c>
      <c r="D63" s="305">
        <v>32004160</v>
      </c>
      <c r="E63" s="65">
        <v>33281120</v>
      </c>
      <c r="F63" s="65">
        <f>E63-C63</f>
        <v>3065416</v>
      </c>
      <c r="G63" s="70">
        <f t="shared" ref="G63:G76" si="6">IF(ISBLANK(F63),"  ",IF(C63&gt;0,F63/C63,IF(F63&gt;0,1,0)))</f>
        <v>0.10145108649462545</v>
      </c>
      <c r="I63" s="225"/>
    </row>
    <row r="64" spans="1:9" ht="15" customHeight="1" x14ac:dyDescent="0.25">
      <c r="A64" s="75" t="s">
        <v>55</v>
      </c>
      <c r="B64" s="74">
        <v>430471</v>
      </c>
      <c r="C64" s="74">
        <v>466959</v>
      </c>
      <c r="D64" s="307">
        <v>466959</v>
      </c>
      <c r="E64" s="74">
        <v>488031</v>
      </c>
      <c r="F64" s="74">
        <f>E64-C64</f>
        <v>21072</v>
      </c>
      <c r="G64" s="70">
        <f t="shared" si="6"/>
        <v>4.5126017487616688E-2</v>
      </c>
      <c r="I64" s="225"/>
    </row>
    <row r="65" spans="1:9" ht="15" customHeight="1" x14ac:dyDescent="0.25">
      <c r="A65" s="75" t="s">
        <v>56</v>
      </c>
      <c r="B65" s="74">
        <v>104977</v>
      </c>
      <c r="C65" s="74">
        <v>105080</v>
      </c>
      <c r="D65" s="307">
        <v>105080</v>
      </c>
      <c r="E65" s="74">
        <v>111417</v>
      </c>
      <c r="F65" s="74">
        <f t="shared" ref="F65:F76" si="7">E65-C65</f>
        <v>6337</v>
      </c>
      <c r="G65" s="70">
        <f t="shared" si="6"/>
        <v>6.0306433193757135E-2</v>
      </c>
      <c r="I65" s="225"/>
    </row>
    <row r="66" spans="1:9" ht="15" customHeight="1" x14ac:dyDescent="0.25">
      <c r="A66" s="75" t="s">
        <v>57</v>
      </c>
      <c r="B66" s="74">
        <v>5962414</v>
      </c>
      <c r="C66" s="74">
        <v>6657965</v>
      </c>
      <c r="D66" s="307">
        <v>6657965</v>
      </c>
      <c r="E66" s="74">
        <v>6658263</v>
      </c>
      <c r="F66" s="74">
        <f t="shared" si="7"/>
        <v>298</v>
      </c>
      <c r="G66" s="70">
        <f t="shared" si="6"/>
        <v>4.4758420928917468E-5</v>
      </c>
      <c r="I66" s="225"/>
    </row>
    <row r="67" spans="1:9" ht="15" customHeight="1" x14ac:dyDescent="0.25">
      <c r="A67" s="75" t="s">
        <v>58</v>
      </c>
      <c r="B67" s="74">
        <v>3304209</v>
      </c>
      <c r="C67" s="74">
        <v>3695228</v>
      </c>
      <c r="D67" s="307">
        <v>3695228</v>
      </c>
      <c r="E67" s="74">
        <v>3921834</v>
      </c>
      <c r="F67" s="74">
        <f t="shared" si="7"/>
        <v>226606</v>
      </c>
      <c r="G67" s="70">
        <f t="shared" si="6"/>
        <v>6.1323956194313314E-2</v>
      </c>
      <c r="I67" s="225"/>
    </row>
    <row r="68" spans="1:9" ht="15" customHeight="1" x14ac:dyDescent="0.25">
      <c r="A68" s="75" t="s">
        <v>59</v>
      </c>
      <c r="B68" s="74">
        <v>8868156</v>
      </c>
      <c r="C68" s="74">
        <v>8280619</v>
      </c>
      <c r="D68" s="307">
        <v>8280619</v>
      </c>
      <c r="E68" s="74">
        <v>8422260</v>
      </c>
      <c r="F68" s="74">
        <f t="shared" si="7"/>
        <v>141641</v>
      </c>
      <c r="G68" s="70">
        <f t="shared" si="6"/>
        <v>1.710512221368958E-2</v>
      </c>
      <c r="I68" s="225"/>
    </row>
    <row r="69" spans="1:9" ht="15" customHeight="1" x14ac:dyDescent="0.25">
      <c r="A69" s="75" t="s">
        <v>60</v>
      </c>
      <c r="B69" s="74">
        <v>4618484</v>
      </c>
      <c r="C69" s="74">
        <v>2373740</v>
      </c>
      <c r="D69" s="307">
        <v>2373740</v>
      </c>
      <c r="E69" s="74">
        <v>2131076</v>
      </c>
      <c r="F69" s="74">
        <f t="shared" si="7"/>
        <v>-242664</v>
      </c>
      <c r="G69" s="70">
        <f t="shared" si="6"/>
        <v>-0.10222855072585878</v>
      </c>
      <c r="I69" s="225"/>
    </row>
    <row r="70" spans="1:9" ht="15" customHeight="1" x14ac:dyDescent="0.25">
      <c r="A70" s="75" t="s">
        <v>61</v>
      </c>
      <c r="B70" s="74">
        <v>4061110</v>
      </c>
      <c r="C70" s="74">
        <v>4423056</v>
      </c>
      <c r="D70" s="307">
        <v>5628671</v>
      </c>
      <c r="E70" s="74">
        <v>6003760</v>
      </c>
      <c r="F70" s="74">
        <f t="shared" si="7"/>
        <v>1580704</v>
      </c>
      <c r="G70" s="70">
        <f t="shared" si="6"/>
        <v>0.35737824707622967</v>
      </c>
      <c r="I70" s="225"/>
    </row>
    <row r="71" spans="1:9" s="124" customFormat="1" ht="15" customHeight="1" x14ac:dyDescent="0.25">
      <c r="A71" s="94" t="s">
        <v>62</v>
      </c>
      <c r="B71" s="80">
        <v>56207708</v>
      </c>
      <c r="C71" s="80">
        <v>56218351</v>
      </c>
      <c r="D71" s="311">
        <v>59212422</v>
      </c>
      <c r="E71" s="80">
        <v>61017761</v>
      </c>
      <c r="F71" s="74">
        <f t="shared" si="7"/>
        <v>4799410</v>
      </c>
      <c r="G71" s="81">
        <f t="shared" si="6"/>
        <v>8.5370878274248913E-2</v>
      </c>
      <c r="I71" s="226"/>
    </row>
    <row r="72" spans="1:9" ht="15" customHeight="1" x14ac:dyDescent="0.25">
      <c r="A72" s="75" t="s">
        <v>63</v>
      </c>
      <c r="B72" s="74">
        <v>0</v>
      </c>
      <c r="C72" s="74">
        <v>0</v>
      </c>
      <c r="D72" s="307">
        <v>0</v>
      </c>
      <c r="E72" s="74">
        <v>0</v>
      </c>
      <c r="F72" s="74">
        <f t="shared" si="7"/>
        <v>0</v>
      </c>
      <c r="G72" s="70">
        <f t="shared" si="6"/>
        <v>0</v>
      </c>
      <c r="I72" s="225"/>
    </row>
    <row r="73" spans="1:9" ht="15" customHeight="1" x14ac:dyDescent="0.25">
      <c r="A73" s="75" t="s">
        <v>64</v>
      </c>
      <c r="B73" s="74">
        <v>0</v>
      </c>
      <c r="C73" s="74">
        <v>0</v>
      </c>
      <c r="D73" s="307">
        <v>0</v>
      </c>
      <c r="E73" s="74">
        <v>0</v>
      </c>
      <c r="F73" s="74">
        <f t="shared" si="7"/>
        <v>0</v>
      </c>
      <c r="G73" s="70">
        <f t="shared" si="6"/>
        <v>0</v>
      </c>
      <c r="I73" s="225"/>
    </row>
    <row r="74" spans="1:9" ht="15" customHeight="1" x14ac:dyDescent="0.25">
      <c r="A74" s="75" t="s">
        <v>65</v>
      </c>
      <c r="B74" s="74">
        <v>0</v>
      </c>
      <c r="C74" s="74">
        <v>0</v>
      </c>
      <c r="D74" s="307">
        <v>0</v>
      </c>
      <c r="E74" s="74">
        <v>0</v>
      </c>
      <c r="F74" s="74">
        <f t="shared" si="7"/>
        <v>0</v>
      </c>
      <c r="G74" s="70">
        <f t="shared" si="6"/>
        <v>0</v>
      </c>
      <c r="I74" s="225"/>
    </row>
    <row r="75" spans="1:9" ht="15" customHeight="1" x14ac:dyDescent="0.25">
      <c r="A75" s="75" t="s">
        <v>66</v>
      </c>
      <c r="B75" s="74">
        <v>10643</v>
      </c>
      <c r="C75" s="74">
        <v>0</v>
      </c>
      <c r="D75" s="307">
        <v>0</v>
      </c>
      <c r="E75" s="74">
        <v>0</v>
      </c>
      <c r="F75" s="74">
        <f t="shared" si="7"/>
        <v>0</v>
      </c>
      <c r="G75" s="70">
        <f t="shared" si="6"/>
        <v>0</v>
      </c>
      <c r="I75" s="225"/>
    </row>
    <row r="76" spans="1:9" s="124" customFormat="1" ht="15" customHeight="1" x14ac:dyDescent="0.25">
      <c r="A76" s="95" t="s">
        <v>67</v>
      </c>
      <c r="B76" s="96">
        <v>56218351</v>
      </c>
      <c r="C76" s="96">
        <v>56218351</v>
      </c>
      <c r="D76" s="317">
        <v>59212422</v>
      </c>
      <c r="E76" s="96">
        <v>61017761</v>
      </c>
      <c r="F76" s="229">
        <f t="shared" si="7"/>
        <v>4799410</v>
      </c>
      <c r="G76" s="81">
        <f t="shared" si="6"/>
        <v>8.5370878274248913E-2</v>
      </c>
      <c r="I76" s="226"/>
    </row>
    <row r="77" spans="1:9" ht="15" customHeight="1" x14ac:dyDescent="0.25">
      <c r="A77" s="93"/>
      <c r="B77" s="65"/>
      <c r="C77" s="65"/>
      <c r="D77" s="305"/>
      <c r="E77" s="65"/>
      <c r="F77" s="65"/>
      <c r="G77" s="67"/>
      <c r="I77" s="225"/>
    </row>
    <row r="78" spans="1:9" ht="15" customHeight="1" x14ac:dyDescent="0.25">
      <c r="A78" s="91" t="s">
        <v>68</v>
      </c>
      <c r="B78" s="65"/>
      <c r="C78" s="65"/>
      <c r="D78" s="305"/>
      <c r="E78" s="65"/>
      <c r="F78" s="65"/>
      <c r="G78" s="67"/>
      <c r="I78" s="225"/>
    </row>
    <row r="79" spans="1:9" ht="15" customHeight="1" x14ac:dyDescent="0.25">
      <c r="A79" s="73" t="s">
        <v>69</v>
      </c>
      <c r="B79" s="69">
        <v>31162794</v>
      </c>
      <c r="C79" s="69">
        <v>31486307</v>
      </c>
      <c r="D79" s="306">
        <v>32900665</v>
      </c>
      <c r="E79" s="69">
        <v>33498168</v>
      </c>
      <c r="F79" s="65">
        <f>E79-C79</f>
        <v>2011861</v>
      </c>
      <c r="G79" s="70">
        <f t="shared" ref="G79:G97" si="8">IF(ISBLANK(F79),"  ",IF(C79&gt;0,F79/C79,IF(F79&gt;0,1,0)))</f>
        <v>6.389637882905734E-2</v>
      </c>
      <c r="I79" s="225"/>
    </row>
    <row r="80" spans="1:9" ht="15" customHeight="1" x14ac:dyDescent="0.25">
      <c r="A80" s="75" t="s">
        <v>70</v>
      </c>
      <c r="B80" s="72">
        <v>329053</v>
      </c>
      <c r="C80" s="72">
        <v>419645</v>
      </c>
      <c r="D80" s="314">
        <v>419645</v>
      </c>
      <c r="E80" s="72">
        <v>439146</v>
      </c>
      <c r="F80" s="74">
        <f>E80-C80</f>
        <v>19501</v>
      </c>
      <c r="G80" s="70">
        <f t="shared" si="8"/>
        <v>4.647023079031086E-2</v>
      </c>
      <c r="I80" s="225"/>
    </row>
    <row r="81" spans="1:9" ht="15" customHeight="1" x14ac:dyDescent="0.25">
      <c r="A81" s="75" t="s">
        <v>71</v>
      </c>
      <c r="B81" s="65">
        <v>15262869</v>
      </c>
      <c r="C81" s="65">
        <v>15399771</v>
      </c>
      <c r="D81" s="305">
        <v>15773869</v>
      </c>
      <c r="E81" s="65">
        <v>16051175</v>
      </c>
      <c r="F81" s="74">
        <f t="shared" ref="F81:F96" si="9">E81-C81</f>
        <v>651404</v>
      </c>
      <c r="G81" s="70">
        <f t="shared" si="8"/>
        <v>4.2299590039358376E-2</v>
      </c>
      <c r="I81" s="225"/>
    </row>
    <row r="82" spans="1:9" s="124" customFormat="1" ht="15" customHeight="1" x14ac:dyDescent="0.25">
      <c r="A82" s="94" t="s">
        <v>72</v>
      </c>
      <c r="B82" s="96">
        <v>46754716</v>
      </c>
      <c r="C82" s="96">
        <v>47305723</v>
      </c>
      <c r="D82" s="317">
        <v>49094179</v>
      </c>
      <c r="E82" s="96">
        <v>49988489</v>
      </c>
      <c r="F82" s="80">
        <f t="shared" si="9"/>
        <v>2682766</v>
      </c>
      <c r="G82" s="81">
        <f t="shared" si="8"/>
        <v>5.6711235551774569E-2</v>
      </c>
      <c r="I82" s="226"/>
    </row>
    <row r="83" spans="1:9" ht="15" customHeight="1" x14ac:dyDescent="0.25">
      <c r="A83" s="75" t="s">
        <v>73</v>
      </c>
      <c r="B83" s="72">
        <v>40781</v>
      </c>
      <c r="C83" s="72">
        <v>323091</v>
      </c>
      <c r="D83" s="314">
        <v>323091</v>
      </c>
      <c r="E83" s="72">
        <v>285487</v>
      </c>
      <c r="F83" s="74">
        <f t="shared" si="9"/>
        <v>-37604</v>
      </c>
      <c r="G83" s="70">
        <f t="shared" si="8"/>
        <v>-0.11638826213048337</v>
      </c>
      <c r="I83" s="225"/>
    </row>
    <row r="84" spans="1:9" ht="15" customHeight="1" x14ac:dyDescent="0.25">
      <c r="A84" s="75" t="s">
        <v>74</v>
      </c>
      <c r="B84" s="69">
        <v>1781595</v>
      </c>
      <c r="C84" s="69">
        <v>2336936</v>
      </c>
      <c r="D84" s="306">
        <v>3542551</v>
      </c>
      <c r="E84" s="69">
        <v>3749252</v>
      </c>
      <c r="F84" s="74">
        <f t="shared" si="9"/>
        <v>1412316</v>
      </c>
      <c r="G84" s="70">
        <f t="shared" si="8"/>
        <v>0.60434517676136612</v>
      </c>
      <c r="I84" s="225"/>
    </row>
    <row r="85" spans="1:9" ht="15" customHeight="1" x14ac:dyDescent="0.25">
      <c r="A85" s="75" t="s">
        <v>75</v>
      </c>
      <c r="B85" s="65">
        <v>717568</v>
      </c>
      <c r="C85" s="65">
        <v>1125310</v>
      </c>
      <c r="D85" s="305">
        <v>1125310</v>
      </c>
      <c r="E85" s="65">
        <v>1111028</v>
      </c>
      <c r="F85" s="74">
        <f t="shared" si="9"/>
        <v>-14282</v>
      </c>
      <c r="G85" s="70">
        <f t="shared" si="8"/>
        <v>-1.2691613866401259E-2</v>
      </c>
      <c r="I85" s="225"/>
    </row>
    <row r="86" spans="1:9" s="124" customFormat="1" ht="15" customHeight="1" x14ac:dyDescent="0.25">
      <c r="A86" s="78" t="s">
        <v>76</v>
      </c>
      <c r="B86" s="96">
        <v>2539944</v>
      </c>
      <c r="C86" s="96">
        <v>3785337</v>
      </c>
      <c r="D86" s="317">
        <v>4990952</v>
      </c>
      <c r="E86" s="96">
        <v>5145767</v>
      </c>
      <c r="F86" s="80">
        <f t="shared" si="9"/>
        <v>1360430</v>
      </c>
      <c r="G86" s="81">
        <f t="shared" si="8"/>
        <v>0.35939468533448937</v>
      </c>
      <c r="I86" s="226"/>
    </row>
    <row r="87" spans="1:9" ht="15" customHeight="1" x14ac:dyDescent="0.25">
      <c r="A87" s="75" t="s">
        <v>77</v>
      </c>
      <c r="B87" s="65">
        <v>298857</v>
      </c>
      <c r="C87" s="65">
        <v>148142</v>
      </c>
      <c r="D87" s="305">
        <v>148142</v>
      </c>
      <c r="E87" s="65">
        <v>238028</v>
      </c>
      <c r="F87" s="74">
        <f t="shared" si="9"/>
        <v>89886</v>
      </c>
      <c r="G87" s="70">
        <f t="shared" si="8"/>
        <v>0.60675568036073502</v>
      </c>
      <c r="I87" s="225"/>
    </row>
    <row r="88" spans="1:9" ht="15" customHeight="1" x14ac:dyDescent="0.25">
      <c r="A88" s="75" t="s">
        <v>78</v>
      </c>
      <c r="B88" s="74">
        <v>5079838</v>
      </c>
      <c r="C88" s="74">
        <v>3442776</v>
      </c>
      <c r="D88" s="307">
        <v>3442776</v>
      </c>
      <c r="E88" s="74">
        <v>4000201</v>
      </c>
      <c r="F88" s="74">
        <f t="shared" si="9"/>
        <v>557425</v>
      </c>
      <c r="G88" s="70">
        <f t="shared" si="8"/>
        <v>0.16191149235384469</v>
      </c>
      <c r="I88" s="225"/>
    </row>
    <row r="89" spans="1:9" ht="15" customHeight="1" x14ac:dyDescent="0.25">
      <c r="A89" s="75" t="s">
        <v>79</v>
      </c>
      <c r="B89" s="74">
        <v>0</v>
      </c>
      <c r="C89" s="74">
        <v>0</v>
      </c>
      <c r="D89" s="307">
        <v>0</v>
      </c>
      <c r="E89" s="74">
        <v>0</v>
      </c>
      <c r="F89" s="74">
        <f t="shared" si="9"/>
        <v>0</v>
      </c>
      <c r="G89" s="70">
        <f t="shared" si="8"/>
        <v>0</v>
      </c>
      <c r="I89" s="225"/>
    </row>
    <row r="90" spans="1:9" ht="15" customHeight="1" x14ac:dyDescent="0.25">
      <c r="A90" s="75" t="s">
        <v>80</v>
      </c>
      <c r="B90" s="74">
        <v>1070032</v>
      </c>
      <c r="C90" s="74">
        <v>1120890</v>
      </c>
      <c r="D90" s="307">
        <v>1120890</v>
      </c>
      <c r="E90" s="74">
        <v>1229793</v>
      </c>
      <c r="F90" s="74">
        <f t="shared" si="9"/>
        <v>108903</v>
      </c>
      <c r="G90" s="70">
        <f t="shared" si="8"/>
        <v>9.7157615823140545E-2</v>
      </c>
      <c r="I90" s="225"/>
    </row>
    <row r="91" spans="1:9" s="124" customFormat="1" ht="15" customHeight="1" x14ac:dyDescent="0.25">
      <c r="A91" s="78" t="s">
        <v>81</v>
      </c>
      <c r="B91" s="80">
        <v>6448727</v>
      </c>
      <c r="C91" s="80">
        <v>4711808</v>
      </c>
      <c r="D91" s="311">
        <v>4711808</v>
      </c>
      <c r="E91" s="80">
        <v>5468022</v>
      </c>
      <c r="F91" s="80">
        <f t="shared" si="9"/>
        <v>756214</v>
      </c>
      <c r="G91" s="81">
        <f t="shared" si="8"/>
        <v>0.16049338173372091</v>
      </c>
      <c r="I91" s="226"/>
    </row>
    <row r="92" spans="1:9" ht="15" customHeight="1" x14ac:dyDescent="0.25">
      <c r="A92" s="75" t="s">
        <v>82</v>
      </c>
      <c r="B92" s="74">
        <v>74271</v>
      </c>
      <c r="C92" s="74">
        <v>5962</v>
      </c>
      <c r="D92" s="307">
        <v>5962</v>
      </c>
      <c r="E92" s="74">
        <v>5962</v>
      </c>
      <c r="F92" s="74">
        <f t="shared" si="9"/>
        <v>0</v>
      </c>
      <c r="G92" s="70">
        <f t="shared" si="8"/>
        <v>0</v>
      </c>
      <c r="I92" s="225"/>
    </row>
    <row r="93" spans="1:9" ht="15" customHeight="1" x14ac:dyDescent="0.25">
      <c r="A93" s="75" t="s">
        <v>83</v>
      </c>
      <c r="B93" s="74">
        <v>400693</v>
      </c>
      <c r="C93" s="74">
        <v>409521</v>
      </c>
      <c r="D93" s="307">
        <v>409521</v>
      </c>
      <c r="E93" s="74">
        <v>409521</v>
      </c>
      <c r="F93" s="74">
        <f t="shared" si="9"/>
        <v>0</v>
      </c>
      <c r="G93" s="70">
        <f t="shared" si="8"/>
        <v>0</v>
      </c>
      <c r="I93" s="225"/>
    </row>
    <row r="94" spans="1:9" ht="15" customHeight="1" x14ac:dyDescent="0.25">
      <c r="A94" s="83" t="s">
        <v>84</v>
      </c>
      <c r="B94" s="74">
        <v>0</v>
      </c>
      <c r="C94" s="74">
        <v>0</v>
      </c>
      <c r="D94" s="307">
        <v>0</v>
      </c>
      <c r="E94" s="74">
        <v>0</v>
      </c>
      <c r="F94" s="74">
        <f t="shared" si="9"/>
        <v>0</v>
      </c>
      <c r="G94" s="70">
        <f t="shared" si="8"/>
        <v>0</v>
      </c>
      <c r="I94" s="225"/>
    </row>
    <row r="95" spans="1:9" s="124" customFormat="1" ht="15" customHeight="1" x14ac:dyDescent="0.25">
      <c r="A95" s="97" t="s">
        <v>85</v>
      </c>
      <c r="B95" s="96">
        <v>474964</v>
      </c>
      <c r="C95" s="96">
        <v>415483</v>
      </c>
      <c r="D95" s="317">
        <v>415483</v>
      </c>
      <c r="E95" s="96">
        <v>415483</v>
      </c>
      <c r="F95" s="74">
        <f t="shared" si="9"/>
        <v>0</v>
      </c>
      <c r="G95" s="81">
        <f t="shared" si="8"/>
        <v>0</v>
      </c>
      <c r="I95" s="226"/>
    </row>
    <row r="96" spans="1:9" ht="15" customHeight="1" x14ac:dyDescent="0.25">
      <c r="A96" s="83" t="s">
        <v>86</v>
      </c>
      <c r="B96" s="74">
        <v>0</v>
      </c>
      <c r="C96" s="74">
        <v>0</v>
      </c>
      <c r="D96" s="307">
        <v>0</v>
      </c>
      <c r="E96" s="74">
        <v>0</v>
      </c>
      <c r="F96" s="74">
        <f t="shared" si="9"/>
        <v>0</v>
      </c>
      <c r="G96" s="70">
        <f t="shared" si="8"/>
        <v>0</v>
      </c>
      <c r="I96" s="225"/>
    </row>
    <row r="97" spans="1:10" s="124" customFormat="1" ht="15" customHeight="1" thickBot="1" x14ac:dyDescent="0.3">
      <c r="A97" s="195" t="s">
        <v>67</v>
      </c>
      <c r="B97" s="196">
        <v>56218351</v>
      </c>
      <c r="C97" s="196">
        <v>56218351</v>
      </c>
      <c r="D97" s="313">
        <v>59212422</v>
      </c>
      <c r="E97" s="196">
        <v>61017761</v>
      </c>
      <c r="F97" s="196">
        <f>E97-C97</f>
        <v>4799410</v>
      </c>
      <c r="G97" s="198">
        <f t="shared" si="8"/>
        <v>8.5370878274248913E-2</v>
      </c>
      <c r="I97" s="226"/>
    </row>
    <row r="98" spans="1:10" ht="15" customHeight="1" thickTop="1" x14ac:dyDescent="0.25">
      <c r="A98" s="184"/>
      <c r="B98" s="185"/>
      <c r="C98" s="185"/>
      <c r="D98" s="142"/>
      <c r="E98" s="185"/>
      <c r="F98" s="185"/>
      <c r="G98" s="186" t="s">
        <v>46</v>
      </c>
      <c r="I98" s="142"/>
      <c r="J98" s="142"/>
    </row>
    <row r="99" spans="1:10" ht="15" customHeight="1" x14ac:dyDescent="0.25">
      <c r="A99" s="139" t="s">
        <v>196</v>
      </c>
      <c r="D99" s="190"/>
      <c r="G99" s="190"/>
      <c r="I99" s="190"/>
    </row>
    <row r="100" spans="1:10" ht="15" customHeight="1" x14ac:dyDescent="0.25">
      <c r="A100" s="139" t="s">
        <v>190</v>
      </c>
      <c r="D100" s="187"/>
      <c r="G100" s="187"/>
      <c r="I100" s="187"/>
    </row>
  </sheetData>
  <mergeCells count="1">
    <mergeCell ref="D2:D3"/>
  </mergeCells>
  <hyperlinks>
    <hyperlink ref="J2" location="Home!A1" tooltip="Home" display="Home" xr:uid="{00000000-0004-0000-1000-000000000000}"/>
  </hyperlinks>
  <printOptions horizontalCentered="1" verticalCentered="1"/>
  <pageMargins left="0.25" right="0.25" top="0.75" bottom="0.75" header="0.3" footer="0.3"/>
  <pageSetup scale="46" fitToWidth="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8">
    <pageSetUpPr fitToPage="1"/>
  </sheetPr>
  <dimension ref="A1:N100"/>
  <sheetViews>
    <sheetView workbookViewId="0">
      <pane xSplit="1" ySplit="5" topLeftCell="B6" activePane="bottomRight" state="frozen"/>
      <selection activeCell="I2" sqref="I2"/>
      <selection pane="topRight" activeCell="I2" sqref="I2"/>
      <selection pane="bottomLeft" activeCell="I2" sqref="I2"/>
      <selection pane="bottomRight" activeCell="I2" sqref="I2"/>
    </sheetView>
  </sheetViews>
  <sheetFormatPr defaultColWidth="9.140625" defaultRowHeight="15" x14ac:dyDescent="0.25"/>
  <cols>
    <col min="1" max="1" width="66.5703125" style="139" customWidth="1"/>
    <col min="2" max="3" width="23.7109375" style="187" customWidth="1"/>
    <col min="4" max="4" width="27.140625" style="139" bestFit="1" customWidth="1"/>
    <col min="5" max="6" width="23.7109375" style="187" customWidth="1"/>
    <col min="7" max="7" width="23.7109375" style="188" customWidth="1"/>
    <col min="9" max="9" width="7.7109375" style="139" customWidth="1"/>
    <col min="10" max="10" width="11.5703125" style="139" customWidth="1"/>
    <col min="11" max="16384" width="9.140625" style="139"/>
  </cols>
  <sheetData>
    <row r="1" spans="1:10" ht="19.5" customHeight="1" thickBot="1" x14ac:dyDescent="0.35">
      <c r="A1" s="30" t="s">
        <v>0</v>
      </c>
      <c r="B1" s="31"/>
      <c r="E1" s="32" t="s">
        <v>1</v>
      </c>
      <c r="F1" s="29" t="s">
        <v>99</v>
      </c>
      <c r="G1" s="40"/>
      <c r="J1" s="142"/>
    </row>
    <row r="2" spans="1:10" ht="19.5" customHeight="1" thickBot="1" x14ac:dyDescent="0.3">
      <c r="A2" s="30" t="s">
        <v>2</v>
      </c>
      <c r="B2" s="31"/>
      <c r="C2" s="31"/>
      <c r="D2" s="355" t="s">
        <v>207</v>
      </c>
      <c r="E2" s="31"/>
      <c r="F2" s="31"/>
      <c r="G2" s="36"/>
      <c r="I2" s="142"/>
      <c r="J2" s="209" t="s">
        <v>187</v>
      </c>
    </row>
    <row r="3" spans="1:10" ht="19.5" customHeight="1" thickBot="1" x14ac:dyDescent="0.3">
      <c r="A3" s="37" t="s">
        <v>3</v>
      </c>
      <c r="B3" s="38"/>
      <c r="C3" s="38"/>
      <c r="D3" s="356"/>
      <c r="E3" s="38"/>
      <c r="F3" s="38"/>
      <c r="G3" s="39"/>
      <c r="I3" s="142"/>
      <c r="J3" s="142"/>
    </row>
    <row r="4" spans="1:10" ht="15" customHeight="1" thickTop="1" x14ac:dyDescent="0.25">
      <c r="A4" s="57" t="s">
        <v>4</v>
      </c>
      <c r="B4" s="58" t="s">
        <v>5</v>
      </c>
      <c r="C4" s="59" t="s">
        <v>6</v>
      </c>
      <c r="D4" s="303" t="s">
        <v>212</v>
      </c>
      <c r="E4" s="59" t="s">
        <v>6</v>
      </c>
      <c r="F4" s="59" t="s">
        <v>7</v>
      </c>
      <c r="G4" s="60" t="s">
        <v>8</v>
      </c>
      <c r="I4" s="224"/>
    </row>
    <row r="5" spans="1:10" s="140" customFormat="1" ht="15" customHeight="1" x14ac:dyDescent="0.25">
      <c r="A5" s="61"/>
      <c r="B5" s="62" t="s">
        <v>197</v>
      </c>
      <c r="C5" s="62" t="s">
        <v>208</v>
      </c>
      <c r="D5" s="304" t="s">
        <v>210</v>
      </c>
      <c r="E5" s="62" t="s">
        <v>209</v>
      </c>
      <c r="F5" s="62" t="s">
        <v>197</v>
      </c>
      <c r="G5" s="63" t="s">
        <v>9</v>
      </c>
      <c r="I5" s="224"/>
    </row>
    <row r="6" spans="1:10" ht="15" customHeight="1" x14ac:dyDescent="0.25">
      <c r="A6" s="64" t="s">
        <v>10</v>
      </c>
      <c r="B6" s="65"/>
      <c r="C6" s="65"/>
      <c r="D6" s="305"/>
      <c r="E6" s="65"/>
      <c r="F6" s="65"/>
      <c r="G6" s="66"/>
      <c r="I6" s="225"/>
    </row>
    <row r="7" spans="1:10" ht="15" customHeight="1" x14ac:dyDescent="0.25">
      <c r="A7" s="64" t="s">
        <v>11</v>
      </c>
      <c r="B7" s="65"/>
      <c r="C7" s="65"/>
      <c r="D7" s="305"/>
      <c r="E7" s="65"/>
      <c r="F7" s="65"/>
      <c r="G7" s="67"/>
      <c r="I7" s="225"/>
    </row>
    <row r="8" spans="1:10" ht="15" customHeight="1" x14ac:dyDescent="0.25">
      <c r="A8" s="68" t="s">
        <v>12</v>
      </c>
      <c r="B8" s="69">
        <v>16481211</v>
      </c>
      <c r="C8" s="69">
        <v>16481211</v>
      </c>
      <c r="D8" s="306">
        <v>16481211</v>
      </c>
      <c r="E8" s="69">
        <v>23043328</v>
      </c>
      <c r="F8" s="69">
        <f>E8-C8</f>
        <v>6562117</v>
      </c>
      <c r="G8" s="70">
        <f t="shared" ref="G8:G31" si="0">IF(ISBLANK(F8),"  ",IF(C8&gt;0,F8/C8,IF(F8&gt;0,1,0)))</f>
        <v>0.39815745335703789</v>
      </c>
      <c r="I8" s="225"/>
    </row>
    <row r="9" spans="1:10" ht="15" customHeight="1" x14ac:dyDescent="0.25">
      <c r="A9" s="68" t="s">
        <v>13</v>
      </c>
      <c r="B9" s="69">
        <v>0</v>
      </c>
      <c r="C9" s="69">
        <v>0</v>
      </c>
      <c r="D9" s="306">
        <v>0</v>
      </c>
      <c r="E9" s="69">
        <v>0</v>
      </c>
      <c r="F9" s="69">
        <f t="shared" ref="F9:F31" si="1">E9-C9</f>
        <v>0</v>
      </c>
      <c r="G9" s="70">
        <f t="shared" si="0"/>
        <v>0</v>
      </c>
      <c r="I9" s="225"/>
    </row>
    <row r="10" spans="1:10" ht="15" customHeight="1" x14ac:dyDescent="0.25">
      <c r="A10" s="71" t="s">
        <v>14</v>
      </c>
      <c r="B10" s="72">
        <v>1114319</v>
      </c>
      <c r="C10" s="72">
        <v>1114319</v>
      </c>
      <c r="D10" s="314">
        <v>1114319</v>
      </c>
      <c r="E10" s="72">
        <v>1123369</v>
      </c>
      <c r="F10" s="69">
        <f t="shared" si="1"/>
        <v>9050</v>
      </c>
      <c r="G10" s="70">
        <f t="shared" si="0"/>
        <v>8.1215522664515281E-3</v>
      </c>
      <c r="I10" s="225"/>
    </row>
    <row r="11" spans="1:10" ht="15" customHeight="1" x14ac:dyDescent="0.25">
      <c r="A11" s="73" t="s">
        <v>15</v>
      </c>
      <c r="B11" s="74">
        <v>0</v>
      </c>
      <c r="C11" s="74">
        <v>0</v>
      </c>
      <c r="D11" s="307">
        <v>0</v>
      </c>
      <c r="E11" s="74">
        <v>0</v>
      </c>
      <c r="F11" s="69">
        <f t="shared" si="1"/>
        <v>0</v>
      </c>
      <c r="G11" s="70">
        <f t="shared" si="0"/>
        <v>0</v>
      </c>
      <c r="I11" s="225"/>
    </row>
    <row r="12" spans="1:10" ht="15" customHeight="1" x14ac:dyDescent="0.25">
      <c r="A12" s="75" t="s">
        <v>16</v>
      </c>
      <c r="B12" s="74">
        <v>1114319</v>
      </c>
      <c r="C12" s="74">
        <v>1114319</v>
      </c>
      <c r="D12" s="307">
        <v>1114319</v>
      </c>
      <c r="E12" s="74">
        <v>1123369</v>
      </c>
      <c r="F12" s="69">
        <f t="shared" si="1"/>
        <v>9050</v>
      </c>
      <c r="G12" s="70">
        <f t="shared" si="0"/>
        <v>8.1215522664515281E-3</v>
      </c>
      <c r="I12" s="225"/>
    </row>
    <row r="13" spans="1:10" ht="15" customHeight="1" x14ac:dyDescent="0.25">
      <c r="A13" s="75" t="s">
        <v>17</v>
      </c>
      <c r="B13" s="74">
        <v>0</v>
      </c>
      <c r="C13" s="74">
        <v>0</v>
      </c>
      <c r="D13" s="307">
        <v>0</v>
      </c>
      <c r="E13" s="74">
        <v>0</v>
      </c>
      <c r="F13" s="69">
        <f t="shared" si="1"/>
        <v>0</v>
      </c>
      <c r="G13" s="70">
        <f t="shared" si="0"/>
        <v>0</v>
      </c>
      <c r="I13" s="225"/>
    </row>
    <row r="14" spans="1:10" ht="15" customHeight="1" x14ac:dyDescent="0.25">
      <c r="A14" s="75" t="s">
        <v>18</v>
      </c>
      <c r="B14" s="74">
        <v>0</v>
      </c>
      <c r="C14" s="74">
        <v>0</v>
      </c>
      <c r="D14" s="307">
        <v>0</v>
      </c>
      <c r="E14" s="74">
        <v>0</v>
      </c>
      <c r="F14" s="69">
        <f t="shared" si="1"/>
        <v>0</v>
      </c>
      <c r="G14" s="70">
        <f t="shared" si="0"/>
        <v>0</v>
      </c>
      <c r="I14" s="225"/>
    </row>
    <row r="15" spans="1:10" ht="15" customHeight="1" x14ac:dyDescent="0.25">
      <c r="A15" s="75" t="s">
        <v>19</v>
      </c>
      <c r="B15" s="74">
        <v>0</v>
      </c>
      <c r="C15" s="74">
        <v>0</v>
      </c>
      <c r="D15" s="307">
        <v>0</v>
      </c>
      <c r="E15" s="74">
        <v>0</v>
      </c>
      <c r="F15" s="69">
        <f t="shared" si="1"/>
        <v>0</v>
      </c>
      <c r="G15" s="70">
        <f t="shared" si="0"/>
        <v>0</v>
      </c>
      <c r="I15" s="225"/>
    </row>
    <row r="16" spans="1:10" ht="15" customHeight="1" x14ac:dyDescent="0.25">
      <c r="A16" s="75" t="s">
        <v>20</v>
      </c>
      <c r="B16" s="74">
        <v>0</v>
      </c>
      <c r="C16" s="74">
        <v>0</v>
      </c>
      <c r="D16" s="307">
        <v>0</v>
      </c>
      <c r="E16" s="74">
        <v>0</v>
      </c>
      <c r="F16" s="69">
        <f t="shared" si="1"/>
        <v>0</v>
      </c>
      <c r="G16" s="70">
        <f t="shared" si="0"/>
        <v>0</v>
      </c>
      <c r="I16" s="225"/>
    </row>
    <row r="17" spans="1:9" ht="15" customHeight="1" x14ac:dyDescent="0.25">
      <c r="A17" s="75" t="s">
        <v>21</v>
      </c>
      <c r="B17" s="74">
        <v>0</v>
      </c>
      <c r="C17" s="74">
        <v>0</v>
      </c>
      <c r="D17" s="307">
        <v>0</v>
      </c>
      <c r="E17" s="74">
        <v>0</v>
      </c>
      <c r="F17" s="69">
        <f t="shared" si="1"/>
        <v>0</v>
      </c>
      <c r="G17" s="70">
        <f t="shared" si="0"/>
        <v>0</v>
      </c>
      <c r="I17" s="225"/>
    </row>
    <row r="18" spans="1:9" ht="15" customHeight="1" x14ac:dyDescent="0.25">
      <c r="A18" s="75" t="s">
        <v>22</v>
      </c>
      <c r="B18" s="74">
        <v>0</v>
      </c>
      <c r="C18" s="74">
        <v>0</v>
      </c>
      <c r="D18" s="307">
        <v>0</v>
      </c>
      <c r="E18" s="74">
        <v>0</v>
      </c>
      <c r="F18" s="69">
        <f t="shared" si="1"/>
        <v>0</v>
      </c>
      <c r="G18" s="70">
        <f t="shared" si="0"/>
        <v>0</v>
      </c>
      <c r="I18" s="225"/>
    </row>
    <row r="19" spans="1:9" ht="15" customHeight="1" x14ac:dyDescent="0.25">
      <c r="A19" s="75" t="s">
        <v>23</v>
      </c>
      <c r="B19" s="74">
        <v>0</v>
      </c>
      <c r="C19" s="74">
        <v>0</v>
      </c>
      <c r="D19" s="307">
        <v>0</v>
      </c>
      <c r="E19" s="74">
        <v>0</v>
      </c>
      <c r="F19" s="69">
        <f t="shared" si="1"/>
        <v>0</v>
      </c>
      <c r="G19" s="70">
        <f t="shared" si="0"/>
        <v>0</v>
      </c>
      <c r="I19" s="225"/>
    </row>
    <row r="20" spans="1:9" ht="15" customHeight="1" x14ac:dyDescent="0.25">
      <c r="A20" s="75" t="s">
        <v>24</v>
      </c>
      <c r="B20" s="74">
        <v>0</v>
      </c>
      <c r="C20" s="74">
        <v>0</v>
      </c>
      <c r="D20" s="307">
        <v>0</v>
      </c>
      <c r="E20" s="74">
        <v>0</v>
      </c>
      <c r="F20" s="69">
        <f t="shared" si="1"/>
        <v>0</v>
      </c>
      <c r="G20" s="70">
        <f t="shared" si="0"/>
        <v>0</v>
      </c>
      <c r="I20" s="225"/>
    </row>
    <row r="21" spans="1:9" ht="15" customHeight="1" x14ac:dyDescent="0.25">
      <c r="A21" s="75" t="s">
        <v>25</v>
      </c>
      <c r="B21" s="74">
        <v>0</v>
      </c>
      <c r="C21" s="74">
        <v>0</v>
      </c>
      <c r="D21" s="307">
        <v>0</v>
      </c>
      <c r="E21" s="74">
        <v>0</v>
      </c>
      <c r="F21" s="69">
        <f t="shared" si="1"/>
        <v>0</v>
      </c>
      <c r="G21" s="70">
        <f t="shared" si="0"/>
        <v>0</v>
      </c>
      <c r="I21" s="225"/>
    </row>
    <row r="22" spans="1:9" ht="15" customHeight="1" x14ac:dyDescent="0.25">
      <c r="A22" s="75" t="s">
        <v>26</v>
      </c>
      <c r="B22" s="74">
        <v>0</v>
      </c>
      <c r="C22" s="74">
        <v>0</v>
      </c>
      <c r="D22" s="307">
        <v>0</v>
      </c>
      <c r="E22" s="74">
        <v>0</v>
      </c>
      <c r="F22" s="69">
        <f t="shared" si="1"/>
        <v>0</v>
      </c>
      <c r="G22" s="70">
        <f t="shared" si="0"/>
        <v>0</v>
      </c>
      <c r="I22" s="225"/>
    </row>
    <row r="23" spans="1:9" ht="15" customHeight="1" x14ac:dyDescent="0.25">
      <c r="A23" s="76" t="s">
        <v>27</v>
      </c>
      <c r="B23" s="74">
        <v>0</v>
      </c>
      <c r="C23" s="74">
        <v>0</v>
      </c>
      <c r="D23" s="307">
        <v>0</v>
      </c>
      <c r="E23" s="74">
        <v>0</v>
      </c>
      <c r="F23" s="69">
        <f t="shared" si="1"/>
        <v>0</v>
      </c>
      <c r="G23" s="70">
        <f t="shared" si="0"/>
        <v>0</v>
      </c>
      <c r="I23" s="225"/>
    </row>
    <row r="24" spans="1:9" ht="15" customHeight="1" x14ac:dyDescent="0.25">
      <c r="A24" s="76" t="s">
        <v>28</v>
      </c>
      <c r="B24" s="74">
        <v>0</v>
      </c>
      <c r="C24" s="74">
        <v>0</v>
      </c>
      <c r="D24" s="307">
        <v>0</v>
      </c>
      <c r="E24" s="74">
        <v>0</v>
      </c>
      <c r="F24" s="69">
        <f t="shared" si="1"/>
        <v>0</v>
      </c>
      <c r="G24" s="70">
        <f t="shared" si="0"/>
        <v>0</v>
      </c>
      <c r="I24" s="225"/>
    </row>
    <row r="25" spans="1:9" ht="15" customHeight="1" x14ac:dyDescent="0.25">
      <c r="A25" s="76" t="s">
        <v>29</v>
      </c>
      <c r="B25" s="74">
        <v>0</v>
      </c>
      <c r="C25" s="74">
        <v>0</v>
      </c>
      <c r="D25" s="307">
        <v>0</v>
      </c>
      <c r="E25" s="74">
        <v>0</v>
      </c>
      <c r="F25" s="69">
        <f t="shared" si="1"/>
        <v>0</v>
      </c>
      <c r="G25" s="70">
        <f t="shared" si="0"/>
        <v>0</v>
      </c>
      <c r="I25" s="225"/>
    </row>
    <row r="26" spans="1:9" ht="15" customHeight="1" x14ac:dyDescent="0.25">
      <c r="A26" s="76" t="s">
        <v>30</v>
      </c>
      <c r="B26" s="74">
        <v>0</v>
      </c>
      <c r="C26" s="74">
        <v>0</v>
      </c>
      <c r="D26" s="307">
        <v>0</v>
      </c>
      <c r="E26" s="74">
        <v>0</v>
      </c>
      <c r="F26" s="69">
        <f t="shared" si="1"/>
        <v>0</v>
      </c>
      <c r="G26" s="70">
        <f t="shared" si="0"/>
        <v>0</v>
      </c>
      <c r="I26" s="225"/>
    </row>
    <row r="27" spans="1:9" ht="15" customHeight="1" x14ac:dyDescent="0.25">
      <c r="A27" s="76" t="s">
        <v>31</v>
      </c>
      <c r="B27" s="74">
        <v>0</v>
      </c>
      <c r="C27" s="74">
        <v>0</v>
      </c>
      <c r="D27" s="307">
        <v>0</v>
      </c>
      <c r="E27" s="74">
        <v>0</v>
      </c>
      <c r="F27" s="69">
        <f t="shared" si="1"/>
        <v>0</v>
      </c>
      <c r="G27" s="70">
        <f t="shared" si="0"/>
        <v>0</v>
      </c>
      <c r="I27" s="225"/>
    </row>
    <row r="28" spans="1:9" ht="15" customHeight="1" x14ac:dyDescent="0.25">
      <c r="A28" s="76" t="s">
        <v>87</v>
      </c>
      <c r="B28" s="74">
        <v>0</v>
      </c>
      <c r="C28" s="74">
        <v>0</v>
      </c>
      <c r="D28" s="307">
        <v>0</v>
      </c>
      <c r="E28" s="74">
        <v>0</v>
      </c>
      <c r="F28" s="69">
        <f t="shared" si="1"/>
        <v>0</v>
      </c>
      <c r="G28" s="70">
        <f t="shared" si="0"/>
        <v>0</v>
      </c>
      <c r="I28" s="225"/>
    </row>
    <row r="29" spans="1:9" ht="15" customHeight="1" x14ac:dyDescent="0.25">
      <c r="A29" s="76" t="s">
        <v>32</v>
      </c>
      <c r="B29" s="74">
        <v>0</v>
      </c>
      <c r="C29" s="74">
        <v>0</v>
      </c>
      <c r="D29" s="307">
        <v>0</v>
      </c>
      <c r="E29" s="74">
        <v>0</v>
      </c>
      <c r="F29" s="69">
        <f t="shared" si="1"/>
        <v>0</v>
      </c>
      <c r="G29" s="70">
        <f t="shared" si="0"/>
        <v>0</v>
      </c>
      <c r="I29" s="225"/>
    </row>
    <row r="30" spans="1:9" ht="15" customHeight="1" x14ac:dyDescent="0.25">
      <c r="A30" s="217" t="s">
        <v>199</v>
      </c>
      <c r="B30" s="74">
        <v>0</v>
      </c>
      <c r="C30" s="74">
        <v>0</v>
      </c>
      <c r="D30" s="307">
        <v>0</v>
      </c>
      <c r="E30" s="74">
        <v>0</v>
      </c>
      <c r="F30" s="69">
        <f t="shared" si="1"/>
        <v>0</v>
      </c>
      <c r="G30" s="70">
        <f t="shared" si="0"/>
        <v>0</v>
      </c>
      <c r="I30" s="225"/>
    </row>
    <row r="31" spans="1:9" ht="15" customHeight="1" x14ac:dyDescent="0.25">
      <c r="A31" s="76" t="s">
        <v>200</v>
      </c>
      <c r="B31" s="74">
        <v>0</v>
      </c>
      <c r="C31" s="74">
        <v>0</v>
      </c>
      <c r="D31" s="307">
        <v>0</v>
      </c>
      <c r="E31" s="74">
        <v>0</v>
      </c>
      <c r="F31" s="69">
        <f t="shared" si="1"/>
        <v>0</v>
      </c>
      <c r="G31" s="70">
        <f t="shared" si="0"/>
        <v>0</v>
      </c>
      <c r="I31" s="225"/>
    </row>
    <row r="32" spans="1:9" ht="15" customHeight="1" x14ac:dyDescent="0.25">
      <c r="A32" s="350" t="s">
        <v>211</v>
      </c>
      <c r="B32" s="74">
        <v>0</v>
      </c>
      <c r="C32" s="74">
        <v>0</v>
      </c>
      <c r="D32" s="307">
        <v>0</v>
      </c>
      <c r="E32" s="74">
        <v>0</v>
      </c>
      <c r="F32" s="69">
        <f t="shared" ref="F32" si="2">E32-C32</f>
        <v>0</v>
      </c>
      <c r="G32" s="70">
        <f t="shared" ref="G32" si="3">IF(ISBLANK(F32),"  ",IF(C32&gt;0,F32/C32,IF(F32&gt;0,1,0)))</f>
        <v>0</v>
      </c>
      <c r="I32" s="225"/>
    </row>
    <row r="33" spans="1:14" ht="15" customHeight="1" x14ac:dyDescent="0.25">
      <c r="A33" s="77" t="s">
        <v>33</v>
      </c>
      <c r="B33" s="74"/>
      <c r="C33" s="74"/>
      <c r="D33" s="307"/>
      <c r="E33" s="74"/>
      <c r="F33" s="74"/>
      <c r="G33" s="66"/>
      <c r="I33" s="225"/>
    </row>
    <row r="34" spans="1:14" ht="15" customHeight="1" x14ac:dyDescent="0.25">
      <c r="A34" s="73" t="s">
        <v>34</v>
      </c>
      <c r="B34" s="69">
        <v>0</v>
      </c>
      <c r="C34" s="69">
        <v>0</v>
      </c>
      <c r="D34" s="306">
        <v>0</v>
      </c>
      <c r="E34" s="69">
        <v>0</v>
      </c>
      <c r="F34" s="69">
        <f>E34-C34</f>
        <v>0</v>
      </c>
      <c r="G34" s="70">
        <f>IF(ISBLANK(F34),"  ",IF(C34&gt;0,F34/C34,IF(F34&gt;0,1,0)))</f>
        <v>0</v>
      </c>
      <c r="I34" s="225"/>
    </row>
    <row r="35" spans="1:14" ht="15" customHeight="1" x14ac:dyDescent="0.25">
      <c r="A35" s="78" t="s">
        <v>35</v>
      </c>
      <c r="B35" s="74"/>
      <c r="C35" s="74"/>
      <c r="D35" s="307"/>
      <c r="E35" s="74"/>
      <c r="F35" s="74"/>
      <c r="G35" s="66"/>
      <c r="I35" s="225"/>
    </row>
    <row r="36" spans="1:14" ht="15" customHeight="1" x14ac:dyDescent="0.25">
      <c r="A36" s="73" t="s">
        <v>34</v>
      </c>
      <c r="B36" s="65">
        <v>0</v>
      </c>
      <c r="C36" s="65">
        <v>0</v>
      </c>
      <c r="D36" s="305">
        <v>0</v>
      </c>
      <c r="E36" s="65">
        <v>0</v>
      </c>
      <c r="F36" s="69">
        <f>E36-C36</f>
        <v>0</v>
      </c>
      <c r="G36" s="70">
        <f>IF(ISBLANK(F36),"  ",IF(C36&gt;0,F36/C36,IF(F36&gt;0,1,0)))</f>
        <v>0</v>
      </c>
      <c r="I36" s="225"/>
    </row>
    <row r="37" spans="1:14" ht="15" customHeight="1" x14ac:dyDescent="0.25">
      <c r="A37" s="75" t="s">
        <v>36</v>
      </c>
      <c r="B37" s="74"/>
      <c r="C37" s="74"/>
      <c r="D37" s="307"/>
      <c r="E37" s="74"/>
      <c r="F37" s="72"/>
      <c r="G37" s="70" t="str">
        <f>IF(ISBLANK(F37),"  ",IF(C37&gt;0,F37/C37,IF(F37&gt;0,1,0)))</f>
        <v xml:space="preserve">  </v>
      </c>
      <c r="I37" s="225"/>
    </row>
    <row r="38" spans="1:14" s="124" customFormat="1" ht="15" customHeight="1" x14ac:dyDescent="0.25">
      <c r="A38" s="79" t="s">
        <v>38</v>
      </c>
      <c r="B38" s="80">
        <v>17595530</v>
      </c>
      <c r="C38" s="80">
        <v>17595530</v>
      </c>
      <c r="D38" s="311">
        <v>17595530</v>
      </c>
      <c r="E38" s="80">
        <v>24166697</v>
      </c>
      <c r="F38" s="80">
        <f>E38-C38</f>
        <v>6571167</v>
      </c>
      <c r="G38" s="81">
        <f>IF(ISBLANK(F38),"  ",IF(C38&gt;0,F38/C38,IF(F38&gt;0,1,0)))</f>
        <v>0.37345661085514331</v>
      </c>
      <c r="I38" s="226"/>
    </row>
    <row r="39" spans="1:14" ht="15" customHeight="1" x14ac:dyDescent="0.25">
      <c r="A39" s="77" t="s">
        <v>39</v>
      </c>
      <c r="B39" s="74"/>
      <c r="C39" s="74"/>
      <c r="D39" s="307"/>
      <c r="E39" s="74"/>
      <c r="F39" s="74"/>
      <c r="G39" s="66"/>
      <c r="I39" s="225"/>
    </row>
    <row r="40" spans="1:14" ht="15" customHeight="1" x14ac:dyDescent="0.25">
      <c r="A40" s="82" t="s">
        <v>40</v>
      </c>
      <c r="B40" s="69">
        <v>0</v>
      </c>
      <c r="C40" s="69">
        <v>0</v>
      </c>
      <c r="D40" s="306">
        <v>0</v>
      </c>
      <c r="E40" s="69">
        <v>0</v>
      </c>
      <c r="F40" s="69">
        <f>E40-C40</f>
        <v>0</v>
      </c>
      <c r="G40" s="70">
        <f t="shared" ref="G40:G45" si="4">IF(ISBLANK(F40),"  ",IF(C40&gt;0,F40/C40,IF(F40&gt;0,1,0)))</f>
        <v>0</v>
      </c>
      <c r="I40" s="225"/>
    </row>
    <row r="41" spans="1:14" ht="15" customHeight="1" x14ac:dyDescent="0.25">
      <c r="A41" s="83" t="s">
        <v>41</v>
      </c>
      <c r="B41" s="69">
        <v>0</v>
      </c>
      <c r="C41" s="69">
        <v>0</v>
      </c>
      <c r="D41" s="306">
        <v>0</v>
      </c>
      <c r="E41" s="69">
        <v>0</v>
      </c>
      <c r="F41" s="69">
        <f t="shared" ref="F41:F45" si="5">E41-C41</f>
        <v>0</v>
      </c>
      <c r="G41" s="70">
        <f t="shared" si="4"/>
        <v>0</v>
      </c>
      <c r="I41" s="225"/>
    </row>
    <row r="42" spans="1:14" ht="15" customHeight="1" x14ac:dyDescent="0.25">
      <c r="A42" s="83" t="s">
        <v>42</v>
      </c>
      <c r="B42" s="349">
        <v>0</v>
      </c>
      <c r="C42" s="69">
        <v>0</v>
      </c>
      <c r="D42" s="306">
        <v>0</v>
      </c>
      <c r="E42" s="69">
        <v>0</v>
      </c>
      <c r="F42" s="69">
        <f t="shared" si="5"/>
        <v>0</v>
      </c>
      <c r="G42" s="70">
        <f t="shared" si="4"/>
        <v>0</v>
      </c>
      <c r="I42" s="225"/>
    </row>
    <row r="43" spans="1:14" ht="15" customHeight="1" x14ac:dyDescent="0.25">
      <c r="A43" s="83" t="s">
        <v>43</v>
      </c>
      <c r="B43" s="69">
        <v>0</v>
      </c>
      <c r="C43" s="69">
        <v>0</v>
      </c>
      <c r="D43" s="306">
        <v>0</v>
      </c>
      <c r="E43" s="69">
        <v>0</v>
      </c>
      <c r="F43" s="69">
        <f t="shared" si="5"/>
        <v>0</v>
      </c>
      <c r="G43" s="70">
        <f t="shared" si="4"/>
        <v>0</v>
      </c>
      <c r="I43" s="225"/>
    </row>
    <row r="44" spans="1:14" ht="15" customHeight="1" x14ac:dyDescent="0.25">
      <c r="A44" s="84" t="s">
        <v>44</v>
      </c>
      <c r="B44" s="69">
        <v>0</v>
      </c>
      <c r="C44" s="69">
        <v>0</v>
      </c>
      <c r="D44" s="306">
        <v>0</v>
      </c>
      <c r="E44" s="69">
        <v>0</v>
      </c>
      <c r="F44" s="69">
        <f t="shared" si="5"/>
        <v>0</v>
      </c>
      <c r="G44" s="70">
        <f t="shared" si="4"/>
        <v>0</v>
      </c>
      <c r="I44" s="225"/>
    </row>
    <row r="45" spans="1:14" s="124" customFormat="1" ht="15" customHeight="1" x14ac:dyDescent="0.25">
      <c r="A45" s="77" t="s">
        <v>45</v>
      </c>
      <c r="B45" s="85">
        <v>0</v>
      </c>
      <c r="C45" s="85">
        <v>0</v>
      </c>
      <c r="D45" s="315">
        <v>0</v>
      </c>
      <c r="E45" s="85">
        <v>0</v>
      </c>
      <c r="F45" s="87">
        <f t="shared" si="5"/>
        <v>0</v>
      </c>
      <c r="G45" s="81">
        <f t="shared" si="4"/>
        <v>0</v>
      </c>
      <c r="I45" s="226"/>
      <c r="N45" s="124" t="s">
        <v>46</v>
      </c>
    </row>
    <row r="46" spans="1:14" ht="15" customHeight="1" x14ac:dyDescent="0.25">
      <c r="A46" s="75" t="s">
        <v>46</v>
      </c>
      <c r="B46" s="74"/>
      <c r="C46" s="74"/>
      <c r="D46" s="307"/>
      <c r="E46" s="74"/>
      <c r="F46" s="74"/>
      <c r="G46" s="66"/>
      <c r="I46" s="225"/>
    </row>
    <row r="47" spans="1:14" s="124" customFormat="1" ht="15" customHeight="1" x14ac:dyDescent="0.25">
      <c r="A47" s="86" t="s">
        <v>47</v>
      </c>
      <c r="B47" s="87">
        <v>74923</v>
      </c>
      <c r="C47" s="87">
        <v>74923</v>
      </c>
      <c r="D47" s="310">
        <v>74923</v>
      </c>
      <c r="E47" s="87">
        <v>74923</v>
      </c>
      <c r="F47" s="87">
        <f>E47-C47</f>
        <v>0</v>
      </c>
      <c r="G47" s="81">
        <f>IF(ISBLANK(F47),"  ",IF(C47&gt;0,F47/C47,IF(F47&gt;0,1,0)))</f>
        <v>0</v>
      </c>
      <c r="I47" s="226"/>
    </row>
    <row r="48" spans="1:14" ht="15" customHeight="1" x14ac:dyDescent="0.25">
      <c r="A48" s="75" t="s">
        <v>46</v>
      </c>
      <c r="B48" s="80"/>
      <c r="C48" s="80"/>
      <c r="D48" s="311"/>
      <c r="E48" s="80"/>
      <c r="F48" s="74"/>
      <c r="G48" s="66"/>
      <c r="I48" s="226"/>
    </row>
    <row r="49" spans="1:10" ht="15" customHeight="1" x14ac:dyDescent="0.25">
      <c r="A49" s="86" t="s">
        <v>198</v>
      </c>
      <c r="B49" s="87">
        <v>0</v>
      </c>
      <c r="C49" s="87">
        <v>0</v>
      </c>
      <c r="D49" s="310">
        <v>3652546</v>
      </c>
      <c r="E49" s="87">
        <v>0</v>
      </c>
      <c r="F49" s="87">
        <f>E49-C49</f>
        <v>0</v>
      </c>
      <c r="G49" s="81">
        <f>IF(ISBLANK(F49)," ",IF(C49&gt;0,F49/C49,IF(F49&gt;0,1,0)))</f>
        <v>0</v>
      </c>
      <c r="I49" s="226"/>
    </row>
    <row r="50" spans="1:10" ht="15" customHeight="1" x14ac:dyDescent="0.25">
      <c r="A50" s="73"/>
      <c r="B50" s="65"/>
      <c r="C50" s="65"/>
      <c r="D50" s="305"/>
      <c r="E50" s="65"/>
      <c r="F50" s="65"/>
      <c r="G50" s="67"/>
      <c r="I50" s="225"/>
    </row>
    <row r="51" spans="1:10" s="124" customFormat="1" ht="15" customHeight="1" x14ac:dyDescent="0.25">
      <c r="A51" s="86" t="s">
        <v>48</v>
      </c>
      <c r="B51" s="87">
        <v>0</v>
      </c>
      <c r="C51" s="87">
        <v>0</v>
      </c>
      <c r="D51" s="310">
        <v>0</v>
      </c>
      <c r="E51" s="87">
        <v>0</v>
      </c>
      <c r="F51" s="87">
        <f>E51-C51</f>
        <v>0</v>
      </c>
      <c r="G51" s="81">
        <f>IF(ISBLANK(F51),"  ",IF(C51&gt;0,F51/C51,IF(F51&gt;0,1,0)))</f>
        <v>0</v>
      </c>
      <c r="I51" s="226"/>
    </row>
    <row r="52" spans="1:10" ht="15" customHeight="1" x14ac:dyDescent="0.25">
      <c r="A52" s="75" t="s">
        <v>46</v>
      </c>
      <c r="B52" s="74"/>
      <c r="C52" s="74"/>
      <c r="D52" s="307"/>
      <c r="E52" s="74"/>
      <c r="F52" s="74"/>
      <c r="G52" s="66"/>
      <c r="I52" s="225"/>
    </row>
    <row r="53" spans="1:10" s="124" customFormat="1" ht="15" customHeight="1" x14ac:dyDescent="0.25">
      <c r="A53" s="77" t="s">
        <v>49</v>
      </c>
      <c r="B53" s="85">
        <v>60314952</v>
      </c>
      <c r="C53" s="85">
        <v>61651127</v>
      </c>
      <c r="D53" s="315">
        <v>61651127</v>
      </c>
      <c r="E53" s="85">
        <v>60551127</v>
      </c>
      <c r="F53" s="85">
        <f>E53-C53</f>
        <v>-1100000</v>
      </c>
      <c r="G53" s="81">
        <f>IF(ISBLANK(F53),"  ",IF(C53&gt;0,F53/C53,IF(F53&gt;0,1,0)))</f>
        <v>-1.7842334009563199E-2</v>
      </c>
      <c r="I53" s="226"/>
    </row>
    <row r="54" spans="1:10" ht="15" customHeight="1" x14ac:dyDescent="0.25">
      <c r="A54" s="75" t="s">
        <v>46</v>
      </c>
      <c r="B54" s="74"/>
      <c r="C54" s="74"/>
      <c r="D54" s="307"/>
      <c r="E54" s="74"/>
      <c r="F54" s="74"/>
      <c r="G54" s="66"/>
      <c r="I54" s="225"/>
    </row>
    <row r="55" spans="1:10" s="124" customFormat="1" ht="15" customHeight="1" x14ac:dyDescent="0.25">
      <c r="A55" s="88" t="s">
        <v>50</v>
      </c>
      <c r="B55" s="89">
        <v>0</v>
      </c>
      <c r="C55" s="89">
        <v>0</v>
      </c>
      <c r="D55" s="316">
        <v>0</v>
      </c>
      <c r="E55" s="89">
        <v>0</v>
      </c>
      <c r="F55" s="89">
        <f>E55-C55</f>
        <v>0</v>
      </c>
      <c r="G55" s="81">
        <f>IF(ISBLANK(F55),"  ",IF(C55&gt;0,F55/C55,IF(F55&gt;0,1,0)))</f>
        <v>0</v>
      </c>
      <c r="I55" s="226"/>
    </row>
    <row r="56" spans="1:10" ht="15" customHeight="1" x14ac:dyDescent="0.25">
      <c r="A56" s="77"/>
      <c r="B56" s="65"/>
      <c r="C56" s="65"/>
      <c r="D56" s="305"/>
      <c r="E56" s="65"/>
      <c r="F56" s="65"/>
      <c r="G56" s="90"/>
      <c r="I56" s="225"/>
    </row>
    <row r="57" spans="1:10" s="124" customFormat="1" ht="15" customHeight="1" x14ac:dyDescent="0.25">
      <c r="A57" s="77" t="s">
        <v>51</v>
      </c>
      <c r="B57" s="85">
        <v>0</v>
      </c>
      <c r="C57" s="85">
        <v>0</v>
      </c>
      <c r="D57" s="315">
        <v>0</v>
      </c>
      <c r="E57" s="85">
        <v>0</v>
      </c>
      <c r="F57" s="89">
        <f>E57-C57</f>
        <v>0</v>
      </c>
      <c r="G57" s="81">
        <f>IF(ISBLANK(F57),"  ",IF(C57&gt;0,F57/C57,IF(F57&gt;0,1,0)))</f>
        <v>0</v>
      </c>
      <c r="I57" s="226"/>
    </row>
    <row r="58" spans="1:10" ht="15" customHeight="1" x14ac:dyDescent="0.25">
      <c r="A58" s="75"/>
      <c r="B58" s="74"/>
      <c r="C58" s="74"/>
      <c r="D58" s="307"/>
      <c r="E58" s="74"/>
      <c r="F58" s="74"/>
      <c r="G58" s="66"/>
      <c r="I58" s="225"/>
    </row>
    <row r="59" spans="1:10" s="124" customFormat="1" ht="15" customHeight="1" x14ac:dyDescent="0.25">
      <c r="A59" s="91" t="s">
        <v>52</v>
      </c>
      <c r="B59" s="85">
        <v>77985405</v>
      </c>
      <c r="C59" s="85">
        <v>79321580</v>
      </c>
      <c r="D59" s="327">
        <v>82974126</v>
      </c>
      <c r="E59" s="85">
        <v>84792747</v>
      </c>
      <c r="F59" s="85">
        <f>E59-C59</f>
        <v>5471167</v>
      </c>
      <c r="G59" s="81">
        <f>IF(ISBLANK(F59),"  ",IF(C59&gt;0,F59/C59,IF(F59&gt;0,1,0)))</f>
        <v>6.8974508576354635E-2</v>
      </c>
      <c r="I59" s="226"/>
      <c r="J59" s="189"/>
    </row>
    <row r="60" spans="1:10" ht="15" customHeight="1" x14ac:dyDescent="0.25">
      <c r="A60" s="92"/>
      <c r="B60" s="74"/>
      <c r="C60" s="74"/>
      <c r="D60" s="307"/>
      <c r="E60" s="74"/>
      <c r="F60" s="74"/>
      <c r="G60" s="66" t="s">
        <v>46</v>
      </c>
      <c r="I60" s="225"/>
    </row>
    <row r="61" spans="1:10" ht="15" customHeight="1" x14ac:dyDescent="0.25">
      <c r="A61" s="93"/>
      <c r="B61" s="65"/>
      <c r="C61" s="65"/>
      <c r="D61" s="305"/>
      <c r="E61" s="65"/>
      <c r="F61" s="65"/>
      <c r="G61" s="67" t="s">
        <v>46</v>
      </c>
      <c r="I61" s="225"/>
    </row>
    <row r="62" spans="1:10" ht="15" customHeight="1" x14ac:dyDescent="0.25">
      <c r="A62" s="91" t="s">
        <v>53</v>
      </c>
      <c r="B62" s="65"/>
      <c r="C62" s="65"/>
      <c r="D62" s="305"/>
      <c r="E62" s="65"/>
      <c r="F62" s="65"/>
      <c r="G62" s="67"/>
      <c r="I62" s="225"/>
    </row>
    <row r="63" spans="1:10" ht="15" customHeight="1" x14ac:dyDescent="0.25">
      <c r="A63" s="73" t="s">
        <v>54</v>
      </c>
      <c r="B63" s="65">
        <v>38471600</v>
      </c>
      <c r="C63" s="65">
        <v>39807775</v>
      </c>
      <c r="D63" s="305">
        <v>39807775</v>
      </c>
      <c r="E63" s="65">
        <v>39958287</v>
      </c>
      <c r="F63" s="65">
        <f>E63-C63</f>
        <v>150512</v>
      </c>
      <c r="G63" s="70">
        <f t="shared" ref="G63:G76" si="6">IF(ISBLANK(F63),"  ",IF(C63&gt;0,F63/C63,IF(F63&gt;0,1,0)))</f>
        <v>3.7809699235890476E-3</v>
      </c>
      <c r="I63" s="225"/>
    </row>
    <row r="64" spans="1:10" ht="15" customHeight="1" x14ac:dyDescent="0.25">
      <c r="A64" s="75" t="s">
        <v>55</v>
      </c>
      <c r="B64" s="74">
        <v>205336</v>
      </c>
      <c r="C64" s="74">
        <v>205336</v>
      </c>
      <c r="D64" s="307">
        <v>205336</v>
      </c>
      <c r="E64" s="74">
        <v>209136</v>
      </c>
      <c r="F64" s="74">
        <f>E64-C64</f>
        <v>3800</v>
      </c>
      <c r="G64" s="70">
        <f t="shared" si="6"/>
        <v>1.8506253165543305E-2</v>
      </c>
      <c r="I64" s="225"/>
    </row>
    <row r="65" spans="1:9" ht="15" customHeight="1" x14ac:dyDescent="0.25">
      <c r="A65" s="75" t="s">
        <v>56</v>
      </c>
      <c r="B65" s="74">
        <v>219778</v>
      </c>
      <c r="C65" s="74">
        <v>219778</v>
      </c>
      <c r="D65" s="307">
        <v>219778</v>
      </c>
      <c r="E65" s="74">
        <v>88002</v>
      </c>
      <c r="F65" s="74">
        <f t="shared" ref="F65:F76" si="7">E65-C65</f>
        <v>-131776</v>
      </c>
      <c r="G65" s="70">
        <f t="shared" si="6"/>
        <v>-0.5995868558272438</v>
      </c>
      <c r="I65" s="225"/>
    </row>
    <row r="66" spans="1:9" ht="15" customHeight="1" x14ac:dyDescent="0.25">
      <c r="A66" s="75" t="s">
        <v>57</v>
      </c>
      <c r="B66" s="74">
        <v>6483094</v>
      </c>
      <c r="C66" s="74">
        <v>6483094</v>
      </c>
      <c r="D66" s="307">
        <v>6483094</v>
      </c>
      <c r="E66" s="74">
        <v>6967743</v>
      </c>
      <c r="F66" s="74">
        <f t="shared" si="7"/>
        <v>484649</v>
      </c>
      <c r="G66" s="70">
        <f t="shared" si="6"/>
        <v>7.4755818749504474E-2</v>
      </c>
      <c r="I66" s="225"/>
    </row>
    <row r="67" spans="1:9" ht="15" customHeight="1" x14ac:dyDescent="0.25">
      <c r="A67" s="75" t="s">
        <v>58</v>
      </c>
      <c r="B67" s="74">
        <v>5384784</v>
      </c>
      <c r="C67" s="74">
        <v>5384784</v>
      </c>
      <c r="D67" s="307">
        <v>5384784</v>
      </c>
      <c r="E67" s="74">
        <v>6019125</v>
      </c>
      <c r="F67" s="74">
        <f t="shared" si="7"/>
        <v>634341</v>
      </c>
      <c r="G67" s="70">
        <f t="shared" si="6"/>
        <v>0.11780249681324265</v>
      </c>
      <c r="I67" s="225"/>
    </row>
    <row r="68" spans="1:9" ht="15" customHeight="1" x14ac:dyDescent="0.25">
      <c r="A68" s="75" t="s">
        <v>59</v>
      </c>
      <c r="B68" s="74">
        <v>9468864</v>
      </c>
      <c r="C68" s="74">
        <v>9468864</v>
      </c>
      <c r="D68" s="307">
        <v>9661153</v>
      </c>
      <c r="E68" s="74">
        <v>10106115</v>
      </c>
      <c r="F68" s="74">
        <f t="shared" si="7"/>
        <v>637251</v>
      </c>
      <c r="G68" s="70">
        <f t="shared" si="6"/>
        <v>6.7299625382728059E-2</v>
      </c>
      <c r="I68" s="225"/>
    </row>
    <row r="69" spans="1:9" ht="15" customHeight="1" x14ac:dyDescent="0.25">
      <c r="A69" s="75" t="s">
        <v>60</v>
      </c>
      <c r="B69" s="74">
        <v>11257005</v>
      </c>
      <c r="C69" s="74">
        <v>11257005</v>
      </c>
      <c r="D69" s="307">
        <v>11257005</v>
      </c>
      <c r="E69" s="74">
        <v>11281863</v>
      </c>
      <c r="F69" s="74">
        <f t="shared" si="7"/>
        <v>24858</v>
      </c>
      <c r="G69" s="70">
        <f t="shared" si="6"/>
        <v>2.2082250118925948E-3</v>
      </c>
      <c r="I69" s="225"/>
    </row>
    <row r="70" spans="1:9" ht="15" customHeight="1" x14ac:dyDescent="0.25">
      <c r="A70" s="75" t="s">
        <v>61</v>
      </c>
      <c r="B70" s="74">
        <v>5983521</v>
      </c>
      <c r="C70" s="74">
        <v>5983521</v>
      </c>
      <c r="D70" s="307">
        <v>5983521</v>
      </c>
      <c r="E70" s="74">
        <v>6265290</v>
      </c>
      <c r="F70" s="74">
        <f t="shared" si="7"/>
        <v>281769</v>
      </c>
      <c r="G70" s="70">
        <f t="shared" si="6"/>
        <v>4.7090834978267812E-2</v>
      </c>
      <c r="I70" s="225"/>
    </row>
    <row r="71" spans="1:9" s="124" customFormat="1" ht="15" customHeight="1" x14ac:dyDescent="0.25">
      <c r="A71" s="94" t="s">
        <v>62</v>
      </c>
      <c r="B71" s="80">
        <v>77473982</v>
      </c>
      <c r="C71" s="80">
        <v>78810157</v>
      </c>
      <c r="D71" s="311">
        <v>79002446</v>
      </c>
      <c r="E71" s="80">
        <v>80895561</v>
      </c>
      <c r="F71" s="74">
        <f t="shared" si="7"/>
        <v>2085404</v>
      </c>
      <c r="G71" s="81">
        <f t="shared" si="6"/>
        <v>2.6461107037256633E-2</v>
      </c>
      <c r="I71" s="226"/>
    </row>
    <row r="72" spans="1:9" ht="15" customHeight="1" x14ac:dyDescent="0.25">
      <c r="A72" s="75" t="s">
        <v>63</v>
      </c>
      <c r="B72" s="74">
        <v>0</v>
      </c>
      <c r="C72" s="74">
        <v>0</v>
      </c>
      <c r="D72" s="307">
        <v>0</v>
      </c>
      <c r="E72" s="74">
        <v>0</v>
      </c>
      <c r="F72" s="74">
        <f t="shared" si="7"/>
        <v>0</v>
      </c>
      <c r="G72" s="70">
        <f t="shared" si="6"/>
        <v>0</v>
      </c>
      <c r="I72" s="225"/>
    </row>
    <row r="73" spans="1:9" ht="15" customHeight="1" x14ac:dyDescent="0.25">
      <c r="A73" s="75" t="s">
        <v>64</v>
      </c>
      <c r="B73" s="74">
        <v>144897</v>
      </c>
      <c r="C73" s="74">
        <v>144897</v>
      </c>
      <c r="D73" s="307">
        <v>3605154</v>
      </c>
      <c r="E73" s="74">
        <v>177117</v>
      </c>
      <c r="F73" s="74">
        <f t="shared" si="7"/>
        <v>32220</v>
      </c>
      <c r="G73" s="70">
        <f t="shared" si="6"/>
        <v>0.22236485227437422</v>
      </c>
      <c r="I73" s="225"/>
    </row>
    <row r="74" spans="1:9" ht="15" customHeight="1" x14ac:dyDescent="0.25">
      <c r="A74" s="75" t="s">
        <v>65</v>
      </c>
      <c r="B74" s="74">
        <v>366526</v>
      </c>
      <c r="C74" s="74">
        <v>366526</v>
      </c>
      <c r="D74" s="307">
        <v>366526</v>
      </c>
      <c r="E74" s="74">
        <v>3720069</v>
      </c>
      <c r="F74" s="74">
        <f t="shared" si="7"/>
        <v>3353543</v>
      </c>
      <c r="G74" s="70">
        <f t="shared" si="6"/>
        <v>9.1495364585322729</v>
      </c>
      <c r="I74" s="225"/>
    </row>
    <row r="75" spans="1:9" ht="15" customHeight="1" x14ac:dyDescent="0.25">
      <c r="A75" s="75" t="s">
        <v>66</v>
      </c>
      <c r="B75" s="74">
        <v>0</v>
      </c>
      <c r="C75" s="74">
        <v>0</v>
      </c>
      <c r="D75" s="307">
        <v>0</v>
      </c>
      <c r="E75" s="74">
        <v>0</v>
      </c>
      <c r="F75" s="74">
        <f t="shared" si="7"/>
        <v>0</v>
      </c>
      <c r="G75" s="70">
        <f t="shared" si="6"/>
        <v>0</v>
      </c>
      <c r="I75" s="225"/>
    </row>
    <row r="76" spans="1:9" s="124" customFormat="1" ht="15" customHeight="1" x14ac:dyDescent="0.25">
      <c r="A76" s="95" t="s">
        <v>67</v>
      </c>
      <c r="B76" s="96">
        <v>77985405</v>
      </c>
      <c r="C76" s="96">
        <v>79321580</v>
      </c>
      <c r="D76" s="317">
        <v>82974126</v>
      </c>
      <c r="E76" s="96">
        <v>84792747</v>
      </c>
      <c r="F76" s="229">
        <f t="shared" si="7"/>
        <v>5471167</v>
      </c>
      <c r="G76" s="81">
        <f t="shared" si="6"/>
        <v>6.8974508576354635E-2</v>
      </c>
      <c r="I76" s="226"/>
    </row>
    <row r="77" spans="1:9" ht="15" customHeight="1" x14ac:dyDescent="0.25">
      <c r="A77" s="93"/>
      <c r="B77" s="65"/>
      <c r="C77" s="65"/>
      <c r="D77" s="305"/>
      <c r="E77" s="65"/>
      <c r="F77" s="65"/>
      <c r="G77" s="67"/>
      <c r="I77" s="225"/>
    </row>
    <row r="78" spans="1:9" ht="15" customHeight="1" x14ac:dyDescent="0.25">
      <c r="A78" s="91" t="s">
        <v>68</v>
      </c>
      <c r="B78" s="65"/>
      <c r="C78" s="65"/>
      <c r="D78" s="305"/>
      <c r="E78" s="65"/>
      <c r="F78" s="65"/>
      <c r="G78" s="67"/>
      <c r="I78" s="225"/>
    </row>
    <row r="79" spans="1:9" ht="15" customHeight="1" x14ac:dyDescent="0.25">
      <c r="A79" s="73" t="s">
        <v>69</v>
      </c>
      <c r="B79" s="69">
        <v>40414023</v>
      </c>
      <c r="C79" s="69">
        <v>41164023</v>
      </c>
      <c r="D79" s="306">
        <v>41164023</v>
      </c>
      <c r="E79" s="69">
        <v>41538890</v>
      </c>
      <c r="F79" s="65">
        <f>E79-C79</f>
        <v>374867</v>
      </c>
      <c r="G79" s="70">
        <f t="shared" ref="G79:G97" si="8">IF(ISBLANK(F79),"  ",IF(C79&gt;0,F79/C79,IF(F79&gt;0,1,0)))</f>
        <v>9.1066657892014107E-3</v>
      </c>
      <c r="I79" s="225"/>
    </row>
    <row r="80" spans="1:9" ht="15" customHeight="1" x14ac:dyDescent="0.25">
      <c r="A80" s="75" t="s">
        <v>70</v>
      </c>
      <c r="B80" s="72">
        <v>522436</v>
      </c>
      <c r="C80" s="72">
        <v>522436</v>
      </c>
      <c r="D80" s="314">
        <v>522436</v>
      </c>
      <c r="E80" s="72">
        <v>640813</v>
      </c>
      <c r="F80" s="74">
        <f>E80-C80</f>
        <v>118377</v>
      </c>
      <c r="G80" s="70">
        <f t="shared" si="8"/>
        <v>0.22658660582348844</v>
      </c>
      <c r="I80" s="225"/>
    </row>
    <row r="81" spans="1:9" ht="15" customHeight="1" x14ac:dyDescent="0.25">
      <c r="A81" s="75" t="s">
        <v>71</v>
      </c>
      <c r="B81" s="65">
        <v>17455150</v>
      </c>
      <c r="C81" s="65">
        <v>18041325</v>
      </c>
      <c r="D81" s="305">
        <v>18041325</v>
      </c>
      <c r="E81" s="65">
        <v>18788571</v>
      </c>
      <c r="F81" s="74">
        <f t="shared" ref="F81:F96" si="9">E81-C81</f>
        <v>747246</v>
      </c>
      <c r="G81" s="70">
        <f t="shared" si="8"/>
        <v>4.1418576518077246E-2</v>
      </c>
      <c r="I81" s="225"/>
    </row>
    <row r="82" spans="1:9" s="124" customFormat="1" ht="15" customHeight="1" x14ac:dyDescent="0.25">
      <c r="A82" s="94" t="s">
        <v>72</v>
      </c>
      <c r="B82" s="96">
        <v>58391609</v>
      </c>
      <c r="C82" s="96">
        <v>59727784</v>
      </c>
      <c r="D82" s="317">
        <v>59727784</v>
      </c>
      <c r="E82" s="96">
        <v>60968274</v>
      </c>
      <c r="F82" s="80">
        <f t="shared" si="9"/>
        <v>1240490</v>
      </c>
      <c r="G82" s="81">
        <f t="shared" si="8"/>
        <v>2.0769061179299737E-2</v>
      </c>
      <c r="I82" s="226"/>
    </row>
    <row r="83" spans="1:9" ht="15" customHeight="1" x14ac:dyDescent="0.25">
      <c r="A83" s="75" t="s">
        <v>73</v>
      </c>
      <c r="B83" s="72">
        <v>57798</v>
      </c>
      <c r="C83" s="72">
        <v>57798</v>
      </c>
      <c r="D83" s="314">
        <v>57798</v>
      </c>
      <c r="E83" s="72">
        <v>175372</v>
      </c>
      <c r="F83" s="74">
        <f t="shared" si="9"/>
        <v>117574</v>
      </c>
      <c r="G83" s="70">
        <f t="shared" si="8"/>
        <v>2.0342226374615038</v>
      </c>
      <c r="I83" s="225"/>
    </row>
    <row r="84" spans="1:9" ht="15" customHeight="1" x14ac:dyDescent="0.25">
      <c r="A84" s="75" t="s">
        <v>74</v>
      </c>
      <c r="B84" s="69">
        <v>6125097</v>
      </c>
      <c r="C84" s="69">
        <v>6125097</v>
      </c>
      <c r="D84" s="306">
        <v>6125097</v>
      </c>
      <c r="E84" s="69">
        <v>6067431</v>
      </c>
      <c r="F84" s="74">
        <f t="shared" si="9"/>
        <v>-57666</v>
      </c>
      <c r="G84" s="70">
        <f t="shared" si="8"/>
        <v>-9.4147080446236198E-3</v>
      </c>
      <c r="I84" s="225"/>
    </row>
    <row r="85" spans="1:9" ht="15" customHeight="1" x14ac:dyDescent="0.25">
      <c r="A85" s="75" t="s">
        <v>75</v>
      </c>
      <c r="B85" s="65">
        <v>537059</v>
      </c>
      <c r="C85" s="65">
        <v>537059</v>
      </c>
      <c r="D85" s="305">
        <v>537059</v>
      </c>
      <c r="E85" s="65">
        <v>785158</v>
      </c>
      <c r="F85" s="74">
        <f t="shared" si="9"/>
        <v>248099</v>
      </c>
      <c r="G85" s="70">
        <f t="shared" si="8"/>
        <v>0.46195855576389189</v>
      </c>
      <c r="I85" s="225"/>
    </row>
    <row r="86" spans="1:9" s="124" customFormat="1" ht="15" customHeight="1" x14ac:dyDescent="0.25">
      <c r="A86" s="78" t="s">
        <v>76</v>
      </c>
      <c r="B86" s="96">
        <v>6719954</v>
      </c>
      <c r="C86" s="96">
        <v>6719954</v>
      </c>
      <c r="D86" s="317">
        <v>6719954</v>
      </c>
      <c r="E86" s="96">
        <v>7027961</v>
      </c>
      <c r="F86" s="80">
        <f t="shared" si="9"/>
        <v>308007</v>
      </c>
      <c r="G86" s="81">
        <f t="shared" si="8"/>
        <v>4.5834688749357512E-2</v>
      </c>
      <c r="I86" s="226"/>
    </row>
    <row r="87" spans="1:9" ht="15" customHeight="1" x14ac:dyDescent="0.25">
      <c r="A87" s="75" t="s">
        <v>77</v>
      </c>
      <c r="B87" s="65">
        <v>486994</v>
      </c>
      <c r="C87" s="65">
        <v>486994</v>
      </c>
      <c r="D87" s="305">
        <v>486994</v>
      </c>
      <c r="E87" s="65">
        <v>468992</v>
      </c>
      <c r="F87" s="74">
        <f t="shared" si="9"/>
        <v>-18002</v>
      </c>
      <c r="G87" s="70">
        <f t="shared" si="8"/>
        <v>-3.6965547830158069E-2</v>
      </c>
      <c r="I87" s="225"/>
    </row>
    <row r="88" spans="1:9" ht="15" customHeight="1" x14ac:dyDescent="0.25">
      <c r="A88" s="75" t="s">
        <v>78</v>
      </c>
      <c r="B88" s="74">
        <v>11913687</v>
      </c>
      <c r="C88" s="74">
        <v>11913687</v>
      </c>
      <c r="D88" s="307">
        <v>15566233</v>
      </c>
      <c r="E88" s="74">
        <v>15480819</v>
      </c>
      <c r="F88" s="74">
        <f t="shared" si="9"/>
        <v>3567132</v>
      </c>
      <c r="G88" s="70">
        <f t="shared" si="8"/>
        <v>0.29941461446821627</v>
      </c>
      <c r="I88" s="225"/>
    </row>
    <row r="89" spans="1:9" ht="15" customHeight="1" x14ac:dyDescent="0.25">
      <c r="A89" s="75" t="s">
        <v>79</v>
      </c>
      <c r="B89" s="74">
        <v>0</v>
      </c>
      <c r="C89" s="74">
        <v>0</v>
      </c>
      <c r="D89" s="307">
        <v>0</v>
      </c>
      <c r="E89" s="74">
        <v>0</v>
      </c>
      <c r="F89" s="74">
        <f t="shared" si="9"/>
        <v>0</v>
      </c>
      <c r="G89" s="70">
        <f t="shared" si="8"/>
        <v>0</v>
      </c>
      <c r="I89" s="225"/>
    </row>
    <row r="90" spans="1:9" ht="15" customHeight="1" x14ac:dyDescent="0.25">
      <c r="A90" s="75" t="s">
        <v>80</v>
      </c>
      <c r="B90" s="74">
        <v>0</v>
      </c>
      <c r="C90" s="74">
        <v>0</v>
      </c>
      <c r="D90" s="307">
        <v>0</v>
      </c>
      <c r="E90" s="74">
        <v>0</v>
      </c>
      <c r="F90" s="74">
        <f t="shared" si="9"/>
        <v>0</v>
      </c>
      <c r="G90" s="70">
        <f t="shared" si="8"/>
        <v>0</v>
      </c>
      <c r="I90" s="225"/>
    </row>
    <row r="91" spans="1:9" s="124" customFormat="1" ht="15" customHeight="1" x14ac:dyDescent="0.25">
      <c r="A91" s="78" t="s">
        <v>81</v>
      </c>
      <c r="B91" s="80">
        <v>12400681</v>
      </c>
      <c r="C91" s="80">
        <v>12400681</v>
      </c>
      <c r="D91" s="311">
        <v>16053227</v>
      </c>
      <c r="E91" s="80">
        <v>15949811</v>
      </c>
      <c r="F91" s="80">
        <f t="shared" si="9"/>
        <v>3549130</v>
      </c>
      <c r="G91" s="81">
        <f t="shared" si="8"/>
        <v>0.28620444312695409</v>
      </c>
      <c r="I91" s="226"/>
    </row>
    <row r="92" spans="1:9" ht="15" customHeight="1" x14ac:dyDescent="0.25">
      <c r="A92" s="75" t="s">
        <v>82</v>
      </c>
      <c r="B92" s="74">
        <v>41268</v>
      </c>
      <c r="C92" s="74">
        <v>41268</v>
      </c>
      <c r="D92" s="307">
        <v>41268</v>
      </c>
      <c r="E92" s="74">
        <v>900</v>
      </c>
      <c r="F92" s="74">
        <f t="shared" si="9"/>
        <v>-40368</v>
      </c>
      <c r="G92" s="70">
        <f t="shared" si="8"/>
        <v>-0.97819133469031694</v>
      </c>
      <c r="I92" s="225"/>
    </row>
    <row r="93" spans="1:9" ht="15" customHeight="1" x14ac:dyDescent="0.25">
      <c r="A93" s="75" t="s">
        <v>83</v>
      </c>
      <c r="B93" s="74">
        <v>386727</v>
      </c>
      <c r="C93" s="74">
        <v>386727</v>
      </c>
      <c r="D93" s="307">
        <v>386727</v>
      </c>
      <c r="E93" s="74">
        <v>333791</v>
      </c>
      <c r="F93" s="74">
        <f t="shared" si="9"/>
        <v>-52936</v>
      </c>
      <c r="G93" s="70">
        <f t="shared" si="8"/>
        <v>-0.13688208994975784</v>
      </c>
      <c r="I93" s="225"/>
    </row>
    <row r="94" spans="1:9" ht="15" customHeight="1" x14ac:dyDescent="0.25">
      <c r="A94" s="83" t="s">
        <v>84</v>
      </c>
      <c r="B94" s="74">
        <v>45166</v>
      </c>
      <c r="C94" s="74">
        <v>45166</v>
      </c>
      <c r="D94" s="307">
        <v>45166</v>
      </c>
      <c r="E94" s="74">
        <v>512010</v>
      </c>
      <c r="F94" s="74">
        <f t="shared" si="9"/>
        <v>466844</v>
      </c>
      <c r="G94" s="70">
        <f t="shared" si="8"/>
        <v>10.336182083868396</v>
      </c>
      <c r="I94" s="225"/>
    </row>
    <row r="95" spans="1:9" s="124" customFormat="1" ht="15" customHeight="1" x14ac:dyDescent="0.25">
      <c r="A95" s="97" t="s">
        <v>85</v>
      </c>
      <c r="B95" s="96">
        <v>473161</v>
      </c>
      <c r="C95" s="96">
        <v>473161</v>
      </c>
      <c r="D95" s="317">
        <v>473161</v>
      </c>
      <c r="E95" s="96">
        <v>846701</v>
      </c>
      <c r="F95" s="74">
        <f t="shared" si="9"/>
        <v>373540</v>
      </c>
      <c r="G95" s="81">
        <f t="shared" si="8"/>
        <v>0.78945644294436779</v>
      </c>
      <c r="I95" s="226"/>
    </row>
    <row r="96" spans="1:9" ht="15" customHeight="1" x14ac:dyDescent="0.25">
      <c r="A96" s="83" t="s">
        <v>86</v>
      </c>
      <c r="B96" s="74">
        <v>0</v>
      </c>
      <c r="C96" s="74">
        <v>0</v>
      </c>
      <c r="D96" s="307">
        <v>0</v>
      </c>
      <c r="E96" s="74">
        <v>0</v>
      </c>
      <c r="F96" s="74">
        <f t="shared" si="9"/>
        <v>0</v>
      </c>
      <c r="G96" s="70">
        <f t="shared" si="8"/>
        <v>0</v>
      </c>
      <c r="I96" s="225"/>
    </row>
    <row r="97" spans="1:10" s="124" customFormat="1" ht="15" customHeight="1" thickBot="1" x14ac:dyDescent="0.3">
      <c r="A97" s="195" t="s">
        <v>67</v>
      </c>
      <c r="B97" s="196">
        <v>77985405</v>
      </c>
      <c r="C97" s="196">
        <v>79321580</v>
      </c>
      <c r="D97" s="313">
        <v>82974126</v>
      </c>
      <c r="E97" s="196">
        <v>84792747</v>
      </c>
      <c r="F97" s="196">
        <f>E97-C97</f>
        <v>5471167</v>
      </c>
      <c r="G97" s="198">
        <f t="shared" si="8"/>
        <v>6.8974508576354635E-2</v>
      </c>
      <c r="I97" s="226"/>
    </row>
    <row r="98" spans="1:10" ht="15" customHeight="1" thickTop="1" x14ac:dyDescent="0.25">
      <c r="A98" s="184"/>
      <c r="B98" s="185"/>
      <c r="C98" s="185"/>
      <c r="D98" s="142"/>
      <c r="E98" s="185"/>
      <c r="F98" s="185"/>
      <c r="G98" s="186" t="s">
        <v>46</v>
      </c>
      <c r="I98" s="142"/>
      <c r="J98" s="142"/>
    </row>
    <row r="99" spans="1:10" x14ac:dyDescent="0.25">
      <c r="A99" s="139" t="s">
        <v>196</v>
      </c>
    </row>
    <row r="100" spans="1:10" x14ac:dyDescent="0.25">
      <c r="A100" s="139" t="s">
        <v>190</v>
      </c>
    </row>
  </sheetData>
  <mergeCells count="1">
    <mergeCell ref="D2:D3"/>
  </mergeCells>
  <hyperlinks>
    <hyperlink ref="J2" location="Home!A1" tooltip="Home" display="Home" xr:uid="{00000000-0004-0000-1100-000000000000}"/>
  </hyperlinks>
  <printOptions horizontalCentered="1" verticalCentered="1"/>
  <pageMargins left="0.25" right="0.25" top="0.75" bottom="0.75" header="0.3" footer="0.3"/>
  <pageSetup scale="46" fitToWidth="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9"/>
  <dimension ref="A1:N100"/>
  <sheetViews>
    <sheetView workbookViewId="0">
      <pane xSplit="1" ySplit="5" topLeftCell="B6" activePane="bottomRight" state="frozen"/>
      <selection activeCell="I2" sqref="I2"/>
      <selection pane="topRight" activeCell="I2" sqref="I2"/>
      <selection pane="bottomLeft" activeCell="I2" sqref="I2"/>
      <selection pane="bottomRight" activeCell="I2" sqref="I2"/>
    </sheetView>
  </sheetViews>
  <sheetFormatPr defaultColWidth="9.140625" defaultRowHeight="15" x14ac:dyDescent="0.25"/>
  <cols>
    <col min="1" max="1" width="66.5703125" style="139" customWidth="1"/>
    <col min="2" max="3" width="23.7109375" style="187" customWidth="1"/>
    <col min="4" max="4" width="27.140625" style="139" bestFit="1" customWidth="1"/>
    <col min="5" max="6" width="23.7109375" style="187" customWidth="1"/>
    <col min="7" max="7" width="23.7109375" style="188" customWidth="1"/>
    <col min="9" max="9" width="7.7109375" style="139" customWidth="1"/>
    <col min="10" max="10" width="11.5703125" style="139" customWidth="1"/>
    <col min="11" max="16384" width="9.140625" style="139"/>
  </cols>
  <sheetData>
    <row r="1" spans="1:10" ht="19.5" customHeight="1" thickBot="1" x14ac:dyDescent="0.35">
      <c r="A1" s="30" t="s">
        <v>0</v>
      </c>
      <c r="B1" s="31"/>
      <c r="E1" s="32" t="s">
        <v>1</v>
      </c>
      <c r="F1" s="29" t="s">
        <v>100</v>
      </c>
      <c r="G1" s="50"/>
    </row>
    <row r="2" spans="1:10" ht="19.5" customHeight="1" thickBot="1" x14ac:dyDescent="0.3">
      <c r="A2" s="30" t="s">
        <v>2</v>
      </c>
      <c r="B2" s="31"/>
      <c r="C2" s="31"/>
      <c r="D2" s="355" t="s">
        <v>207</v>
      </c>
      <c r="E2" s="31"/>
      <c r="F2" s="31"/>
      <c r="G2" s="36"/>
      <c r="I2" s="142"/>
      <c r="J2" s="209" t="s">
        <v>187</v>
      </c>
    </row>
    <row r="3" spans="1:10" ht="19.5" customHeight="1" thickBot="1" x14ac:dyDescent="0.3">
      <c r="A3" s="37" t="s">
        <v>3</v>
      </c>
      <c r="B3" s="38"/>
      <c r="C3" s="38"/>
      <c r="D3" s="356"/>
      <c r="E3" s="38"/>
      <c r="F3" s="38"/>
      <c r="G3" s="39"/>
      <c r="I3" s="142"/>
      <c r="J3" s="142"/>
    </row>
    <row r="4" spans="1:10" ht="15" customHeight="1" thickTop="1" x14ac:dyDescent="0.25">
      <c r="A4" s="143" t="s">
        <v>4</v>
      </c>
      <c r="B4" s="144" t="s">
        <v>5</v>
      </c>
      <c r="C4" s="145" t="s">
        <v>6</v>
      </c>
      <c r="D4" s="320" t="s">
        <v>212</v>
      </c>
      <c r="E4" s="145" t="s">
        <v>6</v>
      </c>
      <c r="F4" s="145" t="s">
        <v>7</v>
      </c>
      <c r="G4" s="146" t="s">
        <v>8</v>
      </c>
      <c r="I4" s="227"/>
    </row>
    <row r="5" spans="1:10" s="140" customFormat="1" ht="15" customHeight="1" x14ac:dyDescent="0.25">
      <c r="A5" s="147"/>
      <c r="B5" s="148" t="s">
        <v>197</v>
      </c>
      <c r="C5" s="148" t="s">
        <v>208</v>
      </c>
      <c r="D5" s="321" t="s">
        <v>210</v>
      </c>
      <c r="E5" s="148" t="s">
        <v>209</v>
      </c>
      <c r="F5" s="148" t="s">
        <v>197</v>
      </c>
      <c r="G5" s="149" t="s">
        <v>9</v>
      </c>
      <c r="I5" s="228"/>
    </row>
    <row r="6" spans="1:10" ht="15" customHeight="1" x14ac:dyDescent="0.25">
      <c r="A6" s="150" t="s">
        <v>10</v>
      </c>
      <c r="B6" s="151"/>
      <c r="C6" s="151"/>
      <c r="D6" s="322"/>
      <c r="E6" s="151"/>
      <c r="F6" s="151"/>
      <c r="G6" s="152"/>
      <c r="I6" s="185"/>
    </row>
    <row r="7" spans="1:10" ht="15" customHeight="1" x14ac:dyDescent="0.25">
      <c r="A7" s="150" t="s">
        <v>11</v>
      </c>
      <c r="B7" s="151"/>
      <c r="C7" s="151"/>
      <c r="D7" s="322"/>
      <c r="E7" s="151"/>
      <c r="F7" s="151"/>
      <c r="G7" s="153"/>
      <c r="I7" s="185"/>
    </row>
    <row r="8" spans="1:10" ht="15" customHeight="1" x14ac:dyDescent="0.25">
      <c r="A8" s="154" t="s">
        <v>12</v>
      </c>
      <c r="B8" s="155">
        <v>22060896</v>
      </c>
      <c r="C8" s="155">
        <v>22060896</v>
      </c>
      <c r="D8" s="323">
        <v>22060896</v>
      </c>
      <c r="E8" s="155">
        <v>29288767</v>
      </c>
      <c r="F8" s="155">
        <f>E8-C8</f>
        <v>7227871</v>
      </c>
      <c r="G8" s="156">
        <f t="shared" ref="G8:G31" si="0">IF(ISBLANK(F8),"  ",IF(C8&gt;0,F8/C8,IF(F8&gt;0,1,0)))</f>
        <v>0.32763270358556607</v>
      </c>
      <c r="I8" s="185"/>
    </row>
    <row r="9" spans="1:10" ht="15" customHeight="1" x14ac:dyDescent="0.25">
      <c r="A9" s="154" t="s">
        <v>13</v>
      </c>
      <c r="B9" s="155">
        <v>0</v>
      </c>
      <c r="C9" s="155">
        <v>0</v>
      </c>
      <c r="D9" s="323">
        <v>0</v>
      </c>
      <c r="E9" s="155">
        <v>0</v>
      </c>
      <c r="F9" s="155">
        <f t="shared" ref="F9:F31" si="1">E9-C9</f>
        <v>0</v>
      </c>
      <c r="G9" s="156">
        <f t="shared" si="0"/>
        <v>0</v>
      </c>
      <c r="I9" s="185"/>
    </row>
    <row r="10" spans="1:10" ht="15" customHeight="1" x14ac:dyDescent="0.25">
      <c r="A10" s="157" t="s">
        <v>14</v>
      </c>
      <c r="B10" s="158">
        <v>1765779</v>
      </c>
      <c r="C10" s="158">
        <v>1765779</v>
      </c>
      <c r="D10" s="324">
        <v>1765779</v>
      </c>
      <c r="E10" s="158">
        <v>1780120</v>
      </c>
      <c r="F10" s="155">
        <f t="shared" si="1"/>
        <v>14341</v>
      </c>
      <c r="G10" s="156">
        <f t="shared" si="0"/>
        <v>8.1216279047377962E-3</v>
      </c>
      <c r="I10" s="185"/>
    </row>
    <row r="11" spans="1:10" ht="15" customHeight="1" x14ac:dyDescent="0.25">
      <c r="A11" s="159" t="s">
        <v>15</v>
      </c>
      <c r="B11" s="160">
        <v>0</v>
      </c>
      <c r="C11" s="160">
        <v>0</v>
      </c>
      <c r="D11" s="325">
        <v>0</v>
      </c>
      <c r="E11" s="160">
        <v>0</v>
      </c>
      <c r="F11" s="155">
        <f t="shared" si="1"/>
        <v>0</v>
      </c>
      <c r="G11" s="156">
        <f t="shared" si="0"/>
        <v>0</v>
      </c>
      <c r="I11" s="185"/>
    </row>
    <row r="12" spans="1:10" ht="15" customHeight="1" x14ac:dyDescent="0.25">
      <c r="A12" s="161" t="s">
        <v>16</v>
      </c>
      <c r="B12" s="160">
        <v>1765779</v>
      </c>
      <c r="C12" s="160">
        <v>1765779</v>
      </c>
      <c r="D12" s="325">
        <v>1765779</v>
      </c>
      <c r="E12" s="160">
        <v>1780120</v>
      </c>
      <c r="F12" s="155">
        <f t="shared" si="1"/>
        <v>14341</v>
      </c>
      <c r="G12" s="156">
        <f t="shared" si="0"/>
        <v>8.1216279047377962E-3</v>
      </c>
      <c r="I12" s="185"/>
    </row>
    <row r="13" spans="1:10" ht="15" customHeight="1" x14ac:dyDescent="0.25">
      <c r="A13" s="161" t="s">
        <v>17</v>
      </c>
      <c r="B13" s="160">
        <v>0</v>
      </c>
      <c r="C13" s="160">
        <v>0</v>
      </c>
      <c r="D13" s="325">
        <v>0</v>
      </c>
      <c r="E13" s="160">
        <v>0</v>
      </c>
      <c r="F13" s="155">
        <f t="shared" si="1"/>
        <v>0</v>
      </c>
      <c r="G13" s="156">
        <f t="shared" si="0"/>
        <v>0</v>
      </c>
      <c r="I13" s="185"/>
    </row>
    <row r="14" spans="1:10" ht="15" customHeight="1" x14ac:dyDescent="0.25">
      <c r="A14" s="161" t="s">
        <v>18</v>
      </c>
      <c r="B14" s="160">
        <v>0</v>
      </c>
      <c r="C14" s="160">
        <v>0</v>
      </c>
      <c r="D14" s="325">
        <v>0</v>
      </c>
      <c r="E14" s="160">
        <v>0</v>
      </c>
      <c r="F14" s="155">
        <f t="shared" si="1"/>
        <v>0</v>
      </c>
      <c r="G14" s="156">
        <f t="shared" si="0"/>
        <v>0</v>
      </c>
      <c r="I14" s="185"/>
    </row>
    <row r="15" spans="1:10" ht="15" customHeight="1" x14ac:dyDescent="0.25">
      <c r="A15" s="161" t="s">
        <v>19</v>
      </c>
      <c r="B15" s="160">
        <v>0</v>
      </c>
      <c r="C15" s="160">
        <v>0</v>
      </c>
      <c r="D15" s="325">
        <v>0</v>
      </c>
      <c r="E15" s="160">
        <v>0</v>
      </c>
      <c r="F15" s="155">
        <f t="shared" si="1"/>
        <v>0</v>
      </c>
      <c r="G15" s="156">
        <f t="shared" si="0"/>
        <v>0</v>
      </c>
      <c r="I15" s="185"/>
    </row>
    <row r="16" spans="1:10" ht="15" customHeight="1" x14ac:dyDescent="0.25">
      <c r="A16" s="161" t="s">
        <v>20</v>
      </c>
      <c r="B16" s="160">
        <v>0</v>
      </c>
      <c r="C16" s="160">
        <v>0</v>
      </c>
      <c r="D16" s="325">
        <v>0</v>
      </c>
      <c r="E16" s="160">
        <v>0</v>
      </c>
      <c r="F16" s="155">
        <f t="shared" si="1"/>
        <v>0</v>
      </c>
      <c r="G16" s="156">
        <f t="shared" si="0"/>
        <v>0</v>
      </c>
      <c r="I16" s="185"/>
    </row>
    <row r="17" spans="1:9" ht="15" customHeight="1" x14ac:dyDescent="0.25">
      <c r="A17" s="161" t="s">
        <v>21</v>
      </c>
      <c r="B17" s="160">
        <v>0</v>
      </c>
      <c r="C17" s="160">
        <v>0</v>
      </c>
      <c r="D17" s="325">
        <v>0</v>
      </c>
      <c r="E17" s="160">
        <v>0</v>
      </c>
      <c r="F17" s="155">
        <f t="shared" si="1"/>
        <v>0</v>
      </c>
      <c r="G17" s="156">
        <f t="shared" si="0"/>
        <v>0</v>
      </c>
      <c r="I17" s="185"/>
    </row>
    <row r="18" spans="1:9" ht="15" customHeight="1" x14ac:dyDescent="0.25">
      <c r="A18" s="161" t="s">
        <v>22</v>
      </c>
      <c r="B18" s="160">
        <v>0</v>
      </c>
      <c r="C18" s="160">
        <v>0</v>
      </c>
      <c r="D18" s="325">
        <v>0</v>
      </c>
      <c r="E18" s="160">
        <v>0</v>
      </c>
      <c r="F18" s="155">
        <f t="shared" si="1"/>
        <v>0</v>
      </c>
      <c r="G18" s="156">
        <f t="shared" si="0"/>
        <v>0</v>
      </c>
      <c r="I18" s="185"/>
    </row>
    <row r="19" spans="1:9" ht="15" customHeight="1" x14ac:dyDescent="0.25">
      <c r="A19" s="161" t="s">
        <v>23</v>
      </c>
      <c r="B19" s="160">
        <v>0</v>
      </c>
      <c r="C19" s="160">
        <v>0</v>
      </c>
      <c r="D19" s="325">
        <v>0</v>
      </c>
      <c r="E19" s="160">
        <v>0</v>
      </c>
      <c r="F19" s="155">
        <f t="shared" si="1"/>
        <v>0</v>
      </c>
      <c r="G19" s="156">
        <f t="shared" si="0"/>
        <v>0</v>
      </c>
      <c r="I19" s="185"/>
    </row>
    <row r="20" spans="1:9" ht="15" customHeight="1" x14ac:dyDescent="0.25">
      <c r="A20" s="161" t="s">
        <v>24</v>
      </c>
      <c r="B20" s="160">
        <v>0</v>
      </c>
      <c r="C20" s="160">
        <v>0</v>
      </c>
      <c r="D20" s="325">
        <v>0</v>
      </c>
      <c r="E20" s="160">
        <v>0</v>
      </c>
      <c r="F20" s="155">
        <f t="shared" si="1"/>
        <v>0</v>
      </c>
      <c r="G20" s="156">
        <f t="shared" si="0"/>
        <v>0</v>
      </c>
      <c r="I20" s="185"/>
    </row>
    <row r="21" spans="1:9" ht="15" customHeight="1" x14ac:dyDescent="0.25">
      <c r="A21" s="161" t="s">
        <v>25</v>
      </c>
      <c r="B21" s="160">
        <v>0</v>
      </c>
      <c r="C21" s="160">
        <v>0</v>
      </c>
      <c r="D21" s="325">
        <v>0</v>
      </c>
      <c r="E21" s="160">
        <v>0</v>
      </c>
      <c r="F21" s="155">
        <f t="shared" si="1"/>
        <v>0</v>
      </c>
      <c r="G21" s="156">
        <f t="shared" si="0"/>
        <v>0</v>
      </c>
      <c r="I21" s="185"/>
    </row>
    <row r="22" spans="1:9" ht="15" customHeight="1" x14ac:dyDescent="0.25">
      <c r="A22" s="161" t="s">
        <v>26</v>
      </c>
      <c r="B22" s="160">
        <v>0</v>
      </c>
      <c r="C22" s="160">
        <v>0</v>
      </c>
      <c r="D22" s="325">
        <v>0</v>
      </c>
      <c r="E22" s="160">
        <v>0</v>
      </c>
      <c r="F22" s="155">
        <f t="shared" si="1"/>
        <v>0</v>
      </c>
      <c r="G22" s="156">
        <f t="shared" si="0"/>
        <v>0</v>
      </c>
      <c r="I22" s="185"/>
    </row>
    <row r="23" spans="1:9" ht="15" customHeight="1" x14ac:dyDescent="0.25">
      <c r="A23" s="162" t="s">
        <v>27</v>
      </c>
      <c r="B23" s="160">
        <v>0</v>
      </c>
      <c r="C23" s="160">
        <v>0</v>
      </c>
      <c r="D23" s="325">
        <v>0</v>
      </c>
      <c r="E23" s="160">
        <v>0</v>
      </c>
      <c r="F23" s="155">
        <f t="shared" si="1"/>
        <v>0</v>
      </c>
      <c r="G23" s="156">
        <f t="shared" si="0"/>
        <v>0</v>
      </c>
      <c r="I23" s="185"/>
    </row>
    <row r="24" spans="1:9" ht="15" customHeight="1" x14ac:dyDescent="0.25">
      <c r="A24" s="162" t="s">
        <v>28</v>
      </c>
      <c r="B24" s="160">
        <v>0</v>
      </c>
      <c r="C24" s="160">
        <v>0</v>
      </c>
      <c r="D24" s="325">
        <v>0</v>
      </c>
      <c r="E24" s="160">
        <v>0</v>
      </c>
      <c r="F24" s="155">
        <f t="shared" si="1"/>
        <v>0</v>
      </c>
      <c r="G24" s="156">
        <f t="shared" si="0"/>
        <v>0</v>
      </c>
      <c r="I24" s="185"/>
    </row>
    <row r="25" spans="1:9" ht="15" customHeight="1" x14ac:dyDescent="0.25">
      <c r="A25" s="162" t="s">
        <v>29</v>
      </c>
      <c r="B25" s="160">
        <v>0</v>
      </c>
      <c r="C25" s="160">
        <v>0</v>
      </c>
      <c r="D25" s="325">
        <v>0</v>
      </c>
      <c r="E25" s="160">
        <v>0</v>
      </c>
      <c r="F25" s="155">
        <f t="shared" si="1"/>
        <v>0</v>
      </c>
      <c r="G25" s="156">
        <f t="shared" si="0"/>
        <v>0</v>
      </c>
      <c r="I25" s="185"/>
    </row>
    <row r="26" spans="1:9" ht="15" customHeight="1" x14ac:dyDescent="0.25">
      <c r="A26" s="162" t="s">
        <v>30</v>
      </c>
      <c r="B26" s="160">
        <v>0</v>
      </c>
      <c r="C26" s="160">
        <v>0</v>
      </c>
      <c r="D26" s="325">
        <v>0</v>
      </c>
      <c r="E26" s="160">
        <v>0</v>
      </c>
      <c r="F26" s="155">
        <f t="shared" si="1"/>
        <v>0</v>
      </c>
      <c r="G26" s="156">
        <f t="shared" si="0"/>
        <v>0</v>
      </c>
      <c r="I26" s="185"/>
    </row>
    <row r="27" spans="1:9" ht="15" customHeight="1" x14ac:dyDescent="0.25">
      <c r="A27" s="162" t="s">
        <v>31</v>
      </c>
      <c r="B27" s="160">
        <v>0</v>
      </c>
      <c r="C27" s="160">
        <v>0</v>
      </c>
      <c r="D27" s="325">
        <v>0</v>
      </c>
      <c r="E27" s="160">
        <v>0</v>
      </c>
      <c r="F27" s="155">
        <f t="shared" si="1"/>
        <v>0</v>
      </c>
      <c r="G27" s="156">
        <f t="shared" si="0"/>
        <v>0</v>
      </c>
      <c r="I27" s="185"/>
    </row>
    <row r="28" spans="1:9" ht="15" customHeight="1" x14ac:dyDescent="0.25">
      <c r="A28" s="162" t="s">
        <v>87</v>
      </c>
      <c r="B28" s="160">
        <v>0</v>
      </c>
      <c r="C28" s="160">
        <v>0</v>
      </c>
      <c r="D28" s="325">
        <v>0</v>
      </c>
      <c r="E28" s="160">
        <v>0</v>
      </c>
      <c r="F28" s="155">
        <f t="shared" si="1"/>
        <v>0</v>
      </c>
      <c r="G28" s="156">
        <f t="shared" si="0"/>
        <v>0</v>
      </c>
      <c r="I28" s="185"/>
    </row>
    <row r="29" spans="1:9" ht="15" customHeight="1" x14ac:dyDescent="0.25">
      <c r="A29" s="162" t="s">
        <v>32</v>
      </c>
      <c r="B29" s="160">
        <v>0</v>
      </c>
      <c r="C29" s="160">
        <v>0</v>
      </c>
      <c r="D29" s="325">
        <v>0</v>
      </c>
      <c r="E29" s="160">
        <v>0</v>
      </c>
      <c r="F29" s="155">
        <f t="shared" si="1"/>
        <v>0</v>
      </c>
      <c r="G29" s="156">
        <f t="shared" si="0"/>
        <v>0</v>
      </c>
      <c r="I29" s="185"/>
    </row>
    <row r="30" spans="1:9" ht="15" customHeight="1" x14ac:dyDescent="0.25">
      <c r="A30" s="219" t="s">
        <v>199</v>
      </c>
      <c r="B30" s="160">
        <v>0</v>
      </c>
      <c r="C30" s="160">
        <v>0</v>
      </c>
      <c r="D30" s="325">
        <v>0</v>
      </c>
      <c r="E30" s="160">
        <v>0</v>
      </c>
      <c r="F30" s="155">
        <f t="shared" si="1"/>
        <v>0</v>
      </c>
      <c r="G30" s="156">
        <f t="shared" si="0"/>
        <v>0</v>
      </c>
      <c r="I30" s="185"/>
    </row>
    <row r="31" spans="1:9" ht="15" customHeight="1" x14ac:dyDescent="0.25">
      <c r="A31" s="162" t="s">
        <v>200</v>
      </c>
      <c r="B31" s="160">
        <v>0</v>
      </c>
      <c r="C31" s="160">
        <v>0</v>
      </c>
      <c r="D31" s="325">
        <v>0</v>
      </c>
      <c r="E31" s="160">
        <v>0</v>
      </c>
      <c r="F31" s="155">
        <f t="shared" si="1"/>
        <v>0</v>
      </c>
      <c r="G31" s="156">
        <f t="shared" si="0"/>
        <v>0</v>
      </c>
      <c r="I31" s="185"/>
    </row>
    <row r="32" spans="1:9" ht="15" customHeight="1" x14ac:dyDescent="0.25">
      <c r="A32" s="352" t="s">
        <v>211</v>
      </c>
      <c r="B32" s="160">
        <v>0</v>
      </c>
      <c r="C32" s="160">
        <v>0</v>
      </c>
      <c r="D32" s="325">
        <v>0</v>
      </c>
      <c r="E32" s="160">
        <v>0</v>
      </c>
      <c r="F32" s="155">
        <f t="shared" ref="F32" si="2">E32-C32</f>
        <v>0</v>
      </c>
      <c r="G32" s="156">
        <f t="shared" ref="G32" si="3">IF(ISBLANK(F32),"  ",IF(C32&gt;0,F32/C32,IF(F32&gt;0,1,0)))</f>
        <v>0</v>
      </c>
      <c r="I32" s="185"/>
    </row>
    <row r="33" spans="1:14" ht="15" customHeight="1" x14ac:dyDescent="0.25">
      <c r="A33" s="163" t="s">
        <v>33</v>
      </c>
      <c r="B33" s="160"/>
      <c r="C33" s="160"/>
      <c r="D33" s="325"/>
      <c r="E33" s="160"/>
      <c r="F33" s="160"/>
      <c r="G33" s="152"/>
      <c r="I33" s="185"/>
    </row>
    <row r="34" spans="1:14" ht="15" customHeight="1" x14ac:dyDescent="0.25">
      <c r="A34" s="159" t="s">
        <v>34</v>
      </c>
      <c r="B34" s="155">
        <v>0</v>
      </c>
      <c r="C34" s="155">
        <v>0</v>
      </c>
      <c r="D34" s="323">
        <v>0</v>
      </c>
      <c r="E34" s="155">
        <v>0</v>
      </c>
      <c r="F34" s="155">
        <f>E34-C34</f>
        <v>0</v>
      </c>
      <c r="G34" s="156">
        <f>IF(ISBLANK(F34),"  ",IF(C34&gt;0,F34/C34,IF(F34&gt;0,1,0)))</f>
        <v>0</v>
      </c>
      <c r="I34" s="185"/>
    </row>
    <row r="35" spans="1:14" ht="15" customHeight="1" x14ac:dyDescent="0.25">
      <c r="A35" s="164" t="s">
        <v>35</v>
      </c>
      <c r="B35" s="160"/>
      <c r="C35" s="160"/>
      <c r="D35" s="325"/>
      <c r="E35" s="160"/>
      <c r="F35" s="160"/>
      <c r="G35" s="152"/>
      <c r="I35" s="185"/>
    </row>
    <row r="36" spans="1:14" ht="15" customHeight="1" x14ac:dyDescent="0.25">
      <c r="A36" s="159" t="s">
        <v>34</v>
      </c>
      <c r="B36" s="151">
        <v>0</v>
      </c>
      <c r="C36" s="151">
        <v>0</v>
      </c>
      <c r="D36" s="322">
        <v>0</v>
      </c>
      <c r="E36" s="151">
        <v>0</v>
      </c>
      <c r="F36" s="155">
        <f>E36-C36</f>
        <v>0</v>
      </c>
      <c r="G36" s="156">
        <f>IF(ISBLANK(F36),"  ",IF(C36&gt;0,F36/C36,IF(F36&gt;0,1,0)))</f>
        <v>0</v>
      </c>
      <c r="I36" s="185"/>
    </row>
    <row r="37" spans="1:14" ht="15" customHeight="1" x14ac:dyDescent="0.25">
      <c r="A37" s="161" t="s">
        <v>36</v>
      </c>
      <c r="B37" s="160"/>
      <c r="C37" s="160"/>
      <c r="D37" s="325"/>
      <c r="E37" s="160"/>
      <c r="F37" s="158"/>
      <c r="G37" s="156" t="str">
        <f>IF(ISBLANK(F37),"  ",IF(C37&gt;0,F37/C37,IF(F37&gt;0,1,0)))</f>
        <v xml:space="preserve">  </v>
      </c>
      <c r="I37" s="185"/>
    </row>
    <row r="38" spans="1:14" s="124" customFormat="1" ht="15" customHeight="1" x14ac:dyDescent="0.25">
      <c r="A38" s="165" t="s">
        <v>38</v>
      </c>
      <c r="B38" s="166">
        <v>23826675</v>
      </c>
      <c r="C38" s="166">
        <v>23826675</v>
      </c>
      <c r="D38" s="326">
        <v>23826675</v>
      </c>
      <c r="E38" s="166">
        <v>31068887</v>
      </c>
      <c r="F38" s="166">
        <f>E38-C38</f>
        <v>7242212</v>
      </c>
      <c r="G38" s="167">
        <f>IF(ISBLANK(F38),"  ",IF(C38&gt;0,F38/C38,IF(F38&gt;0,1,0)))</f>
        <v>0.30395395077156173</v>
      </c>
      <c r="I38" s="215"/>
    </row>
    <row r="39" spans="1:14" ht="15" customHeight="1" x14ac:dyDescent="0.25">
      <c r="A39" s="163" t="s">
        <v>39</v>
      </c>
      <c r="B39" s="160"/>
      <c r="C39" s="160"/>
      <c r="D39" s="325"/>
      <c r="E39" s="160"/>
      <c r="F39" s="160"/>
      <c r="G39" s="152"/>
      <c r="I39" s="185"/>
    </row>
    <row r="40" spans="1:14" ht="15" customHeight="1" x14ac:dyDescent="0.25">
      <c r="A40" s="168" t="s">
        <v>40</v>
      </c>
      <c r="B40" s="155">
        <v>0</v>
      </c>
      <c r="C40" s="155">
        <v>0</v>
      </c>
      <c r="D40" s="323">
        <v>0</v>
      </c>
      <c r="E40" s="155">
        <v>0</v>
      </c>
      <c r="F40" s="155">
        <f>E40-C40</f>
        <v>0</v>
      </c>
      <c r="G40" s="156">
        <f t="shared" ref="G40:G45" si="4">IF(ISBLANK(F40),"  ",IF(C40&gt;0,F40/C40,IF(F40&gt;0,1,0)))</f>
        <v>0</v>
      </c>
      <c r="I40" s="185"/>
    </row>
    <row r="41" spans="1:14" ht="15" customHeight="1" x14ac:dyDescent="0.25">
      <c r="A41" s="169" t="s">
        <v>41</v>
      </c>
      <c r="B41" s="155">
        <v>0</v>
      </c>
      <c r="C41" s="155">
        <v>0</v>
      </c>
      <c r="D41" s="323">
        <v>0</v>
      </c>
      <c r="E41" s="155">
        <v>0</v>
      </c>
      <c r="F41" s="155">
        <f t="shared" ref="F41:F45" si="5">E41-C41</f>
        <v>0</v>
      </c>
      <c r="G41" s="156">
        <f t="shared" si="4"/>
        <v>0</v>
      </c>
      <c r="I41" s="185"/>
    </row>
    <row r="42" spans="1:14" ht="15" customHeight="1" x14ac:dyDescent="0.25">
      <c r="A42" s="169" t="s">
        <v>42</v>
      </c>
      <c r="B42" s="222">
        <v>0</v>
      </c>
      <c r="C42" s="155">
        <v>0</v>
      </c>
      <c r="D42" s="323">
        <v>0</v>
      </c>
      <c r="E42" s="155">
        <v>0</v>
      </c>
      <c r="F42" s="155">
        <f t="shared" si="5"/>
        <v>0</v>
      </c>
      <c r="G42" s="156">
        <f t="shared" si="4"/>
        <v>0</v>
      </c>
      <c r="I42" s="185"/>
    </row>
    <row r="43" spans="1:14" ht="15" customHeight="1" x14ac:dyDescent="0.25">
      <c r="A43" s="169" t="s">
        <v>43</v>
      </c>
      <c r="B43" s="155">
        <v>0</v>
      </c>
      <c r="C43" s="155">
        <v>0</v>
      </c>
      <c r="D43" s="323">
        <v>0</v>
      </c>
      <c r="E43" s="155">
        <v>0</v>
      </c>
      <c r="F43" s="155">
        <f t="shared" si="5"/>
        <v>0</v>
      </c>
      <c r="G43" s="156">
        <f t="shared" si="4"/>
        <v>0</v>
      </c>
      <c r="I43" s="185"/>
    </row>
    <row r="44" spans="1:14" ht="15" customHeight="1" x14ac:dyDescent="0.25">
      <c r="A44" s="170" t="s">
        <v>44</v>
      </c>
      <c r="B44" s="155">
        <v>0</v>
      </c>
      <c r="C44" s="155">
        <v>0</v>
      </c>
      <c r="D44" s="323">
        <v>0</v>
      </c>
      <c r="E44" s="155">
        <v>0</v>
      </c>
      <c r="F44" s="155">
        <f t="shared" si="5"/>
        <v>0</v>
      </c>
      <c r="G44" s="156">
        <f t="shared" si="4"/>
        <v>0</v>
      </c>
      <c r="I44" s="185"/>
    </row>
    <row r="45" spans="1:14" s="124" customFormat="1" ht="15" customHeight="1" x14ac:dyDescent="0.25">
      <c r="A45" s="163" t="s">
        <v>45</v>
      </c>
      <c r="B45" s="171">
        <v>0</v>
      </c>
      <c r="C45" s="171">
        <v>0</v>
      </c>
      <c r="D45" s="327">
        <v>0</v>
      </c>
      <c r="E45" s="171">
        <v>0</v>
      </c>
      <c r="F45" s="173">
        <f t="shared" si="5"/>
        <v>0</v>
      </c>
      <c r="G45" s="167">
        <f t="shared" si="4"/>
        <v>0</v>
      </c>
      <c r="I45" s="215"/>
      <c r="N45" s="124" t="s">
        <v>46</v>
      </c>
    </row>
    <row r="46" spans="1:14" ht="15" customHeight="1" x14ac:dyDescent="0.25">
      <c r="A46" s="161" t="s">
        <v>46</v>
      </c>
      <c r="B46" s="160"/>
      <c r="C46" s="160"/>
      <c r="D46" s="325"/>
      <c r="E46" s="160"/>
      <c r="F46" s="160"/>
      <c r="G46" s="152"/>
      <c r="I46" s="185"/>
    </row>
    <row r="47" spans="1:14" s="124" customFormat="1" ht="15" customHeight="1" x14ac:dyDescent="0.25">
      <c r="A47" s="172" t="s">
        <v>47</v>
      </c>
      <c r="B47" s="173">
        <v>0</v>
      </c>
      <c r="C47" s="173">
        <v>0</v>
      </c>
      <c r="D47" s="328">
        <v>0</v>
      </c>
      <c r="E47" s="173">
        <v>0</v>
      </c>
      <c r="F47" s="173">
        <f>E47-C47</f>
        <v>0</v>
      </c>
      <c r="G47" s="167">
        <f>IF(ISBLANK(F47),"  ",IF(C47&gt;0,F47/C47,IF(F47&gt;0,1,0)))</f>
        <v>0</v>
      </c>
      <c r="I47" s="215"/>
    </row>
    <row r="48" spans="1:14" ht="15" customHeight="1" x14ac:dyDescent="0.25">
      <c r="A48" s="161" t="s">
        <v>46</v>
      </c>
      <c r="B48" s="166"/>
      <c r="C48" s="166"/>
      <c r="D48" s="326"/>
      <c r="E48" s="166"/>
      <c r="F48" s="160"/>
      <c r="G48" s="152"/>
      <c r="I48" s="215"/>
    </row>
    <row r="49" spans="1:9" ht="15" customHeight="1" x14ac:dyDescent="0.25">
      <c r="A49" s="172" t="s">
        <v>198</v>
      </c>
      <c r="B49" s="173">
        <v>0</v>
      </c>
      <c r="C49" s="173">
        <v>0</v>
      </c>
      <c r="D49" s="328">
        <v>5077968</v>
      </c>
      <c r="E49" s="173">
        <v>0</v>
      </c>
      <c r="F49" s="173">
        <f>E49-C49</f>
        <v>0</v>
      </c>
      <c r="G49" s="167">
        <f>IF(ISBLANK(F49)," ",IF(C49&gt;0,F49/C49,IF(F49&gt;0,1,0)))</f>
        <v>0</v>
      </c>
      <c r="I49" s="215"/>
    </row>
    <row r="50" spans="1:9" ht="15" customHeight="1" x14ac:dyDescent="0.25">
      <c r="A50" s="159"/>
      <c r="B50" s="151"/>
      <c r="C50" s="151"/>
      <c r="D50" s="322"/>
      <c r="E50" s="151"/>
      <c r="F50" s="151"/>
      <c r="G50" s="153"/>
      <c r="I50" s="185"/>
    </row>
    <row r="51" spans="1:9" s="124" customFormat="1" ht="15" customHeight="1" x14ac:dyDescent="0.25">
      <c r="A51" s="172" t="s">
        <v>48</v>
      </c>
      <c r="B51" s="173">
        <v>0</v>
      </c>
      <c r="C51" s="173">
        <v>0</v>
      </c>
      <c r="D51" s="328">
        <v>0</v>
      </c>
      <c r="E51" s="173">
        <v>0</v>
      </c>
      <c r="F51" s="173">
        <f>E51-C51</f>
        <v>0</v>
      </c>
      <c r="G51" s="167">
        <f>IF(ISBLANK(F51),"  ",IF(C51&gt;0,F51/C51,IF(F51&gt;0,1,0)))</f>
        <v>0</v>
      </c>
      <c r="I51" s="215"/>
    </row>
    <row r="52" spans="1:9" ht="15" customHeight="1" x14ac:dyDescent="0.25">
      <c r="A52" s="161" t="s">
        <v>46</v>
      </c>
      <c r="B52" s="160"/>
      <c r="C52" s="160"/>
      <c r="D52" s="325"/>
      <c r="E52" s="160"/>
      <c r="F52" s="160"/>
      <c r="G52" s="152"/>
      <c r="I52" s="185"/>
    </row>
    <row r="53" spans="1:9" s="124" customFormat="1" ht="15" customHeight="1" x14ac:dyDescent="0.25">
      <c r="A53" s="163" t="s">
        <v>49</v>
      </c>
      <c r="B53" s="171">
        <v>96872098.50999999</v>
      </c>
      <c r="C53" s="171">
        <v>96872099</v>
      </c>
      <c r="D53" s="327">
        <v>96872099</v>
      </c>
      <c r="E53" s="171">
        <v>96872099</v>
      </c>
      <c r="F53" s="171">
        <f>E53-C53</f>
        <v>0</v>
      </c>
      <c r="G53" s="167">
        <f>IF(ISBLANK(F53),"  ",IF(C53&gt;0,F53/C53,IF(F53&gt;0,1,0)))</f>
        <v>0</v>
      </c>
      <c r="I53" s="215"/>
    </row>
    <row r="54" spans="1:9" ht="15" customHeight="1" x14ac:dyDescent="0.25">
      <c r="A54" s="161" t="s">
        <v>46</v>
      </c>
      <c r="B54" s="160"/>
      <c r="C54" s="160"/>
      <c r="D54" s="325"/>
      <c r="E54" s="160"/>
      <c r="F54" s="160"/>
      <c r="G54" s="152"/>
      <c r="I54" s="185"/>
    </row>
    <row r="55" spans="1:9" s="124" customFormat="1" ht="15" customHeight="1" x14ac:dyDescent="0.25">
      <c r="A55" s="174" t="s">
        <v>50</v>
      </c>
      <c r="B55" s="175">
        <v>0</v>
      </c>
      <c r="C55" s="175">
        <v>0</v>
      </c>
      <c r="D55" s="329"/>
      <c r="E55" s="175">
        <v>0</v>
      </c>
      <c r="F55" s="175">
        <f>E55-C55</f>
        <v>0</v>
      </c>
      <c r="G55" s="167">
        <f>IF(ISBLANK(F55),"  ",IF(C55&gt;0,F55/C55,IF(F55&gt;0,1,0)))</f>
        <v>0</v>
      </c>
      <c r="I55" s="215"/>
    </row>
    <row r="56" spans="1:9" ht="15" customHeight="1" x14ac:dyDescent="0.25">
      <c r="A56" s="163"/>
      <c r="B56" s="151"/>
      <c r="C56" s="151"/>
      <c r="D56" s="322"/>
      <c r="E56" s="151"/>
      <c r="F56" s="151"/>
      <c r="G56" s="176"/>
      <c r="I56" s="185"/>
    </row>
    <row r="57" spans="1:9" s="124" customFormat="1" ht="15" customHeight="1" x14ac:dyDescent="0.25">
      <c r="A57" s="163" t="s">
        <v>51</v>
      </c>
      <c r="B57" s="171">
        <v>0</v>
      </c>
      <c r="C57" s="171">
        <v>0</v>
      </c>
      <c r="D57" s="327">
        <v>0</v>
      </c>
      <c r="E57" s="171">
        <v>0</v>
      </c>
      <c r="F57" s="175">
        <f>E57-C57</f>
        <v>0</v>
      </c>
      <c r="G57" s="167">
        <f>IF(ISBLANK(F57),"  ",IF(C57&gt;0,F57/C57,IF(F57&gt;0,1,0)))</f>
        <v>0</v>
      </c>
      <c r="I57" s="215"/>
    </row>
    <row r="58" spans="1:9" ht="15" customHeight="1" x14ac:dyDescent="0.25">
      <c r="A58" s="161"/>
      <c r="B58" s="160"/>
      <c r="C58" s="160"/>
      <c r="D58" s="325"/>
      <c r="E58" s="160"/>
      <c r="F58" s="160"/>
      <c r="G58" s="152"/>
      <c r="I58" s="185"/>
    </row>
    <row r="59" spans="1:9" s="124" customFormat="1" ht="15" customHeight="1" x14ac:dyDescent="0.25">
      <c r="A59" s="177" t="s">
        <v>52</v>
      </c>
      <c r="B59" s="171">
        <v>120698773.50999999</v>
      </c>
      <c r="C59" s="171">
        <v>120698774</v>
      </c>
      <c r="D59" s="327">
        <v>125776742</v>
      </c>
      <c r="E59" s="171">
        <v>127940986</v>
      </c>
      <c r="F59" s="171">
        <f>E59-C59</f>
        <v>7242212</v>
      </c>
      <c r="G59" s="167">
        <f>IF(ISBLANK(F59),"  ",IF(C59&gt;0,F59/C59,IF(F59&gt;0,1,0)))</f>
        <v>6.0002365889814259E-2</v>
      </c>
      <c r="I59" s="215"/>
    </row>
    <row r="60" spans="1:9" ht="15" customHeight="1" x14ac:dyDescent="0.25">
      <c r="A60" s="178"/>
      <c r="B60" s="160"/>
      <c r="C60" s="160"/>
      <c r="D60" s="325"/>
      <c r="E60" s="160"/>
      <c r="F60" s="160"/>
      <c r="G60" s="152" t="s">
        <v>46</v>
      </c>
      <c r="I60" s="185"/>
    </row>
    <row r="61" spans="1:9" ht="15" customHeight="1" x14ac:dyDescent="0.25">
      <c r="A61" s="179"/>
      <c r="B61" s="151"/>
      <c r="C61" s="151"/>
      <c r="D61" s="322"/>
      <c r="E61" s="151"/>
      <c r="F61" s="151"/>
      <c r="G61" s="153" t="s">
        <v>46</v>
      </c>
      <c r="I61" s="185"/>
    </row>
    <row r="62" spans="1:9" ht="15" customHeight="1" x14ac:dyDescent="0.25">
      <c r="A62" s="177" t="s">
        <v>53</v>
      </c>
      <c r="B62" s="151"/>
      <c r="C62" s="151"/>
      <c r="D62" s="322"/>
      <c r="E62" s="151"/>
      <c r="F62" s="151"/>
      <c r="G62" s="153"/>
      <c r="I62" s="185"/>
    </row>
    <row r="63" spans="1:9" ht="15" customHeight="1" x14ac:dyDescent="0.25">
      <c r="A63" s="159" t="s">
        <v>54</v>
      </c>
      <c r="B63" s="151">
        <v>61365577</v>
      </c>
      <c r="C63" s="151">
        <v>61365416</v>
      </c>
      <c r="D63" s="322">
        <v>61365416</v>
      </c>
      <c r="E63" s="151">
        <v>62098148</v>
      </c>
      <c r="F63" s="151">
        <f>E63-C63</f>
        <v>732732</v>
      </c>
      <c r="G63" s="156">
        <f t="shared" ref="G63:G76" si="6">IF(ISBLANK(F63),"  ",IF(C63&gt;0,F63/C63,IF(F63&gt;0,1,0)))</f>
        <v>1.1940471486415085E-2</v>
      </c>
      <c r="I63" s="185"/>
    </row>
    <row r="64" spans="1:9" ht="15" customHeight="1" x14ac:dyDescent="0.25">
      <c r="A64" s="161" t="s">
        <v>55</v>
      </c>
      <c r="B64" s="160">
        <v>368045</v>
      </c>
      <c r="C64" s="160">
        <v>368046</v>
      </c>
      <c r="D64" s="325">
        <v>368046</v>
      </c>
      <c r="E64" s="160">
        <v>468997</v>
      </c>
      <c r="F64" s="160">
        <f>E64-C64</f>
        <v>100951</v>
      </c>
      <c r="G64" s="156">
        <f t="shared" si="6"/>
        <v>0.27428908342978869</v>
      </c>
      <c r="I64" s="185"/>
    </row>
    <row r="65" spans="1:9" ht="15" customHeight="1" x14ac:dyDescent="0.25">
      <c r="A65" s="161" t="s">
        <v>56</v>
      </c>
      <c r="B65" s="160">
        <v>2099883</v>
      </c>
      <c r="C65" s="160">
        <v>2099884</v>
      </c>
      <c r="D65" s="325">
        <v>2099884</v>
      </c>
      <c r="E65" s="160">
        <v>2092055</v>
      </c>
      <c r="F65" s="160">
        <f t="shared" ref="F65:F76" si="7">E65-C65</f>
        <v>-7829</v>
      </c>
      <c r="G65" s="156">
        <f t="shared" si="6"/>
        <v>-3.7283011823510252E-3</v>
      </c>
      <c r="I65" s="185"/>
    </row>
    <row r="66" spans="1:9" ht="15" customHeight="1" x14ac:dyDescent="0.25">
      <c r="A66" s="161" t="s">
        <v>57</v>
      </c>
      <c r="B66" s="160">
        <v>10103064</v>
      </c>
      <c r="C66" s="160">
        <v>10103065</v>
      </c>
      <c r="D66" s="325">
        <v>10103065</v>
      </c>
      <c r="E66" s="160">
        <v>12652445</v>
      </c>
      <c r="F66" s="160">
        <f t="shared" si="7"/>
        <v>2549380</v>
      </c>
      <c r="G66" s="156">
        <f t="shared" si="6"/>
        <v>0.25233728576427056</v>
      </c>
      <c r="I66" s="185"/>
    </row>
    <row r="67" spans="1:9" ht="15" customHeight="1" x14ac:dyDescent="0.25">
      <c r="A67" s="161" t="s">
        <v>58</v>
      </c>
      <c r="B67" s="160">
        <v>6985068</v>
      </c>
      <c r="C67" s="160">
        <v>6985070</v>
      </c>
      <c r="D67" s="325">
        <v>6985070</v>
      </c>
      <c r="E67" s="160">
        <v>8152124</v>
      </c>
      <c r="F67" s="160">
        <f t="shared" si="7"/>
        <v>1167054</v>
      </c>
      <c r="G67" s="156">
        <f t="shared" si="6"/>
        <v>0.16707835426130305</v>
      </c>
      <c r="I67" s="185"/>
    </row>
    <row r="68" spans="1:9" ht="15" customHeight="1" x14ac:dyDescent="0.25">
      <c r="A68" s="161" t="s">
        <v>59</v>
      </c>
      <c r="B68" s="160">
        <v>14444842</v>
      </c>
      <c r="C68" s="160">
        <v>14444845</v>
      </c>
      <c r="D68" s="325">
        <v>14444845</v>
      </c>
      <c r="E68" s="160">
        <v>15501947</v>
      </c>
      <c r="F68" s="160">
        <f t="shared" si="7"/>
        <v>1057102</v>
      </c>
      <c r="G68" s="156">
        <f t="shared" si="6"/>
        <v>7.3181955223472456E-2</v>
      </c>
      <c r="I68" s="185"/>
    </row>
    <row r="69" spans="1:9" ht="15" customHeight="1" x14ac:dyDescent="0.25">
      <c r="A69" s="161" t="s">
        <v>60</v>
      </c>
      <c r="B69" s="160">
        <v>9862899</v>
      </c>
      <c r="C69" s="160">
        <v>9862899</v>
      </c>
      <c r="D69" s="325">
        <v>14940867</v>
      </c>
      <c r="E69" s="160">
        <v>9120753</v>
      </c>
      <c r="F69" s="160">
        <f t="shared" si="7"/>
        <v>-742146</v>
      </c>
      <c r="G69" s="156">
        <f t="shared" si="6"/>
        <v>-7.5246233384322403E-2</v>
      </c>
      <c r="I69" s="185"/>
    </row>
    <row r="70" spans="1:9" ht="15" customHeight="1" x14ac:dyDescent="0.25">
      <c r="A70" s="161" t="s">
        <v>61</v>
      </c>
      <c r="B70" s="160">
        <v>12338530</v>
      </c>
      <c r="C70" s="160">
        <v>12338683</v>
      </c>
      <c r="D70" s="325">
        <v>12338683</v>
      </c>
      <c r="E70" s="160">
        <v>14804806</v>
      </c>
      <c r="F70" s="160">
        <f t="shared" si="7"/>
        <v>2466123</v>
      </c>
      <c r="G70" s="156">
        <f t="shared" si="6"/>
        <v>0.19986922429241435</v>
      </c>
      <c r="I70" s="185"/>
    </row>
    <row r="71" spans="1:9" s="124" customFormat="1" ht="15" customHeight="1" x14ac:dyDescent="0.25">
      <c r="A71" s="180" t="s">
        <v>62</v>
      </c>
      <c r="B71" s="166">
        <v>117567908</v>
      </c>
      <c r="C71" s="166">
        <v>117567908</v>
      </c>
      <c r="D71" s="326">
        <v>122645876</v>
      </c>
      <c r="E71" s="166">
        <v>124891275</v>
      </c>
      <c r="F71" s="160">
        <f t="shared" si="7"/>
        <v>7323367</v>
      </c>
      <c r="G71" s="167">
        <f t="shared" si="6"/>
        <v>6.2290527445635929E-2</v>
      </c>
      <c r="I71" s="215"/>
    </row>
    <row r="72" spans="1:9" ht="15" customHeight="1" x14ac:dyDescent="0.25">
      <c r="A72" s="161" t="s">
        <v>63</v>
      </c>
      <c r="B72" s="160">
        <v>0</v>
      </c>
      <c r="C72" s="160">
        <v>0</v>
      </c>
      <c r="D72" s="325">
        <v>0</v>
      </c>
      <c r="E72" s="160">
        <v>0</v>
      </c>
      <c r="F72" s="160">
        <f t="shared" si="7"/>
        <v>0</v>
      </c>
      <c r="G72" s="156">
        <f t="shared" si="6"/>
        <v>0</v>
      </c>
      <c r="I72" s="185"/>
    </row>
    <row r="73" spans="1:9" ht="15" customHeight="1" x14ac:dyDescent="0.25">
      <c r="A73" s="161" t="s">
        <v>64</v>
      </c>
      <c r="B73" s="160">
        <v>0</v>
      </c>
      <c r="C73" s="160">
        <v>0</v>
      </c>
      <c r="D73" s="325">
        <v>0</v>
      </c>
      <c r="E73" s="160">
        <v>0</v>
      </c>
      <c r="F73" s="160">
        <f t="shared" si="7"/>
        <v>0</v>
      </c>
      <c r="G73" s="156">
        <f t="shared" si="6"/>
        <v>0</v>
      </c>
      <c r="I73" s="185"/>
    </row>
    <row r="74" spans="1:9" ht="15" customHeight="1" x14ac:dyDescent="0.25">
      <c r="A74" s="161" t="s">
        <v>65</v>
      </c>
      <c r="B74" s="160">
        <v>3130866.2</v>
      </c>
      <c r="C74" s="160">
        <v>3130866.2</v>
      </c>
      <c r="D74" s="325">
        <v>3130866.2</v>
      </c>
      <c r="E74" s="160">
        <v>3049711</v>
      </c>
      <c r="F74" s="160">
        <f t="shared" si="7"/>
        <v>-81155.200000000186</v>
      </c>
      <c r="G74" s="156">
        <f t="shared" si="6"/>
        <v>-2.592100550320553E-2</v>
      </c>
      <c r="I74" s="185"/>
    </row>
    <row r="75" spans="1:9" ht="15" customHeight="1" x14ac:dyDescent="0.25">
      <c r="A75" s="161" t="s">
        <v>66</v>
      </c>
      <c r="B75" s="160">
        <v>0</v>
      </c>
      <c r="C75" s="160">
        <v>0</v>
      </c>
      <c r="D75" s="325">
        <v>0</v>
      </c>
      <c r="E75" s="160">
        <v>0</v>
      </c>
      <c r="F75" s="160">
        <f t="shared" si="7"/>
        <v>0</v>
      </c>
      <c r="G75" s="156">
        <f t="shared" si="6"/>
        <v>0</v>
      </c>
      <c r="I75" s="185"/>
    </row>
    <row r="76" spans="1:9" s="124" customFormat="1" ht="15" customHeight="1" x14ac:dyDescent="0.25">
      <c r="A76" s="181" t="s">
        <v>67</v>
      </c>
      <c r="B76" s="182">
        <v>120698774.2</v>
      </c>
      <c r="C76" s="182">
        <v>120698774.2</v>
      </c>
      <c r="D76" s="330">
        <v>125776742.2</v>
      </c>
      <c r="E76" s="182">
        <v>127940986</v>
      </c>
      <c r="F76" s="232">
        <f t="shared" si="7"/>
        <v>7242211.799999997</v>
      </c>
      <c r="G76" s="167">
        <f t="shared" si="6"/>
        <v>6.0002364133371594E-2</v>
      </c>
      <c r="I76" s="215"/>
    </row>
    <row r="77" spans="1:9" ht="15" customHeight="1" x14ac:dyDescent="0.25">
      <c r="A77" s="179"/>
      <c r="B77" s="151"/>
      <c r="C77" s="151"/>
      <c r="D77" s="322"/>
      <c r="E77" s="151"/>
      <c r="F77" s="151"/>
      <c r="G77" s="153"/>
      <c r="I77" s="185"/>
    </row>
    <row r="78" spans="1:9" ht="15" customHeight="1" x14ac:dyDescent="0.25">
      <c r="A78" s="177" t="s">
        <v>68</v>
      </c>
      <c r="B78" s="151"/>
      <c r="C78" s="151"/>
      <c r="D78" s="322"/>
      <c r="E78" s="151"/>
      <c r="F78" s="151"/>
      <c r="G78" s="153"/>
      <c r="I78" s="185"/>
    </row>
    <row r="79" spans="1:9" ht="15" customHeight="1" x14ac:dyDescent="0.25">
      <c r="A79" s="159" t="s">
        <v>69</v>
      </c>
      <c r="B79" s="155">
        <v>62063348</v>
      </c>
      <c r="C79" s="155">
        <v>62067770</v>
      </c>
      <c r="D79" s="323">
        <v>62067770</v>
      </c>
      <c r="E79" s="155">
        <v>63544354</v>
      </c>
      <c r="F79" s="151">
        <f>E79-C79</f>
        <v>1476584</v>
      </c>
      <c r="G79" s="156">
        <f t="shared" ref="G79:G97" si="8">IF(ISBLANK(F79),"  ",IF(C79&gt;0,F79/C79,IF(F79&gt;0,1,0)))</f>
        <v>2.3789867108162579E-2</v>
      </c>
      <c r="I79" s="185"/>
    </row>
    <row r="80" spans="1:9" ht="15" customHeight="1" x14ac:dyDescent="0.25">
      <c r="A80" s="161" t="s">
        <v>70</v>
      </c>
      <c r="B80" s="158">
        <v>5198436</v>
      </c>
      <c r="C80" s="158">
        <v>5200932</v>
      </c>
      <c r="D80" s="324">
        <v>5200932</v>
      </c>
      <c r="E80" s="158">
        <v>6168845</v>
      </c>
      <c r="F80" s="160">
        <f>E80-C80</f>
        <v>967913</v>
      </c>
      <c r="G80" s="156">
        <f t="shared" si="8"/>
        <v>0.18610375986457811</v>
      </c>
      <c r="I80" s="185"/>
    </row>
    <row r="81" spans="1:9" ht="15" customHeight="1" x14ac:dyDescent="0.25">
      <c r="A81" s="161" t="s">
        <v>71</v>
      </c>
      <c r="B81" s="151">
        <v>29165256</v>
      </c>
      <c r="C81" s="151">
        <v>29158187</v>
      </c>
      <c r="D81" s="322">
        <v>29158187</v>
      </c>
      <c r="E81" s="151">
        <v>30015182</v>
      </c>
      <c r="F81" s="160">
        <f t="shared" ref="F81:F96" si="9">E81-C81</f>
        <v>856995</v>
      </c>
      <c r="G81" s="156">
        <f t="shared" si="8"/>
        <v>2.9391230668765516E-2</v>
      </c>
      <c r="I81" s="185"/>
    </row>
    <row r="82" spans="1:9" s="124" customFormat="1" ht="15" customHeight="1" x14ac:dyDescent="0.25">
      <c r="A82" s="180" t="s">
        <v>72</v>
      </c>
      <c r="B82" s="182">
        <v>96427040</v>
      </c>
      <c r="C82" s="182">
        <v>96426889</v>
      </c>
      <c r="D82" s="330">
        <v>96426889</v>
      </c>
      <c r="E82" s="182">
        <v>99728381</v>
      </c>
      <c r="F82" s="166">
        <f t="shared" si="9"/>
        <v>3301492</v>
      </c>
      <c r="G82" s="167">
        <f t="shared" si="8"/>
        <v>3.4238292184247489E-2</v>
      </c>
      <c r="I82" s="215"/>
    </row>
    <row r="83" spans="1:9" ht="15" customHeight="1" x14ac:dyDescent="0.25">
      <c r="A83" s="161" t="s">
        <v>73</v>
      </c>
      <c r="B83" s="158">
        <v>69442</v>
      </c>
      <c r="C83" s="158">
        <v>69872</v>
      </c>
      <c r="D83" s="324">
        <v>69872</v>
      </c>
      <c r="E83" s="158">
        <v>478860</v>
      </c>
      <c r="F83" s="160">
        <f t="shared" si="9"/>
        <v>408988</v>
      </c>
      <c r="G83" s="156">
        <f t="shared" si="8"/>
        <v>5.8533890542706661</v>
      </c>
      <c r="I83" s="185"/>
    </row>
    <row r="84" spans="1:9" ht="15" customHeight="1" x14ac:dyDescent="0.25">
      <c r="A84" s="161" t="s">
        <v>74</v>
      </c>
      <c r="B84" s="155">
        <v>6652519</v>
      </c>
      <c r="C84" s="155">
        <v>6654847</v>
      </c>
      <c r="D84" s="323">
        <v>6654847</v>
      </c>
      <c r="E84" s="155">
        <v>8207175</v>
      </c>
      <c r="F84" s="160">
        <f t="shared" si="9"/>
        <v>1552328</v>
      </c>
      <c r="G84" s="156">
        <f t="shared" si="8"/>
        <v>0.23326276321604389</v>
      </c>
      <c r="I84" s="185"/>
    </row>
    <row r="85" spans="1:9" ht="15" customHeight="1" x14ac:dyDescent="0.25">
      <c r="A85" s="161" t="s">
        <v>75</v>
      </c>
      <c r="B85" s="151">
        <v>1371608</v>
      </c>
      <c r="C85" s="151">
        <v>1368721</v>
      </c>
      <c r="D85" s="322">
        <v>1368721</v>
      </c>
      <c r="E85" s="151">
        <v>1565831</v>
      </c>
      <c r="F85" s="160">
        <f t="shared" si="9"/>
        <v>197110</v>
      </c>
      <c r="G85" s="156">
        <f t="shared" si="8"/>
        <v>0.14401035711441557</v>
      </c>
      <c r="I85" s="185"/>
    </row>
    <row r="86" spans="1:9" s="124" customFormat="1" ht="15" customHeight="1" x14ac:dyDescent="0.25">
      <c r="A86" s="164" t="s">
        <v>76</v>
      </c>
      <c r="B86" s="182">
        <v>8093569</v>
      </c>
      <c r="C86" s="182">
        <v>8093440</v>
      </c>
      <c r="D86" s="330">
        <v>8093440</v>
      </c>
      <c r="E86" s="182">
        <v>10251866</v>
      </c>
      <c r="F86" s="166">
        <f t="shared" si="9"/>
        <v>2158426</v>
      </c>
      <c r="G86" s="167">
        <f t="shared" si="8"/>
        <v>0.26668833030207179</v>
      </c>
      <c r="I86" s="215"/>
    </row>
    <row r="87" spans="1:9" ht="15" customHeight="1" x14ac:dyDescent="0.25">
      <c r="A87" s="161" t="s">
        <v>77</v>
      </c>
      <c r="B87" s="151">
        <v>386601</v>
      </c>
      <c r="C87" s="151">
        <v>386801</v>
      </c>
      <c r="D87" s="322">
        <v>386801</v>
      </c>
      <c r="E87" s="151">
        <v>1165598</v>
      </c>
      <c r="F87" s="160">
        <f t="shared" si="9"/>
        <v>778797</v>
      </c>
      <c r="G87" s="156">
        <f t="shared" si="8"/>
        <v>2.0134306788245118</v>
      </c>
      <c r="I87" s="185"/>
    </row>
    <row r="88" spans="1:9" ht="15" customHeight="1" x14ac:dyDescent="0.25">
      <c r="A88" s="161" t="s">
        <v>78</v>
      </c>
      <c r="B88" s="160">
        <v>14420186.199999999</v>
      </c>
      <c r="C88" s="160">
        <v>14420326.199999999</v>
      </c>
      <c r="D88" s="325">
        <v>19498294.199999999</v>
      </c>
      <c r="E88" s="160">
        <v>15223326</v>
      </c>
      <c r="F88" s="160">
        <f t="shared" si="9"/>
        <v>802999.80000000075</v>
      </c>
      <c r="G88" s="156">
        <f t="shared" si="8"/>
        <v>5.5685272917057924E-2</v>
      </c>
      <c r="I88" s="185"/>
    </row>
    <row r="89" spans="1:9" ht="15" customHeight="1" x14ac:dyDescent="0.25">
      <c r="A89" s="161" t="s">
        <v>79</v>
      </c>
      <c r="B89" s="160">
        <v>0</v>
      </c>
      <c r="C89" s="160">
        <v>0</v>
      </c>
      <c r="D89" s="325">
        <v>0</v>
      </c>
      <c r="E89" s="160">
        <v>0</v>
      </c>
      <c r="F89" s="160">
        <f t="shared" si="9"/>
        <v>0</v>
      </c>
      <c r="G89" s="156">
        <f t="shared" si="8"/>
        <v>0</v>
      </c>
      <c r="I89" s="185"/>
    </row>
    <row r="90" spans="1:9" ht="15" customHeight="1" x14ac:dyDescent="0.25">
      <c r="A90" s="161" t="s">
        <v>80</v>
      </c>
      <c r="B90" s="160">
        <v>469215</v>
      </c>
      <c r="C90" s="160">
        <v>469215</v>
      </c>
      <c r="D90" s="325">
        <v>469215</v>
      </c>
      <c r="E90" s="160">
        <v>419846</v>
      </c>
      <c r="F90" s="160">
        <f t="shared" si="9"/>
        <v>-49369</v>
      </c>
      <c r="G90" s="156">
        <f t="shared" si="8"/>
        <v>-0.10521615890370087</v>
      </c>
      <c r="I90" s="185"/>
    </row>
    <row r="91" spans="1:9" s="124" customFormat="1" ht="15" customHeight="1" x14ac:dyDescent="0.25">
      <c r="A91" s="164" t="s">
        <v>81</v>
      </c>
      <c r="B91" s="166">
        <v>15276002.199999999</v>
      </c>
      <c r="C91" s="166">
        <v>15276342.199999999</v>
      </c>
      <c r="D91" s="326">
        <v>20354310.199999999</v>
      </c>
      <c r="E91" s="166">
        <v>16808770</v>
      </c>
      <c r="F91" s="166">
        <f t="shared" si="9"/>
        <v>1532427.8000000007</v>
      </c>
      <c r="G91" s="167">
        <f t="shared" si="8"/>
        <v>0.10031379108540792</v>
      </c>
      <c r="I91" s="215"/>
    </row>
    <row r="92" spans="1:9" ht="15" customHeight="1" x14ac:dyDescent="0.25">
      <c r="A92" s="161" t="s">
        <v>82</v>
      </c>
      <c r="B92" s="160">
        <v>666700</v>
      </c>
      <c r="C92" s="160">
        <v>666640</v>
      </c>
      <c r="D92" s="325">
        <v>666640</v>
      </c>
      <c r="E92" s="160">
        <v>959527</v>
      </c>
      <c r="F92" s="160">
        <f t="shared" si="9"/>
        <v>292887</v>
      </c>
      <c r="G92" s="156">
        <f t="shared" si="8"/>
        <v>0.43934807392295694</v>
      </c>
      <c r="I92" s="185"/>
    </row>
    <row r="93" spans="1:9" ht="15" customHeight="1" x14ac:dyDescent="0.25">
      <c r="A93" s="161" t="s">
        <v>83</v>
      </c>
      <c r="B93" s="160">
        <v>24715</v>
      </c>
      <c r="C93" s="160">
        <v>24715</v>
      </c>
      <c r="D93" s="325">
        <v>24715</v>
      </c>
      <c r="E93" s="160">
        <v>30274</v>
      </c>
      <c r="F93" s="160">
        <f t="shared" si="9"/>
        <v>5559</v>
      </c>
      <c r="G93" s="156">
        <f t="shared" si="8"/>
        <v>0.22492413514060286</v>
      </c>
      <c r="I93" s="185"/>
    </row>
    <row r="94" spans="1:9" ht="15" customHeight="1" x14ac:dyDescent="0.25">
      <c r="A94" s="169" t="s">
        <v>84</v>
      </c>
      <c r="B94" s="160">
        <v>210748</v>
      </c>
      <c r="C94" s="160">
        <v>210748</v>
      </c>
      <c r="D94" s="325">
        <v>210748</v>
      </c>
      <c r="E94" s="160">
        <v>162168</v>
      </c>
      <c r="F94" s="160">
        <f t="shared" si="9"/>
        <v>-48580</v>
      </c>
      <c r="G94" s="156">
        <f t="shared" si="8"/>
        <v>-0.23051227057908022</v>
      </c>
      <c r="I94" s="185"/>
    </row>
    <row r="95" spans="1:9" s="124" customFormat="1" ht="15" customHeight="1" x14ac:dyDescent="0.25">
      <c r="A95" s="183" t="s">
        <v>85</v>
      </c>
      <c r="B95" s="182">
        <v>902163</v>
      </c>
      <c r="C95" s="182">
        <v>902103</v>
      </c>
      <c r="D95" s="330">
        <v>902103</v>
      </c>
      <c r="E95" s="182">
        <v>1151969</v>
      </c>
      <c r="F95" s="160">
        <f t="shared" si="9"/>
        <v>249866</v>
      </c>
      <c r="G95" s="167">
        <f t="shared" si="8"/>
        <v>0.27698167504154181</v>
      </c>
      <c r="I95" s="215"/>
    </row>
    <row r="96" spans="1:9" ht="15" customHeight="1" x14ac:dyDescent="0.25">
      <c r="A96" s="169" t="s">
        <v>86</v>
      </c>
      <c r="B96" s="160">
        <v>0</v>
      </c>
      <c r="C96" s="160">
        <v>0</v>
      </c>
      <c r="D96" s="325">
        <v>0</v>
      </c>
      <c r="E96" s="160">
        <v>0</v>
      </c>
      <c r="F96" s="160">
        <f t="shared" si="9"/>
        <v>0</v>
      </c>
      <c r="G96" s="156">
        <f t="shared" si="8"/>
        <v>0</v>
      </c>
      <c r="I96" s="185"/>
    </row>
    <row r="97" spans="1:10" s="124" customFormat="1" ht="15" customHeight="1" thickBot="1" x14ac:dyDescent="0.3">
      <c r="A97" s="203" t="s">
        <v>67</v>
      </c>
      <c r="B97" s="204">
        <v>120698774.2</v>
      </c>
      <c r="C97" s="204">
        <v>120698774.2</v>
      </c>
      <c r="D97" s="331">
        <v>125776742.2</v>
      </c>
      <c r="E97" s="204">
        <v>127940986</v>
      </c>
      <c r="F97" s="204">
        <f>E97-C97</f>
        <v>7242211.799999997</v>
      </c>
      <c r="G97" s="205">
        <f t="shared" si="8"/>
        <v>6.0002364133371594E-2</v>
      </c>
      <c r="I97" s="215"/>
    </row>
    <row r="98" spans="1:10" ht="15" customHeight="1" thickTop="1" x14ac:dyDescent="0.25">
      <c r="A98" s="184"/>
      <c r="B98" s="185"/>
      <c r="C98" s="185"/>
      <c r="D98" s="142"/>
      <c r="E98" s="185"/>
      <c r="F98" s="185"/>
      <c r="G98" s="186" t="s">
        <v>46</v>
      </c>
      <c r="I98" s="142"/>
      <c r="J98" s="142"/>
    </row>
    <row r="99" spans="1:10" x14ac:dyDescent="0.25">
      <c r="A99" s="139" t="s">
        <v>196</v>
      </c>
    </row>
    <row r="100" spans="1:10" x14ac:dyDescent="0.25">
      <c r="A100" s="139" t="s">
        <v>190</v>
      </c>
    </row>
  </sheetData>
  <mergeCells count="1">
    <mergeCell ref="D2:D3"/>
  </mergeCells>
  <hyperlinks>
    <hyperlink ref="J2" location="Home!A1" tooltip="Home" display="Home" xr:uid="{00000000-0004-0000-1200-000000000000}"/>
  </hyperlinks>
  <printOptions horizontalCentered="1" verticalCentered="1"/>
  <pageMargins left="0.25" right="0.25" top="0.75" bottom="0.75" header="0.3" footer="0.3"/>
  <pageSetup scale="4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M100"/>
  <sheetViews>
    <sheetView zoomScale="80" zoomScaleNormal="80" workbookViewId="0">
      <pane xSplit="1" ySplit="5" topLeftCell="B6" activePane="bottomRight" state="frozen"/>
      <selection activeCell="I2" sqref="I2"/>
      <selection pane="topRight" activeCell="I2" sqref="I2"/>
      <selection pane="bottomLeft" activeCell="I2" sqref="I2"/>
      <selection pane="bottomRight" activeCell="I2" sqref="I2"/>
    </sheetView>
  </sheetViews>
  <sheetFormatPr defaultColWidth="9.140625" defaultRowHeight="15.75" x14ac:dyDescent="0.25"/>
  <cols>
    <col min="1" max="1" width="66.5703125" style="1" customWidth="1"/>
    <col min="2" max="3" width="23.7109375" style="2" customWidth="1"/>
    <col min="4" max="4" width="27.140625" style="139" bestFit="1" customWidth="1"/>
    <col min="5" max="5" width="23.7109375" style="12" customWidth="1"/>
    <col min="6" max="6" width="23.7109375" style="2" customWidth="1"/>
    <col min="7" max="7" width="23.7109375" style="3" customWidth="1"/>
    <col min="9" max="9" width="11.5703125" style="139" customWidth="1"/>
    <col min="10" max="10" width="15.42578125" style="139" customWidth="1"/>
    <col min="11" max="16384" width="9.140625" style="139"/>
  </cols>
  <sheetData>
    <row r="1" spans="1:9" ht="19.5" customHeight="1" thickBot="1" x14ac:dyDescent="0.35">
      <c r="A1" s="30" t="s">
        <v>0</v>
      </c>
      <c r="B1" s="35"/>
      <c r="E1" s="223" t="s">
        <v>1</v>
      </c>
      <c r="F1" s="29" t="s">
        <v>92</v>
      </c>
      <c r="G1" s="40"/>
    </row>
    <row r="2" spans="1:9" ht="19.5" customHeight="1" thickBot="1" x14ac:dyDescent="0.35">
      <c r="A2" s="30" t="s">
        <v>2</v>
      </c>
      <c r="B2" s="31"/>
      <c r="C2" s="36"/>
      <c r="D2" s="355" t="s">
        <v>207</v>
      </c>
      <c r="E2" s="31"/>
      <c r="F2" s="34"/>
      <c r="G2" s="35"/>
      <c r="I2" s="209" t="s">
        <v>187</v>
      </c>
    </row>
    <row r="3" spans="1:9" ht="19.5" customHeight="1" thickBot="1" x14ac:dyDescent="0.35">
      <c r="A3" s="37" t="s">
        <v>3</v>
      </c>
      <c r="B3" s="38"/>
      <c r="C3" s="39"/>
      <c r="D3" s="356"/>
      <c r="E3" s="301"/>
      <c r="F3" s="34"/>
      <c r="G3" s="35"/>
    </row>
    <row r="4" spans="1:9" ht="15" customHeight="1" thickTop="1" x14ac:dyDescent="0.25">
      <c r="A4" s="57" t="s">
        <v>4</v>
      </c>
      <c r="B4" s="58" t="s">
        <v>5</v>
      </c>
      <c r="C4" s="59" t="s">
        <v>6</v>
      </c>
      <c r="D4" s="303" t="s">
        <v>212</v>
      </c>
      <c r="E4" s="59" t="s">
        <v>6</v>
      </c>
      <c r="F4" s="59" t="s">
        <v>7</v>
      </c>
      <c r="G4" s="60" t="s">
        <v>8</v>
      </c>
    </row>
    <row r="5" spans="1:9" s="140" customFormat="1" ht="15" customHeight="1" x14ac:dyDescent="0.25">
      <c r="A5" s="61"/>
      <c r="B5" s="62" t="s">
        <v>197</v>
      </c>
      <c r="C5" s="62" t="s">
        <v>208</v>
      </c>
      <c r="D5" s="304" t="s">
        <v>210</v>
      </c>
      <c r="E5" s="62" t="s">
        <v>209</v>
      </c>
      <c r="F5" s="62" t="s">
        <v>197</v>
      </c>
      <c r="G5" s="63" t="s">
        <v>9</v>
      </c>
    </row>
    <row r="6" spans="1:9" ht="15" customHeight="1" x14ac:dyDescent="0.25">
      <c r="A6" s="64" t="s">
        <v>10</v>
      </c>
      <c r="B6" s="65"/>
      <c r="C6" s="65"/>
      <c r="D6" s="305"/>
      <c r="E6" s="65"/>
      <c r="F6" s="65"/>
      <c r="G6" s="66"/>
    </row>
    <row r="7" spans="1:9" ht="15" customHeight="1" x14ac:dyDescent="0.25">
      <c r="A7" s="64" t="s">
        <v>11</v>
      </c>
      <c r="B7" s="65"/>
      <c r="C7" s="65"/>
      <c r="D7" s="305"/>
      <c r="E7" s="65"/>
      <c r="F7" s="65"/>
      <c r="G7" s="67"/>
    </row>
    <row r="8" spans="1:9" ht="15" customHeight="1" x14ac:dyDescent="0.25">
      <c r="A8" s="68" t="s">
        <v>12</v>
      </c>
      <c r="B8" s="69">
        <f>BOR!B8+LUMCON!B8+LOSFA!B8+ULSummary!B8+'LSU Summary'!B8+'SU Summary'!B8+'LCTCS Summary'!B8</f>
        <v>980810924</v>
      </c>
      <c r="C8" s="69">
        <f>BOR!C8+LUMCON!C8+LOSFA!C8+ULSummary!C8+'LSU Summary'!C8+'SU Summary'!C8+'LCTCS Summary'!C8</f>
        <v>985085923.60000002</v>
      </c>
      <c r="D8" s="306">
        <f>BOR!D8+LUMCON!D8+LOSFA!D8+ULSummary!D8+'LSU Summary'!D8+'SU Summary'!D8+'LCTCS Summary'!D8</f>
        <v>985085923.05999994</v>
      </c>
      <c r="E8" s="69">
        <f>BOR!E8+LUMCON!E8+LOSFA!E8+ULSummary!E8+'LSU Summary'!E8+'SU Summary'!E8+'LCTCS Summary'!E8</f>
        <v>1170666969.99</v>
      </c>
      <c r="F8" s="69">
        <f>E8-C8</f>
        <v>185581046.38999999</v>
      </c>
      <c r="G8" s="70">
        <f t="shared" ref="G8:G31" si="0">IF(ISBLANK(F8),"  ",IF(C8&gt;0,F8/C8,IF(F8&gt;0,1,0)))</f>
        <v>0.18839071998084531</v>
      </c>
    </row>
    <row r="9" spans="1:9" ht="15" customHeight="1" x14ac:dyDescent="0.25">
      <c r="A9" s="68" t="s">
        <v>13</v>
      </c>
      <c r="B9" s="69">
        <f>BOR!B9+LUMCON!B9+LOSFA!B9+ULSummary!B9+'LSU Summary'!B9+'SU Summary'!B9+'LCTCS Summary'!B9</f>
        <v>0</v>
      </c>
      <c r="C9" s="69">
        <f>BOR!C9+LUMCON!C9+LOSFA!C9+ULSummary!C9+'LSU Summary'!C9+'SU Summary'!C9+'LCTCS Summary'!C9</f>
        <v>0</v>
      </c>
      <c r="D9" s="306">
        <f>BOR!D9+LUMCON!D9+LOSFA!D9+ULSummary!D9+'LSU Summary'!D9+'SU Summary'!D9+'LCTCS Summary'!D9</f>
        <v>0</v>
      </c>
      <c r="E9" s="69">
        <f>BOR!E9+LUMCON!E9+LOSFA!E9+ULSummary!E9+'LSU Summary'!E9+'SU Summary'!E9+'LCTCS Summary'!E9</f>
        <v>0</v>
      </c>
      <c r="F9" s="69">
        <f>E9-C9</f>
        <v>0</v>
      </c>
      <c r="G9" s="70">
        <f t="shared" si="0"/>
        <v>0</v>
      </c>
    </row>
    <row r="10" spans="1:9" ht="15" customHeight="1" x14ac:dyDescent="0.25">
      <c r="A10" s="71" t="s">
        <v>14</v>
      </c>
      <c r="B10" s="69">
        <f>BOR!B10+LUMCON!B10+LOSFA!B10+ULSummary!B10+'LSU Summary'!B10+'SU Summary'!B10+'LCTCS Summary'!B10</f>
        <v>149574488.34</v>
      </c>
      <c r="C10" s="69">
        <f>BOR!C10+LUMCON!C10+LOSFA!C10+ULSummary!C10+'LSU Summary'!C10+'SU Summary'!C10+'LCTCS Summary'!C10</f>
        <v>154454019.59999999</v>
      </c>
      <c r="D10" s="306">
        <f>BOR!D10+LUMCON!D10+LOSFA!D10+ULSummary!D10+'LSU Summary'!D10+'SU Summary'!D10+'LCTCS Summary'!D10</f>
        <v>154454019.59999999</v>
      </c>
      <c r="E10" s="69">
        <f>BOR!E10+LUMCON!E10+LOSFA!E10+ULSummary!E10+'LSU Summary'!E10+'SU Summary'!E10+'LCTCS Summary'!E10</f>
        <v>148150722.69999999</v>
      </c>
      <c r="F10" s="69">
        <f t="shared" ref="F10:F31" si="1">E10-C10</f>
        <v>-6303296.900000006</v>
      </c>
      <c r="G10" s="70">
        <f t="shared" si="0"/>
        <v>-4.0810183615318525E-2</v>
      </c>
    </row>
    <row r="11" spans="1:9" ht="15" customHeight="1" x14ac:dyDescent="0.25">
      <c r="A11" s="73" t="s">
        <v>15</v>
      </c>
      <c r="B11" s="69">
        <f>BOR!B11+LUMCON!B11+LOSFA!B11+ULSummary!B11+'LSU Summary'!B11+'SU Summary'!B11+'LCTCS Summary'!B11</f>
        <v>44917.32</v>
      </c>
      <c r="C11" s="69">
        <f>BOR!C11+LUMCON!C11+LOSFA!C11+ULSummary!C11+'LSU Summary'!C11+'SU Summary'!C11+'LCTCS Summary'!C11</f>
        <v>180000</v>
      </c>
      <c r="D11" s="306">
        <f>BOR!D11+LUMCON!D11+LOSFA!D11+ULSummary!D11+'LSU Summary'!D11+'SU Summary'!D11+'LCTCS Summary'!D11</f>
        <v>180000</v>
      </c>
      <c r="E11" s="69">
        <f>BOR!E11+LUMCON!E11+LOSFA!E11+ULSummary!E11+'LSU Summary'!E11+'SU Summary'!E11+'LCTCS Summary'!E11</f>
        <v>4280000</v>
      </c>
      <c r="F11" s="69">
        <f t="shared" si="1"/>
        <v>4100000</v>
      </c>
      <c r="G11" s="70">
        <f t="shared" si="0"/>
        <v>22.777777777777779</v>
      </c>
    </row>
    <row r="12" spans="1:9" ht="15" customHeight="1" x14ac:dyDescent="0.25">
      <c r="A12" s="75" t="s">
        <v>16</v>
      </c>
      <c r="B12" s="69">
        <f>BOR!B12+LUMCON!B12+LOSFA!B12+ULSummary!B12+'LSU Summary'!B12+'SU Summary'!B12+'LCTCS Summary'!B12</f>
        <v>37163709</v>
      </c>
      <c r="C12" s="69">
        <f>BOR!C12+LUMCON!C12+LOSFA!C12+ULSummary!C12+'LSU Summary'!C12+'SU Summary'!C12+'LCTCS Summary'!C12</f>
        <v>37196805.600000001</v>
      </c>
      <c r="D12" s="306">
        <f>BOR!D12+LUMCON!D12+LOSFA!D12+ULSummary!D12+'LSU Summary'!D12+'SU Summary'!D12+'LCTCS Summary'!D12</f>
        <v>37196805.600000001</v>
      </c>
      <c r="E12" s="69">
        <f>BOR!E12+LUMCON!E12+LOSFA!E12+ULSummary!E12+'LSU Summary'!E12+'SU Summary'!E12+'LCTCS Summary'!E12</f>
        <v>37495468.700000003</v>
      </c>
      <c r="F12" s="69">
        <f t="shared" si="1"/>
        <v>298663.10000000149</v>
      </c>
      <c r="G12" s="70">
        <f t="shared" si="0"/>
        <v>8.0292674379544432E-3</v>
      </c>
    </row>
    <row r="13" spans="1:9" ht="15" customHeight="1" x14ac:dyDescent="0.25">
      <c r="A13" s="75" t="s">
        <v>17</v>
      </c>
      <c r="B13" s="69">
        <f>BOR!B13+LUMCON!B13+LOSFA!B13+ULSummary!B13+'LSU Summary'!B13+'SU Summary'!B13+'LCTCS Summary'!B13</f>
        <v>6765687</v>
      </c>
      <c r="C13" s="69">
        <f>BOR!C13+LUMCON!C13+LOSFA!C13+ULSummary!C13+'LSU Summary'!C13+'SU Summary'!C13+'LCTCS Summary'!C13</f>
        <v>6765687</v>
      </c>
      <c r="D13" s="306">
        <f>BOR!D13+LUMCON!D13+LOSFA!D13+ULSummary!D13+'LSU Summary'!D13+'SU Summary'!D13+'LCTCS Summary'!D13</f>
        <v>6765687</v>
      </c>
      <c r="E13" s="69">
        <f>BOR!E13+LUMCON!E13+LOSFA!E13+ULSummary!E13+'LSU Summary'!E13+'SU Summary'!E13+'LCTCS Summary'!E13</f>
        <v>6572434</v>
      </c>
      <c r="F13" s="69">
        <f t="shared" si="1"/>
        <v>-193253</v>
      </c>
      <c r="G13" s="70">
        <f t="shared" si="0"/>
        <v>-2.856369205374118E-2</v>
      </c>
    </row>
    <row r="14" spans="1:9" ht="15" customHeight="1" x14ac:dyDescent="0.25">
      <c r="A14" s="75" t="s">
        <v>18</v>
      </c>
      <c r="B14" s="69">
        <f>BOR!B14+LUMCON!B14+LOSFA!B14+ULSummary!B14+'LSU Summary'!B14+'SU Summary'!B14+'LCTCS Summary'!B14</f>
        <v>314851</v>
      </c>
      <c r="C14" s="69">
        <f>BOR!C14+LUMCON!C14+LOSFA!C14+ULSummary!C14+'LSU Summary'!C14+'SU Summary'!C14+'LCTCS Summary'!C14</f>
        <v>314851</v>
      </c>
      <c r="D14" s="306">
        <f>BOR!D14+LUMCON!D14+LOSFA!D14+ULSummary!D14+'LSU Summary'!D14+'SU Summary'!D14+'LCTCS Summary'!D14</f>
        <v>314851</v>
      </c>
      <c r="E14" s="69">
        <f>BOR!E14+LUMCON!E14+LOSFA!E14+ULSummary!E14+'LSU Summary'!E14+'SU Summary'!E14+'LCTCS Summary'!E14</f>
        <v>311584</v>
      </c>
      <c r="F14" s="69">
        <f t="shared" si="1"/>
        <v>-3267</v>
      </c>
      <c r="G14" s="70">
        <f t="shared" si="0"/>
        <v>-1.0376336743411964E-2</v>
      </c>
    </row>
    <row r="15" spans="1:9" ht="15" customHeight="1" x14ac:dyDescent="0.25">
      <c r="A15" s="75" t="s">
        <v>19</v>
      </c>
      <c r="B15" s="69">
        <f>BOR!B15+LUMCON!B15+LOSFA!B15+ULSummary!B15+'LSU Summary'!B15+'SU Summary'!B15+'LCTCS Summary'!B15</f>
        <v>2178837</v>
      </c>
      <c r="C15" s="69">
        <f>BOR!C15+LUMCON!C15+LOSFA!C15+ULSummary!C15+'LSU Summary'!C15+'SU Summary'!C15+'LCTCS Summary'!C15</f>
        <v>2178837</v>
      </c>
      <c r="D15" s="306">
        <f>BOR!D15+LUMCON!D15+LOSFA!D15+ULSummary!D15+'LSU Summary'!D15+'SU Summary'!D15+'LCTCS Summary'!D15</f>
        <v>2178837</v>
      </c>
      <c r="E15" s="69">
        <f>BOR!E15+LUMCON!E15+LOSFA!E15+ULSummary!E15+'LSU Summary'!E15+'SU Summary'!E15+'LCTCS Summary'!E15</f>
        <v>1725017</v>
      </c>
      <c r="F15" s="69">
        <f t="shared" si="1"/>
        <v>-453820</v>
      </c>
      <c r="G15" s="70">
        <f t="shared" si="0"/>
        <v>-0.20828542933684346</v>
      </c>
    </row>
    <row r="16" spans="1:9" ht="15" customHeight="1" x14ac:dyDescent="0.25">
      <c r="A16" s="75" t="s">
        <v>20</v>
      </c>
      <c r="B16" s="69">
        <f>BOR!B16+LUMCON!B16+LOSFA!B16+ULSummary!B16+'LSU Summary'!B16+'SU Summary'!B16+'LCTCS Summary'!B16</f>
        <v>50000</v>
      </c>
      <c r="C16" s="69">
        <f>BOR!C16+LUMCON!C16+LOSFA!C16+ULSummary!C16+'LSU Summary'!C16+'SU Summary'!C16+'LCTCS Summary'!C16</f>
        <v>50000</v>
      </c>
      <c r="D16" s="306">
        <f>BOR!D16+LUMCON!D16+LOSFA!D16+ULSummary!D16+'LSU Summary'!D16+'SU Summary'!D16+'LCTCS Summary'!D16</f>
        <v>50000</v>
      </c>
      <c r="E16" s="69">
        <f>BOR!E16+LUMCON!E16+LOSFA!E16+ULSummary!E16+'LSU Summary'!E16+'SU Summary'!E16+'LCTCS Summary'!E16</f>
        <v>50000</v>
      </c>
      <c r="F16" s="69">
        <f t="shared" si="1"/>
        <v>0</v>
      </c>
      <c r="G16" s="70">
        <f t="shared" si="0"/>
        <v>0</v>
      </c>
    </row>
    <row r="17" spans="1:7" ht="15" customHeight="1" x14ac:dyDescent="0.25">
      <c r="A17" s="75" t="s">
        <v>21</v>
      </c>
      <c r="B17" s="69">
        <f>BOR!B17+LUMCON!B17+LOSFA!B17+ULSummary!B17+'LSU Summary'!B17+'SU Summary'!B17+'LCTCS Summary'!B17</f>
        <v>750000</v>
      </c>
      <c r="C17" s="69">
        <f>BOR!C17+LUMCON!C17+LOSFA!C17+ULSummary!C17+'LSU Summary'!C17+'SU Summary'!C17+'LCTCS Summary'!C17</f>
        <v>750000</v>
      </c>
      <c r="D17" s="306">
        <f>BOR!D17+LUMCON!D17+LOSFA!D17+ULSummary!D17+'LSU Summary'!D17+'SU Summary'!D17+'LCTCS Summary'!D17</f>
        <v>750000</v>
      </c>
      <c r="E17" s="69">
        <f>BOR!E17+LUMCON!E17+LOSFA!E17+ULSummary!E17+'LSU Summary'!E17+'SU Summary'!E17+'LCTCS Summary'!E17</f>
        <v>750000</v>
      </c>
      <c r="F17" s="69">
        <f t="shared" si="1"/>
        <v>0</v>
      </c>
      <c r="G17" s="70">
        <f t="shared" si="0"/>
        <v>0</v>
      </c>
    </row>
    <row r="18" spans="1:7" ht="15" customHeight="1" x14ac:dyDescent="0.25">
      <c r="A18" s="75" t="s">
        <v>22</v>
      </c>
      <c r="B18" s="69">
        <f>BOR!B18+LUMCON!B18+LOSFA!B18+ULSummary!B18+'LSU Summary'!B18+'SU Summary'!B18+'LCTCS Summary'!B18</f>
        <v>750000</v>
      </c>
      <c r="C18" s="69">
        <f>BOR!C18+LUMCON!C18+LOSFA!C18+ULSummary!C18+'LSU Summary'!C18+'SU Summary'!C18+'LCTCS Summary'!C18</f>
        <v>750000</v>
      </c>
      <c r="D18" s="306">
        <f>BOR!D18+LUMCON!D18+LOSFA!D18+ULSummary!D18+'LSU Summary'!D18+'SU Summary'!D18+'LCTCS Summary'!D18</f>
        <v>750000</v>
      </c>
      <c r="E18" s="69">
        <f>BOR!E18+LUMCON!E18+LOSFA!E18+ULSummary!E18+'LSU Summary'!E18+'SU Summary'!E18+'LCTCS Summary'!E18</f>
        <v>750000</v>
      </c>
      <c r="F18" s="69">
        <f t="shared" si="1"/>
        <v>0</v>
      </c>
      <c r="G18" s="70">
        <f t="shared" si="0"/>
        <v>0</v>
      </c>
    </row>
    <row r="19" spans="1:7" ht="15" customHeight="1" x14ac:dyDescent="0.25">
      <c r="A19" s="75" t="s">
        <v>23</v>
      </c>
      <c r="B19" s="69">
        <f>BOR!B19+LUMCON!B19+LOSFA!B19+ULSummary!B19+'LSU Summary'!B19+'SU Summary'!B19+'LCTCS Summary'!B19</f>
        <v>3451512.37</v>
      </c>
      <c r="C19" s="69">
        <f>BOR!C19+LUMCON!C19+LOSFA!C19+ULSummary!C19+'LSU Summary'!C19+'SU Summary'!C19+'LCTCS Summary'!C19</f>
        <v>3656316</v>
      </c>
      <c r="D19" s="306">
        <f>BOR!D19+LUMCON!D19+LOSFA!D19+ULSummary!D19+'LSU Summary'!D19+'SU Summary'!D19+'LCTCS Summary'!D19</f>
        <v>3656316</v>
      </c>
      <c r="E19" s="69">
        <f>BOR!E19+LUMCON!E19+LOSFA!E19+ULSummary!E19+'LSU Summary'!E19+'SU Summary'!E19+'LCTCS Summary'!E19</f>
        <v>3655956</v>
      </c>
      <c r="F19" s="69">
        <f t="shared" si="1"/>
        <v>-360</v>
      </c>
      <c r="G19" s="70">
        <f t="shared" si="0"/>
        <v>-9.8459761136619484E-5</v>
      </c>
    </row>
    <row r="20" spans="1:7" ht="15" customHeight="1" x14ac:dyDescent="0.25">
      <c r="A20" s="75" t="s">
        <v>24</v>
      </c>
      <c r="B20" s="69">
        <f>BOR!B20+LUMCON!B20+LOSFA!B20+ULSummary!B20+'LSU Summary'!B20+'SU Summary'!B20+'LCTCS Summary'!B20</f>
        <v>210000</v>
      </c>
      <c r="C20" s="69">
        <f>BOR!C20+LUMCON!C20+LOSFA!C20+ULSummary!C20+'LSU Summary'!C20+'SU Summary'!C20+'LCTCS Summary'!C20</f>
        <v>210000</v>
      </c>
      <c r="D20" s="306">
        <f>BOR!D20+LUMCON!D20+LOSFA!D20+ULSummary!D20+'LSU Summary'!D20+'SU Summary'!D20+'LCTCS Summary'!D20</f>
        <v>210000</v>
      </c>
      <c r="E20" s="69">
        <f>BOR!E20+LUMCON!E20+LOSFA!E20+ULSummary!E20+'LSU Summary'!E20+'SU Summary'!E20+'LCTCS Summary'!E20</f>
        <v>210000</v>
      </c>
      <c r="F20" s="69">
        <f t="shared" si="1"/>
        <v>0</v>
      </c>
      <c r="G20" s="70">
        <f t="shared" si="0"/>
        <v>0</v>
      </c>
    </row>
    <row r="21" spans="1:7" ht="15" customHeight="1" x14ac:dyDescent="0.25">
      <c r="A21" s="75" t="s">
        <v>25</v>
      </c>
      <c r="B21" s="69">
        <f>BOR!B21+LUMCON!B21+LOSFA!B21+ULSummary!B21+'LSU Summary'!B21+'SU Summary'!B21+'LCTCS Summary'!B21</f>
        <v>0</v>
      </c>
      <c r="C21" s="69">
        <f>BOR!C21+LUMCON!C21+LOSFA!C21+ULSummary!C21+'LSU Summary'!C21+'SU Summary'!C21+'LCTCS Summary'!C21</f>
        <v>0</v>
      </c>
      <c r="D21" s="306">
        <f>BOR!D21+LUMCON!D21+LOSFA!D21+ULSummary!D21+'LSU Summary'!D21+'SU Summary'!D21+'LCTCS Summary'!D21</f>
        <v>0</v>
      </c>
      <c r="E21" s="69">
        <f>BOR!E21+LUMCON!E21+LOSFA!E21+ULSummary!E21+'LSU Summary'!E21+'SU Summary'!E21+'LCTCS Summary'!E21</f>
        <v>0</v>
      </c>
      <c r="F21" s="69">
        <f t="shared" si="1"/>
        <v>0</v>
      </c>
      <c r="G21" s="70">
        <f t="shared" si="0"/>
        <v>0</v>
      </c>
    </row>
    <row r="22" spans="1:7" ht="15" customHeight="1" x14ac:dyDescent="0.25">
      <c r="A22" s="75" t="s">
        <v>26</v>
      </c>
      <c r="B22" s="69">
        <f>BOR!B22+LUMCON!B22+LOSFA!B22+ULSummary!B22+'LSU Summary'!B22+'SU Summary'!B22+'LCTCS Summary'!B22</f>
        <v>20143626</v>
      </c>
      <c r="C22" s="69">
        <f>BOR!C22+LUMCON!C22+LOSFA!C22+ULSummary!C22+'LSU Summary'!C22+'SU Summary'!C22+'LCTCS Summary'!C22</f>
        <v>24230000</v>
      </c>
      <c r="D22" s="306">
        <f>BOR!D22+LUMCON!D22+LOSFA!D22+ULSummary!D22+'LSU Summary'!D22+'SU Summary'!D22+'LCTCS Summary'!D22</f>
        <v>24230000</v>
      </c>
      <c r="E22" s="69">
        <f>BOR!E22+LUMCON!E22+LOSFA!E22+ULSummary!E22+'LSU Summary'!E22+'SU Summary'!E22+'LCTCS Summary'!E22</f>
        <v>22220000</v>
      </c>
      <c r="F22" s="69">
        <f t="shared" si="1"/>
        <v>-2010000</v>
      </c>
      <c r="G22" s="70">
        <f t="shared" si="0"/>
        <v>-8.2955014444903011E-2</v>
      </c>
    </row>
    <row r="23" spans="1:7" ht="15" customHeight="1" x14ac:dyDescent="0.25">
      <c r="A23" s="76" t="s">
        <v>27</v>
      </c>
      <c r="B23" s="69">
        <f>BOR!B23+LUMCON!B23+LOSFA!B23+ULSummary!B23+'LSU Summary'!B23+'SU Summary'!B23+'LCTCS Summary'!B23</f>
        <v>17374</v>
      </c>
      <c r="C23" s="69">
        <f>BOR!C23+LUMCON!C23+LOSFA!C23+ULSummary!C23+'LSU Summary'!C23+'SU Summary'!C23+'LCTCS Summary'!C23</f>
        <v>200000</v>
      </c>
      <c r="D23" s="306">
        <f>BOR!D23+LUMCON!D23+LOSFA!D23+ULSummary!D23+'LSU Summary'!D23+'SU Summary'!D23+'LCTCS Summary'!D23</f>
        <v>200000</v>
      </c>
      <c r="E23" s="69">
        <f>BOR!E23+LUMCON!E23+LOSFA!E23+ULSummary!E23+'LSU Summary'!E23+'SU Summary'!E23+'LCTCS Summary'!E23</f>
        <v>200000</v>
      </c>
      <c r="F23" s="69">
        <f t="shared" si="1"/>
        <v>0</v>
      </c>
      <c r="G23" s="70">
        <f t="shared" si="0"/>
        <v>0</v>
      </c>
    </row>
    <row r="24" spans="1:7" ht="15" customHeight="1" x14ac:dyDescent="0.25">
      <c r="A24" s="76" t="s">
        <v>28</v>
      </c>
      <c r="B24" s="69">
        <f>BOR!B24+LUMCON!B24+LOSFA!B24+ULSummary!B24+'LSU Summary'!B24+'SU Summary'!B24+'LCTCS Summary'!B24</f>
        <v>10000000</v>
      </c>
      <c r="C24" s="69">
        <f>BOR!C24+LUMCON!C24+LOSFA!C24+ULSummary!C24+'LSU Summary'!C24+'SU Summary'!C24+'LCTCS Summary'!C24</f>
        <v>10000000</v>
      </c>
      <c r="D24" s="306">
        <f>BOR!D24+LUMCON!D24+LOSFA!D24+ULSummary!D24+'LSU Summary'!D24+'SU Summary'!D24+'LCTCS Summary'!D24</f>
        <v>10000000</v>
      </c>
      <c r="E24" s="69">
        <f>BOR!E24+LUMCON!E24+LOSFA!E24+ULSummary!E24+'LSU Summary'!E24+'SU Summary'!E24+'LCTCS Summary'!E24</f>
        <v>10000000</v>
      </c>
      <c r="F24" s="69">
        <f t="shared" si="1"/>
        <v>0</v>
      </c>
      <c r="G24" s="70">
        <f t="shared" si="0"/>
        <v>0</v>
      </c>
    </row>
    <row r="25" spans="1:7" ht="15" customHeight="1" x14ac:dyDescent="0.25">
      <c r="A25" s="76" t="s">
        <v>29</v>
      </c>
      <c r="B25" s="69">
        <f>BOR!B25+LUMCON!B25+LOSFA!B25+ULSummary!B25+'LSU Summary'!B25+'SU Summary'!B25+'LCTCS Summary'!B25</f>
        <v>60000</v>
      </c>
      <c r="C25" s="69">
        <f>BOR!C25+LUMCON!C25+LOSFA!C25+ULSummary!C25+'LSU Summary'!C25+'SU Summary'!C25+'LCTCS Summary'!C25</f>
        <v>60000</v>
      </c>
      <c r="D25" s="306">
        <f>BOR!D25+LUMCON!D25+LOSFA!D25+ULSummary!D25+'LSU Summary'!D25+'SU Summary'!D25+'LCTCS Summary'!D25</f>
        <v>60000</v>
      </c>
      <c r="E25" s="69">
        <f>BOR!E25+LUMCON!E25+LOSFA!E25+ULSummary!E25+'LSU Summary'!E25+'SU Summary'!E25+'LCTCS Summary'!E25</f>
        <v>60000</v>
      </c>
      <c r="F25" s="69">
        <f t="shared" si="1"/>
        <v>0</v>
      </c>
      <c r="G25" s="70">
        <f t="shared" si="0"/>
        <v>0</v>
      </c>
    </row>
    <row r="26" spans="1:7" ht="15" customHeight="1" x14ac:dyDescent="0.25">
      <c r="A26" s="76" t="s">
        <v>30</v>
      </c>
      <c r="B26" s="69">
        <f>BOR!B26+LUMCON!B26+LOSFA!B26+ULSummary!B26+'LSU Summary'!B26+'SU Summary'!B26+'LCTCS Summary'!B26</f>
        <v>211552</v>
      </c>
      <c r="C26" s="69">
        <f>BOR!C26+LUMCON!C26+LOSFA!C26+ULSummary!C26+'LSU Summary'!C26+'SU Summary'!C26+'LCTCS Summary'!C26</f>
        <v>211552</v>
      </c>
      <c r="D26" s="306">
        <f>BOR!D26+LUMCON!D26+LOSFA!D26+ULSummary!D26+'LSU Summary'!D26+'SU Summary'!D26+'LCTCS Summary'!D26</f>
        <v>211552</v>
      </c>
      <c r="E26" s="69">
        <f>BOR!E26+LUMCON!E26+LOSFA!E26+ULSummary!E26+'LSU Summary'!E26+'SU Summary'!E26+'LCTCS Summary'!E26</f>
        <v>198750</v>
      </c>
      <c r="F26" s="69">
        <f t="shared" si="1"/>
        <v>-12802</v>
      </c>
      <c r="G26" s="70">
        <f t="shared" si="0"/>
        <v>-6.0514672515504464E-2</v>
      </c>
    </row>
    <row r="27" spans="1:7" ht="15" customHeight="1" x14ac:dyDescent="0.25">
      <c r="A27" s="76" t="s">
        <v>31</v>
      </c>
      <c r="B27" s="69">
        <f>BOR!B27+LUMCON!B27+LOSFA!B27+ULSummary!B27+'LSU Summary'!B27+'SU Summary'!B27+'LCTCS Summary'!B27</f>
        <v>67229949.650000006</v>
      </c>
      <c r="C27" s="69">
        <f>BOR!C27+LUMCON!C27+LOSFA!C27+ULSummary!C27+'LSU Summary'!C27+'SU Summary'!C27+'LCTCS Summary'!C27</f>
        <v>67267498</v>
      </c>
      <c r="D27" s="306">
        <f>BOR!D27+LUMCON!D27+LOSFA!D27+ULSummary!D27+'LSU Summary'!D27+'SU Summary'!D27+'LCTCS Summary'!D27</f>
        <v>67267498</v>
      </c>
      <c r="E27" s="69">
        <f>BOR!E27+LUMCON!E27+LOSFA!E27+ULSummary!E27+'LSU Summary'!E27+'SU Summary'!E27+'LCTCS Summary'!E27</f>
        <v>58246078</v>
      </c>
      <c r="F27" s="69">
        <f t="shared" si="1"/>
        <v>-9021420</v>
      </c>
      <c r="G27" s="70">
        <f t="shared" si="0"/>
        <v>-0.13411261408890218</v>
      </c>
    </row>
    <row r="28" spans="1:7" ht="15" customHeight="1" x14ac:dyDescent="0.25">
      <c r="A28" s="76" t="s">
        <v>87</v>
      </c>
      <c r="B28" s="69">
        <f>BOR!B28+LUMCON!B28+LOSFA!B28+ULSummary!B28+'LSU Summary'!B28+'SU Summary'!B28+'LCTCS Summary'!B28</f>
        <v>200000</v>
      </c>
      <c r="C28" s="69">
        <f>BOR!C28+LUMCON!C28+LOSFA!C28+ULSummary!C28+'LSU Summary'!C28+'SU Summary'!C28+'LCTCS Summary'!C28</f>
        <v>200000</v>
      </c>
      <c r="D28" s="306">
        <f>BOR!D28+LUMCON!D28+LOSFA!D28+ULSummary!D28+'LSU Summary'!D28+'SU Summary'!D28+'LCTCS Summary'!D28</f>
        <v>200000</v>
      </c>
      <c r="E28" s="69">
        <f>BOR!E28+LUMCON!E28+LOSFA!E28+ULSummary!E28+'LSU Summary'!E28+'SU Summary'!E28+'LCTCS Summary'!E28</f>
        <v>200000</v>
      </c>
      <c r="F28" s="69">
        <f t="shared" si="1"/>
        <v>0</v>
      </c>
      <c r="G28" s="70">
        <f t="shared" si="0"/>
        <v>0</v>
      </c>
    </row>
    <row r="29" spans="1:7" ht="15" customHeight="1" x14ac:dyDescent="0.25">
      <c r="A29" s="76" t="s">
        <v>32</v>
      </c>
      <c r="B29" s="69">
        <f>BOR!B29+LUMCON!B33+LOSFA!B29+ULSummary!B29+'LSU Summary'!B29+'SU Summary'!B29+'LCTCS Summary'!B29</f>
        <v>0</v>
      </c>
      <c r="C29" s="69">
        <f>BOR!C29+LUMCON!C33+LOSFA!C29+ULSummary!C29+'LSU Summary'!C29+'SU Summary'!C29+'LCTCS Summary'!C29</f>
        <v>0</v>
      </c>
      <c r="D29" s="306">
        <f>BOR!D29+LUMCON!D33+LOSFA!D29+ULSummary!D29+'LSU Summary'!D29+'SU Summary'!D29+'LCTCS Summary'!D29</f>
        <v>0</v>
      </c>
      <c r="E29" s="69">
        <f>BOR!E29+LUMCON!E33+LOSFA!E29+ULSummary!E29+'LSU Summary'!E29+'SU Summary'!E29+'LCTCS Summary'!E29</f>
        <v>0</v>
      </c>
      <c r="F29" s="69">
        <f t="shared" si="1"/>
        <v>0</v>
      </c>
      <c r="G29" s="70">
        <f t="shared" si="0"/>
        <v>0</v>
      </c>
    </row>
    <row r="30" spans="1:7" ht="15" customHeight="1" x14ac:dyDescent="0.25">
      <c r="A30" s="217" t="s">
        <v>199</v>
      </c>
      <c r="B30" s="69">
        <f>BOR!B30+LUMCON!B34+LOSFA!B30+ULSummary!B30+'LSU Summary'!B30+'SU Summary'!B30+'LCTCS Summary'!B30</f>
        <v>32473</v>
      </c>
      <c r="C30" s="69">
        <f>BOR!C30+LUMCON!C34+LOSFA!C30+ULSummary!C30+'LSU Summary'!C30+'SU Summary'!C30+'LCTCS Summary'!C30</f>
        <v>32473</v>
      </c>
      <c r="D30" s="306">
        <f>BOR!D30+LUMCON!D34+LOSFA!D30+ULSummary!D30+'LSU Summary'!D30+'SU Summary'!D30+'LCTCS Summary'!D30</f>
        <v>32473</v>
      </c>
      <c r="E30" s="69">
        <f>BOR!E30+LUMCON!E34+LOSFA!E30+ULSummary!E30+'LSU Summary'!E30+'SU Summary'!E30+'LCTCS Summary'!E30</f>
        <v>25435</v>
      </c>
      <c r="F30" s="69">
        <f t="shared" si="1"/>
        <v>-7038</v>
      </c>
      <c r="G30" s="70">
        <f t="shared" si="0"/>
        <v>-0.21673390201090137</v>
      </c>
    </row>
    <row r="31" spans="1:7" ht="15" customHeight="1" x14ac:dyDescent="0.25">
      <c r="A31" s="76" t="s">
        <v>200</v>
      </c>
      <c r="B31" s="69">
        <f>BOR!B31+LUMCON!B35+LOSFA!B31+ULSummary!B31+'LSU Summary'!B31+'SU Summary'!B31+'LCTCS Summary'!B31</f>
        <v>200000</v>
      </c>
      <c r="C31" s="69">
        <f>BOR!C31+LUMCON!C35+LOSFA!C31+ULSummary!C31+'LSU Summary'!C31+'SU Summary'!C31+'LCTCS Summary'!C31</f>
        <v>200000</v>
      </c>
      <c r="D31" s="306">
        <f>BOR!D31+LUMCON!D35+LOSFA!D31+ULSummary!D31+'LSU Summary'!D31+'SU Summary'!D31+'LCTCS Summary'!D31</f>
        <v>200000</v>
      </c>
      <c r="E31" s="69">
        <f>BOR!E31+LUMCON!E35+LOSFA!E31+ULSummary!E31+'LSU Summary'!E31+'SU Summary'!E31+'LCTCS Summary'!E31</f>
        <v>200000</v>
      </c>
      <c r="F31" s="69">
        <f t="shared" si="1"/>
        <v>0</v>
      </c>
      <c r="G31" s="70">
        <f t="shared" si="0"/>
        <v>0</v>
      </c>
    </row>
    <row r="32" spans="1:7" ht="15" customHeight="1" x14ac:dyDescent="0.25">
      <c r="A32" s="350" t="s">
        <v>211</v>
      </c>
      <c r="B32" s="69">
        <f>BOR!B32+LUMCON!B36+LOSFA!B32+ULSummary!B32+'LSU Summary'!B32+'SU Summary'!B32+'LCTCS Summary'!B32</f>
        <v>0</v>
      </c>
      <c r="C32" s="69">
        <f>BOR!C32+LUMCON!C36+LOSFA!C32+ULSummary!C32+'LSU Summary'!C32+'SU Summary'!C32+'LCTCS Summary'!C32</f>
        <v>0</v>
      </c>
      <c r="D32" s="306">
        <f>BOR!D32+LUMCON!D36+LOSFA!D32+ULSummary!D32+'LSU Summary'!D32+'SU Summary'!D32+'LCTCS Summary'!D32</f>
        <v>0</v>
      </c>
      <c r="E32" s="69">
        <f>BOR!E32+LUMCON!E36+LOSFA!E32+ULSummary!E32+'LSU Summary'!E32+'SU Summary'!E32+'LCTCS Summary'!E32</f>
        <v>1000000</v>
      </c>
      <c r="F32" s="69">
        <f t="shared" ref="F32" si="2">E32-C32</f>
        <v>1000000</v>
      </c>
      <c r="G32" s="70">
        <f t="shared" ref="G32" si="3">IF(ISBLANK(F32),"  ",IF(C32&gt;0,F32/C32,IF(F32&gt;0,1,0)))</f>
        <v>1</v>
      </c>
    </row>
    <row r="33" spans="1:13" ht="15" customHeight="1" x14ac:dyDescent="0.25">
      <c r="A33" s="77" t="s">
        <v>33</v>
      </c>
      <c r="B33" s="74"/>
      <c r="C33" s="74"/>
      <c r="D33" s="307"/>
      <c r="E33" s="74"/>
      <c r="F33" s="74"/>
      <c r="G33" s="66"/>
    </row>
    <row r="34" spans="1:13" ht="15" customHeight="1" x14ac:dyDescent="0.25">
      <c r="A34" s="73" t="s">
        <v>34</v>
      </c>
      <c r="B34" s="69">
        <f>BOR!B34+LUMCON!B35+LOSFA!B34+ULSummary!B34+'LSU Summary'!B34+'SU Summary'!B34+'LCTCS Summary'!B34</f>
        <v>0</v>
      </c>
      <c r="C34" s="69">
        <f>BOR!C34+LUMCON!C35+LOSFA!C34+ULSummary!C34+'LSU Summary'!C34+'SU Summary'!C34+'LCTCS Summary'!C34</f>
        <v>0</v>
      </c>
      <c r="D34" s="306">
        <f>BOR!D34+LUMCON!D35+LOSFA!D34+ULSummary!D34+'LSU Summary'!D34+'SU Summary'!D34+'LCTCS Summary'!D34</f>
        <v>0</v>
      </c>
      <c r="E34" s="69">
        <f>BOR!E34+LUMCON!E35+LOSFA!E34+ULSummary!E34+'LSU Summary'!E34+'SU Summary'!E34+'LCTCS Summary'!E34</f>
        <v>0</v>
      </c>
      <c r="F34" s="69">
        <f>E34-C34</f>
        <v>0</v>
      </c>
      <c r="G34" s="70">
        <f>IF(ISBLANK(F34),"  ",IF(C34&gt;0,F34/C34,IF(F34&gt;0,1,0)))</f>
        <v>0</v>
      </c>
    </row>
    <row r="35" spans="1:13" ht="15" customHeight="1" x14ac:dyDescent="0.25">
      <c r="A35" s="78" t="s">
        <v>35</v>
      </c>
      <c r="B35" s="74"/>
      <c r="C35" s="74"/>
      <c r="D35" s="307"/>
      <c r="E35" s="74"/>
      <c r="F35" s="74"/>
      <c r="G35" s="66"/>
    </row>
    <row r="36" spans="1:13" ht="15" customHeight="1" x14ac:dyDescent="0.25">
      <c r="A36" s="73" t="s">
        <v>34</v>
      </c>
      <c r="B36" s="69">
        <f>BOR!B36+LUMCON!B37+LOSFA!B36+ULSummary!B36+'LSU Summary'!B36+'SU Summary'!B36+'LCTCS Summary'!B36</f>
        <v>0</v>
      </c>
      <c r="C36" s="69">
        <f>BOR!C36+LUMCON!C37+LOSFA!C36+ULSummary!C36+'LSU Summary'!C36+'SU Summary'!C36+'LCTCS Summary'!C36</f>
        <v>0</v>
      </c>
      <c r="D36" s="306">
        <f>BOR!D36+LUMCON!D37+LOSFA!D36+ULSummary!D36+'LSU Summary'!D36+'SU Summary'!D36+'LCTCS Summary'!D36</f>
        <v>0</v>
      </c>
      <c r="E36" s="69">
        <f>BOR!E36+LUMCON!E37+LOSFA!E36+ULSummary!E36+'LSU Summary'!E36+'SU Summary'!E36+'LCTCS Summary'!E36</f>
        <v>0</v>
      </c>
      <c r="F36" s="69">
        <f>E36-C36</f>
        <v>0</v>
      </c>
      <c r="G36" s="70">
        <f>IF(ISBLANK(F36),"  ",IF(C36&gt;0,F36/C36,IF(F36&gt;0,1,0)))</f>
        <v>0</v>
      </c>
    </row>
    <row r="37" spans="1:13" ht="15" customHeight="1" x14ac:dyDescent="0.25">
      <c r="A37" s="75" t="s">
        <v>36</v>
      </c>
      <c r="B37" s="122"/>
      <c r="C37" s="122"/>
      <c r="D37" s="308"/>
      <c r="E37" s="122"/>
      <c r="F37" s="72"/>
      <c r="G37" s="70" t="s">
        <v>37</v>
      </c>
    </row>
    <row r="38" spans="1:13" s="124" customFormat="1" ht="15" customHeight="1" x14ac:dyDescent="0.25">
      <c r="A38" s="79" t="s">
        <v>38</v>
      </c>
      <c r="B38" s="123">
        <f>B36+B34+B10+B9+B8</f>
        <v>1130385412.3399999</v>
      </c>
      <c r="C38" s="123">
        <f>C36+C34+C10+C9+C8</f>
        <v>1139539943.2</v>
      </c>
      <c r="D38" s="309">
        <f>D36+D34+D10+D9+D8</f>
        <v>1139539942.6599998</v>
      </c>
      <c r="E38" s="123">
        <f>E36+E34+E10+E9+E8</f>
        <v>1318817692.6900001</v>
      </c>
      <c r="F38" s="87">
        <f>E38-C38</f>
        <v>179277749.49000001</v>
      </c>
      <c r="G38" s="81">
        <f>IF(ISBLANK(F38),"  ",IF(C38&gt;0,F38/C38,IF(F38&gt;0,1,0)))</f>
        <v>0.157324673487584</v>
      </c>
      <c r="J38" s="189"/>
    </row>
    <row r="39" spans="1:13" ht="15" customHeight="1" x14ac:dyDescent="0.25">
      <c r="A39" s="77" t="s">
        <v>39</v>
      </c>
      <c r="B39" s="74"/>
      <c r="C39" s="74"/>
      <c r="D39" s="307"/>
      <c r="E39" s="74"/>
      <c r="F39" s="74"/>
      <c r="G39" s="66"/>
    </row>
    <row r="40" spans="1:13" ht="15" customHeight="1" x14ac:dyDescent="0.25">
      <c r="A40" s="82" t="s">
        <v>40</v>
      </c>
      <c r="B40" s="69">
        <f>BOR!B40+LUMCON!B40+LOSFA!B40+ULSummary!B40+'LSU Summary'!B40+'SU Summary'!B40+'LCTCS Summary'!B40</f>
        <v>0</v>
      </c>
      <c r="C40" s="69">
        <f>BOR!C40+LUMCON!C40+LOSFA!C40+ULSummary!C40+'LSU Summary'!C40+'SU Summary'!C40+'LCTCS Summary'!C40</f>
        <v>0</v>
      </c>
      <c r="D40" s="306">
        <f>BOR!D40+LUMCON!D40+LOSFA!D40+ULSummary!D40+'LSU Summary'!D40+'SU Summary'!D40+'LCTCS Summary'!D40</f>
        <v>0</v>
      </c>
      <c r="E40" s="69">
        <f>BOR!E40+LUMCON!E40+LOSFA!E40+ULSummary!E40+'LSU Summary'!E40+'SU Summary'!E40+'LCTCS Summary'!E40</f>
        <v>0</v>
      </c>
      <c r="F40" s="69">
        <f>E40-C40</f>
        <v>0</v>
      </c>
      <c r="G40" s="70">
        <f t="shared" ref="G40:G45" si="4">IF(ISBLANK(F40),"  ",IF(C40&gt;0,F40/C40,IF(F40&gt;0,1,0)))</f>
        <v>0</v>
      </c>
    </row>
    <row r="41" spans="1:13" ht="15" customHeight="1" x14ac:dyDescent="0.25">
      <c r="A41" s="83" t="s">
        <v>41</v>
      </c>
      <c r="B41" s="69">
        <f>BOR!B41+LUMCON!B41+LOSFA!B41+ULSummary!B41+'LSU Summary'!B41+'SU Summary'!B41+'LCTCS Summary'!B41</f>
        <v>0</v>
      </c>
      <c r="C41" s="69">
        <f>BOR!C41+LUMCON!C41+LOSFA!C41+ULSummary!C41+'LSU Summary'!C41+'SU Summary'!C41+'LCTCS Summary'!C41</f>
        <v>0</v>
      </c>
      <c r="D41" s="306">
        <f>BOR!D41+LUMCON!D41+LOSFA!D41+ULSummary!D41+'LSU Summary'!D41+'SU Summary'!D41+'LCTCS Summary'!D41</f>
        <v>0</v>
      </c>
      <c r="E41" s="69">
        <f>BOR!E41+LUMCON!E41+LOSFA!E41+ULSummary!E41+'LSU Summary'!E41+'SU Summary'!E41+'LCTCS Summary'!E41</f>
        <v>0</v>
      </c>
      <c r="F41" s="69">
        <f>E41-C41</f>
        <v>0</v>
      </c>
      <c r="G41" s="70">
        <f t="shared" si="4"/>
        <v>0</v>
      </c>
    </row>
    <row r="42" spans="1:13" ht="15" customHeight="1" x14ac:dyDescent="0.25">
      <c r="A42" s="83" t="s">
        <v>42</v>
      </c>
      <c r="B42" s="69">
        <f>BOR!B42+LUMCON!B42+LOSFA!B42+ULSummary!B42+'LSU Summary'!B42+'SU Summary'!B42+'LCTCS Summary'!B42</f>
        <v>1353068.2899999991</v>
      </c>
      <c r="C42" s="69">
        <f>BOR!C42+LUMCON!C42+LOSFA!C42+ULSummary!C42+'LSU Summary'!C42+'SU Summary'!C42+'LCTCS Summary'!C42</f>
        <v>0</v>
      </c>
      <c r="D42" s="306">
        <f>BOR!D42+LUMCON!D42+LOSFA!D42+ULSummary!D42+'LSU Summary'!D42+'SU Summary'!D42+'LCTCS Summary'!D42</f>
        <v>0</v>
      </c>
      <c r="E42" s="69">
        <f>BOR!E42+LUMCON!E42+LOSFA!E42+ULSummary!E42+'LSU Summary'!E42+'SU Summary'!E42+'LCTCS Summary'!E42</f>
        <v>0</v>
      </c>
      <c r="F42" s="69">
        <f t="shared" ref="F42:F45" si="5">E42-C42</f>
        <v>0</v>
      </c>
      <c r="G42" s="70">
        <f t="shared" si="4"/>
        <v>0</v>
      </c>
    </row>
    <row r="43" spans="1:13" ht="15" customHeight="1" x14ac:dyDescent="0.25">
      <c r="A43" s="83" t="s">
        <v>43</v>
      </c>
      <c r="B43" s="69">
        <f>BOR!B43+LUMCON!B43+LOSFA!B43+ULSummary!B43+'LSU Summary'!B43+'SU Summary'!B43+'LCTCS Summary'!B43</f>
        <v>0</v>
      </c>
      <c r="C43" s="69">
        <f>BOR!C43+LUMCON!C43+LOSFA!C43+ULSummary!C43+'LSU Summary'!C43+'SU Summary'!C43+'LCTCS Summary'!C43</f>
        <v>0</v>
      </c>
      <c r="D43" s="306">
        <f>BOR!D43+LUMCON!D43+LOSFA!D43+ULSummary!D43+'LSU Summary'!D43+'SU Summary'!D43+'LCTCS Summary'!D43</f>
        <v>0</v>
      </c>
      <c r="E43" s="69">
        <f>BOR!E43+LUMCON!E43+LOSFA!E43+ULSummary!E43+'LSU Summary'!E43+'SU Summary'!E43+'LCTCS Summary'!E43</f>
        <v>0</v>
      </c>
      <c r="F43" s="69">
        <f t="shared" si="5"/>
        <v>0</v>
      </c>
      <c r="G43" s="70">
        <f t="shared" si="4"/>
        <v>0</v>
      </c>
    </row>
    <row r="44" spans="1:13" ht="15" customHeight="1" x14ac:dyDescent="0.25">
      <c r="A44" s="84" t="s">
        <v>44</v>
      </c>
      <c r="B44" s="69">
        <f>BOR!B44+LUMCON!B44+LOSFA!B44+ULSummary!B44+'LSU Summary'!B44+'SU Summary'!B44+'LCTCS Summary'!B44</f>
        <v>0</v>
      </c>
      <c r="C44" s="69">
        <f>BOR!C44+LUMCON!C44+LOSFA!C44+ULSummary!C44+'LSU Summary'!C44+'SU Summary'!C44+'LCTCS Summary'!C44</f>
        <v>0</v>
      </c>
      <c r="D44" s="306">
        <f>BOR!D44+LUMCON!D44+LOSFA!D44+ULSummary!D44+'LSU Summary'!D44+'SU Summary'!D44+'LCTCS Summary'!D44</f>
        <v>0</v>
      </c>
      <c r="E44" s="69">
        <f>BOR!E44+LUMCON!E44+LOSFA!E44+ULSummary!E44+'LSU Summary'!E44+'SU Summary'!E44+'LCTCS Summary'!E44</f>
        <v>0</v>
      </c>
      <c r="F44" s="69">
        <f t="shared" si="5"/>
        <v>0</v>
      </c>
      <c r="G44" s="70">
        <f t="shared" si="4"/>
        <v>0</v>
      </c>
    </row>
    <row r="45" spans="1:13" s="124" customFormat="1" ht="15" customHeight="1" x14ac:dyDescent="0.25">
      <c r="A45" s="77" t="s">
        <v>45</v>
      </c>
      <c r="B45" s="87">
        <f>SUM(B40:B44)</f>
        <v>1353068.2899999991</v>
      </c>
      <c r="C45" s="87">
        <f>SUM(C40:C44)</f>
        <v>0</v>
      </c>
      <c r="D45" s="310">
        <f>SUM(D40:D44)</f>
        <v>0</v>
      </c>
      <c r="E45" s="87">
        <f>SUM(E40:E44)</f>
        <v>0</v>
      </c>
      <c r="F45" s="87">
        <f t="shared" si="5"/>
        <v>0</v>
      </c>
      <c r="G45" s="81">
        <f t="shared" si="4"/>
        <v>0</v>
      </c>
      <c r="M45" s="124" t="s">
        <v>46</v>
      </c>
    </row>
    <row r="46" spans="1:13" ht="15" customHeight="1" x14ac:dyDescent="0.25">
      <c r="A46" s="75" t="s">
        <v>46</v>
      </c>
      <c r="B46" s="74"/>
      <c r="C46" s="74"/>
      <c r="D46" s="307"/>
      <c r="E46" s="74"/>
      <c r="F46" s="74"/>
      <c r="G46" s="66"/>
    </row>
    <row r="47" spans="1:13" s="124" customFormat="1" ht="15" customHeight="1" x14ac:dyDescent="0.25">
      <c r="A47" s="86" t="s">
        <v>47</v>
      </c>
      <c r="B47" s="87">
        <f>BOR!B47+LUMCON!B47+LOSFA!B47+ULSummary!B47+'LSU Summary'!B47+'SU Summary'!B47+'LCTCS Summary'!B47</f>
        <v>19651103.050000001</v>
      </c>
      <c r="C47" s="87">
        <f>BOR!C47+LUMCON!C47+LOSFA!C47+ULSummary!C47+'LSU Summary'!C47+'SU Summary'!C47+'LCTCS Summary'!C47</f>
        <v>22759410</v>
      </c>
      <c r="D47" s="310">
        <f>BOR!D47+LUMCON!D47+LOSFA!D47+ULSummary!D47+'LSU Summary'!D47+'SU Summary'!D47+'LCTCS Summary'!D47</f>
        <v>22759410</v>
      </c>
      <c r="E47" s="87">
        <f>BOR!E47+LUMCON!E47+LOSFA!E47+ULSummary!E47+'LSU Summary'!E47+'SU Summary'!E47+'LCTCS Summary'!E47</f>
        <v>22967410</v>
      </c>
      <c r="F47" s="87">
        <f>E47-C47</f>
        <v>208000</v>
      </c>
      <c r="G47" s="81">
        <f>IF(ISBLANK(F47),"  ",IF(C47&gt;0,F47/C47,IF(F47&gt;0,1,0)))</f>
        <v>9.1390769795877836E-3</v>
      </c>
    </row>
    <row r="48" spans="1:13" ht="15" customHeight="1" x14ac:dyDescent="0.25">
      <c r="A48" s="75" t="s">
        <v>46</v>
      </c>
      <c r="B48" s="80"/>
      <c r="C48" s="80"/>
      <c r="D48" s="311"/>
      <c r="E48" s="80"/>
      <c r="F48" s="74"/>
      <c r="G48" s="66"/>
    </row>
    <row r="49" spans="1:10" ht="15" customHeight="1" x14ac:dyDescent="0.25">
      <c r="A49" s="86" t="s">
        <v>198</v>
      </c>
      <c r="B49" s="87">
        <f>BOR!B49+LUMCON!B49+LOSFA!B49+ULSummary!B49+'LSU Summary'!B49+'SU Summary'!B49+'LCTCS Summary'!B49</f>
        <v>0</v>
      </c>
      <c r="C49" s="302">
        <f>BOR!C49+LUMCON!C49+LOSFA!C49+ULSummary!C49+'LSU Summary'!C49+'SU Summary'!C49+'LCTCS Summary'!C49</f>
        <v>0</v>
      </c>
      <c r="D49" s="312">
        <f>BOR!D49+LUMCON!D49+LOSFA!D49+ULSummary!D49+'LSU Summary'!D49+'SU Summary'!D49+'LCTCS Summary'!D49</f>
        <v>92506989</v>
      </c>
      <c r="E49" s="87">
        <f>BOR!E49+LUMCON!E49+LOSFA!E49+ULSummary!E49+'LSU Summary'!E49+'SU Summary'!E49+'LCTCS Summary'!E49</f>
        <v>0</v>
      </c>
      <c r="F49" s="87">
        <f>E49-C49</f>
        <v>0</v>
      </c>
      <c r="G49" s="81">
        <f>IF(ISBLANK(F49)," ",IF(C49&gt;0,F49/C49,IF(F49&gt;0,1,0)))</f>
        <v>0</v>
      </c>
      <c r="J49" s="187"/>
    </row>
    <row r="50" spans="1:10" ht="15" customHeight="1" x14ac:dyDescent="0.25">
      <c r="A50" s="73"/>
      <c r="B50" s="65"/>
      <c r="C50" s="65"/>
      <c r="D50" s="305"/>
      <c r="E50" s="65"/>
      <c r="F50" s="65"/>
      <c r="G50" s="67"/>
    </row>
    <row r="51" spans="1:10" s="124" customFormat="1" ht="15" customHeight="1" x14ac:dyDescent="0.25">
      <c r="A51" s="86" t="s">
        <v>48</v>
      </c>
      <c r="B51" s="87">
        <f>BOR!B51+LUMCON!B51+LOSFA!B51+ULSummary!B51+'LSU Summary'!B51+'SU Summary'!B51+'LCTCS Summary'!B51</f>
        <v>6792110</v>
      </c>
      <c r="C51" s="87">
        <f>BOR!C51+LUMCON!C51+LOSFA!C51+ULSummary!C51+'LSU Summary'!C51+'SU Summary'!C51+'LCTCS Summary'!C51</f>
        <v>0</v>
      </c>
      <c r="D51" s="310">
        <f>BOR!D51+LUMCON!D51+LOSFA!D51+ULSummary!D51+'LSU Summary'!D51+'SU Summary'!D51+'LCTCS Summary'!D51</f>
        <v>0</v>
      </c>
      <c r="E51" s="87">
        <f>BOR!E51+LUMCON!E51+LOSFA!E51+ULSummary!E51+'LSU Summary'!E51+'SU Summary'!E51+'LCTCS Summary'!E51</f>
        <v>0</v>
      </c>
      <c r="F51" s="87">
        <f>E51-C51</f>
        <v>0</v>
      </c>
      <c r="G51" s="81">
        <f>IF(ISBLANK(F51),"  ",IF(C51&gt;0,F51/C51,IF(F51&gt;0,1,0)))</f>
        <v>0</v>
      </c>
    </row>
    <row r="52" spans="1:10" ht="15" customHeight="1" x14ac:dyDescent="0.25">
      <c r="A52" s="75" t="s">
        <v>46</v>
      </c>
      <c r="B52" s="74"/>
      <c r="C52" s="74"/>
      <c r="D52" s="307"/>
      <c r="E52" s="74"/>
      <c r="F52" s="74"/>
      <c r="G52" s="66"/>
    </row>
    <row r="53" spans="1:10" s="124" customFormat="1" ht="15" customHeight="1" x14ac:dyDescent="0.25">
      <c r="A53" s="77" t="s">
        <v>49</v>
      </c>
      <c r="B53" s="87">
        <f>BOR!B53+LUMCON!B53+LOSFA!B53+ULSummary!B53+'LSU Summary'!B53+'SU Summary'!B53+'LCTCS Summary'!B53</f>
        <v>1557176489.8900001</v>
      </c>
      <c r="C53" s="87">
        <f>BOR!C53+LUMCON!C53+LOSFA!C53+ULSummary!C53+'LSU Summary'!C53+'SU Summary'!C53+'LCTCS Summary'!C53</f>
        <v>1612236329.5</v>
      </c>
      <c r="D53" s="310">
        <f>BOR!D53+LUMCON!D53+LOSFA!D53+ULSummary!D53+'LSU Summary'!D53+'SU Summary'!D53+'LCTCS Summary'!D53</f>
        <v>2324939452.5</v>
      </c>
      <c r="E53" s="87">
        <f>BOR!E53+LUMCON!E53+LOSFA!E53+ULSummary!E53+'LSU Summary'!E53+'SU Summary'!E53+'LCTCS Summary'!E53</f>
        <v>1650962760</v>
      </c>
      <c r="F53" s="87">
        <f>E53-C53</f>
        <v>38726430.5</v>
      </c>
      <c r="G53" s="81">
        <f>IF(ISBLANK(F53),"  ",IF(C53&gt;0,F53/C53,IF(F53&gt;0,1,0)))</f>
        <v>2.4020318728340626E-2</v>
      </c>
      <c r="J53" s="189"/>
    </row>
    <row r="54" spans="1:10" ht="15" customHeight="1" x14ac:dyDescent="0.25">
      <c r="A54" s="75" t="s">
        <v>46</v>
      </c>
      <c r="B54" s="74"/>
      <c r="C54" s="74"/>
      <c r="D54" s="307"/>
      <c r="E54" s="74"/>
      <c r="F54" s="74"/>
      <c r="G54" s="66"/>
      <c r="J54" s="187"/>
    </row>
    <row r="55" spans="1:10" s="124" customFormat="1" ht="15" customHeight="1" x14ac:dyDescent="0.25">
      <c r="A55" s="88" t="s">
        <v>50</v>
      </c>
      <c r="B55" s="87">
        <f>BOR!B55+LUMCON!B55+LOSFA!B55+ULSummary!B55+'LSU Summary'!B55+'SU Summary'!B55+'LCTCS Summary'!B55</f>
        <v>47320625.710000001</v>
      </c>
      <c r="C55" s="87">
        <f>BOR!C55+LUMCON!C55+LOSFA!C55+ULSummary!C55+'LSU Summary'!C55+'SU Summary'!C55+'LCTCS Summary'!C55</f>
        <v>74103443</v>
      </c>
      <c r="D55" s="310">
        <f>BOR!D55+LUMCON!D55+LOSFA!D55+ULSummary!D55+'LSU Summary'!D55+'SU Summary'!D55+'LCTCS Summary'!D55</f>
        <v>74103443</v>
      </c>
      <c r="E55" s="87">
        <f>BOR!E55+LUMCON!E55+LOSFA!E55+ULSummary!E55+'LSU Summary'!E55+'SU Summary'!E55+'LCTCS Summary'!E55</f>
        <v>71295283</v>
      </c>
      <c r="F55" s="87">
        <f>E55-C55</f>
        <v>-2808160</v>
      </c>
      <c r="G55" s="81">
        <f>IF(ISBLANK(F55),"  ",IF(C55&gt;0,F55/C55,IF(F55&gt;0,1,0)))</f>
        <v>-3.7895135317801629E-2</v>
      </c>
    </row>
    <row r="56" spans="1:10" ht="15" customHeight="1" x14ac:dyDescent="0.25">
      <c r="A56" s="77"/>
      <c r="B56" s="65"/>
      <c r="C56" s="65"/>
      <c r="D56" s="305"/>
      <c r="E56" s="65"/>
      <c r="F56" s="65"/>
      <c r="G56" s="90"/>
    </row>
    <row r="57" spans="1:10" s="124" customFormat="1" ht="15" customHeight="1" x14ac:dyDescent="0.25">
      <c r="A57" s="77" t="s">
        <v>51</v>
      </c>
      <c r="B57" s="87">
        <f>BOR!B57+LUMCON!B57+LOSFA!B57+ULSummary!B57+'LSU Summary'!B57+'SU Summary'!B57+'LCTCS Summary'!B57</f>
        <v>0</v>
      </c>
      <c r="C57" s="87">
        <f>BOR!C57+LUMCON!C57+LOSFA!C57+ULSummary!C57+'LSU Summary'!C57+'SU Summary'!C57+'LCTCS Summary'!C57</f>
        <v>0</v>
      </c>
      <c r="D57" s="310">
        <f>BOR!D57+LUMCON!D57+LOSFA!D57+ULSummary!D57+'LSU Summary'!D57+'SU Summary'!D57+'LCTCS Summary'!D57</f>
        <v>0</v>
      </c>
      <c r="E57" s="87">
        <f>BOR!E57+LUMCON!E57+LOSFA!E57+ULSummary!E57+'LSU Summary'!E57+'SU Summary'!E57+'LCTCS Summary'!E57</f>
        <v>0</v>
      </c>
      <c r="F57" s="87">
        <f>E57-C57</f>
        <v>0</v>
      </c>
      <c r="G57" s="81">
        <f>IF(ISBLANK(F57),"  ",IF(C57&gt;0,F57/C57,IF(F57&gt;0,1,0)))</f>
        <v>0</v>
      </c>
    </row>
    <row r="58" spans="1:10" ht="15" customHeight="1" x14ac:dyDescent="0.25">
      <c r="A58" s="75"/>
      <c r="B58" s="74"/>
      <c r="C58" s="74"/>
      <c r="D58" s="307"/>
      <c r="E58" s="74"/>
      <c r="F58" s="74"/>
      <c r="G58" s="66"/>
      <c r="J58" s="187"/>
    </row>
    <row r="59" spans="1:10" s="124" customFormat="1" ht="15" customHeight="1" x14ac:dyDescent="0.25">
      <c r="A59" s="91" t="s">
        <v>52</v>
      </c>
      <c r="B59" s="87">
        <f>BOR!B59+LUMCON!B59+LOSFA!B59+ULSummary!B59+'LSU Summary'!B59+'SU Summary'!B59+'LCTCS Summary'!B59</f>
        <v>2760172672.6999998</v>
      </c>
      <c r="C59" s="87">
        <f>BOR!C59+LUMCON!C59+LOSFA!C59+ULSummary!C59+'LSU Summary'!C59+'SU Summary'!C59+'LCTCS Summary'!C59</f>
        <v>2848639125.6999998</v>
      </c>
      <c r="D59" s="310">
        <f>BOR!D59+LUMCON!D59+LOSFA!D59+ULSummary!D59+'LSU Summary'!D59+'SU Summary'!D59+'LCTCS Summary'!D59</f>
        <v>3653849237.3400002</v>
      </c>
      <c r="E59" s="87">
        <f>BOR!E59+LUMCON!E59+LOSFA!E59+ULSummary!E59+'LSU Summary'!E59+'SU Summary'!E59+'LCTCS Summary'!E59</f>
        <v>3064043145.8699999</v>
      </c>
      <c r="F59" s="87">
        <f>E59-C59</f>
        <v>215404020.17000008</v>
      </c>
      <c r="G59" s="81">
        <f>IF(ISBLANK(F59),"  ",IF(C59&gt;0,F59/C59,IF(F59&gt;0,1,0)))</f>
        <v>7.5616464797754454E-2</v>
      </c>
      <c r="J59" s="189"/>
    </row>
    <row r="60" spans="1:10" ht="15" customHeight="1" x14ac:dyDescent="0.25">
      <c r="A60" s="92"/>
      <c r="B60" s="74"/>
      <c r="C60" s="74"/>
      <c r="D60" s="307"/>
      <c r="E60" s="74"/>
      <c r="F60" s="74"/>
      <c r="G60" s="66" t="s">
        <v>46</v>
      </c>
      <c r="J60" s="187"/>
    </row>
    <row r="61" spans="1:10" ht="15" customHeight="1" x14ac:dyDescent="0.25">
      <c r="A61" s="93"/>
      <c r="B61" s="65"/>
      <c r="C61" s="65"/>
      <c r="D61" s="305"/>
      <c r="E61" s="65"/>
      <c r="F61" s="65"/>
      <c r="G61" s="67" t="s">
        <v>46</v>
      </c>
    </row>
    <row r="62" spans="1:10" ht="15" customHeight="1" x14ac:dyDescent="0.25">
      <c r="A62" s="91" t="s">
        <v>53</v>
      </c>
      <c r="B62" s="65"/>
      <c r="C62" s="65"/>
      <c r="D62" s="305"/>
      <c r="E62" s="65"/>
      <c r="F62" s="65"/>
      <c r="G62" s="67"/>
    </row>
    <row r="63" spans="1:10" ht="15" customHeight="1" x14ac:dyDescent="0.25">
      <c r="A63" s="73" t="s">
        <v>54</v>
      </c>
      <c r="B63" s="69">
        <f>BOR!B63+LUMCON!B63+LOSFA!B63+ULSummary!B63+'LSU Summary'!B63+'SU Summary'!B63+'LCTCS Summary'!B63</f>
        <v>888005669.39299989</v>
      </c>
      <c r="C63" s="69">
        <f>BOR!C63+LUMCON!C63+LOSFA!C63+ULSummary!C63+'LSU Summary'!C63+'SU Summary'!C63+'LCTCS Summary'!C63</f>
        <v>915401176.93200004</v>
      </c>
      <c r="D63" s="306">
        <f>BOR!D63+LUMCON!D63+LOSFA!D63+ULSummary!D63+'LSU Summary'!D63+'SU Summary'!D63+'LCTCS Summary'!D63</f>
        <v>1061188922.0220001</v>
      </c>
      <c r="E63" s="69">
        <f>BOR!E63+LUMCON!E63+LOSFA!E63+ULSummary!E63+'LSU Summary'!E63+'SU Summary'!E63+'LCTCS Summary'!E63</f>
        <v>1017312080.3244112</v>
      </c>
      <c r="F63" s="69">
        <f>E63-C63</f>
        <v>101910903.39241111</v>
      </c>
      <c r="G63" s="70">
        <f t="shared" ref="G63:G76" si="6">IF(ISBLANK(F63),"  ",IF(C63&gt;0,F63/C63,IF(F63&gt;0,1,0)))</f>
        <v>0.11132922478204493</v>
      </c>
    </row>
    <row r="64" spans="1:10" ht="15" customHeight="1" x14ac:dyDescent="0.25">
      <c r="A64" s="75" t="s">
        <v>55</v>
      </c>
      <c r="B64" s="69">
        <f>BOR!B64+LUMCON!B64+LOSFA!B64+ULSummary!B64+'LSU Summary'!B64+'SU Summary'!B64+'LCTCS Summary'!B64</f>
        <v>168129955.16</v>
      </c>
      <c r="C64" s="69">
        <f>BOR!C64+LUMCON!C64+LOSFA!C64+ULSummary!C64+'LSU Summary'!C64+'SU Summary'!C64+'LCTCS Summary'!C64</f>
        <v>187144488.78685343</v>
      </c>
      <c r="D64" s="306">
        <f>BOR!D64+LUMCON!D64+LOSFA!D64+ULSummary!D64+'LSU Summary'!D64+'SU Summary'!D64+'LCTCS Summary'!D64</f>
        <v>228959488.78685343</v>
      </c>
      <c r="E64" s="69">
        <f>BOR!E64+LUMCON!E64+LOSFA!E64+ULSummary!E64+'LSU Summary'!E64+'SU Summary'!E64+'LCTCS Summary'!E64</f>
        <v>192728796.40060002</v>
      </c>
      <c r="F64" s="69">
        <f>E64-C64</f>
        <v>5584307.6137465835</v>
      </c>
      <c r="G64" s="70">
        <f t="shared" si="6"/>
        <v>2.9839551514160706E-2</v>
      </c>
    </row>
    <row r="65" spans="1:10" ht="15" customHeight="1" x14ac:dyDescent="0.25">
      <c r="A65" s="75" t="s">
        <v>56</v>
      </c>
      <c r="B65" s="69">
        <f>BOR!B65+LUMCON!B65+LOSFA!B65+ULSummary!B65+'LSU Summary'!B65+'SU Summary'!B65+'LCTCS Summary'!B65</f>
        <v>50202021.810000002</v>
      </c>
      <c r="C65" s="69">
        <f>BOR!C65+LUMCON!C65+LOSFA!C65+ULSummary!C65+'LSU Summary'!C65+'SU Summary'!C65+'LCTCS Summary'!C65</f>
        <v>65344349.438623555</v>
      </c>
      <c r="D65" s="306">
        <f>BOR!D65+LUMCON!D65+LOSFA!D65+ULSummary!D65+'LSU Summary'!D65+'SU Summary'!D65+'LCTCS Summary'!D65</f>
        <v>573491349.43862355</v>
      </c>
      <c r="E65" s="69">
        <f>BOR!E65+LUMCON!E65+LOSFA!E65+ULSummary!E65+'LSU Summary'!E65+'SU Summary'!E65+'LCTCS Summary'!E65</f>
        <v>57098722.230000004</v>
      </c>
      <c r="F65" s="69">
        <f t="shared" ref="F65:F76" si="7">E65-C65</f>
        <v>-8245627.2086235508</v>
      </c>
      <c r="G65" s="70">
        <f t="shared" si="6"/>
        <v>-0.12618730279606624</v>
      </c>
    </row>
    <row r="66" spans="1:10" ht="15" customHeight="1" x14ac:dyDescent="0.25">
      <c r="A66" s="75" t="s">
        <v>57</v>
      </c>
      <c r="B66" s="69">
        <f>BOR!B66+LUMCON!B66+LOSFA!B66+ULSummary!B66+'LSU Summary'!B66+'SU Summary'!B66+'LCTCS Summary'!B66</f>
        <v>247747627.34400004</v>
      </c>
      <c r="C66" s="69">
        <f>BOR!C66+LUMCON!C66+LOSFA!C66+ULSummary!C66+'LSU Summary'!C66+'SU Summary'!C66+'LCTCS Summary'!C66</f>
        <v>254488845.39505243</v>
      </c>
      <c r="D66" s="306">
        <f>BOR!D66+LUMCON!D66+LOSFA!D66+ULSummary!D66+'LSU Summary'!D66+'SU Summary'!D66+'LCTCS Summary'!D66</f>
        <v>262109500.39505243</v>
      </c>
      <c r="E66" s="69">
        <f>BOR!E66+LUMCON!E66+LOSFA!E66+ULSummary!E66+'LSU Summary'!E66+'SU Summary'!E66+'LCTCS Summary'!E66</f>
        <v>266817422.35833108</v>
      </c>
      <c r="F66" s="69">
        <f t="shared" si="7"/>
        <v>12328576.963278651</v>
      </c>
      <c r="G66" s="70">
        <f t="shared" si="6"/>
        <v>4.8444468928060661E-2</v>
      </c>
    </row>
    <row r="67" spans="1:10" ht="15" customHeight="1" x14ac:dyDescent="0.25">
      <c r="A67" s="75" t="s">
        <v>58</v>
      </c>
      <c r="B67" s="69">
        <f>BOR!B67+LUMCON!B67+LOSFA!B67+ULSummary!B67+'LSU Summary'!B67+'SU Summary'!B67+'LCTCS Summary'!B67</f>
        <v>122775913.88</v>
      </c>
      <c r="C67" s="69">
        <f>BOR!C67+LUMCON!C67+LOSFA!C67+ULSummary!C67+'LSU Summary'!C67+'SU Summary'!C67+'LCTCS Summary'!C67</f>
        <v>131124488.41</v>
      </c>
      <c r="D67" s="306">
        <f>BOR!D67+LUMCON!D67+LOSFA!D67+ULSummary!D67+'LSU Summary'!D67+'SU Summary'!D67+'LCTCS Summary'!D67</f>
        <v>134859284.41</v>
      </c>
      <c r="E67" s="69">
        <f>BOR!E67+LUMCON!E67+LOSFA!E67+ULSummary!E67+'LSU Summary'!E67+'SU Summary'!E67+'LCTCS Summary'!E67</f>
        <v>134835972.55199999</v>
      </c>
      <c r="F67" s="69">
        <f t="shared" si="7"/>
        <v>3711484.1419999897</v>
      </c>
      <c r="G67" s="70">
        <f t="shared" si="6"/>
        <v>2.8305041926226036E-2</v>
      </c>
    </row>
    <row r="68" spans="1:10" ht="15" customHeight="1" x14ac:dyDescent="0.25">
      <c r="A68" s="75" t="s">
        <v>59</v>
      </c>
      <c r="B68" s="69">
        <f>BOR!B68+LUMCON!B68+LOSFA!B68+ULSummary!B68+'LSU Summary'!B68+'SU Summary'!B68+'LCTCS Summary'!B68</f>
        <v>397340671.35000002</v>
      </c>
      <c r="C68" s="69">
        <f>BOR!C68+LUMCON!C68+LOSFA!C68+ULSummary!C68+'LSU Summary'!C68+'SU Summary'!C68+'LCTCS Summary'!C68</f>
        <v>379799482.55651361</v>
      </c>
      <c r="D68" s="306">
        <f>BOR!D68+LUMCON!D68+LOSFA!D68+ULSummary!D68+'LSU Summary'!D68+'SU Summary'!D68+'LCTCS Summary'!D68</f>
        <v>433596752.55651367</v>
      </c>
      <c r="E68" s="69">
        <f>BOR!E68+LUMCON!E68+LOSFA!E68+ULSummary!E68+'LSU Summary'!E68+'SU Summary'!E68+'LCTCS Summary'!E68</f>
        <v>400227007.37200004</v>
      </c>
      <c r="F68" s="69">
        <f t="shared" si="7"/>
        <v>20427524.815486431</v>
      </c>
      <c r="G68" s="70">
        <f t="shared" si="6"/>
        <v>5.3785025398097652E-2</v>
      </c>
    </row>
    <row r="69" spans="1:10" ht="15" customHeight="1" x14ac:dyDescent="0.25">
      <c r="A69" s="75" t="s">
        <v>60</v>
      </c>
      <c r="B69" s="69">
        <f>BOR!B69+LUMCON!B69+LOSFA!B69+ULSummary!B69+'LSU Summary'!B69+'SU Summary'!B69+'LCTCS Summary'!B69</f>
        <v>597476776.07000005</v>
      </c>
      <c r="C69" s="69">
        <f>BOR!C69+LUMCON!C69+LOSFA!C69+ULSummary!C69+'LSU Summary'!C69+'SU Summary'!C69+'LCTCS Summary'!C69</f>
        <v>604309360</v>
      </c>
      <c r="D69" s="306">
        <f>BOR!D69+LUMCON!D69+LOSFA!D69+ULSummary!D69+'LSU Summary'!D69+'SU Summary'!D69+'LCTCS Summary'!D69</f>
        <v>619424456</v>
      </c>
      <c r="E69" s="69">
        <f>BOR!E69+LUMCON!E69+LOSFA!E69+ULSummary!E69+'LSU Summary'!E69+'SU Summary'!E69+'LCTCS Summary'!E69</f>
        <v>651778691.10000002</v>
      </c>
      <c r="F69" s="69">
        <f t="shared" si="7"/>
        <v>47469331.100000024</v>
      </c>
      <c r="G69" s="70">
        <f t="shared" si="6"/>
        <v>7.8551374911684346E-2</v>
      </c>
    </row>
    <row r="70" spans="1:10" ht="15" customHeight="1" x14ac:dyDescent="0.25">
      <c r="A70" s="75" t="s">
        <v>61</v>
      </c>
      <c r="B70" s="69">
        <f>BOR!B70+LUMCON!B70+LOSFA!B70+ULSummary!B70+'LSU Summary'!B70+'SU Summary'!B70+'LCTCS Summary'!B70</f>
        <v>232799757.72899997</v>
      </c>
      <c r="C70" s="69">
        <f>BOR!C70+LUMCON!C70+LOSFA!C70+ULSummary!C70+'LSU Summary'!C70+'SU Summary'!C70+'LCTCS Summary'!C70</f>
        <v>245596801.90595695</v>
      </c>
      <c r="D70" s="306">
        <f>BOR!D70+LUMCON!D70+LOSFA!D70+ULSummary!D70+'LSU Summary'!D70+'SU Summary'!D70+'LCTCS Summary'!D70</f>
        <v>253132923.90595695</v>
      </c>
      <c r="E70" s="69">
        <f>BOR!E70+LUMCON!E70+LOSFA!E70+ULSummary!E70+'LSU Summary'!E70+'SU Summary'!E70+'LCTCS Summary'!E70</f>
        <v>261621962.52355999</v>
      </c>
      <c r="F70" s="69">
        <f t="shared" si="7"/>
        <v>16025160.617603034</v>
      </c>
      <c r="G70" s="70">
        <f t="shared" si="6"/>
        <v>6.5249874970844821E-2</v>
      </c>
    </row>
    <row r="71" spans="1:10" s="124" customFormat="1" ht="15" customHeight="1" x14ac:dyDescent="0.25">
      <c r="A71" s="94" t="s">
        <v>62</v>
      </c>
      <c r="B71" s="87">
        <f>BOR!B71+LUMCON!B71+LOSFA!B71+ULSummary!B71+'LSU Summary'!B71+'SU Summary'!B71+'LCTCS Summary'!B71</f>
        <v>2704478392.7360001</v>
      </c>
      <c r="C71" s="87">
        <f>BOR!C71+LUMCON!C71+LOSFA!C71+ULSummary!C71+'LSU Summary'!C71+'SU Summary'!C71+'LCTCS Summary'!C71</f>
        <v>2783208993.4249997</v>
      </c>
      <c r="D71" s="310">
        <f>BOR!D71+LUMCON!D71+LOSFA!D71+ULSummary!D71+'LSU Summary'!D71+'SU Summary'!D71+'LCTCS Summary'!D71</f>
        <v>3566762677.5149999</v>
      </c>
      <c r="E71" s="87">
        <f>BOR!E71+LUMCON!E71+LOSFA!E71+ULSummary!E71+'LSU Summary'!E71+'SU Summary'!E71+'LCTCS Summary'!E71</f>
        <v>2982420654.8609023</v>
      </c>
      <c r="F71" s="87">
        <f t="shared" si="7"/>
        <v>199211661.4359026</v>
      </c>
      <c r="G71" s="81">
        <f t="shared" si="6"/>
        <v>7.1576249540194953E-2</v>
      </c>
    </row>
    <row r="72" spans="1:10" ht="15" customHeight="1" x14ac:dyDescent="0.25">
      <c r="A72" s="75" t="s">
        <v>63</v>
      </c>
      <c r="B72" s="69">
        <f>BOR!B72+LUMCON!B72+LOSFA!B72+ULSummary!B72+'LSU Summary'!B72+'SU Summary'!B72+'LCTCS Summary'!B72</f>
        <v>3791730.63</v>
      </c>
      <c r="C72" s="69">
        <f>BOR!C72+LUMCON!C72+LOSFA!C72+ULSummary!C72+'LSU Summary'!C72+'SU Summary'!C72+'LCTCS Summary'!C72</f>
        <v>4204241</v>
      </c>
      <c r="D72" s="306">
        <f>BOR!D72+LUMCON!D72+LOSFA!D72+ULSummary!D72+'LSU Summary'!D72+'SU Summary'!D72+'LCTCS Summary'!D72</f>
        <v>4204241</v>
      </c>
      <c r="E72" s="69">
        <f>BOR!E72+LUMCON!E72+LOSFA!E72+ULSummary!E72+'LSU Summary'!E72+'SU Summary'!E72+'LCTCS Summary'!E72</f>
        <v>4230790</v>
      </c>
      <c r="F72" s="69">
        <f t="shared" si="7"/>
        <v>26549</v>
      </c>
      <c r="G72" s="70">
        <f t="shared" si="6"/>
        <v>6.3148140175598878E-3</v>
      </c>
    </row>
    <row r="73" spans="1:10" ht="15" customHeight="1" x14ac:dyDescent="0.25">
      <c r="A73" s="75" t="s">
        <v>64</v>
      </c>
      <c r="B73" s="69">
        <f>BOR!B73+LUMCON!B73+LOSFA!B73+ULSummary!B73+'LSU Summary'!B73+'SU Summary'!B73+'LCTCS Summary'!B73</f>
        <v>10010799.299999999</v>
      </c>
      <c r="C73" s="69">
        <f>BOR!C73+LUMCON!C73+LOSFA!C73+ULSummary!C73+'LSU Summary'!C73+'SU Summary'!C73+'LCTCS Summary'!C73</f>
        <v>199617</v>
      </c>
      <c r="D73" s="306">
        <f>BOR!D73+LUMCON!D73+LOSFA!D73+ULSummary!D73+'LSU Summary'!D73+'SU Summary'!D73+'LCTCS Summary'!D73</f>
        <v>8737874</v>
      </c>
      <c r="E73" s="69">
        <f>BOR!E73+LUMCON!E73+LOSFA!E73+ULSummary!E73+'LSU Summary'!E73+'SU Summary'!E73+'LCTCS Summary'!E73</f>
        <v>10015363</v>
      </c>
      <c r="F73" s="69">
        <f t="shared" si="7"/>
        <v>9815746</v>
      </c>
      <c r="G73" s="70">
        <f t="shared" si="6"/>
        <v>49.172896096023884</v>
      </c>
    </row>
    <row r="74" spans="1:10" ht="15" customHeight="1" x14ac:dyDescent="0.25">
      <c r="A74" s="75" t="s">
        <v>65</v>
      </c>
      <c r="B74" s="69">
        <f>BOR!B74+LUMCON!B74+LOSFA!B74+ULSummary!B74+'LSU Summary'!B74+'SU Summary'!B74+'LCTCS Summary'!B74</f>
        <v>26861228.149999999</v>
      </c>
      <c r="C74" s="69">
        <f>BOR!C74+LUMCON!C74+LOSFA!C74+ULSummary!C74+'LSU Summary'!C74+'SU Summary'!C74+'LCTCS Summary'!C74</f>
        <v>23873753.199999999</v>
      </c>
      <c r="D74" s="306">
        <f>BOR!D74+LUMCON!D74+LOSFA!D74+ULSummary!D74+'LSU Summary'!D74+'SU Summary'!D74+'LCTCS Summary'!D74</f>
        <v>23873753.199999999</v>
      </c>
      <c r="E74" s="69">
        <f>BOR!E74+LUMCON!E74+LOSFA!E74+ULSummary!E74+'LSU Summary'!E74+'SU Summary'!E74+'LCTCS Summary'!E74</f>
        <v>29087865.199999999</v>
      </c>
      <c r="F74" s="69">
        <f t="shared" si="7"/>
        <v>5214112</v>
      </c>
      <c r="G74" s="70">
        <f t="shared" si="6"/>
        <v>0.21840353112136554</v>
      </c>
    </row>
    <row r="75" spans="1:10" ht="15" customHeight="1" x14ac:dyDescent="0.25">
      <c r="A75" s="75" t="s">
        <v>66</v>
      </c>
      <c r="B75" s="69">
        <f>BOR!B75+LUMCON!B75+LOSFA!B75+ULSummary!B75+'LSU Summary'!B75+'SU Summary'!B75+'LCTCS Summary'!B75</f>
        <v>15030524.350000001</v>
      </c>
      <c r="C75" s="69">
        <f>BOR!C75+LUMCON!C75+LOSFA!C75+ULSummary!C75+'LSU Summary'!C75+'SU Summary'!C75+'LCTCS Summary'!C75</f>
        <v>37152520</v>
      </c>
      <c r="D75" s="306">
        <f>BOR!D75+LUMCON!D75+LOSFA!D75+ULSummary!D75+'LSU Summary'!D75+'SU Summary'!D75+'LCTCS Summary'!D75</f>
        <v>50270691</v>
      </c>
      <c r="E75" s="69">
        <f>BOR!E75+LUMCON!E75+LOSFA!E75+ULSummary!E75+'LSU Summary'!E75+'SU Summary'!E75+'LCTCS Summary'!E75</f>
        <v>38288475</v>
      </c>
      <c r="F75" s="69">
        <f t="shared" si="7"/>
        <v>1135955</v>
      </c>
      <c r="G75" s="70">
        <f t="shared" si="6"/>
        <v>3.0575449525361939E-2</v>
      </c>
    </row>
    <row r="76" spans="1:10" s="124" customFormat="1" ht="15" customHeight="1" x14ac:dyDescent="0.25">
      <c r="A76" s="95" t="s">
        <v>67</v>
      </c>
      <c r="B76" s="87">
        <f>BOR!B76+LUMCON!B76+LOSFA!B76+ULSummary!B76+'LSU Summary'!B76+'SU Summary'!B76+'LCTCS Summary'!B76</f>
        <v>2760172674.1659999</v>
      </c>
      <c r="C76" s="87">
        <f>BOR!C76+LUMCON!C76+LOSFA!C76+ULSummary!C76+'LSU Summary'!C76+'SU Summary'!C76+'LCTCS Summary'!C76</f>
        <v>2848639124.6249995</v>
      </c>
      <c r="D76" s="310">
        <f>BOR!D76+LUMCON!D76+LOSFA!D76+ULSummary!D76+'LSU Summary'!D76+'SU Summary'!D76+'LCTCS Summary'!D76</f>
        <v>3653849236.7149997</v>
      </c>
      <c r="E76" s="87">
        <f>BOR!E76+LUMCON!E76+LOSFA!E76+ULSummary!E76+'LSU Summary'!E76+'SU Summary'!E76+'LCTCS Summary'!E76</f>
        <v>3064043148.0609026</v>
      </c>
      <c r="F76" s="87">
        <f t="shared" si="7"/>
        <v>215404023.43590307</v>
      </c>
      <c r="G76" s="81">
        <f t="shared" si="6"/>
        <v>7.5616465972768415E-2</v>
      </c>
      <c r="J76" s="189"/>
    </row>
    <row r="77" spans="1:10" ht="15" customHeight="1" x14ac:dyDescent="0.25">
      <c r="A77" s="93"/>
      <c r="B77" s="65"/>
      <c r="C77" s="65"/>
      <c r="D77" s="305"/>
      <c r="E77" s="65"/>
      <c r="F77" s="65"/>
      <c r="G77" s="67"/>
    </row>
    <row r="78" spans="1:10" ht="15" customHeight="1" x14ac:dyDescent="0.25">
      <c r="A78" s="91" t="s">
        <v>68</v>
      </c>
      <c r="B78" s="65"/>
      <c r="C78" s="65"/>
      <c r="D78" s="305"/>
      <c r="E78" s="65"/>
      <c r="F78" s="65"/>
      <c r="G78" s="67"/>
    </row>
    <row r="79" spans="1:10" ht="15" customHeight="1" x14ac:dyDescent="0.25">
      <c r="A79" s="73" t="s">
        <v>69</v>
      </c>
      <c r="B79" s="69">
        <f>BOR!B79+LUMCON!B79+LOSFA!B79+ULSummary!B79+'LSU Summary'!B79+'SU Summary'!B79+'LCTCS Summary'!B79</f>
        <v>1101389292.4305744</v>
      </c>
      <c r="C79" s="69">
        <f>BOR!C79+LUMCON!C79+LOSFA!C79+ULSummary!C79+'LSU Summary'!C79+'SU Summary'!C79+'LCTCS Summary'!C79</f>
        <v>1128521285.9739273</v>
      </c>
      <c r="D79" s="306">
        <f>BOR!D79+LUMCON!D79+LOSFA!D79+ULSummary!D79+'LSU Summary'!D79+'SU Summary'!D79+'LCTCS Summary'!D79</f>
        <v>1408797856.9739273</v>
      </c>
      <c r="E79" s="69">
        <f>BOR!E79+LUMCON!E79+LOSFA!E79+ULSummary!E79+'LSU Summary'!E79+'SU Summary'!E79+'LCTCS Summary'!E79</f>
        <v>1205815907.5103993</v>
      </c>
      <c r="F79" s="69">
        <f>E79-C79</f>
        <v>77294621.536472082</v>
      </c>
      <c r="G79" s="70">
        <f t="shared" ref="G79:G97" si="8">IF(ISBLANK(F79),"  ",IF(C79&gt;0,F79/C79,IF(F79&gt;0,1,0)))</f>
        <v>6.8491948266412986E-2</v>
      </c>
      <c r="I79" s="187"/>
    </row>
    <row r="80" spans="1:10" ht="15" customHeight="1" x14ac:dyDescent="0.25">
      <c r="A80" s="75" t="s">
        <v>70</v>
      </c>
      <c r="B80" s="69">
        <f>BOR!B80+LUMCON!B80+LOSFA!B80+ULSummary!B80+'LSU Summary'!B80+'SU Summary'!B80+'LCTCS Summary'!B80</f>
        <v>52407624.369000003</v>
      </c>
      <c r="C80" s="69">
        <f>BOR!C80+LUMCON!C80+LOSFA!C80+ULSummary!C80+'LSU Summary'!C80+'SU Summary'!C80+'LCTCS Summary'!C80</f>
        <v>53179230.988589421</v>
      </c>
      <c r="D80" s="306">
        <f>BOR!D80+LUMCON!D80+LOSFA!D80+ULSummary!D80+'LSU Summary'!D80+'SU Summary'!D80+'LCTCS Summary'!D80</f>
        <v>107467230.98858942</v>
      </c>
      <c r="E80" s="69">
        <f>BOR!E80+LUMCON!E80+LOSFA!E80+ULSummary!E80+'LSU Summary'!E80+'SU Summary'!E80+'LCTCS Summary'!E80</f>
        <v>56631049.938132748</v>
      </c>
      <c r="F80" s="69">
        <f>E80-C80</f>
        <v>3451818.9495433271</v>
      </c>
      <c r="G80" s="70">
        <f t="shared" si="8"/>
        <v>6.4909155047465389E-2</v>
      </c>
      <c r="I80" s="187"/>
    </row>
    <row r="81" spans="1:12" ht="15" customHeight="1" x14ac:dyDescent="0.25">
      <c r="A81" s="75" t="s">
        <v>71</v>
      </c>
      <c r="B81" s="69">
        <f>BOR!B81+LUMCON!B81+LOSFA!B81+ULSummary!B81+'LSU Summary'!B81+'SU Summary'!B81+'LCTCS Summary'!B81</f>
        <v>497117781.98942578</v>
      </c>
      <c r="C81" s="69">
        <f>BOR!C81+LUMCON!C81+LOSFA!C81+ULSummary!C81+'LSU Summary'!C81+'SU Summary'!C81+'LCTCS Summary'!C81</f>
        <v>506276546.48302513</v>
      </c>
      <c r="D81" s="306">
        <f>BOR!D81+LUMCON!D81+LOSFA!D81+ULSummary!D81+'LSU Summary'!D81+'SU Summary'!D81+'LCTCS Summary'!D81</f>
        <v>573678764.57302523</v>
      </c>
      <c r="E81" s="69">
        <f>BOR!E81+LUMCON!E81+LOSFA!E81+ULSummary!E81+'LSU Summary'!E81+'SU Summary'!E81+'LCTCS Summary'!E81</f>
        <v>542632581.66951227</v>
      </c>
      <c r="F81" s="69">
        <f t="shared" ref="F81:F96" si="9">E81-C81</f>
        <v>36356035.186487138</v>
      </c>
      <c r="G81" s="70">
        <f t="shared" si="8"/>
        <v>7.1810624922373556E-2</v>
      </c>
      <c r="I81" s="187"/>
    </row>
    <row r="82" spans="1:12" s="124" customFormat="1" ht="15" customHeight="1" x14ac:dyDescent="0.25">
      <c r="A82" s="94" t="s">
        <v>72</v>
      </c>
      <c r="B82" s="87">
        <f>BOR!B82+LUMCON!B82+LOSFA!B82+ULSummary!B82+'LSU Summary'!B82+'SU Summary'!B82+'LCTCS Summary'!B82</f>
        <v>1650914698.789</v>
      </c>
      <c r="C82" s="87">
        <f>BOR!C82+LUMCON!C82+LOSFA!C82+ULSummary!C82+'LSU Summary'!C82+'SU Summary'!C82+'LCTCS Summary'!C82</f>
        <v>1687977063.4455421</v>
      </c>
      <c r="D82" s="310">
        <f>BOR!D82+LUMCON!D82+LOSFA!D82+ULSummary!D82+'LSU Summary'!D82+'SU Summary'!D82+'LCTCS Summary'!D82</f>
        <v>2089943852.535542</v>
      </c>
      <c r="E82" s="87">
        <f>BOR!E82+LUMCON!E82+LOSFA!E82+ULSummary!E82+'LSU Summary'!E82+'SU Summary'!E82+'LCTCS Summary'!E82</f>
        <v>1805079539.1180444</v>
      </c>
      <c r="F82" s="87">
        <f t="shared" si="9"/>
        <v>117102475.67250228</v>
      </c>
      <c r="G82" s="81">
        <f t="shared" si="8"/>
        <v>6.9374447205739695E-2</v>
      </c>
      <c r="I82" s="187"/>
    </row>
    <row r="83" spans="1:12" ht="15" customHeight="1" x14ac:dyDescent="0.25">
      <c r="A83" s="75" t="s">
        <v>73</v>
      </c>
      <c r="B83" s="69">
        <f>BOR!B83+LUMCON!B83+LOSFA!B83+ULSummary!B83+'LSU Summary'!B83+'SU Summary'!B83+'LCTCS Summary'!B83</f>
        <v>1338943.8400000001</v>
      </c>
      <c r="C83" s="69">
        <f>BOR!C83+LUMCON!C83+LOSFA!C83+ULSummary!C83+'LSU Summary'!C83+'SU Summary'!C83+'LCTCS Summary'!C83</f>
        <v>8976956.7538928222</v>
      </c>
      <c r="D83" s="306">
        <f>BOR!D83+LUMCON!D83+LOSFA!D83+ULSummary!D83+'LSU Summary'!D83+'SU Summary'!D83+'LCTCS Summary'!D83</f>
        <v>10754706.753892822</v>
      </c>
      <c r="E83" s="69">
        <f>BOR!E83+LUMCON!E83+LOSFA!E83+ULSummary!E83+'LSU Summary'!E83+'SU Summary'!E83+'LCTCS Summary'!E83</f>
        <v>10915296.074390685</v>
      </c>
      <c r="F83" s="69">
        <f t="shared" si="9"/>
        <v>1938339.320497863</v>
      </c>
      <c r="G83" s="70">
        <f t="shared" si="8"/>
        <v>0.21592387861925588</v>
      </c>
      <c r="I83" s="187"/>
    </row>
    <row r="84" spans="1:12" ht="15" customHeight="1" x14ac:dyDescent="0.25">
      <c r="A84" s="75" t="s">
        <v>74</v>
      </c>
      <c r="B84" s="69">
        <f>BOR!B84+LUMCON!B84+LOSFA!B84+ULSummary!B84+'LSU Summary'!B84+'SU Summary'!B84+'LCTCS Summary'!B84</f>
        <v>204975479.05599999</v>
      </c>
      <c r="C84" s="69">
        <f>BOR!C84+LUMCON!C84+LOSFA!C84+ULSummary!C84+'LSU Summary'!C84+'SU Summary'!C84+'LCTCS Summary'!C84</f>
        <v>212467590.0153425</v>
      </c>
      <c r="D84" s="306">
        <f>BOR!D84+LUMCON!D84+LOSFA!D84+ULSummary!D84+'LSU Summary'!D84+'SU Summary'!D84+'LCTCS Summary'!D84</f>
        <v>233106588.0153425</v>
      </c>
      <c r="E84" s="69">
        <f>BOR!E84+LUMCON!E84+LOSFA!E84+ULSummary!E84+'LSU Summary'!E84+'SU Summary'!E84+'LCTCS Summary'!E84</f>
        <v>231194730.28263971</v>
      </c>
      <c r="F84" s="69">
        <f t="shared" si="9"/>
        <v>18727140.267297208</v>
      </c>
      <c r="G84" s="70">
        <f t="shared" si="8"/>
        <v>8.8141161981198646E-2</v>
      </c>
      <c r="I84" s="187"/>
    </row>
    <row r="85" spans="1:12" ht="15" customHeight="1" x14ac:dyDescent="0.25">
      <c r="A85" s="75" t="s">
        <v>75</v>
      </c>
      <c r="B85" s="69">
        <f>BOR!B85+LUMCON!B85+LOSFA!B85+ULSummary!B85+'LSU Summary'!B85+'SU Summary'!B85+'LCTCS Summary'!B85</f>
        <v>46807851.480000004</v>
      </c>
      <c r="C85" s="69">
        <f>BOR!C85+LUMCON!C85+LOSFA!C85+ULSummary!C85+'LSU Summary'!C85+'SU Summary'!C85+'LCTCS Summary'!C85</f>
        <v>48953765.684209362</v>
      </c>
      <c r="D85" s="306">
        <f>BOR!D85+LUMCON!D85+LOSFA!D85+ULSummary!D85+'LSU Summary'!D85+'SU Summary'!D85+'LCTCS Summary'!D85</f>
        <v>68637426.684209362</v>
      </c>
      <c r="E85" s="69">
        <f>BOR!E85+LUMCON!E85+LOSFA!E85+ULSummary!E85+'LSU Summary'!E85+'SU Summary'!E85+'LCTCS Summary'!E85</f>
        <v>53780365.278873935</v>
      </c>
      <c r="F85" s="69">
        <f t="shared" si="9"/>
        <v>4826599.5946645737</v>
      </c>
      <c r="G85" s="70">
        <f t="shared" si="8"/>
        <v>9.8595062651563342E-2</v>
      </c>
      <c r="I85" s="187"/>
    </row>
    <row r="86" spans="1:12" s="124" customFormat="1" ht="15" customHeight="1" x14ac:dyDescent="0.25">
      <c r="A86" s="78" t="s">
        <v>76</v>
      </c>
      <c r="B86" s="87">
        <f>BOR!B86+LUMCON!B86+LOSFA!B86+ULSummary!B86+'LSU Summary'!B86+'SU Summary'!B86+'LCTCS Summary'!B86</f>
        <v>253122274.37599999</v>
      </c>
      <c r="C86" s="87">
        <f>BOR!C86+LUMCON!C86+LOSFA!C86+ULSummary!C86+'LSU Summary'!C86+'SU Summary'!C86+'LCTCS Summary'!C86</f>
        <v>270398312.45344472</v>
      </c>
      <c r="D86" s="310">
        <f>BOR!D86+LUMCON!D86+LOSFA!D86+ULSummary!D86+'LSU Summary'!D86+'SU Summary'!D86+'LCTCS Summary'!D86</f>
        <v>312498721.45344472</v>
      </c>
      <c r="E86" s="87">
        <f>BOR!E86+LUMCON!E86+LOSFA!E86+ULSummary!E86+'LSU Summary'!E86+'SU Summary'!E86+'LCTCS Summary'!E86</f>
        <v>295890391.63590431</v>
      </c>
      <c r="F86" s="87">
        <f t="shared" si="9"/>
        <v>25492079.182459593</v>
      </c>
      <c r="G86" s="81">
        <f t="shared" si="8"/>
        <v>9.4276029133312872E-2</v>
      </c>
      <c r="I86" s="187"/>
    </row>
    <row r="87" spans="1:12" ht="15" customHeight="1" x14ac:dyDescent="0.25">
      <c r="A87" s="75" t="s">
        <v>77</v>
      </c>
      <c r="B87" s="69">
        <f>BOR!B87+LUMCON!B87+LOSFA!B87+ULSummary!B87+'LSU Summary'!B87+'SU Summary'!B87+'LCTCS Summary'!B87</f>
        <v>48327372.769999996</v>
      </c>
      <c r="C87" s="69">
        <f>BOR!C87+LUMCON!C87+LOSFA!C87+ULSummary!C87+'LSU Summary'!C87+'SU Summary'!C87+'LCTCS Summary'!C87</f>
        <v>52616853.292236298</v>
      </c>
      <c r="D87" s="306">
        <f>BOR!D87+LUMCON!D87+LOSFA!D87+ULSummary!D87+'LSU Summary'!D87+'SU Summary'!D87+'LCTCS Summary'!D87</f>
        <v>81021299.292236298</v>
      </c>
      <c r="E87" s="69">
        <f>BOR!E87+LUMCON!E87+LOSFA!E87+ULSummary!E87+'LSU Summary'!E87+'SU Summary'!E87+'LCTCS Summary'!E87</f>
        <v>55575857.557274751</v>
      </c>
      <c r="F87" s="69">
        <f t="shared" si="9"/>
        <v>2959004.265038453</v>
      </c>
      <c r="G87" s="70">
        <f t="shared" si="8"/>
        <v>5.6236815390764902E-2</v>
      </c>
      <c r="I87" s="187"/>
    </row>
    <row r="88" spans="1:12" ht="15" customHeight="1" x14ac:dyDescent="0.25">
      <c r="A88" s="75" t="s">
        <v>78</v>
      </c>
      <c r="B88" s="69">
        <f>BOR!B88+LUMCON!B88+LOSFA!B88+ULSummary!B88+'LSU Summary'!B88+'SU Summary'!B88+'LCTCS Summary'!B88</f>
        <v>733442287.65100002</v>
      </c>
      <c r="C88" s="69">
        <f>BOR!C88+LUMCON!C88+LOSFA!C88+ULSummary!C88+'LSU Summary'!C88+'SU Summary'!C88+'LCTCS Summary'!C88</f>
        <v>759972109.15672958</v>
      </c>
      <c r="D88" s="306">
        <f>BOR!D88+LUMCON!D88+LOSFA!D88+ULSummary!D88+'LSU Summary'!D88+'SU Summary'!D88+'LCTCS Summary'!D88</f>
        <v>1081637543.1567297</v>
      </c>
      <c r="E88" s="69">
        <f>BOR!E88+LUMCON!E88+LOSFA!E88+ULSummary!E88+'LSU Summary'!E88+'SU Summary'!E88+'LCTCS Summary'!E88</f>
        <v>824187747.34418559</v>
      </c>
      <c r="F88" s="69">
        <f t="shared" si="9"/>
        <v>64215638.187456012</v>
      </c>
      <c r="G88" s="70">
        <f t="shared" si="8"/>
        <v>8.4497361697536688E-2</v>
      </c>
      <c r="I88" s="187"/>
    </row>
    <row r="89" spans="1:12" ht="15" customHeight="1" x14ac:dyDescent="0.25">
      <c r="A89" s="75" t="s">
        <v>79</v>
      </c>
      <c r="B89" s="69">
        <f>BOR!B89+LUMCON!B89+LOSFA!B89+ULSummary!B89+'LSU Summary'!B89+'SU Summary'!B89+'LCTCS Summary'!B89</f>
        <v>262147.28000000003</v>
      </c>
      <c r="C89" s="69">
        <f>BOR!C89+LUMCON!C89+LOSFA!C89+ULSummary!C89+'LSU Summary'!C89+'SU Summary'!C89+'LCTCS Summary'!C89</f>
        <v>262124</v>
      </c>
      <c r="D89" s="306">
        <f>BOR!D89+LUMCON!D89+LOSFA!D89+ULSummary!D89+'LSU Summary'!D89+'SU Summary'!D89+'LCTCS Summary'!D89</f>
        <v>1177574</v>
      </c>
      <c r="E89" s="69">
        <f>BOR!E89+LUMCON!E89+LOSFA!E89+ULSummary!E89+'LSU Summary'!E89+'SU Summary'!E89+'LCTCS Summary'!E89</f>
        <v>263884</v>
      </c>
      <c r="F89" s="69">
        <f t="shared" si="9"/>
        <v>1760</v>
      </c>
      <c r="G89" s="70">
        <f t="shared" si="8"/>
        <v>6.714379453998871E-3</v>
      </c>
      <c r="I89" s="187"/>
    </row>
    <row r="90" spans="1:12" ht="15" customHeight="1" x14ac:dyDescent="0.25">
      <c r="A90" s="75" t="s">
        <v>80</v>
      </c>
      <c r="B90" s="69">
        <f>BOR!B90+LUMCON!B90+LOSFA!B90+ULSummary!B90+'LSU Summary'!B90+'SU Summary'!B90+'LCTCS Summary'!B90</f>
        <v>49607244.829999998</v>
      </c>
      <c r="C90" s="69">
        <f>BOR!C90+LUMCON!C90+LOSFA!C90+ULSummary!C90+'LSU Summary'!C90+'SU Summary'!C90+'LCTCS Summary'!C90</f>
        <v>49185657.600000001</v>
      </c>
      <c r="D90" s="306">
        <f>BOR!D90+LUMCON!D90+LOSFA!D90+ULSummary!D90+'LSU Summary'!D90+'SU Summary'!D90+'LCTCS Summary'!D90</f>
        <v>49185657.600000001</v>
      </c>
      <c r="E90" s="69">
        <f>BOR!E90+LUMCON!E90+LOSFA!E90+ULSummary!E90+'LSU Summary'!E90+'SU Summary'!E90+'LCTCS Summary'!E90</f>
        <v>51494793</v>
      </c>
      <c r="F90" s="69">
        <f t="shared" si="9"/>
        <v>2309135.3999999985</v>
      </c>
      <c r="G90" s="70">
        <f t="shared" si="8"/>
        <v>4.6947332061287685E-2</v>
      </c>
      <c r="I90" s="187"/>
    </row>
    <row r="91" spans="1:12" s="124" customFormat="1" ht="15" customHeight="1" x14ac:dyDescent="0.25">
      <c r="A91" s="78" t="s">
        <v>81</v>
      </c>
      <c r="B91" s="87">
        <f>BOR!B91+LUMCON!B91+LOSFA!B91+ULSummary!B91+'LSU Summary'!B91+'SU Summary'!B91+'LCTCS Summary'!B91</f>
        <v>831639052.53100002</v>
      </c>
      <c r="C91" s="87">
        <f>BOR!C91+LUMCON!C91+LOSFA!C91+ULSummary!C91+'LSU Summary'!C91+'SU Summary'!C91+'LCTCS Summary'!C91</f>
        <v>862036744.04896593</v>
      </c>
      <c r="D91" s="310">
        <f>BOR!D91+LUMCON!D91+LOSFA!D91+ULSummary!D91+'LSU Summary'!D91+'SU Summary'!D91+'LCTCS Summary'!D91</f>
        <v>1213022074.0489659</v>
      </c>
      <c r="E91" s="87">
        <f>BOR!E91+LUMCON!E91+LOSFA!E91+ULSummary!E91+'LSU Summary'!E91+'SU Summary'!E91+'LCTCS Summary'!E91</f>
        <v>931522281.90146041</v>
      </c>
      <c r="F91" s="87">
        <f t="shared" si="9"/>
        <v>69485537.852494478</v>
      </c>
      <c r="G91" s="81">
        <f t="shared" si="8"/>
        <v>8.0606236720400765E-2</v>
      </c>
      <c r="I91" s="187"/>
    </row>
    <row r="92" spans="1:12" ht="15" customHeight="1" x14ac:dyDescent="0.25">
      <c r="A92" s="75" t="s">
        <v>82</v>
      </c>
      <c r="B92" s="69">
        <f>BOR!B92+LUMCON!B92+LOSFA!B92+ULSummary!B92+'LSU Summary'!B92+'SU Summary'!B92+'LCTCS Summary'!B92</f>
        <v>18493144.040000003</v>
      </c>
      <c r="C92" s="69">
        <f>BOR!C92+LUMCON!C92+LOSFA!C92+ULSummary!C92+'LSU Summary'!C92+'SU Summary'!C92+'LCTCS Summary'!C92</f>
        <v>16111818.647047525</v>
      </c>
      <c r="D92" s="306">
        <f>BOR!D92+LUMCON!D92+LOSFA!D92+ULSummary!D92+'LSU Summary'!D92+'SU Summary'!D92+'LCTCS Summary'!D92</f>
        <v>25934918.647047523</v>
      </c>
      <c r="E92" s="69">
        <f>BOR!E92+LUMCON!E92+LOSFA!E92+ULSummary!E92+'LSU Summary'!E92+'SU Summary'!E92+'LCTCS Summary'!E92</f>
        <v>21932048.405493036</v>
      </c>
      <c r="F92" s="69">
        <f t="shared" si="9"/>
        <v>5820229.7584455106</v>
      </c>
      <c r="G92" s="70">
        <f t="shared" si="8"/>
        <v>0.3612397759648357</v>
      </c>
      <c r="I92" s="187"/>
    </row>
    <row r="93" spans="1:12" ht="15" customHeight="1" x14ac:dyDescent="0.25">
      <c r="A93" s="75" t="s">
        <v>83</v>
      </c>
      <c r="B93" s="69">
        <f>BOR!B93+LUMCON!B93+LOSFA!B93+ULSummary!B93+'LSU Summary'!B93+'SU Summary'!B93+'LCTCS Summary'!B93</f>
        <v>5586506.4399999995</v>
      </c>
      <c r="C93" s="69">
        <f>BOR!C93+LUMCON!C93+LOSFA!C93+ULSummary!C93+'LSU Summary'!C93+'SU Summary'!C93+'LCTCS Summary'!C93</f>
        <v>5296272</v>
      </c>
      <c r="D93" s="306">
        <f>BOR!D93+LUMCON!D93+LOSFA!D93+ULSummary!D93+'LSU Summary'!D93+'SU Summary'!D93+'LCTCS Summary'!D93</f>
        <v>5301272</v>
      </c>
      <c r="E93" s="69">
        <f>BOR!E93+LUMCON!E93+LOSFA!E93+ULSummary!E93+'LSU Summary'!E93+'SU Summary'!E93+'LCTCS Summary'!E93</f>
        <v>6044615</v>
      </c>
      <c r="F93" s="69">
        <f t="shared" si="9"/>
        <v>748343</v>
      </c>
      <c r="G93" s="70">
        <f t="shared" si="8"/>
        <v>0.14129617965240457</v>
      </c>
      <c r="I93" s="187"/>
    </row>
    <row r="94" spans="1:12" ht="15" customHeight="1" x14ac:dyDescent="0.25">
      <c r="A94" s="83" t="s">
        <v>84</v>
      </c>
      <c r="B94" s="69">
        <f>BOR!B94+LUMCON!B94+LOSFA!B94+ULSummary!B94+'LSU Summary'!B94+'SU Summary'!B94+'LCTCS Summary'!B94</f>
        <v>416998.99</v>
      </c>
      <c r="C94" s="69">
        <f>BOR!C94+LUMCON!C94+LOSFA!C94+ULSummary!C94+'LSU Summary'!C94+'SU Summary'!C94+'LCTCS Summary'!C94</f>
        <v>6818914</v>
      </c>
      <c r="D94" s="306">
        <f>BOR!D94+LUMCON!D94+LOSFA!D94+ULSummary!D94+'LSU Summary'!D94+'SU Summary'!D94+'LCTCS Summary'!D94</f>
        <v>7148398</v>
      </c>
      <c r="E94" s="69">
        <f>BOR!E94+LUMCON!E94+LOSFA!E94+ULSummary!E94+'LSU Summary'!E94+'SU Summary'!E94+'LCTCS Summary'!E94</f>
        <v>3574272</v>
      </c>
      <c r="F94" s="69">
        <f t="shared" si="9"/>
        <v>-3244642</v>
      </c>
      <c r="G94" s="70">
        <f t="shared" si="8"/>
        <v>-0.47582972889817937</v>
      </c>
      <c r="I94" s="187"/>
    </row>
    <row r="95" spans="1:12" s="124" customFormat="1" ht="15" customHeight="1" x14ac:dyDescent="0.25">
      <c r="A95" s="97" t="s">
        <v>85</v>
      </c>
      <c r="B95" s="87">
        <f>BOR!B95+LUMCON!B95+LOSFA!B95+ULSummary!B95+'LSU Summary'!B95+'SU Summary'!B95+'LCTCS Summary'!B95</f>
        <v>24496649.469999999</v>
      </c>
      <c r="C95" s="87">
        <f>BOR!C95+LUMCON!C95+LOSFA!C95+ULSummary!C95+'LSU Summary'!C95+'SU Summary'!C95+'LCTCS Summary'!C95</f>
        <v>28227004.647047527</v>
      </c>
      <c r="D95" s="310">
        <f>BOR!D95+LUMCON!D95+LOSFA!D95+ULSummary!D95+'LSU Summary'!D95+'SU Summary'!D95+'LCTCS Summary'!D95</f>
        <v>38384588.64704752</v>
      </c>
      <c r="E95" s="87">
        <f>BOR!E95+LUMCON!E95+LOSFA!E95+ULSummary!E95+'LSU Summary'!E95+'SU Summary'!E95+'LCTCS Summary'!E95</f>
        <v>31550935.405493036</v>
      </c>
      <c r="F95" s="87">
        <f t="shared" si="9"/>
        <v>3323930.7584455088</v>
      </c>
      <c r="G95" s="81">
        <f t="shared" si="8"/>
        <v>0.11775711946797669</v>
      </c>
      <c r="I95" s="187"/>
      <c r="L95" s="189"/>
    </row>
    <row r="96" spans="1:12" ht="15" customHeight="1" x14ac:dyDescent="0.25">
      <c r="A96" s="83" t="s">
        <v>86</v>
      </c>
      <c r="B96" s="69">
        <f>BOR!B96+LUMCON!B96+LOSFA!B96+ULSummary!B96+'LSU Summary'!B96+'SU Summary'!B96+'LCTCS Summary'!B96</f>
        <v>0</v>
      </c>
      <c r="C96" s="69">
        <f>BOR!C96+LUMCON!C96+LOSFA!C96+ULSummary!C96+'LSU Summary'!C96+'SU Summary'!C96+'LCTCS Summary'!C96</f>
        <v>0</v>
      </c>
      <c r="D96" s="306">
        <f>BOR!D96+LUMCON!D96+LOSFA!D96+ULSummary!D96+'LSU Summary'!D96+'SU Summary'!D96+'LCTCS Summary'!D96</f>
        <v>0</v>
      </c>
      <c r="E96" s="69">
        <f>BOR!E96+LUMCON!E96+LOSFA!E96+ULSummary!E96+'LSU Summary'!E96+'SU Summary'!E96+'LCTCS Summary'!E96</f>
        <v>0</v>
      </c>
      <c r="F96" s="69">
        <f t="shared" si="9"/>
        <v>0</v>
      </c>
      <c r="G96" s="70">
        <f t="shared" si="8"/>
        <v>0</v>
      </c>
      <c r="I96" s="187"/>
    </row>
    <row r="97" spans="1:9" s="124" customFormat="1" ht="15" customHeight="1" thickBot="1" x14ac:dyDescent="0.3">
      <c r="A97" s="195" t="s">
        <v>67</v>
      </c>
      <c r="B97" s="196">
        <f>BOR!B97+LUMCON!B97+LOSFA!B97+ULSummary!B97+'LSU Summary'!B97+'SU Summary'!B97+'LCTCS Summary'!B97</f>
        <v>2760172673.1659999</v>
      </c>
      <c r="C97" s="196">
        <f>BOR!C97+LUMCON!C97+LOSFA!C97+ULSummary!C97+'LSU Summary'!C97+'SU Summary'!C97+'LCTCS Summary'!C97</f>
        <v>2848639124.5949998</v>
      </c>
      <c r="D97" s="313">
        <f>BOR!D97+LUMCON!D97+LOSFA!D97+ULSummary!D97+'LSU Summary'!D97+'SU Summary'!D97+'LCTCS Summary'!D97</f>
        <v>3653849236.6849999</v>
      </c>
      <c r="E97" s="196">
        <f>BOR!E97+LUMCON!E97+LOSFA!E97+ULSummary!E97+'LSU Summary'!E97+'SU Summary'!E97+'LCTCS Summary'!E97</f>
        <v>3064043148.0609026</v>
      </c>
      <c r="F97" s="197">
        <f>E97-C97</f>
        <v>215404023.46590281</v>
      </c>
      <c r="G97" s="198">
        <f t="shared" si="8"/>
        <v>7.5616465984095993E-2</v>
      </c>
      <c r="I97" s="187"/>
    </row>
    <row r="98" spans="1:9" ht="15" customHeight="1" thickTop="1" x14ac:dyDescent="0.4">
      <c r="A98" s="4"/>
      <c r="B98" s="5"/>
      <c r="C98" s="5"/>
      <c r="D98" s="142"/>
      <c r="E98" s="5"/>
      <c r="F98" s="5"/>
      <c r="G98" s="6" t="s">
        <v>46</v>
      </c>
      <c r="I98" s="142"/>
    </row>
    <row r="99" spans="1:9" x14ac:dyDescent="0.25">
      <c r="A99" s="1" t="s">
        <v>196</v>
      </c>
    </row>
    <row r="100" spans="1:9" x14ac:dyDescent="0.25">
      <c r="A100" s="1" t="s">
        <v>190</v>
      </c>
    </row>
  </sheetData>
  <mergeCells count="1">
    <mergeCell ref="D2:D3"/>
  </mergeCells>
  <hyperlinks>
    <hyperlink ref="I2" location="Home!A1" tooltip="Home" display="Home" xr:uid="{00000000-0004-0000-0100-000000000000}"/>
  </hyperlinks>
  <printOptions horizontalCentered="1" verticalCentered="1"/>
  <pageMargins left="0.25" right="0.25" top="0.75" bottom="0.75" header="0.3" footer="0.3"/>
  <pageSetup scale="46" fitToWidth="0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0">
    <pageSetUpPr fitToPage="1"/>
  </sheetPr>
  <dimension ref="A1:N100"/>
  <sheetViews>
    <sheetView workbookViewId="0">
      <pane xSplit="1" ySplit="5" topLeftCell="B6" activePane="bottomRight" state="frozen"/>
      <selection activeCell="I2" sqref="I2"/>
      <selection pane="topRight" activeCell="I2" sqref="I2"/>
      <selection pane="bottomLeft" activeCell="I2" sqref="I2"/>
      <selection pane="bottomRight" activeCell="I2" sqref="I2"/>
    </sheetView>
  </sheetViews>
  <sheetFormatPr defaultColWidth="9.140625" defaultRowHeight="15" x14ac:dyDescent="0.25"/>
  <cols>
    <col min="1" max="1" width="66.5703125" style="139" customWidth="1"/>
    <col min="2" max="3" width="23.7109375" style="187" customWidth="1"/>
    <col min="4" max="4" width="27.140625" style="139" bestFit="1" customWidth="1"/>
    <col min="5" max="6" width="23.7109375" style="187" customWidth="1"/>
    <col min="7" max="7" width="23.7109375" style="188" customWidth="1"/>
    <col min="9" max="9" width="7.7109375" style="139" customWidth="1"/>
    <col min="10" max="10" width="11.5703125" style="139" customWidth="1"/>
    <col min="11" max="16384" width="9.140625" style="139"/>
  </cols>
  <sheetData>
    <row r="1" spans="1:10" ht="19.5" customHeight="1" thickBot="1" x14ac:dyDescent="0.35">
      <c r="A1" s="30" t="s">
        <v>0</v>
      </c>
      <c r="B1" s="31"/>
      <c r="E1" s="32" t="s">
        <v>1</v>
      </c>
      <c r="F1" s="191" t="s">
        <v>124</v>
      </c>
      <c r="G1" s="40"/>
      <c r="J1" s="142"/>
    </row>
    <row r="2" spans="1:10" ht="19.5" customHeight="1" thickBot="1" x14ac:dyDescent="0.3">
      <c r="A2" s="30" t="s">
        <v>2</v>
      </c>
      <c r="B2" s="31"/>
      <c r="C2" s="31"/>
      <c r="D2" s="355" t="s">
        <v>207</v>
      </c>
      <c r="E2" s="31"/>
      <c r="F2" s="31"/>
      <c r="G2" s="36"/>
      <c r="I2" s="142"/>
      <c r="J2" s="209" t="s">
        <v>187</v>
      </c>
    </row>
    <row r="3" spans="1:10" ht="19.5" customHeight="1" thickBot="1" x14ac:dyDescent="0.3">
      <c r="A3" s="37" t="s">
        <v>3</v>
      </c>
      <c r="B3" s="38"/>
      <c r="C3" s="38"/>
      <c r="D3" s="356"/>
      <c r="E3" s="38"/>
      <c r="F3" s="38"/>
      <c r="G3" s="39"/>
      <c r="I3" s="142"/>
      <c r="J3" s="142"/>
    </row>
    <row r="4" spans="1:10" ht="15" customHeight="1" thickTop="1" x14ac:dyDescent="0.25">
      <c r="A4" s="143" t="s">
        <v>4</v>
      </c>
      <c r="B4" s="144" t="s">
        <v>5</v>
      </c>
      <c r="C4" s="145" t="s">
        <v>6</v>
      </c>
      <c r="D4" s="320" t="s">
        <v>212</v>
      </c>
      <c r="E4" s="145" t="s">
        <v>6</v>
      </c>
      <c r="F4" s="145" t="s">
        <v>7</v>
      </c>
      <c r="G4" s="146" t="s">
        <v>8</v>
      </c>
      <c r="I4" s="227"/>
    </row>
    <row r="5" spans="1:10" s="140" customFormat="1" ht="15" customHeight="1" x14ac:dyDescent="0.25">
      <c r="A5" s="147"/>
      <c r="B5" s="148" t="s">
        <v>197</v>
      </c>
      <c r="C5" s="148" t="s">
        <v>208</v>
      </c>
      <c r="D5" s="321" t="s">
        <v>210</v>
      </c>
      <c r="E5" s="148" t="s">
        <v>209</v>
      </c>
      <c r="F5" s="148" t="s">
        <v>197</v>
      </c>
      <c r="G5" s="149" t="s">
        <v>9</v>
      </c>
      <c r="I5" s="228"/>
    </row>
    <row r="6" spans="1:10" ht="15" customHeight="1" x14ac:dyDescent="0.25">
      <c r="A6" s="150" t="s">
        <v>10</v>
      </c>
      <c r="B6" s="151"/>
      <c r="C6" s="151"/>
      <c r="D6" s="322"/>
      <c r="E6" s="151"/>
      <c r="F6" s="151"/>
      <c r="G6" s="152"/>
      <c r="I6" s="185"/>
    </row>
    <row r="7" spans="1:10" ht="15" customHeight="1" x14ac:dyDescent="0.25">
      <c r="A7" s="150" t="s">
        <v>11</v>
      </c>
      <c r="B7" s="151"/>
      <c r="C7" s="151"/>
      <c r="D7" s="322"/>
      <c r="E7" s="151"/>
      <c r="F7" s="151"/>
      <c r="G7" s="153"/>
      <c r="I7" s="185"/>
    </row>
    <row r="8" spans="1:10" ht="15" customHeight="1" x14ac:dyDescent="0.25">
      <c r="A8" s="154" t="s">
        <v>12</v>
      </c>
      <c r="B8" s="155">
        <v>38627802</v>
      </c>
      <c r="C8" s="155">
        <v>38627802</v>
      </c>
      <c r="D8" s="323">
        <v>38627802</v>
      </c>
      <c r="E8" s="155">
        <v>54175544</v>
      </c>
      <c r="F8" s="155">
        <f>E8-C8</f>
        <v>15547742</v>
      </c>
      <c r="G8" s="156">
        <f t="shared" ref="G8:G31" si="0">IF(ISBLANK(F8),"  ",IF(C8&gt;0,F8/C8,IF(F8&gt;0,1,0)))</f>
        <v>0.4025013382847929</v>
      </c>
      <c r="I8" s="185"/>
    </row>
    <row r="9" spans="1:10" ht="15" customHeight="1" x14ac:dyDescent="0.25">
      <c r="A9" s="154" t="s">
        <v>13</v>
      </c>
      <c r="B9" s="155">
        <v>0</v>
      </c>
      <c r="C9" s="155">
        <v>0</v>
      </c>
      <c r="D9" s="323">
        <v>0</v>
      </c>
      <c r="E9" s="155">
        <v>0</v>
      </c>
      <c r="F9" s="155">
        <f t="shared" ref="F9:F31" si="1">E9-C9</f>
        <v>0</v>
      </c>
      <c r="G9" s="156">
        <f t="shared" si="0"/>
        <v>0</v>
      </c>
      <c r="I9" s="185"/>
    </row>
    <row r="10" spans="1:10" ht="15" customHeight="1" x14ac:dyDescent="0.25">
      <c r="A10" s="157" t="s">
        <v>14</v>
      </c>
      <c r="B10" s="158">
        <v>2274579</v>
      </c>
      <c r="C10" s="158">
        <v>2274579</v>
      </c>
      <c r="D10" s="324">
        <v>2274579</v>
      </c>
      <c r="E10" s="158">
        <v>2293053</v>
      </c>
      <c r="F10" s="155">
        <f t="shared" si="1"/>
        <v>18474</v>
      </c>
      <c r="G10" s="156">
        <f t="shared" si="0"/>
        <v>8.1219425660748641E-3</v>
      </c>
      <c r="I10" s="185"/>
    </row>
    <row r="11" spans="1:10" ht="15" customHeight="1" x14ac:dyDescent="0.25">
      <c r="A11" s="159" t="s">
        <v>15</v>
      </c>
      <c r="B11" s="160">
        <v>0</v>
      </c>
      <c r="C11" s="160">
        <v>0</v>
      </c>
      <c r="D11" s="325">
        <v>0</v>
      </c>
      <c r="E11" s="160">
        <v>0</v>
      </c>
      <c r="F11" s="155">
        <f t="shared" si="1"/>
        <v>0</v>
      </c>
      <c r="G11" s="156">
        <f t="shared" si="0"/>
        <v>0</v>
      </c>
      <c r="I11" s="185"/>
    </row>
    <row r="12" spans="1:10" ht="15" customHeight="1" x14ac:dyDescent="0.25">
      <c r="A12" s="161" t="s">
        <v>16</v>
      </c>
      <c r="B12" s="160">
        <v>2274579</v>
      </c>
      <c r="C12" s="160">
        <v>2274579</v>
      </c>
      <c r="D12" s="325">
        <v>2274579</v>
      </c>
      <c r="E12" s="160">
        <v>2293053</v>
      </c>
      <c r="F12" s="155">
        <f t="shared" si="1"/>
        <v>18474</v>
      </c>
      <c r="G12" s="156">
        <f t="shared" si="0"/>
        <v>8.1219425660748641E-3</v>
      </c>
      <c r="I12" s="185"/>
    </row>
    <row r="13" spans="1:10" ht="15" customHeight="1" x14ac:dyDescent="0.25">
      <c r="A13" s="161" t="s">
        <v>17</v>
      </c>
      <c r="B13" s="160">
        <v>0</v>
      </c>
      <c r="C13" s="160">
        <v>0</v>
      </c>
      <c r="D13" s="325">
        <v>0</v>
      </c>
      <c r="E13" s="160">
        <v>0</v>
      </c>
      <c r="F13" s="155">
        <f t="shared" si="1"/>
        <v>0</v>
      </c>
      <c r="G13" s="156">
        <f t="shared" si="0"/>
        <v>0</v>
      </c>
      <c r="I13" s="185"/>
    </row>
    <row r="14" spans="1:10" ht="15" customHeight="1" x14ac:dyDescent="0.25">
      <c r="A14" s="161" t="s">
        <v>18</v>
      </c>
      <c r="B14" s="160">
        <v>0</v>
      </c>
      <c r="C14" s="160">
        <v>0</v>
      </c>
      <c r="D14" s="325">
        <v>0</v>
      </c>
      <c r="E14" s="160">
        <v>0</v>
      </c>
      <c r="F14" s="155">
        <f t="shared" si="1"/>
        <v>0</v>
      </c>
      <c r="G14" s="156">
        <f t="shared" si="0"/>
        <v>0</v>
      </c>
      <c r="I14" s="185"/>
    </row>
    <row r="15" spans="1:10" ht="15" customHeight="1" x14ac:dyDescent="0.25">
      <c r="A15" s="161" t="s">
        <v>19</v>
      </c>
      <c r="B15" s="160">
        <v>0</v>
      </c>
      <c r="C15" s="160">
        <v>0</v>
      </c>
      <c r="D15" s="325">
        <v>0</v>
      </c>
      <c r="E15" s="160">
        <v>0</v>
      </c>
      <c r="F15" s="155">
        <f t="shared" si="1"/>
        <v>0</v>
      </c>
      <c r="G15" s="156">
        <f t="shared" si="0"/>
        <v>0</v>
      </c>
      <c r="I15" s="185"/>
    </row>
    <row r="16" spans="1:10" ht="15" customHeight="1" x14ac:dyDescent="0.25">
      <c r="A16" s="161" t="s">
        <v>20</v>
      </c>
      <c r="B16" s="160">
        <v>0</v>
      </c>
      <c r="C16" s="160">
        <v>0</v>
      </c>
      <c r="D16" s="325">
        <v>0</v>
      </c>
      <c r="E16" s="160">
        <v>0</v>
      </c>
      <c r="F16" s="155">
        <f t="shared" si="1"/>
        <v>0</v>
      </c>
      <c r="G16" s="156">
        <f t="shared" si="0"/>
        <v>0</v>
      </c>
      <c r="I16" s="185"/>
    </row>
    <row r="17" spans="1:9" ht="15" customHeight="1" x14ac:dyDescent="0.25">
      <c r="A17" s="161" t="s">
        <v>21</v>
      </c>
      <c r="B17" s="160">
        <v>0</v>
      </c>
      <c r="C17" s="160">
        <v>0</v>
      </c>
      <c r="D17" s="325">
        <v>0</v>
      </c>
      <c r="E17" s="160">
        <v>0</v>
      </c>
      <c r="F17" s="155">
        <f t="shared" si="1"/>
        <v>0</v>
      </c>
      <c r="G17" s="156">
        <f t="shared" si="0"/>
        <v>0</v>
      </c>
      <c r="I17" s="185"/>
    </row>
    <row r="18" spans="1:9" ht="15" customHeight="1" x14ac:dyDescent="0.25">
      <c r="A18" s="161" t="s">
        <v>22</v>
      </c>
      <c r="B18" s="160">
        <v>0</v>
      </c>
      <c r="C18" s="160">
        <v>0</v>
      </c>
      <c r="D18" s="325">
        <v>0</v>
      </c>
      <c r="E18" s="160">
        <v>0</v>
      </c>
      <c r="F18" s="155">
        <f t="shared" si="1"/>
        <v>0</v>
      </c>
      <c r="G18" s="156">
        <f t="shared" si="0"/>
        <v>0</v>
      </c>
      <c r="I18" s="185"/>
    </row>
    <row r="19" spans="1:9" ht="15" customHeight="1" x14ac:dyDescent="0.25">
      <c r="A19" s="161" t="s">
        <v>23</v>
      </c>
      <c r="B19" s="160">
        <v>0</v>
      </c>
      <c r="C19" s="160">
        <v>0</v>
      </c>
      <c r="D19" s="325">
        <v>0</v>
      </c>
      <c r="E19" s="160">
        <v>0</v>
      </c>
      <c r="F19" s="155">
        <f t="shared" si="1"/>
        <v>0</v>
      </c>
      <c r="G19" s="156">
        <f t="shared" si="0"/>
        <v>0</v>
      </c>
      <c r="I19" s="185"/>
    </row>
    <row r="20" spans="1:9" ht="15" customHeight="1" x14ac:dyDescent="0.25">
      <c r="A20" s="161" t="s">
        <v>24</v>
      </c>
      <c r="B20" s="160">
        <v>0</v>
      </c>
      <c r="C20" s="160">
        <v>0</v>
      </c>
      <c r="D20" s="325">
        <v>0</v>
      </c>
      <c r="E20" s="160">
        <v>0</v>
      </c>
      <c r="F20" s="155">
        <f t="shared" si="1"/>
        <v>0</v>
      </c>
      <c r="G20" s="156">
        <f t="shared" si="0"/>
        <v>0</v>
      </c>
      <c r="I20" s="185"/>
    </row>
    <row r="21" spans="1:9" ht="15" customHeight="1" x14ac:dyDescent="0.25">
      <c r="A21" s="161" t="s">
        <v>25</v>
      </c>
      <c r="B21" s="160">
        <v>0</v>
      </c>
      <c r="C21" s="160">
        <v>0</v>
      </c>
      <c r="D21" s="325">
        <v>0</v>
      </c>
      <c r="E21" s="160">
        <v>0</v>
      </c>
      <c r="F21" s="155">
        <f t="shared" si="1"/>
        <v>0</v>
      </c>
      <c r="G21" s="156">
        <f t="shared" si="0"/>
        <v>0</v>
      </c>
      <c r="I21" s="185"/>
    </row>
    <row r="22" spans="1:9" ht="15" customHeight="1" x14ac:dyDescent="0.25">
      <c r="A22" s="161" t="s">
        <v>26</v>
      </c>
      <c r="B22" s="160">
        <v>0</v>
      </c>
      <c r="C22" s="160">
        <v>0</v>
      </c>
      <c r="D22" s="325">
        <v>0</v>
      </c>
      <c r="E22" s="160">
        <v>0</v>
      </c>
      <c r="F22" s="155">
        <f t="shared" si="1"/>
        <v>0</v>
      </c>
      <c r="G22" s="156">
        <f t="shared" si="0"/>
        <v>0</v>
      </c>
      <c r="I22" s="185"/>
    </row>
    <row r="23" spans="1:9" ht="15" customHeight="1" x14ac:dyDescent="0.25">
      <c r="A23" s="162" t="s">
        <v>27</v>
      </c>
      <c r="B23" s="160">
        <v>0</v>
      </c>
      <c r="C23" s="160">
        <v>0</v>
      </c>
      <c r="D23" s="325">
        <v>0</v>
      </c>
      <c r="E23" s="160">
        <v>0</v>
      </c>
      <c r="F23" s="155">
        <f t="shared" si="1"/>
        <v>0</v>
      </c>
      <c r="G23" s="156">
        <f t="shared" si="0"/>
        <v>0</v>
      </c>
      <c r="I23" s="185"/>
    </row>
    <row r="24" spans="1:9" ht="15" customHeight="1" x14ac:dyDescent="0.25">
      <c r="A24" s="162" t="s">
        <v>28</v>
      </c>
      <c r="B24" s="160">
        <v>0</v>
      </c>
      <c r="C24" s="160">
        <v>0</v>
      </c>
      <c r="D24" s="325">
        <v>0</v>
      </c>
      <c r="E24" s="160">
        <v>0</v>
      </c>
      <c r="F24" s="155">
        <f t="shared" si="1"/>
        <v>0</v>
      </c>
      <c r="G24" s="156">
        <f t="shared" si="0"/>
        <v>0</v>
      </c>
      <c r="I24" s="185"/>
    </row>
    <row r="25" spans="1:9" ht="15" customHeight="1" x14ac:dyDescent="0.25">
      <c r="A25" s="162" t="s">
        <v>29</v>
      </c>
      <c r="B25" s="160">
        <v>0</v>
      </c>
      <c r="C25" s="160">
        <v>0</v>
      </c>
      <c r="D25" s="325">
        <v>0</v>
      </c>
      <c r="E25" s="160">
        <v>0</v>
      </c>
      <c r="F25" s="155">
        <f t="shared" si="1"/>
        <v>0</v>
      </c>
      <c r="G25" s="156">
        <f t="shared" si="0"/>
        <v>0</v>
      </c>
      <c r="I25" s="185"/>
    </row>
    <row r="26" spans="1:9" ht="15" customHeight="1" x14ac:dyDescent="0.25">
      <c r="A26" s="162" t="s">
        <v>30</v>
      </c>
      <c r="B26" s="160">
        <v>0</v>
      </c>
      <c r="C26" s="160">
        <v>0</v>
      </c>
      <c r="D26" s="325">
        <v>0</v>
      </c>
      <c r="E26" s="160">
        <v>0</v>
      </c>
      <c r="F26" s="155">
        <f t="shared" si="1"/>
        <v>0</v>
      </c>
      <c r="G26" s="156">
        <f t="shared" si="0"/>
        <v>0</v>
      </c>
      <c r="I26" s="185"/>
    </row>
    <row r="27" spans="1:9" ht="15" customHeight="1" x14ac:dyDescent="0.25">
      <c r="A27" s="162" t="s">
        <v>31</v>
      </c>
      <c r="B27" s="160">
        <v>0</v>
      </c>
      <c r="C27" s="160">
        <v>0</v>
      </c>
      <c r="D27" s="325">
        <v>0</v>
      </c>
      <c r="E27" s="160">
        <v>0</v>
      </c>
      <c r="F27" s="155">
        <f t="shared" si="1"/>
        <v>0</v>
      </c>
      <c r="G27" s="156">
        <f t="shared" si="0"/>
        <v>0</v>
      </c>
      <c r="I27" s="185"/>
    </row>
    <row r="28" spans="1:9" ht="15" customHeight="1" x14ac:dyDescent="0.25">
      <c r="A28" s="162" t="s">
        <v>87</v>
      </c>
      <c r="B28" s="160">
        <v>0</v>
      </c>
      <c r="C28" s="160">
        <v>0</v>
      </c>
      <c r="D28" s="325">
        <v>0</v>
      </c>
      <c r="E28" s="160">
        <v>0</v>
      </c>
      <c r="F28" s="155">
        <f t="shared" si="1"/>
        <v>0</v>
      </c>
      <c r="G28" s="156">
        <f t="shared" si="0"/>
        <v>0</v>
      </c>
      <c r="I28" s="185"/>
    </row>
    <row r="29" spans="1:9" ht="15" customHeight="1" x14ac:dyDescent="0.25">
      <c r="A29" s="162" t="s">
        <v>32</v>
      </c>
      <c r="B29" s="160">
        <v>0</v>
      </c>
      <c r="C29" s="160">
        <v>0</v>
      </c>
      <c r="D29" s="325">
        <v>0</v>
      </c>
      <c r="E29" s="160">
        <v>0</v>
      </c>
      <c r="F29" s="155">
        <f t="shared" si="1"/>
        <v>0</v>
      </c>
      <c r="G29" s="156">
        <f t="shared" si="0"/>
        <v>0</v>
      </c>
      <c r="I29" s="185"/>
    </row>
    <row r="30" spans="1:9" ht="15" customHeight="1" x14ac:dyDescent="0.25">
      <c r="A30" s="219" t="s">
        <v>199</v>
      </c>
      <c r="B30" s="160">
        <v>0</v>
      </c>
      <c r="C30" s="160">
        <v>0</v>
      </c>
      <c r="D30" s="325">
        <v>0</v>
      </c>
      <c r="E30" s="160">
        <v>0</v>
      </c>
      <c r="F30" s="155">
        <f t="shared" si="1"/>
        <v>0</v>
      </c>
      <c r="G30" s="156">
        <f t="shared" si="0"/>
        <v>0</v>
      </c>
      <c r="I30" s="185"/>
    </row>
    <row r="31" spans="1:9" ht="15" customHeight="1" x14ac:dyDescent="0.25">
      <c r="A31" s="162" t="s">
        <v>200</v>
      </c>
      <c r="B31" s="160">
        <v>0</v>
      </c>
      <c r="C31" s="160">
        <v>0</v>
      </c>
      <c r="D31" s="325">
        <v>0</v>
      </c>
      <c r="E31" s="160">
        <v>0</v>
      </c>
      <c r="F31" s="155">
        <f t="shared" si="1"/>
        <v>0</v>
      </c>
      <c r="G31" s="156">
        <f t="shared" si="0"/>
        <v>0</v>
      </c>
      <c r="I31" s="185"/>
    </row>
    <row r="32" spans="1:9" ht="15" customHeight="1" x14ac:dyDescent="0.25">
      <c r="A32" s="352" t="s">
        <v>211</v>
      </c>
      <c r="B32" s="160">
        <v>0</v>
      </c>
      <c r="C32" s="160">
        <v>0</v>
      </c>
      <c r="D32" s="325">
        <v>0</v>
      </c>
      <c r="E32" s="160">
        <v>0</v>
      </c>
      <c r="F32" s="155">
        <f t="shared" ref="F32" si="2">E32-C32</f>
        <v>0</v>
      </c>
      <c r="G32" s="156">
        <f t="shared" ref="G32" si="3">IF(ISBLANK(F32),"  ",IF(C32&gt;0,F32/C32,IF(F32&gt;0,1,0)))</f>
        <v>0</v>
      </c>
      <c r="I32" s="185"/>
    </row>
    <row r="33" spans="1:14" ht="15" customHeight="1" x14ac:dyDescent="0.25">
      <c r="A33" s="163" t="s">
        <v>33</v>
      </c>
      <c r="B33" s="160"/>
      <c r="C33" s="160"/>
      <c r="D33" s="325"/>
      <c r="E33" s="160"/>
      <c r="F33" s="160"/>
      <c r="G33" s="152"/>
      <c r="I33" s="185"/>
    </row>
    <row r="34" spans="1:14" ht="15" customHeight="1" x14ac:dyDescent="0.25">
      <c r="A34" s="159" t="s">
        <v>34</v>
      </c>
      <c r="B34" s="155">
        <v>0</v>
      </c>
      <c r="C34" s="155">
        <v>0</v>
      </c>
      <c r="D34" s="323">
        <v>0</v>
      </c>
      <c r="E34" s="155">
        <v>0</v>
      </c>
      <c r="F34" s="155">
        <f>E34-C34</f>
        <v>0</v>
      </c>
      <c r="G34" s="156">
        <f>IF(ISBLANK(F34),"  ",IF(C34&gt;0,F34/C34,IF(F34&gt;0,1,0)))</f>
        <v>0</v>
      </c>
      <c r="I34" s="185"/>
    </row>
    <row r="35" spans="1:14" ht="15" customHeight="1" x14ac:dyDescent="0.25">
      <c r="A35" s="164" t="s">
        <v>35</v>
      </c>
      <c r="B35" s="160"/>
      <c r="C35" s="160"/>
      <c r="D35" s="325"/>
      <c r="E35" s="160"/>
      <c r="F35" s="160"/>
      <c r="G35" s="152"/>
      <c r="I35" s="185"/>
    </row>
    <row r="36" spans="1:14" ht="15" customHeight="1" x14ac:dyDescent="0.25">
      <c r="A36" s="159" t="s">
        <v>34</v>
      </c>
      <c r="B36" s="151">
        <v>0</v>
      </c>
      <c r="C36" s="151">
        <v>0</v>
      </c>
      <c r="D36" s="322">
        <v>0</v>
      </c>
      <c r="E36" s="151">
        <v>0</v>
      </c>
      <c r="F36" s="155">
        <f>E36-C36</f>
        <v>0</v>
      </c>
      <c r="G36" s="156">
        <f>IF(ISBLANK(F36),"  ",IF(C36&gt;0,F36/C36,IF(F36&gt;0,1,0)))</f>
        <v>0</v>
      </c>
      <c r="I36" s="185"/>
    </row>
    <row r="37" spans="1:14" ht="15" customHeight="1" x14ac:dyDescent="0.25">
      <c r="A37" s="161" t="s">
        <v>36</v>
      </c>
      <c r="B37" s="160"/>
      <c r="C37" s="160"/>
      <c r="D37" s="325"/>
      <c r="E37" s="160"/>
      <c r="F37" s="158"/>
      <c r="G37" s="156" t="str">
        <f>IF(ISBLANK(F37),"  ",IF(C37&gt;0,F37/C37,IF(F37&gt;0,1,0)))</f>
        <v xml:space="preserve">  </v>
      </c>
      <c r="I37" s="185"/>
    </row>
    <row r="38" spans="1:14" s="124" customFormat="1" ht="15" customHeight="1" x14ac:dyDescent="0.25">
      <c r="A38" s="165" t="s">
        <v>38</v>
      </c>
      <c r="B38" s="166">
        <v>40902381</v>
      </c>
      <c r="C38" s="166">
        <v>40902381</v>
      </c>
      <c r="D38" s="326">
        <v>40902381</v>
      </c>
      <c r="E38" s="166">
        <v>56468597</v>
      </c>
      <c r="F38" s="166">
        <f>E38-C38</f>
        <v>15566216</v>
      </c>
      <c r="G38" s="167">
        <f>IF(ISBLANK(F38),"  ",IF(C38&gt;0,F38/C38,IF(F38&gt;0,1,0)))</f>
        <v>0.38056992330104206</v>
      </c>
      <c r="I38" s="215"/>
    </row>
    <row r="39" spans="1:14" ht="15" customHeight="1" x14ac:dyDescent="0.25">
      <c r="A39" s="163" t="s">
        <v>39</v>
      </c>
      <c r="B39" s="160"/>
      <c r="C39" s="160"/>
      <c r="D39" s="325"/>
      <c r="E39" s="160"/>
      <c r="F39" s="160"/>
      <c r="G39" s="152"/>
      <c r="I39" s="185"/>
    </row>
    <row r="40" spans="1:14" ht="15" customHeight="1" x14ac:dyDescent="0.25">
      <c r="A40" s="168" t="s">
        <v>40</v>
      </c>
      <c r="B40" s="155">
        <v>0</v>
      </c>
      <c r="C40" s="155">
        <v>0</v>
      </c>
      <c r="D40" s="323">
        <v>0</v>
      </c>
      <c r="E40" s="155">
        <v>0</v>
      </c>
      <c r="F40" s="155">
        <f>E40-C40</f>
        <v>0</v>
      </c>
      <c r="G40" s="156">
        <f t="shared" ref="G40:G45" si="4">IF(ISBLANK(F40),"  ",IF(C40&gt;0,F40/C40,IF(F40&gt;0,1,0)))</f>
        <v>0</v>
      </c>
      <c r="I40" s="185"/>
    </row>
    <row r="41" spans="1:14" ht="15" customHeight="1" x14ac:dyDescent="0.25">
      <c r="A41" s="169" t="s">
        <v>41</v>
      </c>
      <c r="B41" s="155">
        <v>0</v>
      </c>
      <c r="C41" s="155">
        <v>0</v>
      </c>
      <c r="D41" s="323">
        <v>0</v>
      </c>
      <c r="E41" s="155">
        <v>0</v>
      </c>
      <c r="F41" s="155">
        <f t="shared" ref="F41:F45" si="5">E41-C41</f>
        <v>0</v>
      </c>
      <c r="G41" s="156">
        <f t="shared" si="4"/>
        <v>0</v>
      </c>
      <c r="I41" s="185"/>
    </row>
    <row r="42" spans="1:14" ht="15" customHeight="1" x14ac:dyDescent="0.25">
      <c r="A42" s="169" t="s">
        <v>42</v>
      </c>
      <c r="B42" s="222">
        <v>0</v>
      </c>
      <c r="C42" s="155">
        <v>0</v>
      </c>
      <c r="D42" s="323">
        <v>0</v>
      </c>
      <c r="E42" s="155">
        <v>0</v>
      </c>
      <c r="F42" s="155">
        <f t="shared" si="5"/>
        <v>0</v>
      </c>
      <c r="G42" s="156">
        <f t="shared" si="4"/>
        <v>0</v>
      </c>
      <c r="I42" s="185"/>
    </row>
    <row r="43" spans="1:14" ht="15" customHeight="1" x14ac:dyDescent="0.25">
      <c r="A43" s="169" t="s">
        <v>43</v>
      </c>
      <c r="B43" s="155">
        <v>0</v>
      </c>
      <c r="C43" s="155">
        <v>0</v>
      </c>
      <c r="D43" s="323">
        <v>0</v>
      </c>
      <c r="E43" s="155">
        <v>0</v>
      </c>
      <c r="F43" s="155">
        <f t="shared" si="5"/>
        <v>0</v>
      </c>
      <c r="G43" s="156">
        <f t="shared" si="4"/>
        <v>0</v>
      </c>
      <c r="I43" s="185"/>
    </row>
    <row r="44" spans="1:14" ht="15" customHeight="1" x14ac:dyDescent="0.25">
      <c r="A44" s="170" t="s">
        <v>44</v>
      </c>
      <c r="B44" s="155">
        <v>0</v>
      </c>
      <c r="C44" s="155">
        <v>0</v>
      </c>
      <c r="D44" s="323">
        <v>0</v>
      </c>
      <c r="E44" s="155">
        <v>0</v>
      </c>
      <c r="F44" s="155">
        <f t="shared" si="5"/>
        <v>0</v>
      </c>
      <c r="G44" s="156">
        <f t="shared" si="4"/>
        <v>0</v>
      </c>
      <c r="I44" s="185"/>
    </row>
    <row r="45" spans="1:14" s="124" customFormat="1" ht="15" customHeight="1" x14ac:dyDescent="0.25">
      <c r="A45" s="163" t="s">
        <v>45</v>
      </c>
      <c r="B45" s="171">
        <v>0</v>
      </c>
      <c r="C45" s="171">
        <v>0</v>
      </c>
      <c r="D45" s="327">
        <v>0</v>
      </c>
      <c r="E45" s="171">
        <v>0</v>
      </c>
      <c r="F45" s="173">
        <f t="shared" si="5"/>
        <v>0</v>
      </c>
      <c r="G45" s="167">
        <f t="shared" si="4"/>
        <v>0</v>
      </c>
      <c r="I45" s="215"/>
      <c r="N45" s="124" t="s">
        <v>46</v>
      </c>
    </row>
    <row r="46" spans="1:14" ht="15" customHeight="1" x14ac:dyDescent="0.25">
      <c r="A46" s="161" t="s">
        <v>46</v>
      </c>
      <c r="B46" s="160"/>
      <c r="C46" s="160"/>
      <c r="D46" s="325"/>
      <c r="E46" s="160"/>
      <c r="F46" s="160"/>
      <c r="G46" s="152"/>
      <c r="I46" s="185"/>
    </row>
    <row r="47" spans="1:14" s="124" customFormat="1" ht="15" customHeight="1" x14ac:dyDescent="0.25">
      <c r="A47" s="172" t="s">
        <v>47</v>
      </c>
      <c r="B47" s="173">
        <v>185000</v>
      </c>
      <c r="C47" s="173">
        <v>185000</v>
      </c>
      <c r="D47" s="328">
        <v>185000</v>
      </c>
      <c r="E47" s="173">
        <v>185000</v>
      </c>
      <c r="F47" s="173">
        <f>E47-C47</f>
        <v>0</v>
      </c>
      <c r="G47" s="167">
        <f>IF(ISBLANK(F47),"  ",IF(C47&gt;0,F47/C47,IF(F47&gt;0,1,0)))</f>
        <v>0</v>
      </c>
      <c r="I47" s="215"/>
    </row>
    <row r="48" spans="1:14" ht="15" customHeight="1" x14ac:dyDescent="0.25">
      <c r="A48" s="161" t="s">
        <v>46</v>
      </c>
      <c r="B48" s="166"/>
      <c r="C48" s="166"/>
      <c r="D48" s="326"/>
      <c r="E48" s="166"/>
      <c r="F48" s="160"/>
      <c r="G48" s="152"/>
      <c r="I48" s="215"/>
    </row>
    <row r="49" spans="1:9" ht="15" customHeight="1" x14ac:dyDescent="0.25">
      <c r="A49" s="172" t="s">
        <v>198</v>
      </c>
      <c r="B49" s="173">
        <v>0</v>
      </c>
      <c r="C49" s="173">
        <v>0</v>
      </c>
      <c r="D49" s="328">
        <v>8260596</v>
      </c>
      <c r="E49" s="173">
        <v>0</v>
      </c>
      <c r="F49" s="173">
        <f>E49-C49</f>
        <v>0</v>
      </c>
      <c r="G49" s="167">
        <f>IF(ISBLANK(F49)," ",IF(C49&gt;0,F49/C49,IF(F49&gt;0,1,0)))</f>
        <v>0</v>
      </c>
      <c r="I49" s="215"/>
    </row>
    <row r="50" spans="1:9" ht="15" customHeight="1" x14ac:dyDescent="0.25">
      <c r="A50" s="159"/>
      <c r="B50" s="151"/>
      <c r="C50" s="151"/>
      <c r="D50" s="322"/>
      <c r="E50" s="151"/>
      <c r="F50" s="151"/>
      <c r="G50" s="153"/>
      <c r="I50" s="185"/>
    </row>
    <row r="51" spans="1:9" s="124" customFormat="1" ht="15" customHeight="1" x14ac:dyDescent="0.25">
      <c r="A51" s="172" t="s">
        <v>48</v>
      </c>
      <c r="B51" s="173">
        <v>0</v>
      </c>
      <c r="C51" s="173">
        <v>0</v>
      </c>
      <c r="D51" s="328">
        <v>0</v>
      </c>
      <c r="E51" s="173">
        <v>0</v>
      </c>
      <c r="F51" s="173">
        <f>E51-C51</f>
        <v>0</v>
      </c>
      <c r="G51" s="167">
        <f>IF(ISBLANK(F51),"  ",IF(C51&gt;0,F51/C51,IF(F51&gt;0,1,0)))</f>
        <v>0</v>
      </c>
      <c r="I51" s="215"/>
    </row>
    <row r="52" spans="1:9" ht="15" customHeight="1" x14ac:dyDescent="0.25">
      <c r="A52" s="161" t="s">
        <v>46</v>
      </c>
      <c r="B52" s="160"/>
      <c r="C52" s="160"/>
      <c r="D52" s="325"/>
      <c r="E52" s="160"/>
      <c r="F52" s="160"/>
      <c r="G52" s="152"/>
      <c r="I52" s="185"/>
    </row>
    <row r="53" spans="1:9" s="124" customFormat="1" ht="15" customHeight="1" x14ac:dyDescent="0.25">
      <c r="A53" s="163" t="s">
        <v>49</v>
      </c>
      <c r="B53" s="171">
        <v>135896395</v>
      </c>
      <c r="C53" s="171">
        <v>136939525</v>
      </c>
      <c r="D53" s="327">
        <v>136939525</v>
      </c>
      <c r="E53" s="171">
        <v>136939525</v>
      </c>
      <c r="F53" s="171">
        <f>E53-C53</f>
        <v>0</v>
      </c>
      <c r="G53" s="167">
        <f>IF(ISBLANK(F53),"  ",IF(C53&gt;0,F53/C53,IF(F53&gt;0,1,0)))</f>
        <v>0</v>
      </c>
      <c r="I53" s="215"/>
    </row>
    <row r="54" spans="1:9" ht="15" customHeight="1" x14ac:dyDescent="0.25">
      <c r="A54" s="161" t="s">
        <v>46</v>
      </c>
      <c r="B54" s="160"/>
      <c r="C54" s="160"/>
      <c r="D54" s="325"/>
      <c r="E54" s="160"/>
      <c r="F54" s="160"/>
      <c r="G54" s="152"/>
      <c r="I54" s="185"/>
    </row>
    <row r="55" spans="1:9" s="124" customFormat="1" ht="15" customHeight="1" x14ac:dyDescent="0.25">
      <c r="A55" s="174" t="s">
        <v>50</v>
      </c>
      <c r="B55" s="175">
        <v>0</v>
      </c>
      <c r="C55" s="175">
        <v>0</v>
      </c>
      <c r="D55" s="329"/>
      <c r="E55" s="175">
        <v>0</v>
      </c>
      <c r="F55" s="175">
        <f>E55-C55</f>
        <v>0</v>
      </c>
      <c r="G55" s="167">
        <f>IF(ISBLANK(F55),"  ",IF(C55&gt;0,F55/C55,IF(F55&gt;0,1,0)))</f>
        <v>0</v>
      </c>
      <c r="I55" s="215"/>
    </row>
    <row r="56" spans="1:9" ht="15" customHeight="1" x14ac:dyDescent="0.25">
      <c r="A56" s="163"/>
      <c r="B56" s="151"/>
      <c r="C56" s="151"/>
      <c r="D56" s="322"/>
      <c r="E56" s="151"/>
      <c r="F56" s="151"/>
      <c r="G56" s="176"/>
      <c r="I56" s="185"/>
    </row>
    <row r="57" spans="1:9" s="124" customFormat="1" ht="15" customHeight="1" x14ac:dyDescent="0.25">
      <c r="A57" s="163" t="s">
        <v>51</v>
      </c>
      <c r="B57" s="171">
        <v>0</v>
      </c>
      <c r="C57" s="171">
        <v>0</v>
      </c>
      <c r="D57" s="327">
        <v>0</v>
      </c>
      <c r="E57" s="171">
        <v>0</v>
      </c>
      <c r="F57" s="175">
        <f>E57-C57</f>
        <v>0</v>
      </c>
      <c r="G57" s="167">
        <f>IF(ISBLANK(F57),"  ",IF(C57&gt;0,F57/C57,IF(F57&gt;0,1,0)))</f>
        <v>0</v>
      </c>
      <c r="I57" s="215"/>
    </row>
    <row r="58" spans="1:9" ht="15" customHeight="1" x14ac:dyDescent="0.25">
      <c r="A58" s="161"/>
      <c r="B58" s="160"/>
      <c r="C58" s="160"/>
      <c r="D58" s="325"/>
      <c r="E58" s="160"/>
      <c r="F58" s="160"/>
      <c r="G58" s="152"/>
      <c r="I58" s="185"/>
    </row>
    <row r="59" spans="1:9" s="124" customFormat="1" ht="15" customHeight="1" x14ac:dyDescent="0.25">
      <c r="A59" s="177" t="s">
        <v>52</v>
      </c>
      <c r="B59" s="171">
        <v>176983776</v>
      </c>
      <c r="C59" s="171">
        <v>178026906</v>
      </c>
      <c r="D59" s="327">
        <v>186287502</v>
      </c>
      <c r="E59" s="171">
        <v>193593122</v>
      </c>
      <c r="F59" s="171">
        <f>E59-C59</f>
        <v>15566216</v>
      </c>
      <c r="G59" s="167">
        <f>IF(ISBLANK(F59),"  ",IF(C59&gt;0,F59/C59,IF(F59&gt;0,1,0)))</f>
        <v>8.743743487852336E-2</v>
      </c>
      <c r="I59" s="215"/>
    </row>
    <row r="60" spans="1:9" ht="15" customHeight="1" x14ac:dyDescent="0.25">
      <c r="A60" s="178"/>
      <c r="B60" s="160"/>
      <c r="C60" s="160"/>
      <c r="D60" s="325"/>
      <c r="E60" s="160"/>
      <c r="F60" s="160"/>
      <c r="G60" s="152" t="s">
        <v>46</v>
      </c>
      <c r="I60" s="185"/>
    </row>
    <row r="61" spans="1:9" ht="15" customHeight="1" x14ac:dyDescent="0.25">
      <c r="A61" s="179"/>
      <c r="B61" s="151"/>
      <c r="C61" s="151"/>
      <c r="D61" s="322"/>
      <c r="E61" s="151"/>
      <c r="F61" s="151"/>
      <c r="G61" s="153" t="s">
        <v>46</v>
      </c>
      <c r="I61" s="185"/>
    </row>
    <row r="62" spans="1:9" ht="15" customHeight="1" x14ac:dyDescent="0.25">
      <c r="A62" s="177" t="s">
        <v>53</v>
      </c>
      <c r="B62" s="151"/>
      <c r="C62" s="151"/>
      <c r="D62" s="322"/>
      <c r="E62" s="151"/>
      <c r="F62" s="151"/>
      <c r="G62" s="153"/>
      <c r="I62" s="185"/>
    </row>
    <row r="63" spans="1:9" ht="15" customHeight="1" x14ac:dyDescent="0.25">
      <c r="A63" s="159" t="s">
        <v>54</v>
      </c>
      <c r="B63" s="151">
        <v>71355333</v>
      </c>
      <c r="C63" s="151">
        <v>71465591</v>
      </c>
      <c r="D63" s="322">
        <v>79726187</v>
      </c>
      <c r="E63" s="151">
        <v>83627809</v>
      </c>
      <c r="F63" s="151">
        <f>E63-C63</f>
        <v>12162218</v>
      </c>
      <c r="G63" s="156">
        <f t="shared" ref="G63:G76" si="6">IF(ISBLANK(F63),"  ",IF(C63&gt;0,F63/C63,IF(F63&gt;0,1,0)))</f>
        <v>0.17018285065326053</v>
      </c>
      <c r="I63" s="185"/>
    </row>
    <row r="64" spans="1:9" ht="15" customHeight="1" x14ac:dyDescent="0.25">
      <c r="A64" s="161" t="s">
        <v>55</v>
      </c>
      <c r="B64" s="160">
        <v>14691071</v>
      </c>
      <c r="C64" s="160">
        <v>14976783</v>
      </c>
      <c r="D64" s="325">
        <v>14976783</v>
      </c>
      <c r="E64" s="160">
        <v>14144604</v>
      </c>
      <c r="F64" s="160">
        <f>E64-C64</f>
        <v>-832179</v>
      </c>
      <c r="G64" s="156">
        <f t="shared" si="6"/>
        <v>-5.556460289235679E-2</v>
      </c>
      <c r="I64" s="185"/>
    </row>
    <row r="65" spans="1:9" ht="15" customHeight="1" x14ac:dyDescent="0.25">
      <c r="A65" s="161" t="s">
        <v>56</v>
      </c>
      <c r="B65" s="160">
        <v>185000</v>
      </c>
      <c r="C65" s="160">
        <v>185000</v>
      </c>
      <c r="D65" s="325">
        <v>185000</v>
      </c>
      <c r="E65" s="160">
        <v>185000</v>
      </c>
      <c r="F65" s="160">
        <f t="shared" ref="F65:F76" si="7">E65-C65</f>
        <v>0</v>
      </c>
      <c r="G65" s="156">
        <f t="shared" si="6"/>
        <v>0</v>
      </c>
      <c r="I65" s="185"/>
    </row>
    <row r="66" spans="1:9" ht="15" customHeight="1" x14ac:dyDescent="0.25">
      <c r="A66" s="161" t="s">
        <v>57</v>
      </c>
      <c r="B66" s="160">
        <v>17952325</v>
      </c>
      <c r="C66" s="160">
        <v>16093949</v>
      </c>
      <c r="D66" s="325">
        <v>16093949</v>
      </c>
      <c r="E66" s="160">
        <v>21026184</v>
      </c>
      <c r="F66" s="160">
        <f t="shared" si="7"/>
        <v>4932235</v>
      </c>
      <c r="G66" s="156">
        <f t="shared" si="6"/>
        <v>0.30646518141694123</v>
      </c>
      <c r="I66" s="185"/>
    </row>
    <row r="67" spans="1:9" ht="15" customHeight="1" x14ac:dyDescent="0.25">
      <c r="A67" s="161" t="s">
        <v>58</v>
      </c>
      <c r="B67" s="160">
        <v>9004557</v>
      </c>
      <c r="C67" s="160">
        <v>9597365</v>
      </c>
      <c r="D67" s="325">
        <v>9597365</v>
      </c>
      <c r="E67" s="160">
        <v>9881611</v>
      </c>
      <c r="F67" s="160">
        <f t="shared" si="7"/>
        <v>284246</v>
      </c>
      <c r="G67" s="156">
        <f t="shared" si="6"/>
        <v>2.9617087606858758E-2</v>
      </c>
      <c r="I67" s="185"/>
    </row>
    <row r="68" spans="1:9" ht="15" customHeight="1" x14ac:dyDescent="0.25">
      <c r="A68" s="161" t="s">
        <v>59</v>
      </c>
      <c r="B68" s="160">
        <v>31611459</v>
      </c>
      <c r="C68" s="160">
        <v>32220428</v>
      </c>
      <c r="D68" s="325">
        <v>32220428</v>
      </c>
      <c r="E68" s="160">
        <v>30884255</v>
      </c>
      <c r="F68" s="160">
        <f t="shared" si="7"/>
        <v>-1336173</v>
      </c>
      <c r="G68" s="156">
        <f t="shared" si="6"/>
        <v>-4.1469747080951254E-2</v>
      </c>
      <c r="I68" s="185"/>
    </row>
    <row r="69" spans="1:9" ht="15" customHeight="1" x14ac:dyDescent="0.25">
      <c r="A69" s="161" t="s">
        <v>60</v>
      </c>
      <c r="B69" s="160">
        <v>18417961</v>
      </c>
      <c r="C69" s="160">
        <v>18796271</v>
      </c>
      <c r="D69" s="325">
        <v>18796271</v>
      </c>
      <c r="E69" s="160">
        <v>18833961</v>
      </c>
      <c r="F69" s="160">
        <f t="shared" si="7"/>
        <v>37690</v>
      </c>
      <c r="G69" s="156">
        <f t="shared" si="6"/>
        <v>2.0051849646134596E-3</v>
      </c>
      <c r="I69" s="185"/>
    </row>
    <row r="70" spans="1:9" ht="15" customHeight="1" x14ac:dyDescent="0.25">
      <c r="A70" s="161" t="s">
        <v>61</v>
      </c>
      <c r="B70" s="160">
        <v>13281410</v>
      </c>
      <c r="C70" s="160">
        <v>14202870</v>
      </c>
      <c r="D70" s="325">
        <v>14202870</v>
      </c>
      <c r="E70" s="160">
        <v>14535250</v>
      </c>
      <c r="F70" s="160">
        <f t="shared" si="7"/>
        <v>332380</v>
      </c>
      <c r="G70" s="156">
        <f t="shared" si="6"/>
        <v>2.3402312349546255E-2</v>
      </c>
      <c r="I70" s="185"/>
    </row>
    <row r="71" spans="1:9" s="124" customFormat="1" ht="15" customHeight="1" x14ac:dyDescent="0.25">
      <c r="A71" s="180" t="s">
        <v>62</v>
      </c>
      <c r="B71" s="166">
        <v>176499116</v>
      </c>
      <c r="C71" s="166">
        <v>177538257</v>
      </c>
      <c r="D71" s="326">
        <v>185798853</v>
      </c>
      <c r="E71" s="166">
        <v>193118674</v>
      </c>
      <c r="F71" s="160">
        <f t="shared" si="7"/>
        <v>15580417</v>
      </c>
      <c r="G71" s="167">
        <f t="shared" si="6"/>
        <v>8.7758082473458107E-2</v>
      </c>
      <c r="I71" s="215"/>
    </row>
    <row r="72" spans="1:9" ht="15" customHeight="1" x14ac:dyDescent="0.25">
      <c r="A72" s="161" t="s">
        <v>63</v>
      </c>
      <c r="B72" s="160">
        <v>0</v>
      </c>
      <c r="C72" s="160">
        <v>0</v>
      </c>
      <c r="D72" s="325">
        <v>0</v>
      </c>
      <c r="E72" s="160">
        <v>0</v>
      </c>
      <c r="F72" s="160">
        <f t="shared" si="7"/>
        <v>0</v>
      </c>
      <c r="G72" s="156">
        <f t="shared" si="6"/>
        <v>0</v>
      </c>
      <c r="I72" s="185"/>
    </row>
    <row r="73" spans="1:9" ht="15" customHeight="1" x14ac:dyDescent="0.25">
      <c r="A73" s="161" t="s">
        <v>64</v>
      </c>
      <c r="B73" s="160">
        <v>484660</v>
      </c>
      <c r="C73" s="160">
        <v>488649</v>
      </c>
      <c r="D73" s="325">
        <v>488649</v>
      </c>
      <c r="E73" s="160">
        <v>474448</v>
      </c>
      <c r="F73" s="160">
        <f t="shared" si="7"/>
        <v>-14201</v>
      </c>
      <c r="G73" s="156">
        <f t="shared" si="6"/>
        <v>-2.906176007727428E-2</v>
      </c>
      <c r="I73" s="185"/>
    </row>
    <row r="74" spans="1:9" ht="15" customHeight="1" x14ac:dyDescent="0.25">
      <c r="A74" s="161" t="s">
        <v>65</v>
      </c>
      <c r="B74" s="160">
        <v>0</v>
      </c>
      <c r="C74" s="160">
        <v>0</v>
      </c>
      <c r="D74" s="325">
        <v>0</v>
      </c>
      <c r="E74" s="160">
        <v>0</v>
      </c>
      <c r="F74" s="160">
        <f t="shared" si="7"/>
        <v>0</v>
      </c>
      <c r="G74" s="156">
        <f t="shared" si="6"/>
        <v>0</v>
      </c>
      <c r="I74" s="185"/>
    </row>
    <row r="75" spans="1:9" ht="15" customHeight="1" x14ac:dyDescent="0.25">
      <c r="A75" s="161" t="s">
        <v>66</v>
      </c>
      <c r="B75" s="160">
        <v>0</v>
      </c>
      <c r="C75" s="160">
        <v>0</v>
      </c>
      <c r="D75" s="325">
        <v>0</v>
      </c>
      <c r="E75" s="160">
        <v>0</v>
      </c>
      <c r="F75" s="160">
        <f t="shared" si="7"/>
        <v>0</v>
      </c>
      <c r="G75" s="156">
        <f t="shared" si="6"/>
        <v>0</v>
      </c>
      <c r="I75" s="185"/>
    </row>
    <row r="76" spans="1:9" s="124" customFormat="1" ht="15" customHeight="1" x14ac:dyDescent="0.25">
      <c r="A76" s="181" t="s">
        <v>67</v>
      </c>
      <c r="B76" s="182">
        <v>176983776</v>
      </c>
      <c r="C76" s="182">
        <v>178026906</v>
      </c>
      <c r="D76" s="330">
        <v>186287502</v>
      </c>
      <c r="E76" s="182">
        <v>193593122</v>
      </c>
      <c r="F76" s="160">
        <f t="shared" si="7"/>
        <v>15566216</v>
      </c>
      <c r="G76" s="167">
        <f t="shared" si="6"/>
        <v>8.743743487852336E-2</v>
      </c>
      <c r="I76" s="215"/>
    </row>
    <row r="77" spans="1:9" ht="15" customHeight="1" x14ac:dyDescent="0.25">
      <c r="A77" s="179"/>
      <c r="B77" s="151"/>
      <c r="C77" s="151"/>
      <c r="D77" s="322"/>
      <c r="E77" s="151"/>
      <c r="F77" s="151"/>
      <c r="G77" s="153"/>
      <c r="I77" s="185"/>
    </row>
    <row r="78" spans="1:9" ht="15" customHeight="1" x14ac:dyDescent="0.25">
      <c r="A78" s="177" t="s">
        <v>68</v>
      </c>
      <c r="B78" s="151"/>
      <c r="C78" s="151"/>
      <c r="D78" s="322"/>
      <c r="E78" s="151"/>
      <c r="F78" s="151"/>
      <c r="G78" s="153"/>
      <c r="I78" s="185"/>
    </row>
    <row r="79" spans="1:9" ht="15" customHeight="1" x14ac:dyDescent="0.25">
      <c r="A79" s="159" t="s">
        <v>69</v>
      </c>
      <c r="B79" s="155">
        <v>97993240</v>
      </c>
      <c r="C79" s="155">
        <v>99388838</v>
      </c>
      <c r="D79" s="323">
        <v>105955625</v>
      </c>
      <c r="E79" s="155">
        <v>108229805</v>
      </c>
      <c r="F79" s="151">
        <f>E79-C79</f>
        <v>8840967</v>
      </c>
      <c r="G79" s="156">
        <f t="shared" ref="G79:G97" si="8">IF(ISBLANK(F79),"  ",IF(C79&gt;0,F79/C79,IF(F79&gt;0,1,0)))</f>
        <v>8.8953318882750196E-2</v>
      </c>
      <c r="I79" s="185"/>
    </row>
    <row r="80" spans="1:9" ht="15" customHeight="1" x14ac:dyDescent="0.25">
      <c r="A80" s="161" t="s">
        <v>70</v>
      </c>
      <c r="B80" s="158">
        <v>1169988</v>
      </c>
      <c r="C80" s="158">
        <v>1673765</v>
      </c>
      <c r="D80" s="324">
        <v>1673765</v>
      </c>
      <c r="E80" s="158">
        <v>1619995</v>
      </c>
      <c r="F80" s="160">
        <f>E80-C80</f>
        <v>-53770</v>
      </c>
      <c r="G80" s="156">
        <f t="shared" si="8"/>
        <v>-3.212517886322154E-2</v>
      </c>
      <c r="I80" s="185"/>
    </row>
    <row r="81" spans="1:9" ht="15" customHeight="1" x14ac:dyDescent="0.25">
      <c r="A81" s="161" t="s">
        <v>71</v>
      </c>
      <c r="B81" s="151">
        <v>40276605</v>
      </c>
      <c r="C81" s="151">
        <v>40303705</v>
      </c>
      <c r="D81" s="322">
        <v>41997514</v>
      </c>
      <c r="E81" s="151">
        <v>43380812</v>
      </c>
      <c r="F81" s="160">
        <f t="shared" ref="F81:F96" si="9">E81-C81</f>
        <v>3077107</v>
      </c>
      <c r="G81" s="156">
        <f t="shared" si="8"/>
        <v>7.6347993317239696E-2</v>
      </c>
      <c r="I81" s="185"/>
    </row>
    <row r="82" spans="1:9" s="124" customFormat="1" ht="15" customHeight="1" x14ac:dyDescent="0.25">
      <c r="A82" s="180" t="s">
        <v>72</v>
      </c>
      <c r="B82" s="182">
        <v>139439833</v>
      </c>
      <c r="C82" s="182">
        <v>141366308</v>
      </c>
      <c r="D82" s="330">
        <v>149626904</v>
      </c>
      <c r="E82" s="182">
        <v>153230612</v>
      </c>
      <c r="F82" s="166">
        <f t="shared" si="9"/>
        <v>11864304</v>
      </c>
      <c r="G82" s="167">
        <f t="shared" si="8"/>
        <v>8.3925966291770168E-2</v>
      </c>
      <c r="I82" s="215"/>
    </row>
    <row r="83" spans="1:9" ht="15" customHeight="1" x14ac:dyDescent="0.25">
      <c r="A83" s="161" t="s">
        <v>73</v>
      </c>
      <c r="B83" s="158">
        <v>16890</v>
      </c>
      <c r="C83" s="158">
        <v>260766</v>
      </c>
      <c r="D83" s="324">
        <v>260766</v>
      </c>
      <c r="E83" s="158">
        <v>260766</v>
      </c>
      <c r="F83" s="160">
        <f t="shared" si="9"/>
        <v>0</v>
      </c>
      <c r="G83" s="156">
        <f t="shared" si="8"/>
        <v>0</v>
      </c>
      <c r="I83" s="185"/>
    </row>
    <row r="84" spans="1:9" ht="15" customHeight="1" x14ac:dyDescent="0.25">
      <c r="A84" s="161" t="s">
        <v>74</v>
      </c>
      <c r="B84" s="155">
        <v>15469512</v>
      </c>
      <c r="C84" s="155">
        <v>13990690</v>
      </c>
      <c r="D84" s="323">
        <v>13990690</v>
      </c>
      <c r="E84" s="155">
        <v>16195568</v>
      </c>
      <c r="F84" s="160">
        <f t="shared" si="9"/>
        <v>2204878</v>
      </c>
      <c r="G84" s="156">
        <f t="shared" si="8"/>
        <v>0.15759608711221534</v>
      </c>
      <c r="I84" s="185"/>
    </row>
    <row r="85" spans="1:9" ht="15" customHeight="1" x14ac:dyDescent="0.25">
      <c r="A85" s="161" t="s">
        <v>75</v>
      </c>
      <c r="B85" s="151">
        <v>1209136</v>
      </c>
      <c r="C85" s="151">
        <v>1297909</v>
      </c>
      <c r="D85" s="322">
        <v>1297909</v>
      </c>
      <c r="E85" s="151">
        <v>1797015</v>
      </c>
      <c r="F85" s="160">
        <f t="shared" si="9"/>
        <v>499106</v>
      </c>
      <c r="G85" s="156">
        <f t="shared" si="8"/>
        <v>0.38454622011250406</v>
      </c>
      <c r="I85" s="185"/>
    </row>
    <row r="86" spans="1:9" s="124" customFormat="1" ht="15" customHeight="1" x14ac:dyDescent="0.25">
      <c r="A86" s="164" t="s">
        <v>76</v>
      </c>
      <c r="B86" s="182">
        <v>16695538</v>
      </c>
      <c r="C86" s="182">
        <v>15549365</v>
      </c>
      <c r="D86" s="330">
        <v>15549365</v>
      </c>
      <c r="E86" s="182">
        <v>18253349</v>
      </c>
      <c r="F86" s="166">
        <f t="shared" si="9"/>
        <v>2703984</v>
      </c>
      <c r="G86" s="167">
        <f t="shared" si="8"/>
        <v>0.17389674755207046</v>
      </c>
      <c r="I86" s="215"/>
    </row>
    <row r="87" spans="1:9" ht="15" customHeight="1" x14ac:dyDescent="0.25">
      <c r="A87" s="161" t="s">
        <v>77</v>
      </c>
      <c r="B87" s="151">
        <v>768010</v>
      </c>
      <c r="C87" s="151">
        <v>722184</v>
      </c>
      <c r="D87" s="322">
        <v>722184</v>
      </c>
      <c r="E87" s="151">
        <v>722184</v>
      </c>
      <c r="F87" s="160">
        <f t="shared" si="9"/>
        <v>0</v>
      </c>
      <c r="G87" s="156">
        <f t="shared" si="8"/>
        <v>0</v>
      </c>
      <c r="I87" s="185"/>
    </row>
    <row r="88" spans="1:9" ht="15" customHeight="1" x14ac:dyDescent="0.25">
      <c r="A88" s="161" t="s">
        <v>78</v>
      </c>
      <c r="B88" s="160">
        <v>19307420</v>
      </c>
      <c r="C88" s="160">
        <v>19765150</v>
      </c>
      <c r="D88" s="325">
        <v>19765150</v>
      </c>
      <c r="E88" s="160">
        <v>19793319</v>
      </c>
      <c r="F88" s="160">
        <f t="shared" si="9"/>
        <v>28169</v>
      </c>
      <c r="G88" s="156">
        <f t="shared" si="8"/>
        <v>1.425185237653142E-3</v>
      </c>
      <c r="I88" s="185"/>
    </row>
    <row r="89" spans="1:9" ht="15" customHeight="1" x14ac:dyDescent="0.25">
      <c r="A89" s="161" t="s">
        <v>79</v>
      </c>
      <c r="B89" s="160">
        <v>0</v>
      </c>
      <c r="C89" s="160">
        <v>0</v>
      </c>
      <c r="D89" s="325">
        <v>0</v>
      </c>
      <c r="E89" s="160">
        <v>0</v>
      </c>
      <c r="F89" s="160">
        <f t="shared" si="9"/>
        <v>0</v>
      </c>
      <c r="G89" s="156">
        <f t="shared" si="8"/>
        <v>0</v>
      </c>
      <c r="I89" s="185"/>
    </row>
    <row r="90" spans="1:9" ht="15" customHeight="1" x14ac:dyDescent="0.25">
      <c r="A90" s="161" t="s">
        <v>80</v>
      </c>
      <c r="B90" s="160">
        <v>484660</v>
      </c>
      <c r="C90" s="160">
        <v>488649</v>
      </c>
      <c r="D90" s="325">
        <v>488649</v>
      </c>
      <c r="E90" s="160">
        <v>474448</v>
      </c>
      <c r="F90" s="160">
        <f t="shared" si="9"/>
        <v>-14201</v>
      </c>
      <c r="G90" s="156">
        <f t="shared" si="8"/>
        <v>-2.906176007727428E-2</v>
      </c>
      <c r="I90" s="185"/>
    </row>
    <row r="91" spans="1:9" s="124" customFormat="1" ht="15" customHeight="1" x14ac:dyDescent="0.25">
      <c r="A91" s="164" t="s">
        <v>81</v>
      </c>
      <c r="B91" s="166">
        <v>20560090</v>
      </c>
      <c r="C91" s="166">
        <v>20975983</v>
      </c>
      <c r="D91" s="326">
        <v>20975983</v>
      </c>
      <c r="E91" s="166">
        <v>20989951</v>
      </c>
      <c r="F91" s="166">
        <f t="shared" si="9"/>
        <v>13968</v>
      </c>
      <c r="G91" s="167">
        <f t="shared" si="8"/>
        <v>6.6590442984245366E-4</v>
      </c>
      <c r="I91" s="215"/>
    </row>
    <row r="92" spans="1:9" ht="15" customHeight="1" x14ac:dyDescent="0.25">
      <c r="A92" s="161" t="s">
        <v>82</v>
      </c>
      <c r="B92" s="160">
        <v>288315</v>
      </c>
      <c r="C92" s="160">
        <v>85250</v>
      </c>
      <c r="D92" s="325">
        <v>85250</v>
      </c>
      <c r="E92" s="160">
        <v>1069210</v>
      </c>
      <c r="F92" s="160">
        <f t="shared" si="9"/>
        <v>983960</v>
      </c>
      <c r="G92" s="156">
        <f t="shared" si="8"/>
        <v>11.542052785923754</v>
      </c>
      <c r="I92" s="185"/>
    </row>
    <row r="93" spans="1:9" ht="15" customHeight="1" x14ac:dyDescent="0.25">
      <c r="A93" s="161" t="s">
        <v>83</v>
      </c>
      <c r="B93" s="160">
        <v>0</v>
      </c>
      <c r="C93" s="160">
        <v>50000</v>
      </c>
      <c r="D93" s="325">
        <v>50000</v>
      </c>
      <c r="E93" s="160">
        <v>50000</v>
      </c>
      <c r="F93" s="160">
        <f t="shared" si="9"/>
        <v>0</v>
      </c>
      <c r="G93" s="156">
        <f t="shared" si="8"/>
        <v>0</v>
      </c>
      <c r="I93" s="185"/>
    </row>
    <row r="94" spans="1:9" ht="15" customHeight="1" x14ac:dyDescent="0.25">
      <c r="A94" s="169" t="s">
        <v>84</v>
      </c>
      <c r="B94" s="160">
        <v>0</v>
      </c>
      <c r="C94" s="160">
        <v>0</v>
      </c>
      <c r="D94" s="325">
        <v>0</v>
      </c>
      <c r="E94" s="160">
        <v>0</v>
      </c>
      <c r="F94" s="160">
        <f t="shared" si="9"/>
        <v>0</v>
      </c>
      <c r="G94" s="156">
        <f t="shared" si="8"/>
        <v>0</v>
      </c>
      <c r="I94" s="185"/>
    </row>
    <row r="95" spans="1:9" s="124" customFormat="1" ht="15" customHeight="1" x14ac:dyDescent="0.25">
      <c r="A95" s="183" t="s">
        <v>85</v>
      </c>
      <c r="B95" s="182">
        <v>288315</v>
      </c>
      <c r="C95" s="182">
        <v>135250</v>
      </c>
      <c r="D95" s="330">
        <v>135250</v>
      </c>
      <c r="E95" s="182">
        <v>1119210</v>
      </c>
      <c r="F95" s="160">
        <f t="shared" si="9"/>
        <v>983960</v>
      </c>
      <c r="G95" s="167">
        <f t="shared" si="8"/>
        <v>7.2751201478743068</v>
      </c>
      <c r="I95" s="215"/>
    </row>
    <row r="96" spans="1:9" ht="15" customHeight="1" x14ac:dyDescent="0.25">
      <c r="A96" s="169" t="s">
        <v>86</v>
      </c>
      <c r="B96" s="160">
        <v>0</v>
      </c>
      <c r="C96" s="160">
        <v>0</v>
      </c>
      <c r="D96" s="325">
        <v>0</v>
      </c>
      <c r="E96" s="160">
        <v>0</v>
      </c>
      <c r="F96" s="160">
        <f t="shared" si="9"/>
        <v>0</v>
      </c>
      <c r="G96" s="156">
        <f t="shared" si="8"/>
        <v>0</v>
      </c>
      <c r="I96" s="185"/>
    </row>
    <row r="97" spans="1:10" s="124" customFormat="1" ht="15" customHeight="1" thickBot="1" x14ac:dyDescent="0.3">
      <c r="A97" s="203" t="s">
        <v>67</v>
      </c>
      <c r="B97" s="204">
        <v>176983776</v>
      </c>
      <c r="C97" s="204">
        <v>178026906</v>
      </c>
      <c r="D97" s="331">
        <v>186287502</v>
      </c>
      <c r="E97" s="204">
        <v>193593122</v>
      </c>
      <c r="F97" s="204">
        <f>E97-C97</f>
        <v>15566216</v>
      </c>
      <c r="G97" s="205">
        <f t="shared" si="8"/>
        <v>8.743743487852336E-2</v>
      </c>
      <c r="I97" s="215"/>
    </row>
    <row r="98" spans="1:10" ht="15" customHeight="1" thickTop="1" x14ac:dyDescent="0.25">
      <c r="A98" s="184"/>
      <c r="B98" s="185"/>
      <c r="C98" s="185"/>
      <c r="D98" s="142"/>
      <c r="E98" s="185"/>
      <c r="F98" s="185"/>
      <c r="G98" s="186" t="s">
        <v>46</v>
      </c>
      <c r="I98" s="142"/>
      <c r="J98" s="142"/>
    </row>
    <row r="99" spans="1:10" x14ac:dyDescent="0.25">
      <c r="A99" s="139" t="s">
        <v>196</v>
      </c>
    </row>
    <row r="100" spans="1:10" x14ac:dyDescent="0.25">
      <c r="A100" s="139" t="s">
        <v>190</v>
      </c>
    </row>
  </sheetData>
  <mergeCells count="1">
    <mergeCell ref="D2:D3"/>
  </mergeCells>
  <hyperlinks>
    <hyperlink ref="J2" location="Home!A1" tooltip="Home" display="Home" xr:uid="{00000000-0004-0000-1300-000000000000}"/>
  </hyperlinks>
  <printOptions horizontalCentered="1" verticalCentered="1"/>
  <pageMargins left="0.25" right="0.25" top="0.75" bottom="0.75" header="0.3" footer="0.3"/>
  <pageSetup scale="46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21">
    <pageSetUpPr fitToPage="1"/>
  </sheetPr>
  <dimension ref="A1:N100"/>
  <sheetViews>
    <sheetView workbookViewId="0">
      <pane xSplit="1" ySplit="5" topLeftCell="B6" activePane="bottomRight" state="frozen"/>
      <selection activeCell="I2" sqref="I2"/>
      <selection pane="topRight" activeCell="I2" sqref="I2"/>
      <selection pane="bottomLeft" activeCell="I2" sqref="I2"/>
      <selection pane="bottomRight" activeCell="I2" sqref="I2"/>
    </sheetView>
  </sheetViews>
  <sheetFormatPr defaultColWidth="9.140625" defaultRowHeight="15" x14ac:dyDescent="0.25"/>
  <cols>
    <col min="1" max="1" width="66.5703125" style="139" customWidth="1"/>
    <col min="2" max="3" width="23.7109375" style="187" customWidth="1"/>
    <col min="4" max="4" width="27.140625" style="139" bestFit="1" customWidth="1"/>
    <col min="5" max="6" width="23.7109375" style="187" customWidth="1"/>
    <col min="7" max="7" width="23.7109375" style="188" customWidth="1"/>
    <col min="9" max="9" width="7.7109375" style="139" customWidth="1"/>
    <col min="10" max="10" width="11.5703125" style="139" customWidth="1"/>
    <col min="11" max="16384" width="9.140625" style="139"/>
  </cols>
  <sheetData>
    <row r="1" spans="1:10" ht="19.5" customHeight="1" thickBot="1" x14ac:dyDescent="0.35">
      <c r="A1" s="30" t="s">
        <v>0</v>
      </c>
      <c r="B1" s="31"/>
      <c r="E1" s="32" t="s">
        <v>1</v>
      </c>
      <c r="F1" s="29" t="s">
        <v>101</v>
      </c>
      <c r="G1" s="50"/>
    </row>
    <row r="2" spans="1:10" ht="19.5" customHeight="1" thickBot="1" x14ac:dyDescent="0.3">
      <c r="A2" s="30" t="s">
        <v>2</v>
      </c>
      <c r="B2" s="31"/>
      <c r="C2" s="31"/>
      <c r="D2" s="355" t="s">
        <v>207</v>
      </c>
      <c r="E2" s="31"/>
      <c r="F2" s="31"/>
      <c r="G2" s="36"/>
      <c r="I2" s="142"/>
      <c r="J2" s="209" t="s">
        <v>187</v>
      </c>
    </row>
    <row r="3" spans="1:10" ht="19.5" customHeight="1" thickBot="1" x14ac:dyDescent="0.3">
      <c r="A3" s="37" t="s">
        <v>3</v>
      </c>
      <c r="B3" s="38"/>
      <c r="C3" s="38"/>
      <c r="D3" s="356"/>
      <c r="E3" s="38"/>
      <c r="F3" s="38"/>
      <c r="G3" s="39"/>
      <c r="I3" s="142"/>
      <c r="J3" s="142"/>
    </row>
    <row r="4" spans="1:10" ht="15" customHeight="1" thickTop="1" x14ac:dyDescent="0.25">
      <c r="A4" s="143" t="s">
        <v>4</v>
      </c>
      <c r="B4" s="144" t="s">
        <v>5</v>
      </c>
      <c r="C4" s="145" t="s">
        <v>6</v>
      </c>
      <c r="D4" s="320" t="s">
        <v>212</v>
      </c>
      <c r="E4" s="145" t="s">
        <v>6</v>
      </c>
      <c r="F4" s="145" t="s">
        <v>7</v>
      </c>
      <c r="G4" s="146" t="s">
        <v>8</v>
      </c>
      <c r="I4" s="227"/>
    </row>
    <row r="5" spans="1:10" s="140" customFormat="1" ht="15" customHeight="1" x14ac:dyDescent="0.25">
      <c r="A5" s="147"/>
      <c r="B5" s="148" t="s">
        <v>197</v>
      </c>
      <c r="C5" s="148" t="s">
        <v>208</v>
      </c>
      <c r="D5" s="321" t="s">
        <v>210</v>
      </c>
      <c r="E5" s="148" t="s">
        <v>209</v>
      </c>
      <c r="F5" s="148" t="s">
        <v>197</v>
      </c>
      <c r="G5" s="149" t="s">
        <v>9</v>
      </c>
      <c r="I5" s="228"/>
    </row>
    <row r="6" spans="1:10" ht="15" customHeight="1" x14ac:dyDescent="0.25">
      <c r="A6" s="150" t="s">
        <v>10</v>
      </c>
      <c r="B6" s="151"/>
      <c r="C6" s="151"/>
      <c r="D6" s="322"/>
      <c r="E6" s="151"/>
      <c r="F6" s="151"/>
      <c r="G6" s="152"/>
      <c r="I6" s="185"/>
    </row>
    <row r="7" spans="1:10" ht="15" customHeight="1" x14ac:dyDescent="0.25">
      <c r="A7" s="150" t="s">
        <v>11</v>
      </c>
      <c r="B7" s="151"/>
      <c r="C7" s="151"/>
      <c r="D7" s="322"/>
      <c r="E7" s="151"/>
      <c r="F7" s="151"/>
      <c r="G7" s="153"/>
      <c r="I7" s="185"/>
    </row>
    <row r="8" spans="1:10" ht="15" customHeight="1" x14ac:dyDescent="0.25">
      <c r="A8" s="154" t="s">
        <v>12</v>
      </c>
      <c r="B8" s="155">
        <v>21857156</v>
      </c>
      <c r="C8" s="155">
        <v>21857156</v>
      </c>
      <c r="D8" s="323">
        <v>21857156</v>
      </c>
      <c r="E8" s="155">
        <v>28289536</v>
      </c>
      <c r="F8" s="155">
        <f>E8-C8</f>
        <v>6432380</v>
      </c>
      <c r="G8" s="156">
        <f t="shared" ref="G8:G31" si="0">IF(ISBLANK(F8),"  ",IF(C8&gt;0,F8/C8,IF(F8&gt;0,1,0)))</f>
        <v>0.29429171846511049</v>
      </c>
      <c r="I8" s="185"/>
    </row>
    <row r="9" spans="1:10" ht="15" customHeight="1" x14ac:dyDescent="0.25">
      <c r="A9" s="154" t="s">
        <v>13</v>
      </c>
      <c r="B9" s="155">
        <v>0</v>
      </c>
      <c r="C9" s="155">
        <v>0</v>
      </c>
      <c r="D9" s="323">
        <v>0</v>
      </c>
      <c r="E9" s="155">
        <v>0</v>
      </c>
      <c r="F9" s="155">
        <f t="shared" ref="F9:F31" si="1">E9-C9</f>
        <v>0</v>
      </c>
      <c r="G9" s="156">
        <f t="shared" si="0"/>
        <v>0</v>
      </c>
      <c r="I9" s="185"/>
    </row>
    <row r="10" spans="1:10" ht="15" customHeight="1" x14ac:dyDescent="0.25">
      <c r="A10" s="157" t="s">
        <v>14</v>
      </c>
      <c r="B10" s="158">
        <v>1609834</v>
      </c>
      <c r="C10" s="158">
        <v>1609834</v>
      </c>
      <c r="D10" s="324">
        <v>1609834</v>
      </c>
      <c r="E10" s="158">
        <v>1622908</v>
      </c>
      <c r="F10" s="155">
        <f t="shared" si="1"/>
        <v>13074</v>
      </c>
      <c r="G10" s="156">
        <f t="shared" si="0"/>
        <v>8.1213342493698104E-3</v>
      </c>
      <c r="I10" s="185"/>
    </row>
    <row r="11" spans="1:10" ht="15" customHeight="1" x14ac:dyDescent="0.25">
      <c r="A11" s="159" t="s">
        <v>15</v>
      </c>
      <c r="B11" s="160">
        <v>0</v>
      </c>
      <c r="C11" s="160">
        <v>0</v>
      </c>
      <c r="D11" s="325">
        <v>0</v>
      </c>
      <c r="E11" s="160">
        <v>0</v>
      </c>
      <c r="F11" s="155">
        <f t="shared" si="1"/>
        <v>0</v>
      </c>
      <c r="G11" s="156">
        <f t="shared" si="0"/>
        <v>0</v>
      </c>
      <c r="I11" s="185"/>
    </row>
    <row r="12" spans="1:10" ht="15" customHeight="1" x14ac:dyDescent="0.25">
      <c r="A12" s="161" t="s">
        <v>16</v>
      </c>
      <c r="B12" s="160">
        <v>1609834</v>
      </c>
      <c r="C12" s="160">
        <v>1609834</v>
      </c>
      <c r="D12" s="325">
        <v>1609834</v>
      </c>
      <c r="E12" s="160">
        <v>1622908</v>
      </c>
      <c r="F12" s="155">
        <f t="shared" si="1"/>
        <v>13074</v>
      </c>
      <c r="G12" s="156">
        <f t="shared" si="0"/>
        <v>8.1213342493698104E-3</v>
      </c>
      <c r="I12" s="185"/>
    </row>
    <row r="13" spans="1:10" ht="15" customHeight="1" x14ac:dyDescent="0.25">
      <c r="A13" s="161" t="s">
        <v>17</v>
      </c>
      <c r="B13" s="160">
        <v>0</v>
      </c>
      <c r="C13" s="160">
        <v>0</v>
      </c>
      <c r="D13" s="325">
        <v>0</v>
      </c>
      <c r="E13" s="160">
        <v>0</v>
      </c>
      <c r="F13" s="155">
        <f t="shared" si="1"/>
        <v>0</v>
      </c>
      <c r="G13" s="156">
        <f t="shared" si="0"/>
        <v>0</v>
      </c>
      <c r="I13" s="185"/>
    </row>
    <row r="14" spans="1:10" ht="15" customHeight="1" x14ac:dyDescent="0.25">
      <c r="A14" s="161" t="s">
        <v>18</v>
      </c>
      <c r="B14" s="160">
        <v>0</v>
      </c>
      <c r="C14" s="160">
        <v>0</v>
      </c>
      <c r="D14" s="325">
        <v>0</v>
      </c>
      <c r="E14" s="160">
        <v>0</v>
      </c>
      <c r="F14" s="155">
        <f t="shared" si="1"/>
        <v>0</v>
      </c>
      <c r="G14" s="156">
        <f t="shared" si="0"/>
        <v>0</v>
      </c>
      <c r="I14" s="185"/>
    </row>
    <row r="15" spans="1:10" ht="15" customHeight="1" x14ac:dyDescent="0.25">
      <c r="A15" s="161" t="s">
        <v>19</v>
      </c>
      <c r="B15" s="160">
        <v>0</v>
      </c>
      <c r="C15" s="160">
        <v>0</v>
      </c>
      <c r="D15" s="325">
        <v>0</v>
      </c>
      <c r="E15" s="160">
        <v>0</v>
      </c>
      <c r="F15" s="155">
        <f t="shared" si="1"/>
        <v>0</v>
      </c>
      <c r="G15" s="156">
        <f t="shared" si="0"/>
        <v>0</v>
      </c>
      <c r="I15" s="185"/>
    </row>
    <row r="16" spans="1:10" ht="15" customHeight="1" x14ac:dyDescent="0.25">
      <c r="A16" s="161" t="s">
        <v>20</v>
      </c>
      <c r="B16" s="160">
        <v>0</v>
      </c>
      <c r="C16" s="160">
        <v>0</v>
      </c>
      <c r="D16" s="325">
        <v>0</v>
      </c>
      <c r="E16" s="160">
        <v>0</v>
      </c>
      <c r="F16" s="155">
        <f t="shared" si="1"/>
        <v>0</v>
      </c>
      <c r="G16" s="156">
        <f t="shared" si="0"/>
        <v>0</v>
      </c>
      <c r="I16" s="185"/>
    </row>
    <row r="17" spans="1:9" ht="15" customHeight="1" x14ac:dyDescent="0.25">
      <c r="A17" s="161" t="s">
        <v>21</v>
      </c>
      <c r="B17" s="160">
        <v>0</v>
      </c>
      <c r="C17" s="160">
        <v>0</v>
      </c>
      <c r="D17" s="325">
        <v>0</v>
      </c>
      <c r="E17" s="160">
        <v>0</v>
      </c>
      <c r="F17" s="155">
        <f t="shared" si="1"/>
        <v>0</v>
      </c>
      <c r="G17" s="156">
        <f t="shared" si="0"/>
        <v>0</v>
      </c>
      <c r="I17" s="185"/>
    </row>
    <row r="18" spans="1:9" ht="15" customHeight="1" x14ac:dyDescent="0.25">
      <c r="A18" s="161" t="s">
        <v>22</v>
      </c>
      <c r="B18" s="160">
        <v>0</v>
      </c>
      <c r="C18" s="160">
        <v>0</v>
      </c>
      <c r="D18" s="325">
        <v>0</v>
      </c>
      <c r="E18" s="160">
        <v>0</v>
      </c>
      <c r="F18" s="155">
        <f t="shared" si="1"/>
        <v>0</v>
      </c>
      <c r="G18" s="156">
        <f t="shared" si="0"/>
        <v>0</v>
      </c>
      <c r="I18" s="185"/>
    </row>
    <row r="19" spans="1:9" ht="15" customHeight="1" x14ac:dyDescent="0.25">
      <c r="A19" s="161" t="s">
        <v>23</v>
      </c>
      <c r="B19" s="160">
        <v>0</v>
      </c>
      <c r="C19" s="160">
        <v>0</v>
      </c>
      <c r="D19" s="325">
        <v>0</v>
      </c>
      <c r="E19" s="160">
        <v>0</v>
      </c>
      <c r="F19" s="155">
        <f t="shared" si="1"/>
        <v>0</v>
      </c>
      <c r="G19" s="156">
        <f t="shared" si="0"/>
        <v>0</v>
      </c>
      <c r="I19" s="185"/>
    </row>
    <row r="20" spans="1:9" ht="15" customHeight="1" x14ac:dyDescent="0.25">
      <c r="A20" s="161" t="s">
        <v>24</v>
      </c>
      <c r="B20" s="160">
        <v>0</v>
      </c>
      <c r="C20" s="160">
        <v>0</v>
      </c>
      <c r="D20" s="325">
        <v>0</v>
      </c>
      <c r="E20" s="160">
        <v>0</v>
      </c>
      <c r="F20" s="155">
        <f t="shared" si="1"/>
        <v>0</v>
      </c>
      <c r="G20" s="156">
        <f t="shared" si="0"/>
        <v>0</v>
      </c>
      <c r="I20" s="185"/>
    </row>
    <row r="21" spans="1:9" ht="15" customHeight="1" x14ac:dyDescent="0.25">
      <c r="A21" s="161" t="s">
        <v>25</v>
      </c>
      <c r="B21" s="160">
        <v>0</v>
      </c>
      <c r="C21" s="160">
        <v>0</v>
      </c>
      <c r="D21" s="325">
        <v>0</v>
      </c>
      <c r="E21" s="160">
        <v>0</v>
      </c>
      <c r="F21" s="155">
        <f t="shared" si="1"/>
        <v>0</v>
      </c>
      <c r="G21" s="156">
        <f t="shared" si="0"/>
        <v>0</v>
      </c>
      <c r="I21" s="185"/>
    </row>
    <row r="22" spans="1:9" ht="15" customHeight="1" x14ac:dyDescent="0.25">
      <c r="A22" s="161" t="s">
        <v>26</v>
      </c>
      <c r="B22" s="160">
        <v>0</v>
      </c>
      <c r="C22" s="160">
        <v>0</v>
      </c>
      <c r="D22" s="325">
        <v>0</v>
      </c>
      <c r="E22" s="160">
        <v>0</v>
      </c>
      <c r="F22" s="155">
        <f t="shared" si="1"/>
        <v>0</v>
      </c>
      <c r="G22" s="156">
        <f t="shared" si="0"/>
        <v>0</v>
      </c>
      <c r="I22" s="185"/>
    </row>
    <row r="23" spans="1:9" ht="15" customHeight="1" x14ac:dyDescent="0.25">
      <c r="A23" s="162" t="s">
        <v>27</v>
      </c>
      <c r="B23" s="160">
        <v>0</v>
      </c>
      <c r="C23" s="160">
        <v>0</v>
      </c>
      <c r="D23" s="325">
        <v>0</v>
      </c>
      <c r="E23" s="160">
        <v>0</v>
      </c>
      <c r="F23" s="155">
        <f t="shared" si="1"/>
        <v>0</v>
      </c>
      <c r="G23" s="156">
        <f t="shared" si="0"/>
        <v>0</v>
      </c>
      <c r="I23" s="185"/>
    </row>
    <row r="24" spans="1:9" ht="15" customHeight="1" x14ac:dyDescent="0.25">
      <c r="A24" s="162" t="s">
        <v>28</v>
      </c>
      <c r="B24" s="160">
        <v>0</v>
      </c>
      <c r="C24" s="160">
        <v>0</v>
      </c>
      <c r="D24" s="325">
        <v>0</v>
      </c>
      <c r="E24" s="160">
        <v>0</v>
      </c>
      <c r="F24" s="155">
        <f t="shared" si="1"/>
        <v>0</v>
      </c>
      <c r="G24" s="156">
        <f t="shared" si="0"/>
        <v>0</v>
      </c>
      <c r="I24" s="185"/>
    </row>
    <row r="25" spans="1:9" ht="15" customHeight="1" x14ac:dyDescent="0.25">
      <c r="A25" s="162" t="s">
        <v>29</v>
      </c>
      <c r="B25" s="160">
        <v>0</v>
      </c>
      <c r="C25" s="160">
        <v>0</v>
      </c>
      <c r="D25" s="325">
        <v>0</v>
      </c>
      <c r="E25" s="160">
        <v>0</v>
      </c>
      <c r="F25" s="155">
        <f t="shared" si="1"/>
        <v>0</v>
      </c>
      <c r="G25" s="156">
        <f t="shared" si="0"/>
        <v>0</v>
      </c>
      <c r="I25" s="185"/>
    </row>
    <row r="26" spans="1:9" ht="15" customHeight="1" x14ac:dyDescent="0.25">
      <c r="A26" s="162" t="s">
        <v>30</v>
      </c>
      <c r="B26" s="160">
        <v>0</v>
      </c>
      <c r="C26" s="160">
        <v>0</v>
      </c>
      <c r="D26" s="325">
        <v>0</v>
      </c>
      <c r="E26" s="160">
        <v>0</v>
      </c>
      <c r="F26" s="155">
        <f t="shared" si="1"/>
        <v>0</v>
      </c>
      <c r="G26" s="156">
        <f t="shared" si="0"/>
        <v>0</v>
      </c>
      <c r="I26" s="185"/>
    </row>
    <row r="27" spans="1:9" ht="15" customHeight="1" x14ac:dyDescent="0.25">
      <c r="A27" s="162" t="s">
        <v>31</v>
      </c>
      <c r="B27" s="160">
        <v>0</v>
      </c>
      <c r="C27" s="160">
        <v>0</v>
      </c>
      <c r="D27" s="325">
        <v>0</v>
      </c>
      <c r="E27" s="160">
        <v>0</v>
      </c>
      <c r="F27" s="155">
        <f t="shared" si="1"/>
        <v>0</v>
      </c>
      <c r="G27" s="156">
        <f t="shared" si="0"/>
        <v>0</v>
      </c>
      <c r="I27" s="185"/>
    </row>
    <row r="28" spans="1:9" ht="15" customHeight="1" x14ac:dyDescent="0.25">
      <c r="A28" s="162" t="s">
        <v>87</v>
      </c>
      <c r="B28" s="160">
        <v>0</v>
      </c>
      <c r="C28" s="160">
        <v>0</v>
      </c>
      <c r="D28" s="325">
        <v>0</v>
      </c>
      <c r="E28" s="160">
        <v>0</v>
      </c>
      <c r="F28" s="155">
        <f t="shared" si="1"/>
        <v>0</v>
      </c>
      <c r="G28" s="156">
        <f t="shared" si="0"/>
        <v>0</v>
      </c>
      <c r="I28" s="185"/>
    </row>
    <row r="29" spans="1:9" ht="15" customHeight="1" x14ac:dyDescent="0.25">
      <c r="A29" s="162" t="s">
        <v>32</v>
      </c>
      <c r="B29" s="160">
        <v>0</v>
      </c>
      <c r="C29" s="160">
        <v>0</v>
      </c>
      <c r="D29" s="325">
        <v>0</v>
      </c>
      <c r="E29" s="160">
        <v>0</v>
      </c>
      <c r="F29" s="155">
        <f t="shared" si="1"/>
        <v>0</v>
      </c>
      <c r="G29" s="156">
        <f t="shared" si="0"/>
        <v>0</v>
      </c>
      <c r="I29" s="185"/>
    </row>
    <row r="30" spans="1:9" ht="15" customHeight="1" x14ac:dyDescent="0.25">
      <c r="A30" s="219" t="s">
        <v>199</v>
      </c>
      <c r="B30" s="160">
        <v>0</v>
      </c>
      <c r="C30" s="160">
        <v>0</v>
      </c>
      <c r="D30" s="325">
        <v>0</v>
      </c>
      <c r="E30" s="160">
        <v>0</v>
      </c>
      <c r="F30" s="155">
        <f t="shared" si="1"/>
        <v>0</v>
      </c>
      <c r="G30" s="156">
        <f t="shared" si="0"/>
        <v>0</v>
      </c>
      <c r="I30" s="185"/>
    </row>
    <row r="31" spans="1:9" ht="15" customHeight="1" x14ac:dyDescent="0.25">
      <c r="A31" s="162" t="s">
        <v>200</v>
      </c>
      <c r="B31" s="160">
        <v>0</v>
      </c>
      <c r="C31" s="160">
        <v>0</v>
      </c>
      <c r="D31" s="325">
        <v>0</v>
      </c>
      <c r="E31" s="160">
        <v>0</v>
      </c>
      <c r="F31" s="155">
        <f t="shared" si="1"/>
        <v>0</v>
      </c>
      <c r="G31" s="156">
        <f t="shared" si="0"/>
        <v>0</v>
      </c>
      <c r="I31" s="185"/>
    </row>
    <row r="32" spans="1:9" ht="15" customHeight="1" x14ac:dyDescent="0.25">
      <c r="A32" s="352" t="s">
        <v>211</v>
      </c>
      <c r="B32" s="160">
        <v>0</v>
      </c>
      <c r="C32" s="160">
        <v>0</v>
      </c>
      <c r="D32" s="325">
        <v>0</v>
      </c>
      <c r="E32" s="160">
        <v>0</v>
      </c>
      <c r="F32" s="155">
        <f t="shared" ref="F32" si="2">E32-C32</f>
        <v>0</v>
      </c>
      <c r="G32" s="156">
        <f t="shared" ref="G32" si="3">IF(ISBLANK(F32),"  ",IF(C32&gt;0,F32/C32,IF(F32&gt;0,1,0)))</f>
        <v>0</v>
      </c>
      <c r="I32" s="185"/>
    </row>
    <row r="33" spans="1:14" ht="15" customHeight="1" x14ac:dyDescent="0.25">
      <c r="A33" s="163" t="s">
        <v>33</v>
      </c>
      <c r="B33" s="160"/>
      <c r="C33" s="160"/>
      <c r="D33" s="325"/>
      <c r="E33" s="160"/>
      <c r="F33" s="160"/>
      <c r="G33" s="152"/>
      <c r="I33" s="185"/>
    </row>
    <row r="34" spans="1:14" ht="15" customHeight="1" x14ac:dyDescent="0.25">
      <c r="A34" s="159" t="s">
        <v>34</v>
      </c>
      <c r="B34" s="155">
        <v>0</v>
      </c>
      <c r="C34" s="155">
        <v>0</v>
      </c>
      <c r="D34" s="323">
        <v>0</v>
      </c>
      <c r="E34" s="155">
        <v>0</v>
      </c>
      <c r="F34" s="155">
        <f>E34-C34</f>
        <v>0</v>
      </c>
      <c r="G34" s="156">
        <f>IF(ISBLANK(F34),"  ",IF(C34&gt;0,F34/C34,IF(F34&gt;0,1,0)))</f>
        <v>0</v>
      </c>
      <c r="I34" s="185"/>
    </row>
    <row r="35" spans="1:14" ht="15" customHeight="1" x14ac:dyDescent="0.25">
      <c r="A35" s="164" t="s">
        <v>35</v>
      </c>
      <c r="B35" s="160"/>
      <c r="C35" s="160"/>
      <c r="D35" s="325"/>
      <c r="E35" s="160"/>
      <c r="F35" s="160"/>
      <c r="G35" s="152"/>
      <c r="I35" s="185"/>
    </row>
    <row r="36" spans="1:14" ht="15" customHeight="1" x14ac:dyDescent="0.25">
      <c r="A36" s="159" t="s">
        <v>34</v>
      </c>
      <c r="B36" s="151">
        <v>0</v>
      </c>
      <c r="C36" s="151">
        <v>0</v>
      </c>
      <c r="D36" s="322">
        <v>0</v>
      </c>
      <c r="E36" s="151">
        <v>0</v>
      </c>
      <c r="F36" s="155">
        <f>E36-C36</f>
        <v>0</v>
      </c>
      <c r="G36" s="156">
        <f>IF(ISBLANK(F36),"  ",IF(C36&gt;0,F36/C36,IF(F36&gt;0,1,0)))</f>
        <v>0</v>
      </c>
      <c r="I36" s="185"/>
    </row>
    <row r="37" spans="1:14" ht="15" customHeight="1" x14ac:dyDescent="0.25">
      <c r="A37" s="161" t="s">
        <v>36</v>
      </c>
      <c r="B37" s="160"/>
      <c r="C37" s="160"/>
      <c r="D37" s="325"/>
      <c r="E37" s="160"/>
      <c r="F37" s="158"/>
      <c r="G37" s="156" t="str">
        <f>IF(ISBLANK(F37),"  ",IF(C37&gt;0,F37/C37,IF(F37&gt;0,1,0)))</f>
        <v xml:space="preserve">  </v>
      </c>
      <c r="I37" s="185"/>
    </row>
    <row r="38" spans="1:14" s="124" customFormat="1" ht="15" customHeight="1" x14ac:dyDescent="0.25">
      <c r="A38" s="165" t="s">
        <v>38</v>
      </c>
      <c r="B38" s="166">
        <v>23466990</v>
      </c>
      <c r="C38" s="166">
        <v>23466990</v>
      </c>
      <c r="D38" s="326">
        <v>23466990</v>
      </c>
      <c r="E38" s="166">
        <v>29912444</v>
      </c>
      <c r="F38" s="166">
        <f>E38-C38</f>
        <v>6445454</v>
      </c>
      <c r="G38" s="167">
        <f>IF(ISBLANK(F38),"  ",IF(C38&gt;0,F38/C38,IF(F38&gt;0,1,0)))</f>
        <v>0.27466044857052396</v>
      </c>
      <c r="I38" s="215"/>
    </row>
    <row r="39" spans="1:14" ht="15" customHeight="1" x14ac:dyDescent="0.25">
      <c r="A39" s="163" t="s">
        <v>39</v>
      </c>
      <c r="B39" s="160"/>
      <c r="C39" s="160"/>
      <c r="D39" s="325"/>
      <c r="E39" s="160"/>
      <c r="F39" s="160"/>
      <c r="G39" s="152"/>
      <c r="I39" s="185"/>
    </row>
    <row r="40" spans="1:14" ht="15" customHeight="1" x14ac:dyDescent="0.25">
      <c r="A40" s="168" t="s">
        <v>40</v>
      </c>
      <c r="B40" s="155">
        <v>0</v>
      </c>
      <c r="C40" s="155">
        <v>0</v>
      </c>
      <c r="D40" s="323">
        <v>0</v>
      </c>
      <c r="E40" s="155">
        <v>0</v>
      </c>
      <c r="F40" s="155">
        <f>E40-C40</f>
        <v>0</v>
      </c>
      <c r="G40" s="156">
        <f t="shared" ref="G40:G45" si="4">IF(ISBLANK(F40),"  ",IF(C40&gt;0,F40/C40,IF(F40&gt;0,1,0)))</f>
        <v>0</v>
      </c>
      <c r="I40" s="185"/>
    </row>
    <row r="41" spans="1:14" ht="15" customHeight="1" x14ac:dyDescent="0.25">
      <c r="A41" s="169" t="s">
        <v>41</v>
      </c>
      <c r="B41" s="155">
        <v>0</v>
      </c>
      <c r="C41" s="155">
        <v>0</v>
      </c>
      <c r="D41" s="323">
        <v>0</v>
      </c>
      <c r="E41" s="155">
        <v>0</v>
      </c>
      <c r="F41" s="155">
        <f t="shared" ref="F41:F45" si="5">E41-C41</f>
        <v>0</v>
      </c>
      <c r="G41" s="156">
        <f t="shared" si="4"/>
        <v>0</v>
      </c>
      <c r="I41" s="185"/>
    </row>
    <row r="42" spans="1:14" ht="15" customHeight="1" x14ac:dyDescent="0.25">
      <c r="A42" s="169" t="s">
        <v>42</v>
      </c>
      <c r="B42" s="222">
        <v>0</v>
      </c>
      <c r="C42" s="155">
        <v>0</v>
      </c>
      <c r="D42" s="323">
        <v>0</v>
      </c>
      <c r="E42" s="155">
        <v>0</v>
      </c>
      <c r="F42" s="155">
        <f t="shared" si="5"/>
        <v>0</v>
      </c>
      <c r="G42" s="156">
        <f t="shared" si="4"/>
        <v>0</v>
      </c>
      <c r="I42" s="185"/>
    </row>
    <row r="43" spans="1:14" ht="15" customHeight="1" x14ac:dyDescent="0.25">
      <c r="A43" s="169" t="s">
        <v>43</v>
      </c>
      <c r="B43" s="155">
        <v>0</v>
      </c>
      <c r="C43" s="155">
        <v>0</v>
      </c>
      <c r="D43" s="323">
        <v>0</v>
      </c>
      <c r="E43" s="155">
        <v>0</v>
      </c>
      <c r="F43" s="155">
        <f t="shared" si="5"/>
        <v>0</v>
      </c>
      <c r="G43" s="156">
        <f t="shared" si="4"/>
        <v>0</v>
      </c>
      <c r="I43" s="185"/>
    </row>
    <row r="44" spans="1:14" ht="15" customHeight="1" x14ac:dyDescent="0.25">
      <c r="A44" s="170" t="s">
        <v>44</v>
      </c>
      <c r="B44" s="155">
        <v>0</v>
      </c>
      <c r="C44" s="155">
        <v>0</v>
      </c>
      <c r="D44" s="323">
        <v>0</v>
      </c>
      <c r="E44" s="155">
        <v>0</v>
      </c>
      <c r="F44" s="155">
        <f t="shared" si="5"/>
        <v>0</v>
      </c>
      <c r="G44" s="156">
        <f t="shared" si="4"/>
        <v>0</v>
      </c>
      <c r="I44" s="185"/>
    </row>
    <row r="45" spans="1:14" s="124" customFormat="1" ht="15" customHeight="1" x14ac:dyDescent="0.25">
      <c r="A45" s="163" t="s">
        <v>45</v>
      </c>
      <c r="B45" s="171">
        <v>0</v>
      </c>
      <c r="C45" s="171">
        <v>0</v>
      </c>
      <c r="D45" s="327">
        <v>0</v>
      </c>
      <c r="E45" s="171">
        <v>0</v>
      </c>
      <c r="F45" s="173">
        <f t="shared" si="5"/>
        <v>0</v>
      </c>
      <c r="G45" s="167">
        <f t="shared" si="4"/>
        <v>0</v>
      </c>
      <c r="I45" s="215"/>
      <c r="N45" s="124" t="s">
        <v>46</v>
      </c>
    </row>
    <row r="46" spans="1:14" ht="15" customHeight="1" x14ac:dyDescent="0.25">
      <c r="A46" s="161" t="s">
        <v>46</v>
      </c>
      <c r="B46" s="160"/>
      <c r="C46" s="160"/>
      <c r="D46" s="325"/>
      <c r="E46" s="160"/>
      <c r="F46" s="160"/>
      <c r="G46" s="152"/>
      <c r="I46" s="185"/>
    </row>
    <row r="47" spans="1:14" s="124" customFormat="1" ht="15" customHeight="1" x14ac:dyDescent="0.25">
      <c r="A47" s="172" t="s">
        <v>47</v>
      </c>
      <c r="B47" s="173">
        <v>0</v>
      </c>
      <c r="C47" s="173">
        <v>0</v>
      </c>
      <c r="D47" s="328">
        <v>0</v>
      </c>
      <c r="E47" s="173">
        <v>0</v>
      </c>
      <c r="F47" s="173">
        <f>E47-C47</f>
        <v>0</v>
      </c>
      <c r="G47" s="167">
        <f>IF(ISBLANK(F47),"  ",IF(C47&gt;0,F47/C47,IF(F47&gt;0,1,0)))</f>
        <v>0</v>
      </c>
      <c r="I47" s="215"/>
    </row>
    <row r="48" spans="1:14" ht="15" customHeight="1" x14ac:dyDescent="0.25">
      <c r="A48" s="161" t="s">
        <v>46</v>
      </c>
      <c r="B48" s="166"/>
      <c r="C48" s="166"/>
      <c r="D48" s="326"/>
      <c r="E48" s="166"/>
      <c r="F48" s="160"/>
      <c r="G48" s="152"/>
      <c r="I48" s="215"/>
    </row>
    <row r="49" spans="1:9" ht="15" customHeight="1" x14ac:dyDescent="0.25">
      <c r="A49" s="172" t="s">
        <v>198</v>
      </c>
      <c r="B49" s="173">
        <v>0</v>
      </c>
      <c r="C49" s="173">
        <v>0</v>
      </c>
      <c r="D49" s="328">
        <v>5153206</v>
      </c>
      <c r="E49" s="173">
        <v>0</v>
      </c>
      <c r="F49" s="173">
        <f>E49-C49</f>
        <v>0</v>
      </c>
      <c r="G49" s="167">
        <f>IF(ISBLANK(F49)," ",IF(C49&gt;0,F49/C49,IF(F49&gt;0,1,0)))</f>
        <v>0</v>
      </c>
      <c r="I49" s="215"/>
    </row>
    <row r="50" spans="1:9" ht="15" customHeight="1" x14ac:dyDescent="0.25">
      <c r="A50" s="159"/>
      <c r="B50" s="151"/>
      <c r="C50" s="151"/>
      <c r="D50" s="322"/>
      <c r="E50" s="151"/>
      <c r="F50" s="151"/>
      <c r="G50" s="153"/>
      <c r="I50" s="185"/>
    </row>
    <row r="51" spans="1:9" s="124" customFormat="1" ht="15" customHeight="1" x14ac:dyDescent="0.25">
      <c r="A51" s="172" t="s">
        <v>48</v>
      </c>
      <c r="B51" s="173">
        <v>0</v>
      </c>
      <c r="C51" s="173">
        <v>0</v>
      </c>
      <c r="D51" s="328">
        <v>0</v>
      </c>
      <c r="E51" s="173">
        <v>0</v>
      </c>
      <c r="F51" s="173">
        <f>E51-C51</f>
        <v>0</v>
      </c>
      <c r="G51" s="167">
        <f>IF(ISBLANK(F51),"  ",IF(C51&gt;0,F51/C51,IF(F51&gt;0,1,0)))</f>
        <v>0</v>
      </c>
      <c r="I51" s="215"/>
    </row>
    <row r="52" spans="1:9" ht="15" customHeight="1" x14ac:dyDescent="0.25">
      <c r="A52" s="161" t="s">
        <v>46</v>
      </c>
      <c r="B52" s="160"/>
      <c r="C52" s="160"/>
      <c r="D52" s="325"/>
      <c r="E52" s="160"/>
      <c r="F52" s="160"/>
      <c r="G52" s="152"/>
      <c r="I52" s="185"/>
    </row>
    <row r="53" spans="1:9" s="124" customFormat="1" ht="15" customHeight="1" x14ac:dyDescent="0.25">
      <c r="A53" s="163" t="s">
        <v>49</v>
      </c>
      <c r="B53" s="171">
        <v>67974000</v>
      </c>
      <c r="C53" s="171">
        <v>68227710</v>
      </c>
      <c r="D53" s="327">
        <v>68227710</v>
      </c>
      <c r="E53" s="171">
        <v>68227710</v>
      </c>
      <c r="F53" s="171">
        <f>E53-C53</f>
        <v>0</v>
      </c>
      <c r="G53" s="167">
        <f>IF(ISBLANK(F53),"  ",IF(C53&gt;0,F53/C53,IF(F53&gt;0,1,0)))</f>
        <v>0</v>
      </c>
      <c r="I53" s="215"/>
    </row>
    <row r="54" spans="1:9" ht="15" customHeight="1" x14ac:dyDescent="0.25">
      <c r="A54" s="161" t="s">
        <v>46</v>
      </c>
      <c r="B54" s="160"/>
      <c r="C54" s="160"/>
      <c r="D54" s="325"/>
      <c r="E54" s="160"/>
      <c r="F54" s="160"/>
      <c r="G54" s="152"/>
      <c r="I54" s="185"/>
    </row>
    <row r="55" spans="1:9" s="124" customFormat="1" ht="15" customHeight="1" x14ac:dyDescent="0.25">
      <c r="A55" s="174" t="s">
        <v>50</v>
      </c>
      <c r="B55" s="175">
        <v>0</v>
      </c>
      <c r="C55" s="175">
        <v>0</v>
      </c>
      <c r="D55" s="329">
        <v>0</v>
      </c>
      <c r="E55" s="175">
        <v>0</v>
      </c>
      <c r="F55" s="175">
        <f>E55-C55</f>
        <v>0</v>
      </c>
      <c r="G55" s="167">
        <f>IF(ISBLANK(F55),"  ",IF(C55&gt;0,F55/C55,IF(F55&gt;0,1,0)))</f>
        <v>0</v>
      </c>
      <c r="I55" s="215"/>
    </row>
    <row r="56" spans="1:9" ht="15" customHeight="1" x14ac:dyDescent="0.25">
      <c r="A56" s="163"/>
      <c r="B56" s="151"/>
      <c r="C56" s="151"/>
      <c r="D56" s="322"/>
      <c r="E56" s="151"/>
      <c r="F56" s="151"/>
      <c r="G56" s="176"/>
      <c r="I56" s="185"/>
    </row>
    <row r="57" spans="1:9" s="124" customFormat="1" ht="15" customHeight="1" x14ac:dyDescent="0.25">
      <c r="A57" s="163" t="s">
        <v>51</v>
      </c>
      <c r="B57" s="171">
        <v>0</v>
      </c>
      <c r="C57" s="171">
        <v>0</v>
      </c>
      <c r="D57" s="327">
        <v>0</v>
      </c>
      <c r="E57" s="171">
        <v>0</v>
      </c>
      <c r="F57" s="175">
        <f>E57-C57</f>
        <v>0</v>
      </c>
      <c r="G57" s="167">
        <f>IF(ISBLANK(F57),"  ",IF(C57&gt;0,F57/C57,IF(F57&gt;0,1,0)))</f>
        <v>0</v>
      </c>
      <c r="I57" s="215"/>
    </row>
    <row r="58" spans="1:9" ht="15" customHeight="1" x14ac:dyDescent="0.25">
      <c r="A58" s="161"/>
      <c r="B58" s="160"/>
      <c r="C58" s="160"/>
      <c r="D58" s="325"/>
      <c r="E58" s="160"/>
      <c r="F58" s="160"/>
      <c r="G58" s="152"/>
      <c r="I58" s="185"/>
    </row>
    <row r="59" spans="1:9" s="124" customFormat="1" ht="15" customHeight="1" x14ac:dyDescent="0.25">
      <c r="A59" s="177" t="s">
        <v>52</v>
      </c>
      <c r="B59" s="171">
        <v>91440990</v>
      </c>
      <c r="C59" s="171">
        <v>91694700</v>
      </c>
      <c r="D59" s="327">
        <v>96847906</v>
      </c>
      <c r="E59" s="171">
        <v>98140154</v>
      </c>
      <c r="F59" s="171">
        <f>E59-C59</f>
        <v>6445454</v>
      </c>
      <c r="G59" s="167">
        <f>IF(ISBLANK(F59),"  ",IF(C59&gt;0,F59/C59,IF(F59&gt;0,1,0)))</f>
        <v>7.0292546897476077E-2</v>
      </c>
      <c r="I59" s="215"/>
    </row>
    <row r="60" spans="1:9" ht="15" customHeight="1" x14ac:dyDescent="0.25">
      <c r="A60" s="178"/>
      <c r="B60" s="160"/>
      <c r="C60" s="160"/>
      <c r="D60" s="325"/>
      <c r="E60" s="160"/>
      <c r="F60" s="160"/>
      <c r="G60" s="152" t="s">
        <v>46</v>
      </c>
      <c r="I60" s="185"/>
    </row>
    <row r="61" spans="1:9" ht="15" customHeight="1" x14ac:dyDescent="0.25">
      <c r="A61" s="179"/>
      <c r="B61" s="151"/>
      <c r="C61" s="151"/>
      <c r="D61" s="322"/>
      <c r="E61" s="151"/>
      <c r="F61" s="151"/>
      <c r="G61" s="153" t="s">
        <v>46</v>
      </c>
      <c r="I61" s="185"/>
    </row>
    <row r="62" spans="1:9" ht="15" customHeight="1" x14ac:dyDescent="0.25">
      <c r="A62" s="177" t="s">
        <v>53</v>
      </c>
      <c r="B62" s="151"/>
      <c r="C62" s="151"/>
      <c r="D62" s="322"/>
      <c r="E62" s="151"/>
      <c r="F62" s="151"/>
      <c r="G62" s="153"/>
      <c r="I62" s="185"/>
    </row>
    <row r="63" spans="1:9" ht="15" customHeight="1" x14ac:dyDescent="0.25">
      <c r="A63" s="159" t="s">
        <v>54</v>
      </c>
      <c r="B63" s="151">
        <v>33106238</v>
      </c>
      <c r="C63" s="151">
        <v>34298764</v>
      </c>
      <c r="D63" s="322">
        <v>39451970</v>
      </c>
      <c r="E63" s="151">
        <v>40361497</v>
      </c>
      <c r="F63" s="151">
        <f>E63-C63</f>
        <v>6062733</v>
      </c>
      <c r="G63" s="156">
        <f t="shared" ref="G63:G76" si="6">IF(ISBLANK(F63),"  ",IF(C63&gt;0,F63/C63,IF(F63&gt;0,1,0)))</f>
        <v>0.17676243377166595</v>
      </c>
      <c r="I63" s="185"/>
    </row>
    <row r="64" spans="1:9" ht="15" customHeight="1" x14ac:dyDescent="0.25">
      <c r="A64" s="161" t="s">
        <v>55</v>
      </c>
      <c r="B64" s="160">
        <v>4392643</v>
      </c>
      <c r="C64" s="160">
        <v>4516951</v>
      </c>
      <c r="D64" s="325">
        <v>4516951</v>
      </c>
      <c r="E64" s="160">
        <v>4770405</v>
      </c>
      <c r="F64" s="160">
        <f>E64-C64</f>
        <v>253454</v>
      </c>
      <c r="G64" s="156">
        <f t="shared" si="6"/>
        <v>5.6111744404577335E-2</v>
      </c>
      <c r="I64" s="185"/>
    </row>
    <row r="65" spans="1:9" ht="15" customHeight="1" x14ac:dyDescent="0.25">
      <c r="A65" s="161" t="s">
        <v>56</v>
      </c>
      <c r="B65" s="160">
        <v>171755</v>
      </c>
      <c r="C65" s="160">
        <v>152048</v>
      </c>
      <c r="D65" s="325">
        <v>152048</v>
      </c>
      <c r="E65" s="160">
        <v>153894</v>
      </c>
      <c r="F65" s="160">
        <f t="shared" ref="F65:F76" si="7">E65-C65</f>
        <v>1846</v>
      </c>
      <c r="G65" s="156">
        <f t="shared" si="6"/>
        <v>1.2140902872777018E-2</v>
      </c>
      <c r="I65" s="185"/>
    </row>
    <row r="66" spans="1:9" ht="15" customHeight="1" x14ac:dyDescent="0.25">
      <c r="A66" s="161" t="s">
        <v>57</v>
      </c>
      <c r="B66" s="160">
        <v>5349117</v>
      </c>
      <c r="C66" s="160">
        <v>5652407</v>
      </c>
      <c r="D66" s="325">
        <v>5652407</v>
      </c>
      <c r="E66" s="160">
        <v>5592038</v>
      </c>
      <c r="F66" s="160">
        <f t="shared" si="7"/>
        <v>-60369</v>
      </c>
      <c r="G66" s="156">
        <f t="shared" si="6"/>
        <v>-1.0680228794564864E-2</v>
      </c>
      <c r="I66" s="185"/>
    </row>
    <row r="67" spans="1:9" ht="15" customHeight="1" x14ac:dyDescent="0.25">
      <c r="A67" s="161" t="s">
        <v>58</v>
      </c>
      <c r="B67" s="160">
        <v>4825480</v>
      </c>
      <c r="C67" s="160">
        <v>4943914</v>
      </c>
      <c r="D67" s="325">
        <v>4943914</v>
      </c>
      <c r="E67" s="160">
        <v>5019195</v>
      </c>
      <c r="F67" s="160">
        <f t="shared" si="7"/>
        <v>75281</v>
      </c>
      <c r="G67" s="156">
        <f t="shared" si="6"/>
        <v>1.5227004353231063E-2</v>
      </c>
      <c r="I67" s="185"/>
    </row>
    <row r="68" spans="1:9" ht="15" customHeight="1" x14ac:dyDescent="0.25">
      <c r="A68" s="161" t="s">
        <v>59</v>
      </c>
      <c r="B68" s="160">
        <v>13875113</v>
      </c>
      <c r="C68" s="160">
        <v>13645918</v>
      </c>
      <c r="D68" s="325">
        <v>13645918</v>
      </c>
      <c r="E68" s="160">
        <v>14697655</v>
      </c>
      <c r="F68" s="160">
        <f t="shared" si="7"/>
        <v>1051737</v>
      </c>
      <c r="G68" s="156">
        <f t="shared" si="6"/>
        <v>7.7073378280596433E-2</v>
      </c>
      <c r="I68" s="185"/>
    </row>
    <row r="69" spans="1:9" ht="15" customHeight="1" x14ac:dyDescent="0.25">
      <c r="A69" s="161" t="s">
        <v>60</v>
      </c>
      <c r="B69" s="160">
        <v>15441956</v>
      </c>
      <c r="C69" s="160">
        <v>15018203</v>
      </c>
      <c r="D69" s="325">
        <v>15018203</v>
      </c>
      <c r="E69" s="160">
        <v>15152017</v>
      </c>
      <c r="F69" s="160">
        <f t="shared" si="7"/>
        <v>133814</v>
      </c>
      <c r="G69" s="156">
        <f t="shared" si="6"/>
        <v>8.9101206049751764E-3</v>
      </c>
      <c r="I69" s="185"/>
    </row>
    <row r="70" spans="1:9" ht="15" customHeight="1" x14ac:dyDescent="0.25">
      <c r="A70" s="161" t="s">
        <v>61</v>
      </c>
      <c r="B70" s="160">
        <v>8729430</v>
      </c>
      <c r="C70" s="160">
        <v>8336313</v>
      </c>
      <c r="D70" s="325">
        <v>8336313</v>
      </c>
      <c r="E70" s="160">
        <v>6933373</v>
      </c>
      <c r="F70" s="160">
        <f t="shared" si="7"/>
        <v>-1402940</v>
      </c>
      <c r="G70" s="156">
        <f t="shared" si="6"/>
        <v>-0.16829262528890171</v>
      </c>
      <c r="I70" s="185"/>
    </row>
    <row r="71" spans="1:9" s="124" customFormat="1" ht="15" customHeight="1" x14ac:dyDescent="0.25">
      <c r="A71" s="180" t="s">
        <v>62</v>
      </c>
      <c r="B71" s="166">
        <v>85891732</v>
      </c>
      <c r="C71" s="166">
        <v>86564518</v>
      </c>
      <c r="D71" s="326">
        <v>91717724</v>
      </c>
      <c r="E71" s="166">
        <v>92680074</v>
      </c>
      <c r="F71" s="160">
        <f t="shared" si="7"/>
        <v>6115556</v>
      </c>
      <c r="G71" s="167">
        <f t="shared" si="6"/>
        <v>7.0647375406168153E-2</v>
      </c>
      <c r="I71" s="215"/>
    </row>
    <row r="72" spans="1:9" ht="15" customHeight="1" x14ac:dyDescent="0.25">
      <c r="A72" s="161" t="s">
        <v>63</v>
      </c>
      <c r="B72" s="160">
        <v>0</v>
      </c>
      <c r="C72" s="160">
        <v>0</v>
      </c>
      <c r="D72" s="325">
        <v>0</v>
      </c>
      <c r="E72" s="160">
        <v>0</v>
      </c>
      <c r="F72" s="160">
        <f t="shared" si="7"/>
        <v>0</v>
      </c>
      <c r="G72" s="156">
        <f t="shared" si="6"/>
        <v>0</v>
      </c>
      <c r="I72" s="185"/>
    </row>
    <row r="73" spans="1:9" ht="15" customHeight="1" x14ac:dyDescent="0.25">
      <c r="A73" s="161" t="s">
        <v>64</v>
      </c>
      <c r="B73" s="160">
        <v>46068</v>
      </c>
      <c r="C73" s="160">
        <v>45893</v>
      </c>
      <c r="D73" s="325">
        <v>45893</v>
      </c>
      <c r="E73" s="160">
        <v>46068</v>
      </c>
      <c r="F73" s="160">
        <f t="shared" si="7"/>
        <v>175</v>
      </c>
      <c r="G73" s="156">
        <f t="shared" si="6"/>
        <v>3.8132177020460635E-3</v>
      </c>
      <c r="I73" s="185"/>
    </row>
    <row r="74" spans="1:9" ht="15" customHeight="1" x14ac:dyDescent="0.25">
      <c r="A74" s="161" t="s">
        <v>65</v>
      </c>
      <c r="B74" s="160">
        <v>5503190</v>
      </c>
      <c r="C74" s="160">
        <v>5084289</v>
      </c>
      <c r="D74" s="325">
        <v>5084289</v>
      </c>
      <c r="E74" s="160">
        <v>5414012</v>
      </c>
      <c r="F74" s="160">
        <f t="shared" si="7"/>
        <v>329723</v>
      </c>
      <c r="G74" s="156">
        <f t="shared" si="6"/>
        <v>6.4851348930007713E-2</v>
      </c>
      <c r="I74" s="185"/>
    </row>
    <row r="75" spans="1:9" ht="15" customHeight="1" x14ac:dyDescent="0.25">
      <c r="A75" s="161" t="s">
        <v>66</v>
      </c>
      <c r="B75" s="160">
        <v>0</v>
      </c>
      <c r="C75" s="160">
        <v>0</v>
      </c>
      <c r="D75" s="325">
        <v>0</v>
      </c>
      <c r="E75" s="160">
        <v>0</v>
      </c>
      <c r="F75" s="160">
        <f t="shared" si="7"/>
        <v>0</v>
      </c>
      <c r="G75" s="156">
        <f t="shared" si="6"/>
        <v>0</v>
      </c>
      <c r="I75" s="185"/>
    </row>
    <row r="76" spans="1:9" s="124" customFormat="1" ht="15" customHeight="1" x14ac:dyDescent="0.25">
      <c r="A76" s="181" t="s">
        <v>67</v>
      </c>
      <c r="B76" s="182">
        <v>91440990</v>
      </c>
      <c r="C76" s="182">
        <v>91694700</v>
      </c>
      <c r="D76" s="330">
        <v>96847906</v>
      </c>
      <c r="E76" s="182">
        <v>98140154</v>
      </c>
      <c r="F76" s="160">
        <f t="shared" si="7"/>
        <v>6445454</v>
      </c>
      <c r="G76" s="167">
        <f t="shared" si="6"/>
        <v>7.0292546897476077E-2</v>
      </c>
      <c r="I76" s="215"/>
    </row>
    <row r="77" spans="1:9" ht="15" customHeight="1" x14ac:dyDescent="0.25">
      <c r="A77" s="179"/>
      <c r="B77" s="151"/>
      <c r="C77" s="151"/>
      <c r="D77" s="322"/>
      <c r="E77" s="151"/>
      <c r="F77" s="151"/>
      <c r="G77" s="153"/>
      <c r="I77" s="185"/>
    </row>
    <row r="78" spans="1:9" ht="15" customHeight="1" x14ac:dyDescent="0.25">
      <c r="A78" s="177" t="s">
        <v>68</v>
      </c>
      <c r="B78" s="151"/>
      <c r="C78" s="151"/>
      <c r="D78" s="322"/>
      <c r="E78" s="151"/>
      <c r="F78" s="151"/>
      <c r="G78" s="153"/>
      <c r="I78" s="185"/>
    </row>
    <row r="79" spans="1:9" ht="15" customHeight="1" x14ac:dyDescent="0.25">
      <c r="A79" s="159" t="s">
        <v>69</v>
      </c>
      <c r="B79" s="155">
        <v>39608215</v>
      </c>
      <c r="C79" s="155">
        <v>39571051</v>
      </c>
      <c r="D79" s="323">
        <v>43285072</v>
      </c>
      <c r="E79" s="155">
        <v>44719175</v>
      </c>
      <c r="F79" s="151">
        <f>E79-C79</f>
        <v>5148124</v>
      </c>
      <c r="G79" s="156">
        <f t="shared" ref="G79:G97" si="8">IF(ISBLANK(F79),"  ",IF(C79&gt;0,F79/C79,IF(F79&gt;0,1,0)))</f>
        <v>0.13009823772434045</v>
      </c>
      <c r="I79" s="185"/>
    </row>
    <row r="80" spans="1:9" ht="15" customHeight="1" x14ac:dyDescent="0.25">
      <c r="A80" s="161" t="s">
        <v>70</v>
      </c>
      <c r="B80" s="158">
        <v>479282</v>
      </c>
      <c r="C80" s="158">
        <v>693639</v>
      </c>
      <c r="D80" s="324">
        <v>693639</v>
      </c>
      <c r="E80" s="158">
        <v>721441</v>
      </c>
      <c r="F80" s="160">
        <f>E80-C80</f>
        <v>27802</v>
      </c>
      <c r="G80" s="156">
        <f t="shared" si="8"/>
        <v>4.0081367973830766E-2</v>
      </c>
      <c r="I80" s="185"/>
    </row>
    <row r="81" spans="1:9" ht="15" customHeight="1" x14ac:dyDescent="0.25">
      <c r="A81" s="161" t="s">
        <v>71</v>
      </c>
      <c r="B81" s="151">
        <v>18612479</v>
      </c>
      <c r="C81" s="151">
        <v>18840226</v>
      </c>
      <c r="D81" s="322">
        <v>20279411</v>
      </c>
      <c r="E81" s="151">
        <v>20283917</v>
      </c>
      <c r="F81" s="160">
        <f t="shared" ref="F81:F96" si="9">E81-C81</f>
        <v>1443691</v>
      </c>
      <c r="G81" s="156">
        <f t="shared" si="8"/>
        <v>7.6628114758283683E-2</v>
      </c>
      <c r="I81" s="185"/>
    </row>
    <row r="82" spans="1:9" s="124" customFormat="1" ht="15" customHeight="1" x14ac:dyDescent="0.25">
      <c r="A82" s="180" t="s">
        <v>72</v>
      </c>
      <c r="B82" s="182">
        <v>58699976</v>
      </c>
      <c r="C82" s="182">
        <v>59104916</v>
      </c>
      <c r="D82" s="330">
        <v>64258122</v>
      </c>
      <c r="E82" s="182">
        <v>65724533</v>
      </c>
      <c r="F82" s="166">
        <f t="shared" si="9"/>
        <v>6619617</v>
      </c>
      <c r="G82" s="167">
        <f t="shared" si="8"/>
        <v>0.11199773974807781</v>
      </c>
      <c r="I82" s="215"/>
    </row>
    <row r="83" spans="1:9" ht="15" customHeight="1" x14ac:dyDescent="0.25">
      <c r="A83" s="161" t="s">
        <v>73</v>
      </c>
      <c r="B83" s="158">
        <v>117278</v>
      </c>
      <c r="C83" s="158">
        <v>168533</v>
      </c>
      <c r="D83" s="324">
        <v>168533</v>
      </c>
      <c r="E83" s="158">
        <v>392933</v>
      </c>
      <c r="F83" s="160">
        <f t="shared" si="9"/>
        <v>224400</v>
      </c>
      <c r="G83" s="156">
        <f t="shared" si="8"/>
        <v>1.3314899752570712</v>
      </c>
      <c r="I83" s="185"/>
    </row>
    <row r="84" spans="1:9" ht="15" customHeight="1" x14ac:dyDescent="0.25">
      <c r="A84" s="161" t="s">
        <v>74</v>
      </c>
      <c r="B84" s="155">
        <v>8071601</v>
      </c>
      <c r="C84" s="155">
        <v>8969011</v>
      </c>
      <c r="D84" s="323">
        <v>8969011</v>
      </c>
      <c r="E84" s="155">
        <v>8035974</v>
      </c>
      <c r="F84" s="160">
        <f t="shared" si="9"/>
        <v>-933037</v>
      </c>
      <c r="G84" s="156">
        <f t="shared" si="8"/>
        <v>-0.10402897264815485</v>
      </c>
      <c r="I84" s="185"/>
    </row>
    <row r="85" spans="1:9" ht="15" customHeight="1" x14ac:dyDescent="0.25">
      <c r="A85" s="161" t="s">
        <v>75</v>
      </c>
      <c r="B85" s="151">
        <v>1169430</v>
      </c>
      <c r="C85" s="151">
        <v>1177500</v>
      </c>
      <c r="D85" s="322">
        <v>1177500</v>
      </c>
      <c r="E85" s="151">
        <v>1227829</v>
      </c>
      <c r="F85" s="160">
        <f t="shared" si="9"/>
        <v>50329</v>
      </c>
      <c r="G85" s="156">
        <f t="shared" si="8"/>
        <v>4.2742250530785564E-2</v>
      </c>
      <c r="I85" s="185"/>
    </row>
    <row r="86" spans="1:9" s="124" customFormat="1" ht="15" customHeight="1" x14ac:dyDescent="0.25">
      <c r="A86" s="164" t="s">
        <v>76</v>
      </c>
      <c r="B86" s="182">
        <v>9358309</v>
      </c>
      <c r="C86" s="182">
        <v>10315044</v>
      </c>
      <c r="D86" s="330">
        <v>10315044</v>
      </c>
      <c r="E86" s="182">
        <v>9656736</v>
      </c>
      <c r="F86" s="166">
        <f t="shared" si="9"/>
        <v>-658308</v>
      </c>
      <c r="G86" s="167">
        <f t="shared" si="8"/>
        <v>-6.3820183413662607E-2</v>
      </c>
      <c r="I86" s="215"/>
    </row>
    <row r="87" spans="1:9" ht="15" customHeight="1" x14ac:dyDescent="0.25">
      <c r="A87" s="161" t="s">
        <v>77</v>
      </c>
      <c r="B87" s="151">
        <v>884571</v>
      </c>
      <c r="C87" s="151">
        <v>748665</v>
      </c>
      <c r="D87" s="322">
        <v>748665</v>
      </c>
      <c r="E87" s="151">
        <v>714697</v>
      </c>
      <c r="F87" s="160">
        <f t="shared" si="9"/>
        <v>-33968</v>
      </c>
      <c r="G87" s="156">
        <f t="shared" si="8"/>
        <v>-4.53714278081652E-2</v>
      </c>
      <c r="I87" s="185"/>
    </row>
    <row r="88" spans="1:9" ht="15" customHeight="1" x14ac:dyDescent="0.25">
      <c r="A88" s="161" t="s">
        <v>78</v>
      </c>
      <c r="B88" s="160">
        <v>21217890</v>
      </c>
      <c r="C88" s="160">
        <v>20429817</v>
      </c>
      <c r="D88" s="325">
        <v>20429817</v>
      </c>
      <c r="E88" s="160">
        <v>20907755</v>
      </c>
      <c r="F88" s="160">
        <f t="shared" si="9"/>
        <v>477938</v>
      </c>
      <c r="G88" s="156">
        <f t="shared" si="8"/>
        <v>2.3394140045405205E-2</v>
      </c>
      <c r="I88" s="185"/>
    </row>
    <row r="89" spans="1:9" ht="15" customHeight="1" x14ac:dyDescent="0.25">
      <c r="A89" s="161" t="s">
        <v>79</v>
      </c>
      <c r="B89" s="160">
        <v>0</v>
      </c>
      <c r="C89" s="160">
        <v>0</v>
      </c>
      <c r="D89" s="325">
        <v>0</v>
      </c>
      <c r="E89" s="160">
        <v>0</v>
      </c>
      <c r="F89" s="160">
        <f t="shared" si="9"/>
        <v>0</v>
      </c>
      <c r="G89" s="156">
        <f t="shared" si="8"/>
        <v>0</v>
      </c>
      <c r="I89" s="185"/>
    </row>
    <row r="90" spans="1:9" ht="15" customHeight="1" x14ac:dyDescent="0.25">
      <c r="A90" s="161" t="s">
        <v>80</v>
      </c>
      <c r="B90" s="160">
        <v>46068</v>
      </c>
      <c r="C90" s="160">
        <v>45893</v>
      </c>
      <c r="D90" s="325">
        <v>45893</v>
      </c>
      <c r="E90" s="160">
        <v>46068</v>
      </c>
      <c r="F90" s="160">
        <f t="shared" si="9"/>
        <v>175</v>
      </c>
      <c r="G90" s="156">
        <f t="shared" si="8"/>
        <v>3.8132177020460635E-3</v>
      </c>
      <c r="I90" s="185"/>
    </row>
    <row r="91" spans="1:9" s="124" customFormat="1" ht="15" customHeight="1" x14ac:dyDescent="0.25">
      <c r="A91" s="164" t="s">
        <v>81</v>
      </c>
      <c r="B91" s="166">
        <v>22148529</v>
      </c>
      <c r="C91" s="166">
        <v>21224375</v>
      </c>
      <c r="D91" s="326">
        <v>21224375</v>
      </c>
      <c r="E91" s="166">
        <v>21668520</v>
      </c>
      <c r="F91" s="166">
        <f t="shared" si="9"/>
        <v>444145</v>
      </c>
      <c r="G91" s="167">
        <f t="shared" si="8"/>
        <v>2.0926175682440588E-2</v>
      </c>
      <c r="I91" s="215"/>
    </row>
    <row r="92" spans="1:9" ht="15" customHeight="1" x14ac:dyDescent="0.25">
      <c r="A92" s="161" t="s">
        <v>82</v>
      </c>
      <c r="B92" s="160">
        <v>581632</v>
      </c>
      <c r="C92" s="160">
        <v>674900</v>
      </c>
      <c r="D92" s="325">
        <v>674900</v>
      </c>
      <c r="E92" s="160">
        <v>714900</v>
      </c>
      <c r="F92" s="160">
        <f t="shared" si="9"/>
        <v>40000</v>
      </c>
      <c r="G92" s="156">
        <f t="shared" si="8"/>
        <v>5.9268039709586606E-2</v>
      </c>
      <c r="I92" s="185"/>
    </row>
    <row r="93" spans="1:9" ht="15" customHeight="1" x14ac:dyDescent="0.25">
      <c r="A93" s="161" t="s">
        <v>83</v>
      </c>
      <c r="B93" s="160">
        <v>652544</v>
      </c>
      <c r="C93" s="160">
        <v>375465</v>
      </c>
      <c r="D93" s="325">
        <v>375465</v>
      </c>
      <c r="E93" s="160">
        <v>375465</v>
      </c>
      <c r="F93" s="160">
        <f t="shared" si="9"/>
        <v>0</v>
      </c>
      <c r="G93" s="156">
        <f t="shared" si="8"/>
        <v>0</v>
      </c>
      <c r="I93" s="185"/>
    </row>
    <row r="94" spans="1:9" ht="15" customHeight="1" x14ac:dyDescent="0.25">
      <c r="A94" s="169" t="s">
        <v>84</v>
      </c>
      <c r="B94" s="160">
        <v>0</v>
      </c>
      <c r="C94" s="160">
        <v>0</v>
      </c>
      <c r="D94" s="325">
        <v>0</v>
      </c>
      <c r="E94" s="160">
        <v>0</v>
      </c>
      <c r="F94" s="160">
        <f t="shared" si="9"/>
        <v>0</v>
      </c>
      <c r="G94" s="156">
        <f t="shared" si="8"/>
        <v>0</v>
      </c>
      <c r="I94" s="185"/>
    </row>
    <row r="95" spans="1:9" s="124" customFormat="1" ht="15" customHeight="1" x14ac:dyDescent="0.25">
      <c r="A95" s="183" t="s">
        <v>85</v>
      </c>
      <c r="B95" s="182">
        <v>1234176</v>
      </c>
      <c r="C95" s="182">
        <v>1050365</v>
      </c>
      <c r="D95" s="330">
        <v>1050365</v>
      </c>
      <c r="E95" s="182">
        <v>1090365</v>
      </c>
      <c r="F95" s="160">
        <f t="shared" si="9"/>
        <v>40000</v>
      </c>
      <c r="G95" s="167">
        <f t="shared" si="8"/>
        <v>3.8082000066643501E-2</v>
      </c>
      <c r="I95" s="215"/>
    </row>
    <row r="96" spans="1:9" ht="15" customHeight="1" x14ac:dyDescent="0.25">
      <c r="A96" s="169" t="s">
        <v>86</v>
      </c>
      <c r="B96" s="160">
        <v>0</v>
      </c>
      <c r="C96" s="160">
        <v>0</v>
      </c>
      <c r="D96" s="325">
        <v>0</v>
      </c>
      <c r="E96" s="160">
        <v>0</v>
      </c>
      <c r="F96" s="160">
        <f t="shared" si="9"/>
        <v>0</v>
      </c>
      <c r="G96" s="156">
        <f t="shared" si="8"/>
        <v>0</v>
      </c>
      <c r="I96" s="185"/>
    </row>
    <row r="97" spans="1:10" s="124" customFormat="1" ht="15" customHeight="1" thickBot="1" x14ac:dyDescent="0.3">
      <c r="A97" s="203" t="s">
        <v>67</v>
      </c>
      <c r="B97" s="204">
        <v>91440990</v>
      </c>
      <c r="C97" s="204">
        <v>91694700</v>
      </c>
      <c r="D97" s="331">
        <v>96847906</v>
      </c>
      <c r="E97" s="204">
        <v>98140154</v>
      </c>
      <c r="F97" s="204">
        <f>E97-C97</f>
        <v>6445454</v>
      </c>
      <c r="G97" s="205">
        <f t="shared" si="8"/>
        <v>7.0292546897476077E-2</v>
      </c>
      <c r="I97" s="215"/>
    </row>
    <row r="98" spans="1:10" ht="15" customHeight="1" thickTop="1" x14ac:dyDescent="0.25">
      <c r="A98" s="184"/>
      <c r="B98" s="185"/>
      <c r="C98" s="185"/>
      <c r="D98" s="142"/>
      <c r="E98" s="185"/>
      <c r="F98" s="185"/>
      <c r="G98" s="186" t="s">
        <v>46</v>
      </c>
      <c r="I98" s="142"/>
      <c r="J98" s="142"/>
    </row>
    <row r="99" spans="1:10" x14ac:dyDescent="0.25">
      <c r="A99" s="139" t="s">
        <v>196</v>
      </c>
    </row>
    <row r="100" spans="1:10" x14ac:dyDescent="0.25">
      <c r="A100" s="139" t="s">
        <v>190</v>
      </c>
    </row>
  </sheetData>
  <mergeCells count="1">
    <mergeCell ref="D2:D3"/>
  </mergeCells>
  <hyperlinks>
    <hyperlink ref="J2" location="Home!A1" tooltip="Home" display="Home" xr:uid="{00000000-0004-0000-1400-000000000000}"/>
  </hyperlinks>
  <printOptions horizontalCentered="1" verticalCentered="1"/>
  <pageMargins left="0.25" right="0.25" top="0.75" bottom="0.75" header="0.3" footer="0.3"/>
  <pageSetup scale="46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22">
    <pageSetUpPr fitToPage="1"/>
  </sheetPr>
  <dimension ref="A1:N100"/>
  <sheetViews>
    <sheetView workbookViewId="0">
      <pane xSplit="1" ySplit="5" topLeftCell="B6" activePane="bottomRight" state="frozen"/>
      <selection activeCell="I2" sqref="I2"/>
      <selection pane="topRight" activeCell="I2" sqref="I2"/>
      <selection pane="bottomLeft" activeCell="I2" sqref="I2"/>
      <selection pane="bottomRight" activeCell="I2" sqref="I2"/>
    </sheetView>
  </sheetViews>
  <sheetFormatPr defaultColWidth="9.140625" defaultRowHeight="15" x14ac:dyDescent="0.25"/>
  <cols>
    <col min="1" max="1" width="66.5703125" style="139" customWidth="1"/>
    <col min="2" max="3" width="23.7109375" style="187" customWidth="1"/>
    <col min="4" max="4" width="27.140625" style="139" bestFit="1" customWidth="1"/>
    <col min="5" max="6" width="23.7109375" style="187" customWidth="1"/>
    <col min="7" max="7" width="23.7109375" style="188" customWidth="1"/>
    <col min="9" max="9" width="7.7109375" style="139" customWidth="1"/>
    <col min="10" max="10" width="11.5703125" style="139" customWidth="1"/>
    <col min="11" max="16384" width="9.140625" style="139"/>
  </cols>
  <sheetData>
    <row r="1" spans="1:10" ht="19.5" customHeight="1" thickBot="1" x14ac:dyDescent="0.35">
      <c r="A1" s="30" t="s">
        <v>0</v>
      </c>
      <c r="B1" s="31"/>
      <c r="E1" s="32" t="s">
        <v>1</v>
      </c>
      <c r="F1" s="29" t="s">
        <v>102</v>
      </c>
      <c r="G1" s="50"/>
    </row>
    <row r="2" spans="1:10" ht="19.5" customHeight="1" thickBot="1" x14ac:dyDescent="0.3">
      <c r="A2" s="30" t="s">
        <v>2</v>
      </c>
      <c r="B2" s="31"/>
      <c r="C2" s="31"/>
      <c r="D2" s="355" t="s">
        <v>207</v>
      </c>
      <c r="E2" s="31"/>
      <c r="F2" s="31"/>
      <c r="G2" s="36"/>
      <c r="I2" s="142"/>
      <c r="J2" s="209" t="s">
        <v>187</v>
      </c>
    </row>
    <row r="3" spans="1:10" ht="19.5" customHeight="1" thickBot="1" x14ac:dyDescent="0.3">
      <c r="A3" s="37" t="s">
        <v>3</v>
      </c>
      <c r="B3" s="38"/>
      <c r="C3" s="38"/>
      <c r="D3" s="356"/>
      <c r="E3" s="38"/>
      <c r="F3" s="38"/>
      <c r="G3" s="39"/>
      <c r="I3" s="142"/>
      <c r="J3" s="142"/>
    </row>
    <row r="4" spans="1:10" ht="15" customHeight="1" thickTop="1" x14ac:dyDescent="0.25">
      <c r="A4" s="143" t="s">
        <v>4</v>
      </c>
      <c r="B4" s="144" t="s">
        <v>5</v>
      </c>
      <c r="C4" s="145" t="s">
        <v>6</v>
      </c>
      <c r="D4" s="320" t="s">
        <v>212</v>
      </c>
      <c r="E4" s="145" t="s">
        <v>6</v>
      </c>
      <c r="F4" s="145" t="s">
        <v>7</v>
      </c>
      <c r="G4" s="146" t="s">
        <v>8</v>
      </c>
      <c r="I4" s="227"/>
    </row>
    <row r="5" spans="1:10" s="140" customFormat="1" ht="15" customHeight="1" x14ac:dyDescent="0.25">
      <c r="A5" s="147"/>
      <c r="B5" s="148" t="s">
        <v>197</v>
      </c>
      <c r="C5" s="148" t="s">
        <v>208</v>
      </c>
      <c r="D5" s="321" t="s">
        <v>210</v>
      </c>
      <c r="E5" s="148" t="s">
        <v>209</v>
      </c>
      <c r="F5" s="148" t="s">
        <v>197</v>
      </c>
      <c r="G5" s="149" t="s">
        <v>9</v>
      </c>
      <c r="I5" s="228"/>
    </row>
    <row r="6" spans="1:10" ht="15" customHeight="1" x14ac:dyDescent="0.25">
      <c r="A6" s="150" t="s">
        <v>10</v>
      </c>
      <c r="B6" s="151"/>
      <c r="C6" s="151"/>
      <c r="D6" s="322"/>
      <c r="E6" s="151"/>
      <c r="F6" s="151"/>
      <c r="G6" s="152"/>
      <c r="I6" s="185"/>
    </row>
    <row r="7" spans="1:10" ht="15" customHeight="1" x14ac:dyDescent="0.25">
      <c r="A7" s="150" t="s">
        <v>11</v>
      </c>
      <c r="B7" s="151"/>
      <c r="C7" s="151"/>
      <c r="D7" s="322"/>
      <c r="E7" s="151"/>
      <c r="F7" s="151"/>
      <c r="G7" s="153"/>
      <c r="I7" s="185"/>
    </row>
    <row r="8" spans="1:10" ht="15" customHeight="1" x14ac:dyDescent="0.25">
      <c r="A8" s="154" t="s">
        <v>12</v>
      </c>
      <c r="B8" s="155">
        <v>16057762</v>
      </c>
      <c r="C8" s="155">
        <v>16057762</v>
      </c>
      <c r="D8" s="323">
        <v>16057762</v>
      </c>
      <c r="E8" s="155">
        <v>25045929</v>
      </c>
      <c r="F8" s="155">
        <f>E8-C8</f>
        <v>8988167</v>
      </c>
      <c r="G8" s="156">
        <f t="shared" ref="G8:G31" si="0">IF(ISBLANK(F8),"  ",IF(C8&gt;0,F8/C8,IF(F8&gt;0,1,0)))</f>
        <v>0.55973970718958221</v>
      </c>
      <c r="I8" s="185"/>
    </row>
    <row r="9" spans="1:10" ht="15" customHeight="1" x14ac:dyDescent="0.25">
      <c r="A9" s="154" t="s">
        <v>13</v>
      </c>
      <c r="B9" s="155">
        <v>0</v>
      </c>
      <c r="C9" s="155">
        <v>0</v>
      </c>
      <c r="D9" s="323">
        <v>0</v>
      </c>
      <c r="E9" s="155">
        <v>0</v>
      </c>
      <c r="F9" s="155">
        <f t="shared" ref="F9:F31" si="1">E9-C9</f>
        <v>0</v>
      </c>
      <c r="G9" s="156">
        <f t="shared" si="0"/>
        <v>0</v>
      </c>
      <c r="I9" s="185"/>
    </row>
    <row r="10" spans="1:10" ht="15" customHeight="1" x14ac:dyDescent="0.25">
      <c r="A10" s="157" t="s">
        <v>14</v>
      </c>
      <c r="B10" s="158">
        <v>2182906</v>
      </c>
      <c r="C10" s="158">
        <v>2182906</v>
      </c>
      <c r="D10" s="324">
        <v>2182906</v>
      </c>
      <c r="E10" s="158">
        <v>2200635</v>
      </c>
      <c r="F10" s="155">
        <f t="shared" si="1"/>
        <v>17729</v>
      </c>
      <c r="G10" s="156">
        <f t="shared" si="0"/>
        <v>8.1217423013176006E-3</v>
      </c>
      <c r="I10" s="185"/>
    </row>
    <row r="11" spans="1:10" ht="15" customHeight="1" x14ac:dyDescent="0.25">
      <c r="A11" s="159" t="s">
        <v>15</v>
      </c>
      <c r="B11" s="160">
        <v>0</v>
      </c>
      <c r="C11" s="160">
        <v>0</v>
      </c>
      <c r="D11" s="325">
        <v>0</v>
      </c>
      <c r="E11" s="160">
        <v>0</v>
      </c>
      <c r="F11" s="155">
        <f t="shared" si="1"/>
        <v>0</v>
      </c>
      <c r="G11" s="156">
        <f t="shared" si="0"/>
        <v>0</v>
      </c>
      <c r="I11" s="185"/>
    </row>
    <row r="12" spans="1:10" ht="15" customHeight="1" x14ac:dyDescent="0.25">
      <c r="A12" s="161" t="s">
        <v>16</v>
      </c>
      <c r="B12" s="160">
        <v>2182906</v>
      </c>
      <c r="C12" s="160">
        <v>2182906</v>
      </c>
      <c r="D12" s="325">
        <v>2182906</v>
      </c>
      <c r="E12" s="160">
        <v>2200635</v>
      </c>
      <c r="F12" s="155">
        <f t="shared" si="1"/>
        <v>17729</v>
      </c>
      <c r="G12" s="156">
        <f t="shared" si="0"/>
        <v>8.1217423013176006E-3</v>
      </c>
      <c r="I12" s="185"/>
    </row>
    <row r="13" spans="1:10" ht="15" customHeight="1" x14ac:dyDescent="0.25">
      <c r="A13" s="161" t="s">
        <v>17</v>
      </c>
      <c r="B13" s="160">
        <v>0</v>
      </c>
      <c r="C13" s="160">
        <v>0</v>
      </c>
      <c r="D13" s="325">
        <v>0</v>
      </c>
      <c r="E13" s="160">
        <v>0</v>
      </c>
      <c r="F13" s="155">
        <f t="shared" si="1"/>
        <v>0</v>
      </c>
      <c r="G13" s="156">
        <f t="shared" si="0"/>
        <v>0</v>
      </c>
      <c r="I13" s="185"/>
    </row>
    <row r="14" spans="1:10" ht="15" customHeight="1" x14ac:dyDescent="0.25">
      <c r="A14" s="161" t="s">
        <v>18</v>
      </c>
      <c r="B14" s="160">
        <v>0</v>
      </c>
      <c r="C14" s="160">
        <v>0</v>
      </c>
      <c r="D14" s="325">
        <v>0</v>
      </c>
      <c r="E14" s="160">
        <v>0</v>
      </c>
      <c r="F14" s="155">
        <f t="shared" si="1"/>
        <v>0</v>
      </c>
      <c r="G14" s="156">
        <f t="shared" si="0"/>
        <v>0</v>
      </c>
      <c r="I14" s="185"/>
    </row>
    <row r="15" spans="1:10" ht="15" customHeight="1" x14ac:dyDescent="0.25">
      <c r="A15" s="161" t="s">
        <v>19</v>
      </c>
      <c r="B15" s="160">
        <v>0</v>
      </c>
      <c r="C15" s="160">
        <v>0</v>
      </c>
      <c r="D15" s="325">
        <v>0</v>
      </c>
      <c r="E15" s="160">
        <v>0</v>
      </c>
      <c r="F15" s="155">
        <f t="shared" si="1"/>
        <v>0</v>
      </c>
      <c r="G15" s="156">
        <f t="shared" si="0"/>
        <v>0</v>
      </c>
      <c r="I15" s="185"/>
    </row>
    <row r="16" spans="1:10" ht="15" customHeight="1" x14ac:dyDescent="0.25">
      <c r="A16" s="161" t="s">
        <v>20</v>
      </c>
      <c r="B16" s="160">
        <v>0</v>
      </c>
      <c r="C16" s="160">
        <v>0</v>
      </c>
      <c r="D16" s="325">
        <v>0</v>
      </c>
      <c r="E16" s="160">
        <v>0</v>
      </c>
      <c r="F16" s="155">
        <f t="shared" si="1"/>
        <v>0</v>
      </c>
      <c r="G16" s="156">
        <f t="shared" si="0"/>
        <v>0</v>
      </c>
      <c r="I16" s="185"/>
    </row>
    <row r="17" spans="1:9" ht="15" customHeight="1" x14ac:dyDescent="0.25">
      <c r="A17" s="161" t="s">
        <v>21</v>
      </c>
      <c r="B17" s="160">
        <v>0</v>
      </c>
      <c r="C17" s="160">
        <v>0</v>
      </c>
      <c r="D17" s="325">
        <v>0</v>
      </c>
      <c r="E17" s="160">
        <v>0</v>
      </c>
      <c r="F17" s="155">
        <f t="shared" si="1"/>
        <v>0</v>
      </c>
      <c r="G17" s="156">
        <f t="shared" si="0"/>
        <v>0</v>
      </c>
      <c r="I17" s="185"/>
    </row>
    <row r="18" spans="1:9" ht="15" customHeight="1" x14ac:dyDescent="0.25">
      <c r="A18" s="161" t="s">
        <v>22</v>
      </c>
      <c r="B18" s="160">
        <v>0</v>
      </c>
      <c r="C18" s="160">
        <v>0</v>
      </c>
      <c r="D18" s="325">
        <v>0</v>
      </c>
      <c r="E18" s="160">
        <v>0</v>
      </c>
      <c r="F18" s="155">
        <f t="shared" si="1"/>
        <v>0</v>
      </c>
      <c r="G18" s="156">
        <f t="shared" si="0"/>
        <v>0</v>
      </c>
      <c r="I18" s="185"/>
    </row>
    <row r="19" spans="1:9" ht="15" customHeight="1" x14ac:dyDescent="0.25">
      <c r="A19" s="161" t="s">
        <v>23</v>
      </c>
      <c r="B19" s="160">
        <v>0</v>
      </c>
      <c r="C19" s="160">
        <v>0</v>
      </c>
      <c r="D19" s="325">
        <v>0</v>
      </c>
      <c r="E19" s="160">
        <v>0</v>
      </c>
      <c r="F19" s="155">
        <f t="shared" si="1"/>
        <v>0</v>
      </c>
      <c r="G19" s="156">
        <f t="shared" si="0"/>
        <v>0</v>
      </c>
      <c r="I19" s="185"/>
    </row>
    <row r="20" spans="1:9" ht="15" customHeight="1" x14ac:dyDescent="0.25">
      <c r="A20" s="161" t="s">
        <v>24</v>
      </c>
      <c r="B20" s="160">
        <v>0</v>
      </c>
      <c r="C20" s="160">
        <v>0</v>
      </c>
      <c r="D20" s="325">
        <v>0</v>
      </c>
      <c r="E20" s="160">
        <v>0</v>
      </c>
      <c r="F20" s="155">
        <f t="shared" si="1"/>
        <v>0</v>
      </c>
      <c r="G20" s="156">
        <f t="shared" si="0"/>
        <v>0</v>
      </c>
      <c r="I20" s="185"/>
    </row>
    <row r="21" spans="1:9" ht="15" customHeight="1" x14ac:dyDescent="0.25">
      <c r="A21" s="161" t="s">
        <v>25</v>
      </c>
      <c r="B21" s="160">
        <v>0</v>
      </c>
      <c r="C21" s="160">
        <v>0</v>
      </c>
      <c r="D21" s="325">
        <v>0</v>
      </c>
      <c r="E21" s="160">
        <v>0</v>
      </c>
      <c r="F21" s="155">
        <f t="shared" si="1"/>
        <v>0</v>
      </c>
      <c r="G21" s="156">
        <f t="shared" si="0"/>
        <v>0</v>
      </c>
      <c r="I21" s="185"/>
    </row>
    <row r="22" spans="1:9" ht="15" customHeight="1" x14ac:dyDescent="0.25">
      <c r="A22" s="161" t="s">
        <v>26</v>
      </c>
      <c r="B22" s="160">
        <v>0</v>
      </c>
      <c r="C22" s="160">
        <v>0</v>
      </c>
      <c r="D22" s="325">
        <v>0</v>
      </c>
      <c r="E22" s="160">
        <v>0</v>
      </c>
      <c r="F22" s="155">
        <f t="shared" si="1"/>
        <v>0</v>
      </c>
      <c r="G22" s="156">
        <f t="shared" si="0"/>
        <v>0</v>
      </c>
      <c r="I22" s="185"/>
    </row>
    <row r="23" spans="1:9" ht="15" customHeight="1" x14ac:dyDescent="0.25">
      <c r="A23" s="162" t="s">
        <v>27</v>
      </c>
      <c r="B23" s="160">
        <v>0</v>
      </c>
      <c r="C23" s="160">
        <v>0</v>
      </c>
      <c r="D23" s="325">
        <v>0</v>
      </c>
      <c r="E23" s="160">
        <v>0</v>
      </c>
      <c r="F23" s="155">
        <f t="shared" si="1"/>
        <v>0</v>
      </c>
      <c r="G23" s="156">
        <f t="shared" si="0"/>
        <v>0</v>
      </c>
      <c r="I23" s="185"/>
    </row>
    <row r="24" spans="1:9" ht="15" customHeight="1" x14ac:dyDescent="0.25">
      <c r="A24" s="162" t="s">
        <v>28</v>
      </c>
      <c r="B24" s="160">
        <v>0</v>
      </c>
      <c r="C24" s="160">
        <v>0</v>
      </c>
      <c r="D24" s="325">
        <v>0</v>
      </c>
      <c r="E24" s="160">
        <v>0</v>
      </c>
      <c r="F24" s="155">
        <f t="shared" si="1"/>
        <v>0</v>
      </c>
      <c r="G24" s="156">
        <f t="shared" si="0"/>
        <v>0</v>
      </c>
      <c r="I24" s="185"/>
    </row>
    <row r="25" spans="1:9" ht="15" customHeight="1" x14ac:dyDescent="0.25">
      <c r="A25" s="162" t="s">
        <v>29</v>
      </c>
      <c r="B25" s="160">
        <v>0</v>
      </c>
      <c r="C25" s="160">
        <v>0</v>
      </c>
      <c r="D25" s="325">
        <v>0</v>
      </c>
      <c r="E25" s="160">
        <v>0</v>
      </c>
      <c r="F25" s="155">
        <f t="shared" si="1"/>
        <v>0</v>
      </c>
      <c r="G25" s="156">
        <f t="shared" si="0"/>
        <v>0</v>
      </c>
      <c r="I25" s="185"/>
    </row>
    <row r="26" spans="1:9" ht="15" customHeight="1" x14ac:dyDescent="0.25">
      <c r="A26" s="162" t="s">
        <v>30</v>
      </c>
      <c r="B26" s="160">
        <v>0</v>
      </c>
      <c r="C26" s="160">
        <v>0</v>
      </c>
      <c r="D26" s="325">
        <v>0</v>
      </c>
      <c r="E26" s="160">
        <v>0</v>
      </c>
      <c r="F26" s="155">
        <f t="shared" si="1"/>
        <v>0</v>
      </c>
      <c r="G26" s="156">
        <f t="shared" si="0"/>
        <v>0</v>
      </c>
      <c r="I26" s="185"/>
    </row>
    <row r="27" spans="1:9" ht="15" customHeight="1" x14ac:dyDescent="0.25">
      <c r="A27" s="162" t="s">
        <v>31</v>
      </c>
      <c r="B27" s="160">
        <v>0</v>
      </c>
      <c r="C27" s="160">
        <v>0</v>
      </c>
      <c r="D27" s="325">
        <v>0</v>
      </c>
      <c r="E27" s="160">
        <v>0</v>
      </c>
      <c r="F27" s="155">
        <f t="shared" si="1"/>
        <v>0</v>
      </c>
      <c r="G27" s="156">
        <f t="shared" si="0"/>
        <v>0</v>
      </c>
      <c r="I27" s="185"/>
    </row>
    <row r="28" spans="1:9" ht="15" customHeight="1" x14ac:dyDescent="0.25">
      <c r="A28" s="162" t="s">
        <v>87</v>
      </c>
      <c r="B28" s="160">
        <v>0</v>
      </c>
      <c r="C28" s="160">
        <v>0</v>
      </c>
      <c r="D28" s="325">
        <v>0</v>
      </c>
      <c r="E28" s="160">
        <v>0</v>
      </c>
      <c r="F28" s="155">
        <f t="shared" si="1"/>
        <v>0</v>
      </c>
      <c r="G28" s="156">
        <f t="shared" si="0"/>
        <v>0</v>
      </c>
      <c r="I28" s="185"/>
    </row>
    <row r="29" spans="1:9" ht="15" customHeight="1" x14ac:dyDescent="0.25">
      <c r="A29" s="162" t="s">
        <v>32</v>
      </c>
      <c r="B29" s="160">
        <v>0</v>
      </c>
      <c r="C29" s="160">
        <v>0</v>
      </c>
      <c r="D29" s="325">
        <v>0</v>
      </c>
      <c r="E29" s="160">
        <v>0</v>
      </c>
      <c r="F29" s="155">
        <f t="shared" si="1"/>
        <v>0</v>
      </c>
      <c r="G29" s="156">
        <f t="shared" si="0"/>
        <v>0</v>
      </c>
      <c r="I29" s="185"/>
    </row>
    <row r="30" spans="1:9" ht="15" customHeight="1" x14ac:dyDescent="0.25">
      <c r="A30" s="219" t="s">
        <v>199</v>
      </c>
      <c r="B30" s="160">
        <v>0</v>
      </c>
      <c r="C30" s="160">
        <v>0</v>
      </c>
      <c r="D30" s="325">
        <v>0</v>
      </c>
      <c r="E30" s="160">
        <v>0</v>
      </c>
      <c r="F30" s="155">
        <f t="shared" si="1"/>
        <v>0</v>
      </c>
      <c r="G30" s="156">
        <f t="shared" si="0"/>
        <v>0</v>
      </c>
      <c r="I30" s="185"/>
    </row>
    <row r="31" spans="1:9" ht="15" customHeight="1" x14ac:dyDescent="0.25">
      <c r="A31" s="162" t="s">
        <v>200</v>
      </c>
      <c r="B31" s="160">
        <v>0</v>
      </c>
      <c r="C31" s="160">
        <v>0</v>
      </c>
      <c r="D31" s="325">
        <v>0</v>
      </c>
      <c r="E31" s="160">
        <v>0</v>
      </c>
      <c r="F31" s="155">
        <f t="shared" si="1"/>
        <v>0</v>
      </c>
      <c r="G31" s="156">
        <f t="shared" si="0"/>
        <v>0</v>
      </c>
      <c r="I31" s="185"/>
    </row>
    <row r="32" spans="1:9" ht="15" customHeight="1" x14ac:dyDescent="0.25">
      <c r="A32" s="352" t="s">
        <v>211</v>
      </c>
      <c r="B32" s="160">
        <v>0</v>
      </c>
      <c r="C32" s="160">
        <v>0</v>
      </c>
      <c r="D32" s="325">
        <v>0</v>
      </c>
      <c r="E32" s="160">
        <v>0</v>
      </c>
      <c r="F32" s="155">
        <f t="shared" ref="F32" si="2">E32-C32</f>
        <v>0</v>
      </c>
      <c r="G32" s="156">
        <f t="shared" ref="G32" si="3">IF(ISBLANK(F32),"  ",IF(C32&gt;0,F32/C32,IF(F32&gt;0,1,0)))</f>
        <v>0</v>
      </c>
      <c r="I32" s="185"/>
    </row>
    <row r="33" spans="1:14" ht="15" customHeight="1" x14ac:dyDescent="0.25">
      <c r="A33" s="163" t="s">
        <v>33</v>
      </c>
      <c r="B33" s="160"/>
      <c r="C33" s="160"/>
      <c r="D33" s="325"/>
      <c r="E33" s="160"/>
      <c r="F33" s="160"/>
      <c r="G33" s="152"/>
      <c r="I33" s="185"/>
    </row>
    <row r="34" spans="1:14" ht="15" customHeight="1" x14ac:dyDescent="0.25">
      <c r="A34" s="159" t="s">
        <v>34</v>
      </c>
      <c r="B34" s="155">
        <v>0</v>
      </c>
      <c r="C34" s="155">
        <v>0</v>
      </c>
      <c r="D34" s="323">
        <v>0</v>
      </c>
      <c r="E34" s="155">
        <v>0</v>
      </c>
      <c r="F34" s="155">
        <f>E34-C34</f>
        <v>0</v>
      </c>
      <c r="G34" s="156">
        <f>IF(ISBLANK(F34),"  ",IF(C34&gt;0,F34/C34,IF(F34&gt;0,1,0)))</f>
        <v>0</v>
      </c>
      <c r="I34" s="185"/>
    </row>
    <row r="35" spans="1:14" ht="15" customHeight="1" x14ac:dyDescent="0.25">
      <c r="A35" s="164" t="s">
        <v>35</v>
      </c>
      <c r="B35" s="160"/>
      <c r="C35" s="160"/>
      <c r="D35" s="325"/>
      <c r="E35" s="160"/>
      <c r="F35" s="160"/>
      <c r="G35" s="152"/>
      <c r="I35" s="185"/>
    </row>
    <row r="36" spans="1:14" ht="15" customHeight="1" x14ac:dyDescent="0.25">
      <c r="A36" s="159" t="s">
        <v>34</v>
      </c>
      <c r="B36" s="151">
        <v>0</v>
      </c>
      <c r="C36" s="151">
        <v>0</v>
      </c>
      <c r="D36" s="322">
        <v>0</v>
      </c>
      <c r="E36" s="151">
        <v>0</v>
      </c>
      <c r="F36" s="155">
        <f>E36-C36</f>
        <v>0</v>
      </c>
      <c r="G36" s="156">
        <f>IF(ISBLANK(F36),"  ",IF(C36&gt;0,F36/C36,IF(F36&gt;0,1,0)))</f>
        <v>0</v>
      </c>
      <c r="I36" s="185"/>
    </row>
    <row r="37" spans="1:14" ht="15" customHeight="1" x14ac:dyDescent="0.25">
      <c r="A37" s="161" t="s">
        <v>36</v>
      </c>
      <c r="B37" s="160"/>
      <c r="C37" s="160"/>
      <c r="D37" s="325"/>
      <c r="E37" s="160"/>
      <c r="F37" s="158"/>
      <c r="G37" s="156" t="str">
        <f>IF(ISBLANK(F37),"  ",IF(C37&gt;0,F37/C37,IF(F37&gt;0,1,0)))</f>
        <v xml:space="preserve">  </v>
      </c>
      <c r="I37" s="185"/>
    </row>
    <row r="38" spans="1:14" s="124" customFormat="1" ht="15" customHeight="1" x14ac:dyDescent="0.25">
      <c r="A38" s="165" t="s">
        <v>38</v>
      </c>
      <c r="B38" s="166">
        <v>18240668</v>
      </c>
      <c r="C38" s="166">
        <v>18240668</v>
      </c>
      <c r="D38" s="326">
        <v>18240668</v>
      </c>
      <c r="E38" s="166">
        <v>27246564</v>
      </c>
      <c r="F38" s="166">
        <f>E38-C38</f>
        <v>9005896</v>
      </c>
      <c r="G38" s="167">
        <f>IF(ISBLANK(F38),"  ",IF(C38&gt;0,F38/C38,IF(F38&gt;0,1,0)))</f>
        <v>0.49372621660566379</v>
      </c>
      <c r="I38" s="215"/>
    </row>
    <row r="39" spans="1:14" ht="15" customHeight="1" x14ac:dyDescent="0.25">
      <c r="A39" s="163" t="s">
        <v>39</v>
      </c>
      <c r="B39" s="160"/>
      <c r="C39" s="160"/>
      <c r="D39" s="325"/>
      <c r="E39" s="160"/>
      <c r="F39" s="160"/>
      <c r="G39" s="152"/>
      <c r="I39" s="185"/>
    </row>
    <row r="40" spans="1:14" ht="15" customHeight="1" x14ac:dyDescent="0.25">
      <c r="A40" s="168" t="s">
        <v>40</v>
      </c>
      <c r="B40" s="155">
        <v>0</v>
      </c>
      <c r="C40" s="155">
        <v>0</v>
      </c>
      <c r="D40" s="323">
        <v>0</v>
      </c>
      <c r="E40" s="155">
        <v>0</v>
      </c>
      <c r="F40" s="155">
        <f>E40-C40</f>
        <v>0</v>
      </c>
      <c r="G40" s="156">
        <f t="shared" ref="G40:G45" si="4">IF(ISBLANK(F40),"  ",IF(C40&gt;0,F40/C40,IF(F40&gt;0,1,0)))</f>
        <v>0</v>
      </c>
      <c r="I40" s="185"/>
    </row>
    <row r="41" spans="1:14" ht="15" customHeight="1" x14ac:dyDescent="0.25">
      <c r="A41" s="169" t="s">
        <v>41</v>
      </c>
      <c r="B41" s="155">
        <v>0</v>
      </c>
      <c r="C41" s="155">
        <v>0</v>
      </c>
      <c r="D41" s="323">
        <v>0</v>
      </c>
      <c r="E41" s="155">
        <v>0</v>
      </c>
      <c r="F41" s="155">
        <f t="shared" ref="F41:F45" si="5">E41-C41</f>
        <v>0</v>
      </c>
      <c r="G41" s="156">
        <f t="shared" si="4"/>
        <v>0</v>
      </c>
      <c r="I41" s="185"/>
    </row>
    <row r="42" spans="1:14" ht="15" customHeight="1" x14ac:dyDescent="0.25">
      <c r="A42" s="169" t="s">
        <v>42</v>
      </c>
      <c r="B42" s="222">
        <v>0</v>
      </c>
      <c r="C42" s="155">
        <v>0</v>
      </c>
      <c r="D42" s="323">
        <v>0</v>
      </c>
      <c r="E42" s="155">
        <v>0</v>
      </c>
      <c r="F42" s="155">
        <f t="shared" si="5"/>
        <v>0</v>
      </c>
      <c r="G42" s="156">
        <f t="shared" si="4"/>
        <v>0</v>
      </c>
      <c r="I42" s="185"/>
    </row>
    <row r="43" spans="1:14" ht="15" customHeight="1" x14ac:dyDescent="0.25">
      <c r="A43" s="169" t="s">
        <v>43</v>
      </c>
      <c r="B43" s="155">
        <v>0</v>
      </c>
      <c r="C43" s="155">
        <v>0</v>
      </c>
      <c r="D43" s="323">
        <v>0</v>
      </c>
      <c r="E43" s="155">
        <v>0</v>
      </c>
      <c r="F43" s="155">
        <f t="shared" si="5"/>
        <v>0</v>
      </c>
      <c r="G43" s="156">
        <f t="shared" si="4"/>
        <v>0</v>
      </c>
      <c r="I43" s="185"/>
    </row>
    <row r="44" spans="1:14" ht="15" customHeight="1" x14ac:dyDescent="0.25">
      <c r="A44" s="170" t="s">
        <v>44</v>
      </c>
      <c r="B44" s="155">
        <v>0</v>
      </c>
      <c r="C44" s="155">
        <v>0</v>
      </c>
      <c r="D44" s="323">
        <v>0</v>
      </c>
      <c r="E44" s="155">
        <v>0</v>
      </c>
      <c r="F44" s="155">
        <f t="shared" si="5"/>
        <v>0</v>
      </c>
      <c r="G44" s="156">
        <f t="shared" si="4"/>
        <v>0</v>
      </c>
      <c r="I44" s="185"/>
    </row>
    <row r="45" spans="1:14" s="124" customFormat="1" ht="15" customHeight="1" x14ac:dyDescent="0.25">
      <c r="A45" s="163" t="s">
        <v>45</v>
      </c>
      <c r="B45" s="171">
        <v>0</v>
      </c>
      <c r="C45" s="171">
        <v>0</v>
      </c>
      <c r="D45" s="327">
        <v>0</v>
      </c>
      <c r="E45" s="171">
        <v>0</v>
      </c>
      <c r="F45" s="173">
        <f t="shared" si="5"/>
        <v>0</v>
      </c>
      <c r="G45" s="167">
        <f t="shared" si="4"/>
        <v>0</v>
      </c>
      <c r="I45" s="215"/>
      <c r="N45" s="124" t="s">
        <v>46</v>
      </c>
    </row>
    <row r="46" spans="1:14" ht="15" customHeight="1" x14ac:dyDescent="0.25">
      <c r="A46" s="161" t="s">
        <v>46</v>
      </c>
      <c r="B46" s="160"/>
      <c r="C46" s="160"/>
      <c r="D46" s="325"/>
      <c r="E46" s="160"/>
      <c r="F46" s="160"/>
      <c r="G46" s="152"/>
      <c r="I46" s="185"/>
    </row>
    <row r="47" spans="1:14" s="124" customFormat="1" ht="15" customHeight="1" x14ac:dyDescent="0.25">
      <c r="A47" s="172" t="s">
        <v>47</v>
      </c>
      <c r="B47" s="173">
        <v>0</v>
      </c>
      <c r="C47" s="173">
        <v>0</v>
      </c>
      <c r="D47" s="328">
        <v>0</v>
      </c>
      <c r="E47" s="173">
        <v>0</v>
      </c>
      <c r="F47" s="173">
        <f>E47-C47</f>
        <v>0</v>
      </c>
      <c r="G47" s="167">
        <f>IF(ISBLANK(F47),"  ",IF(C47&gt;0,F47/C47,IF(F47&gt;0,1,0)))</f>
        <v>0</v>
      </c>
      <c r="I47" s="215"/>
    </row>
    <row r="48" spans="1:14" ht="15" customHeight="1" x14ac:dyDescent="0.25">
      <c r="A48" s="161" t="s">
        <v>46</v>
      </c>
      <c r="B48" s="166"/>
      <c r="C48" s="166"/>
      <c r="D48" s="326"/>
      <c r="E48" s="166"/>
      <c r="F48" s="160"/>
      <c r="G48" s="152"/>
      <c r="I48" s="215"/>
    </row>
    <row r="49" spans="1:9" ht="15" customHeight="1" x14ac:dyDescent="0.25">
      <c r="A49" s="172" t="s">
        <v>198</v>
      </c>
      <c r="B49" s="173">
        <v>0</v>
      </c>
      <c r="C49" s="173">
        <v>0</v>
      </c>
      <c r="D49" s="328">
        <v>8516905</v>
      </c>
      <c r="E49" s="173">
        <v>0</v>
      </c>
      <c r="F49" s="173">
        <f>E49-C49</f>
        <v>0</v>
      </c>
      <c r="G49" s="167">
        <f>IF(ISBLANK(F49)," ",IF(C49&gt;0,F49/C49,IF(F49&gt;0,1,0)))</f>
        <v>0</v>
      </c>
      <c r="I49" s="215"/>
    </row>
    <row r="50" spans="1:9" ht="15" customHeight="1" x14ac:dyDescent="0.25">
      <c r="A50" s="159"/>
      <c r="B50" s="151"/>
      <c r="C50" s="151"/>
      <c r="D50" s="322"/>
      <c r="E50" s="151"/>
      <c r="F50" s="151"/>
      <c r="G50" s="153"/>
      <c r="I50" s="185"/>
    </row>
    <row r="51" spans="1:9" s="124" customFormat="1" ht="15" customHeight="1" x14ac:dyDescent="0.25">
      <c r="A51" s="172" t="s">
        <v>48</v>
      </c>
      <c r="B51" s="173">
        <v>0</v>
      </c>
      <c r="C51" s="173">
        <v>0</v>
      </c>
      <c r="D51" s="328">
        <v>0</v>
      </c>
      <c r="E51" s="173">
        <v>0</v>
      </c>
      <c r="F51" s="173">
        <f>E51-C51</f>
        <v>0</v>
      </c>
      <c r="G51" s="167">
        <f>IF(ISBLANK(F51),"  ",IF(C51&gt;0,F51/C51,IF(F51&gt;0,1,0)))</f>
        <v>0</v>
      </c>
      <c r="I51" s="215"/>
    </row>
    <row r="52" spans="1:9" ht="15" customHeight="1" x14ac:dyDescent="0.25">
      <c r="A52" s="161" t="s">
        <v>46</v>
      </c>
      <c r="B52" s="160"/>
      <c r="C52" s="160"/>
      <c r="D52" s="325"/>
      <c r="E52" s="160"/>
      <c r="F52" s="160"/>
      <c r="G52" s="152"/>
      <c r="I52" s="185"/>
    </row>
    <row r="53" spans="1:9" s="124" customFormat="1" ht="15" customHeight="1" x14ac:dyDescent="0.25">
      <c r="A53" s="163" t="s">
        <v>49</v>
      </c>
      <c r="B53" s="171">
        <v>69746142.390000001</v>
      </c>
      <c r="C53" s="171">
        <v>69746142</v>
      </c>
      <c r="D53" s="327">
        <v>69746142</v>
      </c>
      <c r="E53" s="171">
        <v>69746142</v>
      </c>
      <c r="F53" s="171">
        <f>E53-C53</f>
        <v>0</v>
      </c>
      <c r="G53" s="167">
        <f>IF(ISBLANK(F53),"  ",IF(C53&gt;0,F53/C53,IF(F53&gt;0,1,0)))</f>
        <v>0</v>
      </c>
      <c r="I53" s="215"/>
    </row>
    <row r="54" spans="1:9" ht="15" customHeight="1" x14ac:dyDescent="0.25">
      <c r="A54" s="161" t="s">
        <v>46</v>
      </c>
      <c r="B54" s="160"/>
      <c r="C54" s="160"/>
      <c r="D54" s="325"/>
      <c r="E54" s="160"/>
      <c r="F54" s="160"/>
      <c r="G54" s="152"/>
      <c r="I54" s="185"/>
    </row>
    <row r="55" spans="1:9" s="124" customFormat="1" ht="15" customHeight="1" x14ac:dyDescent="0.25">
      <c r="A55" s="174" t="s">
        <v>50</v>
      </c>
      <c r="B55" s="175">
        <v>0</v>
      </c>
      <c r="C55" s="175">
        <v>0</v>
      </c>
      <c r="D55" s="329"/>
      <c r="E55" s="175">
        <v>0</v>
      </c>
      <c r="F55" s="175">
        <f>E55-C55</f>
        <v>0</v>
      </c>
      <c r="G55" s="167">
        <f>IF(ISBLANK(F55),"  ",IF(C55&gt;0,F55/C55,IF(F55&gt;0,1,0)))</f>
        <v>0</v>
      </c>
      <c r="I55" s="215"/>
    </row>
    <row r="56" spans="1:9" ht="15" customHeight="1" x14ac:dyDescent="0.25">
      <c r="A56" s="163"/>
      <c r="B56" s="151"/>
      <c r="C56" s="151"/>
      <c r="D56" s="322"/>
      <c r="E56" s="151"/>
      <c r="F56" s="151"/>
      <c r="G56" s="176"/>
      <c r="I56" s="185"/>
    </row>
    <row r="57" spans="1:9" s="124" customFormat="1" ht="15" customHeight="1" x14ac:dyDescent="0.25">
      <c r="A57" s="163" t="s">
        <v>51</v>
      </c>
      <c r="B57" s="171">
        <v>0</v>
      </c>
      <c r="C57" s="171">
        <v>0</v>
      </c>
      <c r="D57" s="327">
        <v>0</v>
      </c>
      <c r="E57" s="171">
        <v>0</v>
      </c>
      <c r="F57" s="175">
        <f>E57-C57</f>
        <v>0</v>
      </c>
      <c r="G57" s="167">
        <f>IF(ISBLANK(F57),"  ",IF(C57&gt;0,F57/C57,IF(F57&gt;0,1,0)))</f>
        <v>0</v>
      </c>
      <c r="I57" s="215"/>
    </row>
    <row r="58" spans="1:9" ht="15" customHeight="1" x14ac:dyDescent="0.25">
      <c r="A58" s="161"/>
      <c r="B58" s="160"/>
      <c r="C58" s="160"/>
      <c r="D58" s="325"/>
      <c r="E58" s="160"/>
      <c r="F58" s="160"/>
      <c r="G58" s="152"/>
      <c r="I58" s="185"/>
    </row>
    <row r="59" spans="1:9" s="124" customFormat="1" ht="15" customHeight="1" x14ac:dyDescent="0.25">
      <c r="A59" s="177" t="s">
        <v>52</v>
      </c>
      <c r="B59" s="171">
        <v>87986810.390000001</v>
      </c>
      <c r="C59" s="171">
        <v>87986810</v>
      </c>
      <c r="D59" s="327">
        <v>96503715</v>
      </c>
      <c r="E59" s="171">
        <v>96992706</v>
      </c>
      <c r="F59" s="171">
        <f>E59-C59</f>
        <v>9005896</v>
      </c>
      <c r="G59" s="167">
        <f>IF(ISBLANK(F59),"  ",IF(C59&gt;0,F59/C59,IF(F59&gt;0,1,0)))</f>
        <v>0.10235506890180471</v>
      </c>
      <c r="I59" s="215"/>
    </row>
    <row r="60" spans="1:9" ht="15" customHeight="1" x14ac:dyDescent="0.25">
      <c r="A60" s="178"/>
      <c r="B60" s="160"/>
      <c r="C60" s="160"/>
      <c r="D60" s="325"/>
      <c r="E60" s="160"/>
      <c r="F60" s="160"/>
      <c r="G60" s="152" t="s">
        <v>46</v>
      </c>
      <c r="I60" s="185"/>
    </row>
    <row r="61" spans="1:9" ht="15" customHeight="1" x14ac:dyDescent="0.25">
      <c r="A61" s="179"/>
      <c r="B61" s="151"/>
      <c r="C61" s="151"/>
      <c r="D61" s="322"/>
      <c r="E61" s="151"/>
      <c r="F61" s="151"/>
      <c r="G61" s="153" t="s">
        <v>46</v>
      </c>
      <c r="I61" s="185"/>
    </row>
    <row r="62" spans="1:9" ht="15" customHeight="1" x14ac:dyDescent="0.25">
      <c r="A62" s="177" t="s">
        <v>53</v>
      </c>
      <c r="B62" s="151"/>
      <c r="C62" s="151"/>
      <c r="D62" s="322"/>
      <c r="E62" s="151"/>
      <c r="F62" s="151"/>
      <c r="G62" s="153"/>
      <c r="I62" s="185"/>
    </row>
    <row r="63" spans="1:9" ht="15" customHeight="1" x14ac:dyDescent="0.25">
      <c r="A63" s="159" t="s">
        <v>54</v>
      </c>
      <c r="B63" s="151">
        <v>31787756</v>
      </c>
      <c r="C63" s="151">
        <v>23953318</v>
      </c>
      <c r="D63" s="322">
        <v>31253318</v>
      </c>
      <c r="E63" s="151">
        <v>30086903.644100003</v>
      </c>
      <c r="F63" s="151">
        <f>E63-C63</f>
        <v>6133585.6441000029</v>
      </c>
      <c r="G63" s="156">
        <f t="shared" ref="G63:G76" si="6">IF(ISBLANK(F63),"  ",IF(C63&gt;0,F63/C63,IF(F63&gt;0,1,0)))</f>
        <v>0.25606413458461175</v>
      </c>
      <c r="I63" s="185"/>
    </row>
    <row r="64" spans="1:9" ht="15" customHeight="1" x14ac:dyDescent="0.25">
      <c r="A64" s="161" t="s">
        <v>55</v>
      </c>
      <c r="B64" s="160">
        <v>7383609.29</v>
      </c>
      <c r="C64" s="160">
        <v>7218307</v>
      </c>
      <c r="D64" s="325">
        <v>7218307</v>
      </c>
      <c r="E64" s="160">
        <v>7175140.4006000003</v>
      </c>
      <c r="F64" s="160">
        <f>E64-C64</f>
        <v>-43166.599399999715</v>
      </c>
      <c r="G64" s="156">
        <f t="shared" si="6"/>
        <v>-5.9801556514567358E-3</v>
      </c>
      <c r="I64" s="185"/>
    </row>
    <row r="65" spans="1:9" ht="15" customHeight="1" x14ac:dyDescent="0.25">
      <c r="A65" s="161" t="s">
        <v>56</v>
      </c>
      <c r="B65" s="160">
        <v>213.04000000000002</v>
      </c>
      <c r="C65" s="160">
        <v>748</v>
      </c>
      <c r="D65" s="325">
        <v>748</v>
      </c>
      <c r="E65" s="160">
        <v>660</v>
      </c>
      <c r="F65" s="160">
        <f t="shared" ref="F65:F76" si="7">E65-C65</f>
        <v>-88</v>
      </c>
      <c r="G65" s="156">
        <f t="shared" si="6"/>
        <v>-0.11764705882352941</v>
      </c>
      <c r="I65" s="185"/>
    </row>
    <row r="66" spans="1:9" ht="15" customHeight="1" x14ac:dyDescent="0.25">
      <c r="A66" s="161" t="s">
        <v>57</v>
      </c>
      <c r="B66" s="160">
        <v>9470520.7700000014</v>
      </c>
      <c r="C66" s="160">
        <v>11452804</v>
      </c>
      <c r="D66" s="325">
        <v>11452804</v>
      </c>
      <c r="E66" s="160">
        <v>10896730.556299999</v>
      </c>
      <c r="F66" s="160">
        <f t="shared" si="7"/>
        <v>-556073.44370000064</v>
      </c>
      <c r="G66" s="156">
        <f t="shared" si="6"/>
        <v>-4.8553475960996156E-2</v>
      </c>
      <c r="I66" s="185"/>
    </row>
    <row r="67" spans="1:9" ht="15" customHeight="1" x14ac:dyDescent="0.25">
      <c r="A67" s="161" t="s">
        <v>58</v>
      </c>
      <c r="B67" s="160">
        <v>6845582</v>
      </c>
      <c r="C67" s="160">
        <v>7551615</v>
      </c>
      <c r="D67" s="325">
        <v>7551615</v>
      </c>
      <c r="E67" s="160">
        <v>6992078.7039999999</v>
      </c>
      <c r="F67" s="160">
        <f t="shared" si="7"/>
        <v>-559536.29600000009</v>
      </c>
      <c r="G67" s="156">
        <f t="shared" si="6"/>
        <v>-7.4094918239343513E-2</v>
      </c>
      <c r="I67" s="185"/>
    </row>
    <row r="68" spans="1:9" ht="15" customHeight="1" x14ac:dyDescent="0.25">
      <c r="A68" s="161" t="s">
        <v>59</v>
      </c>
      <c r="B68" s="160">
        <v>14179361.310000001</v>
      </c>
      <c r="C68" s="160">
        <v>18374431</v>
      </c>
      <c r="D68" s="325">
        <v>18374431</v>
      </c>
      <c r="E68" s="160">
        <v>21010582.9003</v>
      </c>
      <c r="F68" s="160">
        <f t="shared" si="7"/>
        <v>2636151.9002999999</v>
      </c>
      <c r="G68" s="156">
        <f t="shared" si="6"/>
        <v>0.14346849163927852</v>
      </c>
      <c r="I68" s="185"/>
    </row>
    <row r="69" spans="1:9" ht="15" customHeight="1" x14ac:dyDescent="0.25">
      <c r="A69" s="161" t="s">
        <v>60</v>
      </c>
      <c r="B69" s="160">
        <v>6774320</v>
      </c>
      <c r="C69" s="160">
        <v>7314672</v>
      </c>
      <c r="D69" s="325">
        <v>7314672</v>
      </c>
      <c r="E69" s="160">
        <v>5200000</v>
      </c>
      <c r="F69" s="160">
        <f t="shared" si="7"/>
        <v>-2114672</v>
      </c>
      <c r="G69" s="156">
        <f t="shared" si="6"/>
        <v>-0.28910004440390491</v>
      </c>
      <c r="I69" s="185"/>
    </row>
    <row r="70" spans="1:9" ht="15" customHeight="1" x14ac:dyDescent="0.25">
      <c r="A70" s="161" t="s">
        <v>61</v>
      </c>
      <c r="B70" s="160">
        <v>7750869.5300000003</v>
      </c>
      <c r="C70" s="160">
        <v>9420915</v>
      </c>
      <c r="D70" s="325">
        <v>10637820</v>
      </c>
      <c r="E70" s="160">
        <v>12030610.0964</v>
      </c>
      <c r="F70" s="160">
        <f t="shared" si="7"/>
        <v>2609695.0964000002</v>
      </c>
      <c r="G70" s="156">
        <f t="shared" si="6"/>
        <v>0.27701078890956982</v>
      </c>
      <c r="I70" s="185"/>
    </row>
    <row r="71" spans="1:9" s="124" customFormat="1" ht="15" customHeight="1" x14ac:dyDescent="0.25">
      <c r="A71" s="180" t="s">
        <v>62</v>
      </c>
      <c r="B71" s="166">
        <v>84192231.939999998</v>
      </c>
      <c r="C71" s="166">
        <v>85286810</v>
      </c>
      <c r="D71" s="326">
        <v>93803715</v>
      </c>
      <c r="E71" s="166">
        <v>93392706.301699996</v>
      </c>
      <c r="F71" s="160">
        <f t="shared" si="7"/>
        <v>8105896.301699996</v>
      </c>
      <c r="G71" s="167">
        <f t="shared" si="6"/>
        <v>9.5042789168688524E-2</v>
      </c>
      <c r="I71" s="215"/>
    </row>
    <row r="72" spans="1:9" ht="15" customHeight="1" x14ac:dyDescent="0.25">
      <c r="A72" s="161" t="s">
        <v>63</v>
      </c>
      <c r="B72" s="160">
        <v>0</v>
      </c>
      <c r="C72" s="160">
        <v>0</v>
      </c>
      <c r="D72" s="325">
        <v>0</v>
      </c>
      <c r="E72" s="160">
        <v>0</v>
      </c>
      <c r="F72" s="160">
        <f t="shared" si="7"/>
        <v>0</v>
      </c>
      <c r="G72" s="156">
        <f t="shared" si="6"/>
        <v>0</v>
      </c>
      <c r="I72" s="185"/>
    </row>
    <row r="73" spans="1:9" ht="15" customHeight="1" x14ac:dyDescent="0.25">
      <c r="A73" s="161" t="s">
        <v>64</v>
      </c>
      <c r="B73" s="160">
        <v>0</v>
      </c>
      <c r="C73" s="160">
        <v>0</v>
      </c>
      <c r="D73" s="325">
        <v>0</v>
      </c>
      <c r="E73" s="160">
        <v>0</v>
      </c>
      <c r="F73" s="160">
        <f t="shared" si="7"/>
        <v>0</v>
      </c>
      <c r="G73" s="156">
        <f t="shared" si="6"/>
        <v>0</v>
      </c>
      <c r="I73" s="185"/>
    </row>
    <row r="74" spans="1:9" ht="15" customHeight="1" x14ac:dyDescent="0.25">
      <c r="A74" s="161" t="s">
        <v>65</v>
      </c>
      <c r="B74" s="160">
        <v>3794578.54</v>
      </c>
      <c r="C74" s="160">
        <v>2700000</v>
      </c>
      <c r="D74" s="325">
        <v>2700000</v>
      </c>
      <c r="E74" s="160">
        <v>3600000</v>
      </c>
      <c r="F74" s="160">
        <f t="shared" si="7"/>
        <v>900000</v>
      </c>
      <c r="G74" s="156">
        <f t="shared" si="6"/>
        <v>0.33333333333333331</v>
      </c>
      <c r="I74" s="185"/>
    </row>
    <row r="75" spans="1:9" ht="15" customHeight="1" x14ac:dyDescent="0.25">
      <c r="A75" s="161" t="s">
        <v>66</v>
      </c>
      <c r="B75" s="160">
        <v>0</v>
      </c>
      <c r="C75" s="160">
        <v>0</v>
      </c>
      <c r="D75" s="325">
        <v>0</v>
      </c>
      <c r="E75" s="160">
        <v>0</v>
      </c>
      <c r="F75" s="160">
        <f t="shared" si="7"/>
        <v>0</v>
      </c>
      <c r="G75" s="156">
        <f t="shared" si="6"/>
        <v>0</v>
      </c>
      <c r="I75" s="185"/>
    </row>
    <row r="76" spans="1:9" s="124" customFormat="1" ht="15" customHeight="1" x14ac:dyDescent="0.25">
      <c r="A76" s="181" t="s">
        <v>67</v>
      </c>
      <c r="B76" s="182">
        <v>87986810.480000004</v>
      </c>
      <c r="C76" s="182">
        <v>87986810</v>
      </c>
      <c r="D76" s="330">
        <v>96503715</v>
      </c>
      <c r="E76" s="182">
        <v>96992706.301699996</v>
      </c>
      <c r="F76" s="160">
        <f t="shared" si="7"/>
        <v>9005896.301699996</v>
      </c>
      <c r="G76" s="167">
        <f t="shared" si="6"/>
        <v>0.10235507233072771</v>
      </c>
      <c r="I76" s="215"/>
    </row>
    <row r="77" spans="1:9" ht="15" customHeight="1" x14ac:dyDescent="0.25">
      <c r="A77" s="179"/>
      <c r="B77" s="151"/>
      <c r="C77" s="151"/>
      <c r="D77" s="322"/>
      <c r="E77" s="151"/>
      <c r="F77" s="151"/>
      <c r="G77" s="153"/>
      <c r="I77" s="185"/>
    </row>
    <row r="78" spans="1:9" ht="15" customHeight="1" x14ac:dyDescent="0.25">
      <c r="A78" s="177" t="s">
        <v>68</v>
      </c>
      <c r="B78" s="151"/>
      <c r="C78" s="151"/>
      <c r="D78" s="322"/>
      <c r="E78" s="151"/>
      <c r="F78" s="151"/>
      <c r="G78" s="153"/>
      <c r="I78" s="185"/>
    </row>
    <row r="79" spans="1:9" ht="15" customHeight="1" x14ac:dyDescent="0.25">
      <c r="A79" s="159" t="s">
        <v>69</v>
      </c>
      <c r="B79" s="155">
        <v>39285003</v>
      </c>
      <c r="C79" s="155">
        <v>37584915</v>
      </c>
      <c r="D79" s="323">
        <v>42836714</v>
      </c>
      <c r="E79" s="155">
        <v>42568543.029999994</v>
      </c>
      <c r="F79" s="151">
        <f>E79-C79</f>
        <v>4983628.0299999937</v>
      </c>
      <c r="G79" s="156">
        <f t="shared" ref="G79:G97" si="8">IF(ISBLANK(F79),"  ",IF(C79&gt;0,F79/C79,IF(F79&gt;0,1,0)))</f>
        <v>0.13259649596121192</v>
      </c>
      <c r="I79" s="185"/>
    </row>
    <row r="80" spans="1:9" ht="15" customHeight="1" x14ac:dyDescent="0.25">
      <c r="A80" s="161" t="s">
        <v>70</v>
      </c>
      <c r="B80" s="158">
        <v>2519810</v>
      </c>
      <c r="C80" s="158">
        <v>2934603</v>
      </c>
      <c r="D80" s="324">
        <v>2934603</v>
      </c>
      <c r="E80" s="158">
        <v>3019314.4899999998</v>
      </c>
      <c r="F80" s="160">
        <f>E80-C80</f>
        <v>84711.489999999758</v>
      </c>
      <c r="G80" s="156">
        <f t="shared" si="8"/>
        <v>2.8866422476907357E-2</v>
      </c>
      <c r="I80" s="185"/>
    </row>
    <row r="81" spans="1:9" ht="15" customHeight="1" x14ac:dyDescent="0.25">
      <c r="A81" s="161" t="s">
        <v>71</v>
      </c>
      <c r="B81" s="151">
        <v>18505017.039999999</v>
      </c>
      <c r="C81" s="151">
        <v>15862019</v>
      </c>
      <c r="D81" s="322">
        <v>17910220</v>
      </c>
      <c r="E81" s="151">
        <v>16601731.781700002</v>
      </c>
      <c r="F81" s="160">
        <f t="shared" ref="F81:F96" si="9">E81-C81</f>
        <v>739712.78170000203</v>
      </c>
      <c r="G81" s="156">
        <f t="shared" si="8"/>
        <v>4.6634213570164181E-2</v>
      </c>
      <c r="I81" s="185"/>
    </row>
    <row r="82" spans="1:9" s="124" customFormat="1" ht="15" customHeight="1" x14ac:dyDescent="0.25">
      <c r="A82" s="180" t="s">
        <v>72</v>
      </c>
      <c r="B82" s="182">
        <v>60309830.039999999</v>
      </c>
      <c r="C82" s="182">
        <v>56381537</v>
      </c>
      <c r="D82" s="330">
        <v>63681537</v>
      </c>
      <c r="E82" s="182">
        <v>62189589.301699996</v>
      </c>
      <c r="F82" s="166">
        <f t="shared" si="9"/>
        <v>5808052.301699996</v>
      </c>
      <c r="G82" s="167">
        <f t="shared" si="8"/>
        <v>0.10301337300719553</v>
      </c>
      <c r="I82" s="215"/>
    </row>
    <row r="83" spans="1:9" ht="15" customHeight="1" x14ac:dyDescent="0.25">
      <c r="A83" s="161" t="s">
        <v>73</v>
      </c>
      <c r="B83" s="158">
        <v>-3978.69</v>
      </c>
      <c r="C83" s="158">
        <v>235341</v>
      </c>
      <c r="D83" s="324">
        <v>235341</v>
      </c>
      <c r="E83" s="158">
        <v>13927</v>
      </c>
      <c r="F83" s="160">
        <f t="shared" si="9"/>
        <v>-221414</v>
      </c>
      <c r="G83" s="156">
        <f t="shared" si="8"/>
        <v>-0.94082204120828927</v>
      </c>
      <c r="I83" s="185"/>
    </row>
    <row r="84" spans="1:9" ht="15" customHeight="1" x14ac:dyDescent="0.25">
      <c r="A84" s="161" t="s">
        <v>74</v>
      </c>
      <c r="B84" s="155">
        <v>9552503</v>
      </c>
      <c r="C84" s="155">
        <v>11501261</v>
      </c>
      <c r="D84" s="323">
        <v>12718166</v>
      </c>
      <c r="E84" s="155">
        <v>15133147</v>
      </c>
      <c r="F84" s="160">
        <f t="shared" si="9"/>
        <v>3631886</v>
      </c>
      <c r="G84" s="156">
        <f t="shared" si="8"/>
        <v>0.31578154777984779</v>
      </c>
      <c r="I84" s="185"/>
    </row>
    <row r="85" spans="1:9" ht="15" customHeight="1" x14ac:dyDescent="0.25">
      <c r="A85" s="161" t="s">
        <v>75</v>
      </c>
      <c r="B85" s="151">
        <v>1710222.26</v>
      </c>
      <c r="C85" s="151">
        <v>2775168</v>
      </c>
      <c r="D85" s="322">
        <v>2775168</v>
      </c>
      <c r="E85" s="151">
        <v>2061348</v>
      </c>
      <c r="F85" s="160">
        <f t="shared" si="9"/>
        <v>-713820</v>
      </c>
      <c r="G85" s="156">
        <f t="shared" si="8"/>
        <v>-0.25721686038466862</v>
      </c>
      <c r="I85" s="185"/>
    </row>
    <row r="86" spans="1:9" s="124" customFormat="1" ht="15" customHeight="1" x14ac:dyDescent="0.25">
      <c r="A86" s="164" t="s">
        <v>76</v>
      </c>
      <c r="B86" s="182">
        <v>11258746.57</v>
      </c>
      <c r="C86" s="182">
        <v>14511770</v>
      </c>
      <c r="D86" s="330">
        <v>15728675</v>
      </c>
      <c r="E86" s="182">
        <v>17208422</v>
      </c>
      <c r="F86" s="166">
        <f t="shared" si="9"/>
        <v>2696652</v>
      </c>
      <c r="G86" s="167">
        <f t="shared" si="8"/>
        <v>0.18582516123119372</v>
      </c>
      <c r="I86" s="215"/>
    </row>
    <row r="87" spans="1:9" ht="15" customHeight="1" x14ac:dyDescent="0.25">
      <c r="A87" s="161" t="s">
        <v>77</v>
      </c>
      <c r="B87" s="151">
        <v>576044.13</v>
      </c>
      <c r="C87" s="151">
        <v>1713146</v>
      </c>
      <c r="D87" s="322">
        <v>1713146</v>
      </c>
      <c r="E87" s="151">
        <v>959506</v>
      </c>
      <c r="F87" s="160">
        <f t="shared" si="9"/>
        <v>-753640</v>
      </c>
      <c r="G87" s="156">
        <f t="shared" si="8"/>
        <v>-0.43991580402370845</v>
      </c>
      <c r="I87" s="185"/>
    </row>
    <row r="88" spans="1:9" ht="15" customHeight="1" x14ac:dyDescent="0.25">
      <c r="A88" s="161" t="s">
        <v>78</v>
      </c>
      <c r="B88" s="160">
        <v>14623996.350000001</v>
      </c>
      <c r="C88" s="160">
        <v>14715138</v>
      </c>
      <c r="D88" s="325">
        <v>14715138</v>
      </c>
      <c r="E88" s="160">
        <v>15173356</v>
      </c>
      <c r="F88" s="160">
        <f t="shared" si="9"/>
        <v>458218</v>
      </c>
      <c r="G88" s="156">
        <f t="shared" si="8"/>
        <v>3.1139225469716966E-2</v>
      </c>
      <c r="I88" s="185"/>
    </row>
    <row r="89" spans="1:9" ht="15" customHeight="1" x14ac:dyDescent="0.25">
      <c r="A89" s="161" t="s">
        <v>79</v>
      </c>
      <c r="B89" s="160">
        <v>0</v>
      </c>
      <c r="C89" s="160">
        <v>0</v>
      </c>
      <c r="D89" s="325">
        <v>0</v>
      </c>
      <c r="E89" s="160">
        <v>0</v>
      </c>
      <c r="F89" s="160">
        <f t="shared" si="9"/>
        <v>0</v>
      </c>
      <c r="G89" s="156">
        <f t="shared" si="8"/>
        <v>0</v>
      </c>
      <c r="I89" s="185"/>
    </row>
    <row r="90" spans="1:9" ht="15" customHeight="1" x14ac:dyDescent="0.25">
      <c r="A90" s="161" t="s">
        <v>80</v>
      </c>
      <c r="B90" s="160">
        <v>0</v>
      </c>
      <c r="C90" s="160">
        <v>0</v>
      </c>
      <c r="D90" s="325">
        <v>0</v>
      </c>
      <c r="E90" s="160">
        <v>0</v>
      </c>
      <c r="F90" s="160">
        <f t="shared" si="9"/>
        <v>0</v>
      </c>
      <c r="G90" s="156">
        <f t="shared" si="8"/>
        <v>0</v>
      </c>
      <c r="I90" s="185"/>
    </row>
    <row r="91" spans="1:9" s="124" customFormat="1" ht="15" customHeight="1" x14ac:dyDescent="0.25">
      <c r="A91" s="164" t="s">
        <v>81</v>
      </c>
      <c r="B91" s="166">
        <v>15200040.480000002</v>
      </c>
      <c r="C91" s="166">
        <v>16428284</v>
      </c>
      <c r="D91" s="326">
        <v>16428284</v>
      </c>
      <c r="E91" s="166">
        <v>16132862</v>
      </c>
      <c r="F91" s="166">
        <f t="shared" si="9"/>
        <v>-295422</v>
      </c>
      <c r="G91" s="167">
        <f t="shared" si="8"/>
        <v>-1.7982523311625243E-2</v>
      </c>
      <c r="I91" s="215"/>
    </row>
    <row r="92" spans="1:9" ht="15" customHeight="1" x14ac:dyDescent="0.25">
      <c r="A92" s="161" t="s">
        <v>82</v>
      </c>
      <c r="B92" s="160">
        <v>392862.57</v>
      </c>
      <c r="C92" s="160">
        <v>307775</v>
      </c>
      <c r="D92" s="325">
        <v>307775</v>
      </c>
      <c r="E92" s="160">
        <v>471435</v>
      </c>
      <c r="F92" s="160">
        <f t="shared" si="9"/>
        <v>163660</v>
      </c>
      <c r="G92" s="156">
        <f t="shared" si="8"/>
        <v>0.53175209162537573</v>
      </c>
      <c r="I92" s="185"/>
    </row>
    <row r="93" spans="1:9" ht="15" customHeight="1" x14ac:dyDescent="0.25">
      <c r="A93" s="161" t="s">
        <v>83</v>
      </c>
      <c r="B93" s="160">
        <v>825330.82</v>
      </c>
      <c r="C93" s="160">
        <v>357444</v>
      </c>
      <c r="D93" s="325">
        <v>357444</v>
      </c>
      <c r="E93" s="160">
        <v>990398</v>
      </c>
      <c r="F93" s="160">
        <f t="shared" si="9"/>
        <v>632954</v>
      </c>
      <c r="G93" s="156">
        <f t="shared" si="8"/>
        <v>1.7707780799230088</v>
      </c>
      <c r="I93" s="185"/>
    </row>
    <row r="94" spans="1:9" ht="15" customHeight="1" x14ac:dyDescent="0.25">
      <c r="A94" s="169" t="s">
        <v>84</v>
      </c>
      <c r="B94" s="160">
        <v>0</v>
      </c>
      <c r="C94" s="160">
        <v>0</v>
      </c>
      <c r="D94" s="325">
        <v>0</v>
      </c>
      <c r="E94" s="160">
        <v>0</v>
      </c>
      <c r="F94" s="160">
        <f t="shared" si="9"/>
        <v>0</v>
      </c>
      <c r="G94" s="156">
        <f t="shared" si="8"/>
        <v>0</v>
      </c>
      <c r="I94" s="185"/>
    </row>
    <row r="95" spans="1:9" s="124" customFormat="1" ht="15" customHeight="1" x14ac:dyDescent="0.25">
      <c r="A95" s="183" t="s">
        <v>85</v>
      </c>
      <c r="B95" s="182">
        <v>1218193.3899999999</v>
      </c>
      <c r="C95" s="182">
        <v>665219</v>
      </c>
      <c r="D95" s="330">
        <v>665219</v>
      </c>
      <c r="E95" s="182">
        <v>1461833</v>
      </c>
      <c r="F95" s="160">
        <f t="shared" si="9"/>
        <v>796614</v>
      </c>
      <c r="G95" s="167">
        <f t="shared" si="8"/>
        <v>1.1975214177586628</v>
      </c>
      <c r="I95" s="215"/>
    </row>
    <row r="96" spans="1:9" ht="15" customHeight="1" x14ac:dyDescent="0.25">
      <c r="A96" s="169" t="s">
        <v>86</v>
      </c>
      <c r="B96" s="160">
        <v>0</v>
      </c>
      <c r="C96" s="160">
        <v>0</v>
      </c>
      <c r="D96" s="325">
        <v>0</v>
      </c>
      <c r="E96" s="160">
        <v>0</v>
      </c>
      <c r="F96" s="160">
        <f t="shared" si="9"/>
        <v>0</v>
      </c>
      <c r="G96" s="156">
        <f t="shared" si="8"/>
        <v>0</v>
      </c>
      <c r="I96" s="185"/>
    </row>
    <row r="97" spans="1:10" s="124" customFormat="1" ht="15" customHeight="1" thickBot="1" x14ac:dyDescent="0.3">
      <c r="A97" s="203" t="s">
        <v>67</v>
      </c>
      <c r="B97" s="204">
        <v>87986810.480000004</v>
      </c>
      <c r="C97" s="204">
        <v>87986810</v>
      </c>
      <c r="D97" s="331">
        <v>96503715</v>
      </c>
      <c r="E97" s="204">
        <v>96992706.301699996</v>
      </c>
      <c r="F97" s="204">
        <f>E97-C97</f>
        <v>9005896.301699996</v>
      </c>
      <c r="G97" s="205">
        <f t="shared" si="8"/>
        <v>0.10235507233072771</v>
      </c>
      <c r="I97" s="215"/>
    </row>
    <row r="98" spans="1:10" ht="15" customHeight="1" thickTop="1" x14ac:dyDescent="0.25">
      <c r="A98" s="184"/>
      <c r="B98" s="185"/>
      <c r="C98" s="185"/>
      <c r="D98" s="142"/>
      <c r="E98" s="185"/>
      <c r="F98" s="185"/>
      <c r="G98" s="186" t="s">
        <v>46</v>
      </c>
      <c r="I98" s="142"/>
      <c r="J98" s="142"/>
    </row>
    <row r="99" spans="1:10" x14ac:dyDescent="0.25">
      <c r="A99" s="139" t="s">
        <v>196</v>
      </c>
    </row>
    <row r="100" spans="1:10" x14ac:dyDescent="0.25">
      <c r="A100" s="139" t="s">
        <v>190</v>
      </c>
    </row>
  </sheetData>
  <mergeCells count="1">
    <mergeCell ref="D2:D3"/>
  </mergeCells>
  <hyperlinks>
    <hyperlink ref="J2" location="Home!A1" tooltip="Home" display="Home" xr:uid="{00000000-0004-0000-1500-000000000000}"/>
  </hyperlinks>
  <printOptions horizontalCentered="1" verticalCentered="1"/>
  <pageMargins left="0.25" right="0.25" top="0.75" bottom="0.75" header="0.3" footer="0.3"/>
  <pageSetup scale="36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23">
    <tabColor theme="8" tint="0.79998168889431442"/>
    <pageSetUpPr fitToPage="1"/>
  </sheetPr>
  <dimension ref="A1:N102"/>
  <sheetViews>
    <sheetView zoomScale="90" zoomScaleNormal="90" workbookViewId="0">
      <pane xSplit="1" ySplit="5" topLeftCell="B6" activePane="bottomRight" state="frozen"/>
      <selection activeCell="I2" sqref="I2"/>
      <selection pane="topRight" activeCell="I2" sqref="I2"/>
      <selection pane="bottomLeft" activeCell="I2" sqref="I2"/>
      <selection pane="bottomRight" activeCell="I2" sqref="I2"/>
    </sheetView>
  </sheetViews>
  <sheetFormatPr defaultColWidth="9.140625" defaultRowHeight="15.75" x14ac:dyDescent="0.25"/>
  <cols>
    <col min="1" max="1" width="66.5703125" style="1" customWidth="1"/>
    <col min="2" max="3" width="23.7109375" style="2" customWidth="1"/>
    <col min="4" max="4" width="27.140625" style="139" bestFit="1" customWidth="1"/>
    <col min="5" max="5" width="23.7109375" style="12" customWidth="1"/>
    <col min="6" max="6" width="23.7109375" style="2" customWidth="1"/>
    <col min="7" max="7" width="23.7109375" style="3" customWidth="1"/>
    <col min="9" max="9" width="7.7109375" style="139" customWidth="1"/>
    <col min="10" max="10" width="11.5703125" style="139" customWidth="1"/>
    <col min="11" max="16384" width="9.140625" style="139"/>
  </cols>
  <sheetData>
    <row r="1" spans="1:10" ht="19.5" customHeight="1" thickBot="1" x14ac:dyDescent="0.35">
      <c r="A1" s="30" t="s">
        <v>0</v>
      </c>
      <c r="B1" s="35"/>
      <c r="E1" s="32" t="s">
        <v>1</v>
      </c>
      <c r="F1" s="29" t="s">
        <v>89</v>
      </c>
      <c r="G1" s="40"/>
    </row>
    <row r="2" spans="1:10" ht="19.5" customHeight="1" thickBot="1" x14ac:dyDescent="0.35">
      <c r="A2" s="30" t="s">
        <v>2</v>
      </c>
      <c r="B2" s="31"/>
      <c r="C2" s="36"/>
      <c r="D2" s="355" t="s">
        <v>207</v>
      </c>
      <c r="E2" s="31"/>
      <c r="F2" s="34"/>
      <c r="G2" s="35"/>
      <c r="J2" s="209" t="s">
        <v>187</v>
      </c>
    </row>
    <row r="3" spans="1:10" ht="19.5" customHeight="1" thickBot="1" x14ac:dyDescent="0.35">
      <c r="A3" s="37" t="s">
        <v>3</v>
      </c>
      <c r="B3" s="38"/>
      <c r="C3" s="39"/>
      <c r="D3" s="356"/>
      <c r="E3" s="301"/>
      <c r="F3" s="34"/>
      <c r="G3" s="35"/>
    </row>
    <row r="4" spans="1:10" ht="15" customHeight="1" thickTop="1" x14ac:dyDescent="0.25">
      <c r="A4" s="57" t="s">
        <v>4</v>
      </c>
      <c r="B4" s="58" t="s">
        <v>5</v>
      </c>
      <c r="C4" s="59" t="s">
        <v>6</v>
      </c>
      <c r="D4" s="303" t="s">
        <v>212</v>
      </c>
      <c r="E4" s="59" t="s">
        <v>6</v>
      </c>
      <c r="F4" s="59" t="s">
        <v>7</v>
      </c>
      <c r="G4" s="60" t="s">
        <v>8</v>
      </c>
      <c r="I4" s="224"/>
    </row>
    <row r="5" spans="1:10" s="140" customFormat="1" ht="15" customHeight="1" x14ac:dyDescent="0.25">
      <c r="A5" s="61"/>
      <c r="B5" s="62" t="s">
        <v>197</v>
      </c>
      <c r="C5" s="62" t="s">
        <v>208</v>
      </c>
      <c r="D5" s="304" t="s">
        <v>210</v>
      </c>
      <c r="E5" s="62" t="s">
        <v>209</v>
      </c>
      <c r="F5" s="62" t="s">
        <v>197</v>
      </c>
      <c r="G5" s="63" t="s">
        <v>9</v>
      </c>
      <c r="I5" s="224"/>
    </row>
    <row r="6" spans="1:10" ht="15" customHeight="1" x14ac:dyDescent="0.25">
      <c r="A6" s="64" t="s">
        <v>10</v>
      </c>
      <c r="B6" s="65"/>
      <c r="C6" s="65"/>
      <c r="D6" s="305"/>
      <c r="E6" s="65"/>
      <c r="F6" s="65"/>
      <c r="G6" s="66"/>
      <c r="I6" s="225"/>
    </row>
    <row r="7" spans="1:10" ht="15" customHeight="1" x14ac:dyDescent="0.25">
      <c r="A7" s="64" t="s">
        <v>11</v>
      </c>
      <c r="B7" s="65"/>
      <c r="C7" s="65"/>
      <c r="D7" s="305"/>
      <c r="E7" s="65"/>
      <c r="F7" s="65"/>
      <c r="G7" s="67"/>
      <c r="I7" s="225"/>
    </row>
    <row r="8" spans="1:10" ht="15" customHeight="1" x14ac:dyDescent="0.25">
      <c r="A8" s="68" t="s">
        <v>12</v>
      </c>
      <c r="B8" s="69">
        <f>SUM(LSU:PBRC!B8)</f>
        <v>346279589</v>
      </c>
      <c r="C8" s="69">
        <f>SUM(LSU:PBRC!C8)</f>
        <v>346279589</v>
      </c>
      <c r="D8" s="306">
        <f>SUM(LSU:PBRC!D8)-0.23</f>
        <v>346279588.76999998</v>
      </c>
      <c r="E8" s="69">
        <f>SUM(LSU:PBRC!E8)-0.23</f>
        <v>389583671.76999998</v>
      </c>
      <c r="F8" s="69">
        <f>E8-C8</f>
        <v>43304082.769999981</v>
      </c>
      <c r="G8" s="70">
        <f t="shared" ref="G8:G31" si="0">IF(ISBLANK(F8),"  ",IF(C8&gt;0,F8/C8,IF(F8&gt;0,1,0)))</f>
        <v>0.12505525634662798</v>
      </c>
      <c r="I8" s="225"/>
    </row>
    <row r="9" spans="1:10" ht="15" customHeight="1" x14ac:dyDescent="0.25">
      <c r="A9" s="68" t="s">
        <v>13</v>
      </c>
      <c r="B9" s="69">
        <f>SUM(LSU:PBRC!B9)</f>
        <v>0</v>
      </c>
      <c r="C9" s="69">
        <f>SUM(LSU:PBRC!C9)</f>
        <v>0</v>
      </c>
      <c r="D9" s="306">
        <f>SUM(LSU:PBRC!D9)</f>
        <v>0</v>
      </c>
      <c r="E9" s="69">
        <f>SUM(LSU:PBRC!E9)</f>
        <v>0</v>
      </c>
      <c r="F9" s="69">
        <f>E9-C9</f>
        <v>0</v>
      </c>
      <c r="G9" s="70">
        <f t="shared" si="0"/>
        <v>0</v>
      </c>
      <c r="I9" s="225"/>
    </row>
    <row r="10" spans="1:10" ht="15" customHeight="1" x14ac:dyDescent="0.25">
      <c r="A10" s="71" t="s">
        <v>14</v>
      </c>
      <c r="B10" s="69">
        <f>SUM(LSU:PBRC!B10)</f>
        <v>26971686.370000001</v>
      </c>
      <c r="C10" s="69">
        <f>SUM(LSU:PBRC!C10)</f>
        <v>27376490</v>
      </c>
      <c r="D10" s="306">
        <f>SUM(LSU:PBRC!D10)</f>
        <v>27376490</v>
      </c>
      <c r="E10" s="69">
        <f>SUM(LSU:PBRC!E10)</f>
        <v>27311973</v>
      </c>
      <c r="F10" s="69">
        <f t="shared" ref="F10:F31" si="1">E10-C10</f>
        <v>-64517</v>
      </c>
      <c r="G10" s="70">
        <f t="shared" si="0"/>
        <v>-2.3566571171103382E-3</v>
      </c>
      <c r="I10" s="225"/>
    </row>
    <row r="11" spans="1:10" ht="15" customHeight="1" x14ac:dyDescent="0.25">
      <c r="A11" s="73" t="s">
        <v>15</v>
      </c>
      <c r="B11" s="69">
        <f>SUM(LSU:PBRC!B11)</f>
        <v>0</v>
      </c>
      <c r="C11" s="69">
        <f>SUM(LSU:PBRC!C11)</f>
        <v>0</v>
      </c>
      <c r="D11" s="306">
        <f>SUM(LSU:PBRC!D11)</f>
        <v>0</v>
      </c>
      <c r="E11" s="69">
        <f>SUM(LSU:PBRC!E11)</f>
        <v>0</v>
      </c>
      <c r="F11" s="69">
        <f t="shared" si="1"/>
        <v>0</v>
      </c>
      <c r="G11" s="70">
        <f t="shared" si="0"/>
        <v>0</v>
      </c>
      <c r="I11" s="225"/>
    </row>
    <row r="12" spans="1:10" ht="15" customHeight="1" x14ac:dyDescent="0.25">
      <c r="A12" s="75" t="s">
        <v>16</v>
      </c>
      <c r="B12" s="69">
        <f>SUM(LSU:PBRC!B12)</f>
        <v>16762014</v>
      </c>
      <c r="C12" s="69">
        <f>SUM(LSU:PBRC!C12)</f>
        <v>16762014</v>
      </c>
      <c r="D12" s="306">
        <f>SUM(LSU:PBRC!D12)</f>
        <v>16762014</v>
      </c>
      <c r="E12" s="69">
        <f>SUM(LSU:PBRC!E12)</f>
        <v>16898148</v>
      </c>
      <c r="F12" s="69">
        <f t="shared" si="1"/>
        <v>136134</v>
      </c>
      <c r="G12" s="70">
        <f t="shared" si="0"/>
        <v>8.1215777531268019E-3</v>
      </c>
      <c r="I12" s="225"/>
    </row>
    <row r="13" spans="1:10" ht="15" customHeight="1" x14ac:dyDescent="0.25">
      <c r="A13" s="75" t="s">
        <v>17</v>
      </c>
      <c r="B13" s="69">
        <f>SUM(LSU:PBRC!B13)</f>
        <v>5765687</v>
      </c>
      <c r="C13" s="69">
        <f>SUM(LSU:PBRC!C13)</f>
        <v>5765687</v>
      </c>
      <c r="D13" s="306">
        <f>SUM(LSU:PBRC!D13)</f>
        <v>5765687</v>
      </c>
      <c r="E13" s="69">
        <f>SUM(LSU:PBRC!E13)</f>
        <v>5572434</v>
      </c>
      <c r="F13" s="69">
        <f t="shared" si="1"/>
        <v>-193253</v>
      </c>
      <c r="G13" s="70">
        <f t="shared" si="0"/>
        <v>-3.3517775071730392E-2</v>
      </c>
      <c r="I13" s="225"/>
    </row>
    <row r="14" spans="1:10" ht="15" customHeight="1" x14ac:dyDescent="0.25">
      <c r="A14" s="75" t="s">
        <v>18</v>
      </c>
      <c r="B14" s="69">
        <f>SUM(LSU:PBRC!B14)</f>
        <v>0</v>
      </c>
      <c r="C14" s="69">
        <f>SUM(LSU:PBRC!C14)</f>
        <v>0</v>
      </c>
      <c r="D14" s="306">
        <f>SUM(LSU:PBRC!D14)</f>
        <v>0</v>
      </c>
      <c r="E14" s="69">
        <f>SUM(LSU:PBRC!E14)</f>
        <v>0</v>
      </c>
      <c r="F14" s="69">
        <f t="shared" si="1"/>
        <v>0</v>
      </c>
      <c r="G14" s="70">
        <f t="shared" si="0"/>
        <v>0</v>
      </c>
      <c r="I14" s="225"/>
    </row>
    <row r="15" spans="1:10" ht="15" customHeight="1" x14ac:dyDescent="0.25">
      <c r="A15" s="75" t="s">
        <v>19</v>
      </c>
      <c r="B15" s="69">
        <f>SUM(LSU:PBRC!B15)</f>
        <v>0</v>
      </c>
      <c r="C15" s="69">
        <f>SUM(LSU:PBRC!C15)</f>
        <v>0</v>
      </c>
      <c r="D15" s="306">
        <f>SUM(LSU:PBRC!D15)</f>
        <v>0</v>
      </c>
      <c r="E15" s="69">
        <f>SUM(LSU:PBRC!E15)</f>
        <v>0</v>
      </c>
      <c r="F15" s="69">
        <f t="shared" si="1"/>
        <v>0</v>
      </c>
      <c r="G15" s="70">
        <f t="shared" si="0"/>
        <v>0</v>
      </c>
      <c r="I15" s="225"/>
    </row>
    <row r="16" spans="1:10" ht="15" customHeight="1" x14ac:dyDescent="0.25">
      <c r="A16" s="75" t="s">
        <v>20</v>
      </c>
      <c r="B16" s="69">
        <f>SUM(LSU:PBRC!B16)</f>
        <v>0</v>
      </c>
      <c r="C16" s="69">
        <f>SUM(LSU:PBRC!C16)</f>
        <v>0</v>
      </c>
      <c r="D16" s="306">
        <f>SUM(LSU:PBRC!D16)</f>
        <v>0</v>
      </c>
      <c r="E16" s="69">
        <f>SUM(LSU:PBRC!E16)</f>
        <v>0</v>
      </c>
      <c r="F16" s="69">
        <f t="shared" si="1"/>
        <v>0</v>
      </c>
      <c r="G16" s="70">
        <f t="shared" si="0"/>
        <v>0</v>
      </c>
      <c r="I16" s="225"/>
    </row>
    <row r="17" spans="1:9" ht="15" customHeight="1" x14ac:dyDescent="0.25">
      <c r="A17" s="75" t="s">
        <v>21</v>
      </c>
      <c r="B17" s="69">
        <f>SUM(LSU:PBRC!B17)</f>
        <v>0</v>
      </c>
      <c r="C17" s="69">
        <f>SUM(LSU:PBRC!C17)</f>
        <v>0</v>
      </c>
      <c r="D17" s="306">
        <f>SUM(LSU:PBRC!D17)</f>
        <v>0</v>
      </c>
      <c r="E17" s="69">
        <f>SUM(LSU:PBRC!E17)</f>
        <v>0</v>
      </c>
      <c r="F17" s="69">
        <f t="shared" si="1"/>
        <v>0</v>
      </c>
      <c r="G17" s="70">
        <f t="shared" si="0"/>
        <v>0</v>
      </c>
      <c r="I17" s="225"/>
    </row>
    <row r="18" spans="1:9" ht="15" customHeight="1" x14ac:dyDescent="0.25">
      <c r="A18" s="75" t="s">
        <v>22</v>
      </c>
      <c r="B18" s="69">
        <f>SUM(LSU:PBRC!B18)</f>
        <v>750000</v>
      </c>
      <c r="C18" s="69">
        <f>SUM(LSU:PBRC!C18)</f>
        <v>750000</v>
      </c>
      <c r="D18" s="306">
        <f>SUM(LSU:PBRC!D18)</f>
        <v>750000</v>
      </c>
      <c r="E18" s="69">
        <f>SUM(LSU:PBRC!E18)</f>
        <v>750000</v>
      </c>
      <c r="F18" s="69">
        <f t="shared" si="1"/>
        <v>0</v>
      </c>
      <c r="G18" s="70">
        <f t="shared" si="0"/>
        <v>0</v>
      </c>
      <c r="I18" s="225"/>
    </row>
    <row r="19" spans="1:9" ht="15" customHeight="1" x14ac:dyDescent="0.25">
      <c r="A19" s="75" t="s">
        <v>23</v>
      </c>
      <c r="B19" s="69">
        <f>SUM(LSU:PBRC!B19)</f>
        <v>3451512.37</v>
      </c>
      <c r="C19" s="69">
        <f>SUM(LSU:PBRC!C19)</f>
        <v>3656316</v>
      </c>
      <c r="D19" s="306">
        <f>SUM(LSU:PBRC!D19)</f>
        <v>3656316</v>
      </c>
      <c r="E19" s="69">
        <f>SUM(LSU:PBRC!E19)</f>
        <v>3655956</v>
      </c>
      <c r="F19" s="69">
        <f t="shared" si="1"/>
        <v>-360</v>
      </c>
      <c r="G19" s="70">
        <f t="shared" si="0"/>
        <v>-9.8459761136619484E-5</v>
      </c>
      <c r="I19" s="225"/>
    </row>
    <row r="20" spans="1:9" ht="15" customHeight="1" x14ac:dyDescent="0.25">
      <c r="A20" s="75" t="s">
        <v>24</v>
      </c>
      <c r="B20" s="69">
        <f>SUM(LSU:PBRC!B20)</f>
        <v>210000</v>
      </c>
      <c r="C20" s="69">
        <f>SUM(LSU:PBRC!C20)</f>
        <v>210000</v>
      </c>
      <c r="D20" s="306">
        <f>SUM(LSU:PBRC!D20)</f>
        <v>210000</v>
      </c>
      <c r="E20" s="69">
        <f>SUM(LSU:PBRC!E20)</f>
        <v>210000</v>
      </c>
      <c r="F20" s="69">
        <f t="shared" si="1"/>
        <v>0</v>
      </c>
      <c r="G20" s="70">
        <f t="shared" si="0"/>
        <v>0</v>
      </c>
      <c r="I20" s="225"/>
    </row>
    <row r="21" spans="1:9" ht="15" customHeight="1" x14ac:dyDescent="0.25">
      <c r="A21" s="75" t="s">
        <v>25</v>
      </c>
      <c r="B21" s="69">
        <f>SUM(LSU:PBRC!B21)</f>
        <v>0</v>
      </c>
      <c r="C21" s="69">
        <f>SUM(LSU:PBRC!C21)</f>
        <v>0</v>
      </c>
      <c r="D21" s="306">
        <f>SUM(LSU:PBRC!D21)</f>
        <v>0</v>
      </c>
      <c r="E21" s="69">
        <f>SUM(LSU:PBRC!E21)</f>
        <v>0</v>
      </c>
      <c r="F21" s="69">
        <f t="shared" si="1"/>
        <v>0</v>
      </c>
      <c r="G21" s="70">
        <f t="shared" si="0"/>
        <v>0</v>
      </c>
      <c r="I21" s="225"/>
    </row>
    <row r="22" spans="1:9" ht="15" customHeight="1" x14ac:dyDescent="0.25">
      <c r="A22" s="75" t="s">
        <v>26</v>
      </c>
      <c r="B22" s="69">
        <f>SUM(LSU:PBRC!B22)</f>
        <v>0</v>
      </c>
      <c r="C22" s="69">
        <f>SUM(LSU:PBRC!C22)</f>
        <v>0</v>
      </c>
      <c r="D22" s="306">
        <f>SUM(LSU:PBRC!D22)</f>
        <v>0</v>
      </c>
      <c r="E22" s="69">
        <f>SUM(LSU:PBRC!E22)</f>
        <v>0</v>
      </c>
      <c r="F22" s="69">
        <f t="shared" si="1"/>
        <v>0</v>
      </c>
      <c r="G22" s="70">
        <f t="shared" si="0"/>
        <v>0</v>
      </c>
      <c r="I22" s="225"/>
    </row>
    <row r="23" spans="1:9" ht="15" customHeight="1" x14ac:dyDescent="0.25">
      <c r="A23" s="76" t="s">
        <v>27</v>
      </c>
      <c r="B23" s="69">
        <f>SUM(LSU:PBRC!B23)</f>
        <v>0</v>
      </c>
      <c r="C23" s="69">
        <f>SUM(LSU:PBRC!C23)</f>
        <v>0</v>
      </c>
      <c r="D23" s="306">
        <f>SUM(LSU:PBRC!D23)</f>
        <v>0</v>
      </c>
      <c r="E23" s="69">
        <f>SUM(LSU:PBRC!E23)</f>
        <v>0</v>
      </c>
      <c r="F23" s="69">
        <f t="shared" si="1"/>
        <v>0</v>
      </c>
      <c r="G23" s="70">
        <f t="shared" si="0"/>
        <v>0</v>
      </c>
      <c r="I23" s="225"/>
    </row>
    <row r="24" spans="1:9" ht="15" customHeight="1" x14ac:dyDescent="0.25">
      <c r="A24" s="76" t="s">
        <v>28</v>
      </c>
      <c r="B24" s="69">
        <f>SUM(LSU:PBRC!B24)</f>
        <v>0</v>
      </c>
      <c r="C24" s="69">
        <f>SUM(LSU:PBRC!C24)</f>
        <v>0</v>
      </c>
      <c r="D24" s="306">
        <f>SUM(LSU:PBRC!D24)</f>
        <v>0</v>
      </c>
      <c r="E24" s="69">
        <f>SUM(LSU:PBRC!E24)</f>
        <v>0</v>
      </c>
      <c r="F24" s="69">
        <f t="shared" si="1"/>
        <v>0</v>
      </c>
      <c r="G24" s="70">
        <f t="shared" si="0"/>
        <v>0</v>
      </c>
      <c r="I24" s="225"/>
    </row>
    <row r="25" spans="1:9" ht="15" customHeight="1" x14ac:dyDescent="0.25">
      <c r="A25" s="76" t="s">
        <v>29</v>
      </c>
      <c r="B25" s="69">
        <f>SUM(LSU:PBRC!B25)</f>
        <v>0</v>
      </c>
      <c r="C25" s="69">
        <f>SUM(LSU:PBRC!C25)</f>
        <v>0</v>
      </c>
      <c r="D25" s="306">
        <f>SUM(LSU:PBRC!D25)</f>
        <v>0</v>
      </c>
      <c r="E25" s="69">
        <f>SUM(LSU:PBRC!E25)</f>
        <v>0</v>
      </c>
      <c r="F25" s="69">
        <f t="shared" si="1"/>
        <v>0</v>
      </c>
      <c r="G25" s="70">
        <f t="shared" si="0"/>
        <v>0</v>
      </c>
      <c r="I25" s="225"/>
    </row>
    <row r="26" spans="1:9" ht="15" customHeight="1" x14ac:dyDescent="0.25">
      <c r="A26" s="76" t="s">
        <v>30</v>
      </c>
      <c r="B26" s="69">
        <f>SUM(LSU:PBRC!B26)</f>
        <v>0</v>
      </c>
      <c r="C26" s="69">
        <f>SUM(LSU:PBRC!C26)</f>
        <v>0</v>
      </c>
      <c r="D26" s="306">
        <f>SUM(LSU:PBRC!D26)</f>
        <v>0</v>
      </c>
      <c r="E26" s="69">
        <f>SUM(LSU:PBRC!E26)</f>
        <v>0</v>
      </c>
      <c r="F26" s="69">
        <f t="shared" si="1"/>
        <v>0</v>
      </c>
      <c r="G26" s="70">
        <f t="shared" si="0"/>
        <v>0</v>
      </c>
      <c r="I26" s="225"/>
    </row>
    <row r="27" spans="1:9" ht="15" customHeight="1" x14ac:dyDescent="0.25">
      <c r="A27" s="76" t="s">
        <v>31</v>
      </c>
      <c r="B27" s="69">
        <f>SUM(LSU:PBRC!B27)</f>
        <v>0</v>
      </c>
      <c r="C27" s="69">
        <f>SUM(LSU:PBRC!C27)</f>
        <v>0</v>
      </c>
      <c r="D27" s="306">
        <f>SUM(LSU:PBRC!D27)</f>
        <v>0</v>
      </c>
      <c r="E27" s="69">
        <f>SUM(LSU:PBRC!E27)</f>
        <v>0</v>
      </c>
      <c r="F27" s="69">
        <f t="shared" si="1"/>
        <v>0</v>
      </c>
      <c r="G27" s="70">
        <f t="shared" si="0"/>
        <v>0</v>
      </c>
      <c r="I27" s="225"/>
    </row>
    <row r="28" spans="1:9" ht="15" customHeight="1" x14ac:dyDescent="0.25">
      <c r="A28" s="76" t="s">
        <v>87</v>
      </c>
      <c r="B28" s="69">
        <f>SUM(LSU:PBRC!B28)</f>
        <v>0</v>
      </c>
      <c r="C28" s="69">
        <f>SUM(LSU:PBRC!C28)</f>
        <v>0</v>
      </c>
      <c r="D28" s="306">
        <f>SUM(LSU:PBRC!D28)</f>
        <v>0</v>
      </c>
      <c r="E28" s="69">
        <f>SUM(LSU:PBRC!E28)</f>
        <v>0</v>
      </c>
      <c r="F28" s="69">
        <f t="shared" si="1"/>
        <v>0</v>
      </c>
      <c r="G28" s="70">
        <f t="shared" si="0"/>
        <v>0</v>
      </c>
      <c r="I28" s="225"/>
    </row>
    <row r="29" spans="1:9" ht="15" customHeight="1" x14ac:dyDescent="0.25">
      <c r="A29" s="76" t="s">
        <v>32</v>
      </c>
      <c r="B29" s="69">
        <f>SUM(LSU:PBRC!B29)</f>
        <v>0</v>
      </c>
      <c r="C29" s="69">
        <f>SUM(LSU:PBRC!C29)</f>
        <v>0</v>
      </c>
      <c r="D29" s="306">
        <f>SUM(LSU:PBRC!D29)</f>
        <v>0</v>
      </c>
      <c r="E29" s="69">
        <f>SUM(LSU:PBRC!E29)</f>
        <v>0</v>
      </c>
      <c r="F29" s="69">
        <f t="shared" si="1"/>
        <v>0</v>
      </c>
      <c r="G29" s="70">
        <f t="shared" si="0"/>
        <v>0</v>
      </c>
      <c r="I29" s="225"/>
    </row>
    <row r="30" spans="1:9" ht="15" customHeight="1" x14ac:dyDescent="0.25">
      <c r="A30" s="217" t="s">
        <v>199</v>
      </c>
      <c r="B30" s="69">
        <f>SUM(LSU:PBRC!B30)</f>
        <v>32473</v>
      </c>
      <c r="C30" s="69">
        <f>SUM(LSU:PBRC!C30)</f>
        <v>32473</v>
      </c>
      <c r="D30" s="306">
        <f>SUM(LSU:PBRC!D30)</f>
        <v>32473</v>
      </c>
      <c r="E30" s="69">
        <f>SUM(LSU:PBRC!E30)</f>
        <v>25435</v>
      </c>
      <c r="F30" s="69">
        <f t="shared" si="1"/>
        <v>-7038</v>
      </c>
      <c r="G30" s="70">
        <f t="shared" si="0"/>
        <v>-0.21673390201090137</v>
      </c>
      <c r="I30" s="225"/>
    </row>
    <row r="31" spans="1:9" ht="15" customHeight="1" x14ac:dyDescent="0.25">
      <c r="A31" s="76" t="s">
        <v>200</v>
      </c>
      <c r="B31" s="69">
        <f>SUM(LSU:PBRC!B31)</f>
        <v>200000</v>
      </c>
      <c r="C31" s="69">
        <f>SUM(LSU:PBRC!C31)</f>
        <v>200000</v>
      </c>
      <c r="D31" s="306">
        <f>SUM(LSU:PBRC!D31)</f>
        <v>200000</v>
      </c>
      <c r="E31" s="69">
        <f>SUM(LSU:PBRC!E31)</f>
        <v>200000</v>
      </c>
      <c r="F31" s="69">
        <f t="shared" si="1"/>
        <v>0</v>
      </c>
      <c r="G31" s="70">
        <f t="shared" si="0"/>
        <v>0</v>
      </c>
      <c r="I31" s="225"/>
    </row>
    <row r="32" spans="1:9" ht="15" customHeight="1" x14ac:dyDescent="0.25">
      <c r="A32" s="350" t="s">
        <v>211</v>
      </c>
      <c r="B32" s="69">
        <f>SUM(LSU:PBRC!B32)</f>
        <v>0</v>
      </c>
      <c r="C32" s="69">
        <f>SUM(LSU:PBRC!C32)</f>
        <v>0</v>
      </c>
      <c r="D32" s="306">
        <f>SUM(LSU:PBRC!D32)</f>
        <v>0</v>
      </c>
      <c r="E32" s="69">
        <f>SUM(LSU:PBRC!E32)</f>
        <v>0</v>
      </c>
      <c r="F32" s="69">
        <f t="shared" ref="F32" si="2">E32-C32</f>
        <v>0</v>
      </c>
      <c r="G32" s="70">
        <f t="shared" ref="G32" si="3">IF(ISBLANK(F32),"  ",IF(C32&gt;0,F32/C32,IF(F32&gt;0,1,0)))</f>
        <v>0</v>
      </c>
      <c r="I32" s="225"/>
    </row>
    <row r="33" spans="1:14" ht="15" customHeight="1" x14ac:dyDescent="0.25">
      <c r="A33" s="77" t="s">
        <v>33</v>
      </c>
      <c r="B33" s="74"/>
      <c r="C33" s="74"/>
      <c r="D33" s="307"/>
      <c r="E33" s="74"/>
      <c r="F33" s="74"/>
      <c r="G33" s="66"/>
      <c r="I33" s="225"/>
    </row>
    <row r="34" spans="1:14" ht="15" customHeight="1" x14ac:dyDescent="0.25">
      <c r="A34" s="73" t="s">
        <v>34</v>
      </c>
      <c r="B34" s="69">
        <f>SUM(LSU:PBRC!B34)</f>
        <v>0</v>
      </c>
      <c r="C34" s="69">
        <f>SUM(LSU:PBRC!C34)</f>
        <v>0</v>
      </c>
      <c r="D34" s="306">
        <f>SUM(LSU:PBRC!D34)</f>
        <v>0</v>
      </c>
      <c r="E34" s="69">
        <f>SUM(LSU:PBRC!E34)</f>
        <v>0</v>
      </c>
      <c r="F34" s="69">
        <f>E34-C34</f>
        <v>0</v>
      </c>
      <c r="G34" s="70">
        <f>IF(ISBLANK(F34),"  ",IF(C34&gt;0,F34/C34,IF(F34&gt;0,1,0)))</f>
        <v>0</v>
      </c>
      <c r="I34" s="225"/>
    </row>
    <row r="35" spans="1:14" ht="15" customHeight="1" x14ac:dyDescent="0.25">
      <c r="A35" s="78" t="s">
        <v>35</v>
      </c>
      <c r="B35" s="74"/>
      <c r="C35" s="74"/>
      <c r="D35" s="307"/>
      <c r="E35" s="74"/>
      <c r="F35" s="74"/>
      <c r="G35" s="66"/>
      <c r="I35" s="225"/>
    </row>
    <row r="36" spans="1:14" ht="15" customHeight="1" x14ac:dyDescent="0.25">
      <c r="A36" s="73" t="s">
        <v>34</v>
      </c>
      <c r="B36" s="69">
        <f>SUM(LSU:PBRC!B36)</f>
        <v>0</v>
      </c>
      <c r="C36" s="69">
        <f>SUM(LSU:PBRC!C36)</f>
        <v>0</v>
      </c>
      <c r="D36" s="306">
        <f>SUM(LSU:PBRC!D36)</f>
        <v>0</v>
      </c>
      <c r="E36" s="69">
        <f>SUM(LSU:PBRC!E36)</f>
        <v>0</v>
      </c>
      <c r="F36" s="69">
        <f>E36-C36</f>
        <v>0</v>
      </c>
      <c r="G36" s="70">
        <f>IF(ISBLANK(F36),"  ",IF(C36&gt;0,F36/C36,IF(F36&gt;0,1,0)))</f>
        <v>0</v>
      </c>
      <c r="I36" s="225"/>
    </row>
    <row r="37" spans="1:14" ht="15" customHeight="1" x14ac:dyDescent="0.25">
      <c r="A37" s="75" t="s">
        <v>36</v>
      </c>
      <c r="B37" s="122"/>
      <c r="C37" s="122"/>
      <c r="D37" s="308"/>
      <c r="E37" s="122"/>
      <c r="F37" s="72"/>
      <c r="G37" s="70" t="s">
        <v>37</v>
      </c>
      <c r="I37" s="225"/>
    </row>
    <row r="38" spans="1:14" s="124" customFormat="1" ht="15" customHeight="1" x14ac:dyDescent="0.25">
      <c r="A38" s="79" t="s">
        <v>38</v>
      </c>
      <c r="B38" s="123">
        <f>SUM(B8,B9,B10,B34,B36,B37)</f>
        <v>373251275.37</v>
      </c>
      <c r="C38" s="123">
        <f t="shared" ref="C38:E38" si="4">SUM(C8,C9,C10,C34,C36,C37)</f>
        <v>373656079</v>
      </c>
      <c r="D38" s="309">
        <f>SUM(D8,D9,D10,D34,D36,D37)</f>
        <v>373656078.76999998</v>
      </c>
      <c r="E38" s="123">
        <f t="shared" si="4"/>
        <v>416895644.76999998</v>
      </c>
      <c r="F38" s="87">
        <f>E38-C38</f>
        <v>43239565.769999981</v>
      </c>
      <c r="G38" s="81">
        <f>IF(ISBLANK(F38),"  ",IF(C38&gt;0,F38/C38,IF(F38&gt;0,1,0)))</f>
        <v>0.11572022563026461</v>
      </c>
      <c r="I38" s="226"/>
    </row>
    <row r="39" spans="1:14" ht="15" customHeight="1" x14ac:dyDescent="0.25">
      <c r="A39" s="77" t="s">
        <v>39</v>
      </c>
      <c r="B39" s="74"/>
      <c r="C39" s="74"/>
      <c r="D39" s="307"/>
      <c r="E39" s="74"/>
      <c r="F39" s="74"/>
      <c r="G39" s="66"/>
      <c r="I39" s="225"/>
    </row>
    <row r="40" spans="1:14" ht="15" customHeight="1" x14ac:dyDescent="0.25">
      <c r="A40" s="82" t="s">
        <v>40</v>
      </c>
      <c r="B40" s="69">
        <f>SUM(LSU:PBRC!B40)</f>
        <v>0</v>
      </c>
      <c r="C40" s="69">
        <f>SUM(LSU:PBRC!C40)</f>
        <v>0</v>
      </c>
      <c r="D40" s="306">
        <f>SUM(LSU:PBRC!D40)</f>
        <v>0</v>
      </c>
      <c r="E40" s="69">
        <f>SUM(LSU:PBRC!E40)</f>
        <v>0</v>
      </c>
      <c r="F40" s="69">
        <f>E40-C40</f>
        <v>0</v>
      </c>
      <c r="G40" s="70">
        <f t="shared" ref="G40:G45" si="5">IF(ISBLANK(F40),"  ",IF(C40&gt;0,F40/C40,IF(F40&gt;0,1,0)))</f>
        <v>0</v>
      </c>
      <c r="I40" s="225"/>
    </row>
    <row r="41" spans="1:14" ht="15" customHeight="1" x14ac:dyDescent="0.25">
      <c r="A41" s="83" t="s">
        <v>41</v>
      </c>
      <c r="B41" s="69">
        <f>SUM(LSU:PBRC!B41)</f>
        <v>0</v>
      </c>
      <c r="C41" s="69">
        <f>SUM(LSU:PBRC!C41)</f>
        <v>0</v>
      </c>
      <c r="D41" s="306">
        <f>SUM(LSU:PBRC!D41)</f>
        <v>0</v>
      </c>
      <c r="E41" s="69">
        <f>SUM(LSU:PBRC!E41)</f>
        <v>0</v>
      </c>
      <c r="F41" s="69">
        <f>E41-C41</f>
        <v>0</v>
      </c>
      <c r="G41" s="70">
        <f t="shared" si="5"/>
        <v>0</v>
      </c>
      <c r="I41" s="225"/>
    </row>
    <row r="42" spans="1:14" ht="15" customHeight="1" x14ac:dyDescent="0.25">
      <c r="A42" s="83" t="s">
        <v>42</v>
      </c>
      <c r="B42" s="69">
        <f>SUM(LSU:PBRC!B42)</f>
        <v>0</v>
      </c>
      <c r="C42" s="69">
        <f>SUM(LSU:PBRC!C42)</f>
        <v>0</v>
      </c>
      <c r="D42" s="306">
        <f>SUM(LSU:PBRC!D42)</f>
        <v>0</v>
      </c>
      <c r="E42" s="69">
        <f>SUM(LSU:PBRC!E42)</f>
        <v>0</v>
      </c>
      <c r="F42" s="69">
        <f t="shared" ref="F42:F45" si="6">E42-C42</f>
        <v>0</v>
      </c>
      <c r="G42" s="70">
        <f t="shared" si="5"/>
        <v>0</v>
      </c>
      <c r="I42" s="225"/>
    </row>
    <row r="43" spans="1:14" ht="15" customHeight="1" x14ac:dyDescent="0.25">
      <c r="A43" s="83" t="s">
        <v>43</v>
      </c>
      <c r="B43" s="69">
        <f>SUM(LSU:PBRC!B43)</f>
        <v>0</v>
      </c>
      <c r="C43" s="69">
        <f>SUM(LSU:PBRC!C43)</f>
        <v>0</v>
      </c>
      <c r="D43" s="306">
        <f>SUM(LSU:PBRC!D43)</f>
        <v>0</v>
      </c>
      <c r="E43" s="69">
        <f>SUM(LSU:PBRC!E43)</f>
        <v>0</v>
      </c>
      <c r="F43" s="69">
        <f t="shared" si="6"/>
        <v>0</v>
      </c>
      <c r="G43" s="70">
        <f t="shared" si="5"/>
        <v>0</v>
      </c>
      <c r="I43" s="225"/>
    </row>
    <row r="44" spans="1:14" ht="15" customHeight="1" x14ac:dyDescent="0.25">
      <c r="A44" s="84" t="s">
        <v>44</v>
      </c>
      <c r="B44" s="69">
        <f>SUM(LSU:PBRC!B44)</f>
        <v>0</v>
      </c>
      <c r="C44" s="69">
        <f>SUM(LSU:PBRC!C44)</f>
        <v>0</v>
      </c>
      <c r="D44" s="306">
        <f>SUM(LSU:PBRC!D44)</f>
        <v>0</v>
      </c>
      <c r="E44" s="69">
        <f>SUM(LSU:PBRC!E44)</f>
        <v>0</v>
      </c>
      <c r="F44" s="69">
        <f t="shared" si="6"/>
        <v>0</v>
      </c>
      <c r="G44" s="70">
        <f t="shared" si="5"/>
        <v>0</v>
      </c>
      <c r="I44" s="225"/>
    </row>
    <row r="45" spans="1:14" s="124" customFormat="1" ht="15" customHeight="1" x14ac:dyDescent="0.25">
      <c r="A45" s="77" t="s">
        <v>45</v>
      </c>
      <c r="B45" s="87">
        <f>SUM(LSU:PBRC!B45)</f>
        <v>0</v>
      </c>
      <c r="C45" s="87">
        <f>SUM(LSU:PBRC!C45)</f>
        <v>0</v>
      </c>
      <c r="D45" s="310">
        <f>SUM(LSU:PBRC!D45)</f>
        <v>0</v>
      </c>
      <c r="E45" s="87">
        <f>SUM(LSU:PBRC!E45)</f>
        <v>0</v>
      </c>
      <c r="F45" s="87">
        <f t="shared" si="6"/>
        <v>0</v>
      </c>
      <c r="G45" s="81">
        <f t="shared" si="5"/>
        <v>0</v>
      </c>
      <c r="I45" s="226"/>
      <c r="N45" s="124" t="s">
        <v>46</v>
      </c>
    </row>
    <row r="46" spans="1:14" ht="15" customHeight="1" x14ac:dyDescent="0.25">
      <c r="A46" s="75" t="s">
        <v>46</v>
      </c>
      <c r="B46" s="74"/>
      <c r="C46" s="74"/>
      <c r="D46" s="307"/>
      <c r="E46" s="74"/>
      <c r="F46" s="74"/>
      <c r="G46" s="66"/>
      <c r="I46" s="225"/>
    </row>
    <row r="47" spans="1:14" s="124" customFormat="1" ht="15" customHeight="1" x14ac:dyDescent="0.25">
      <c r="A47" s="86" t="s">
        <v>47</v>
      </c>
      <c r="B47" s="87">
        <f>SUM(LSU:PBRC!B47)</f>
        <v>7732253</v>
      </c>
      <c r="C47" s="87">
        <f>SUM(LSU:PBRC!C47)</f>
        <v>7764963</v>
      </c>
      <c r="D47" s="310">
        <f>SUM(LSU:PBRC!D47)</f>
        <v>7764963</v>
      </c>
      <c r="E47" s="87">
        <f>SUM(LSU:PBRC!E47)</f>
        <v>7764963</v>
      </c>
      <c r="F47" s="87">
        <f>E47-C47</f>
        <v>0</v>
      </c>
      <c r="G47" s="81">
        <f>IF(ISBLANK(F47),"  ",IF(C47&gt;0,F47/C47,IF(F47&gt;0,1,0)))</f>
        <v>0</v>
      </c>
      <c r="I47" s="226"/>
    </row>
    <row r="48" spans="1:14" ht="15" customHeight="1" x14ac:dyDescent="0.25">
      <c r="A48" s="75" t="s">
        <v>46</v>
      </c>
      <c r="B48" s="80"/>
      <c r="C48" s="80"/>
      <c r="D48" s="311"/>
      <c r="E48" s="80"/>
      <c r="F48" s="74"/>
      <c r="G48" s="66"/>
      <c r="I48" s="226"/>
    </row>
    <row r="49" spans="1:11" ht="15" customHeight="1" x14ac:dyDescent="0.25">
      <c r="A49" s="86" t="s">
        <v>198</v>
      </c>
      <c r="B49" s="87">
        <f>SUM(LSU:PBRC!B49)</f>
        <v>0</v>
      </c>
      <c r="C49" s="87">
        <f>SUM(LSU:PBRC!C49)</f>
        <v>0</v>
      </c>
      <c r="D49" s="310">
        <f>SUM(LSU:PBRC!D49)</f>
        <v>29358450</v>
      </c>
      <c r="E49" s="87">
        <f>SUM(LSU:PBRC!E49)</f>
        <v>0</v>
      </c>
      <c r="F49" s="87">
        <f>E49-C49</f>
        <v>0</v>
      </c>
      <c r="G49" s="81">
        <f>IF(ISBLANK(F49)," ",IF(C49&gt;0,F49/C49,IF(F49&gt;0,1,0)))</f>
        <v>0</v>
      </c>
      <c r="I49" s="226"/>
    </row>
    <row r="50" spans="1:11" ht="15" customHeight="1" x14ac:dyDescent="0.25">
      <c r="A50" s="73"/>
      <c r="B50" s="65"/>
      <c r="C50" s="65"/>
      <c r="D50" s="305"/>
      <c r="E50" s="65"/>
      <c r="F50" s="65"/>
      <c r="G50" s="67"/>
      <c r="I50" s="225"/>
    </row>
    <row r="51" spans="1:11" s="124" customFormat="1" ht="15" customHeight="1" x14ac:dyDescent="0.25">
      <c r="A51" s="86" t="s">
        <v>48</v>
      </c>
      <c r="B51" s="87">
        <f>SUM(LSU:PBRC!B51)</f>
        <v>0</v>
      </c>
      <c r="C51" s="87">
        <f>SUM(LSU:PBRC!C51)</f>
        <v>0</v>
      </c>
      <c r="D51" s="310">
        <f>SUM(LSU:PBRC!D51)</f>
        <v>0</v>
      </c>
      <c r="E51" s="87">
        <f>SUM(LSU:PBRC!E51)</f>
        <v>0</v>
      </c>
      <c r="F51" s="87">
        <f>E51-C51</f>
        <v>0</v>
      </c>
      <c r="G51" s="81">
        <f>IF(ISBLANK(F51),"  ",IF(C51&gt;0,F51/C51,IF(F51&gt;0,1,0)))</f>
        <v>0</v>
      </c>
      <c r="I51" s="226"/>
    </row>
    <row r="52" spans="1:11" ht="15" customHeight="1" x14ac:dyDescent="0.25">
      <c r="A52" s="75" t="s">
        <v>46</v>
      </c>
      <c r="B52" s="74"/>
      <c r="C52" s="74"/>
      <c r="D52" s="307"/>
      <c r="E52" s="74"/>
      <c r="F52" s="74"/>
      <c r="G52" s="66"/>
      <c r="I52" s="225"/>
    </row>
    <row r="53" spans="1:11" s="124" customFormat="1" ht="15" customHeight="1" x14ac:dyDescent="0.25">
      <c r="A53" s="77" t="s">
        <v>49</v>
      </c>
      <c r="B53" s="87">
        <f>SUM(LSU:PBRC!B53)</f>
        <v>636611250.34000003</v>
      </c>
      <c r="C53" s="87">
        <f>SUM(LSU:PBRC!C53)</f>
        <v>651359314</v>
      </c>
      <c r="D53" s="310">
        <f>SUM(LSU:PBRC!D53)</f>
        <v>1364062437</v>
      </c>
      <c r="E53" s="87">
        <f>SUM(LSU:PBRC!E53)</f>
        <v>687498245</v>
      </c>
      <c r="F53" s="87">
        <f>E53-C53</f>
        <v>36138931</v>
      </c>
      <c r="G53" s="81">
        <f>IF(ISBLANK(F53),"  ",IF(C53&gt;0,F53/C53,IF(F53&gt;0,1,0)))</f>
        <v>5.5482327838487007E-2</v>
      </c>
      <c r="I53" s="226"/>
    </row>
    <row r="54" spans="1:11" ht="15" customHeight="1" x14ac:dyDescent="0.25">
      <c r="A54" s="75" t="s">
        <v>46</v>
      </c>
      <c r="B54" s="74"/>
      <c r="C54" s="74"/>
      <c r="D54" s="307"/>
      <c r="E54" s="74"/>
      <c r="F54" s="74"/>
      <c r="G54" s="66"/>
      <c r="I54" s="225"/>
    </row>
    <row r="55" spans="1:11" s="124" customFormat="1" ht="15" customHeight="1" x14ac:dyDescent="0.25">
      <c r="A55" s="88" t="s">
        <v>50</v>
      </c>
      <c r="B55" s="87">
        <f>SUM(LSU:PBRC!B55)</f>
        <v>11286783.189999999</v>
      </c>
      <c r="C55" s="87">
        <f>SUM(LSU:PBRC!C55)</f>
        <v>13018275</v>
      </c>
      <c r="D55" s="310">
        <f>SUM(LSU:PBRC!D55)</f>
        <v>13018275</v>
      </c>
      <c r="E55" s="87">
        <f>SUM(LSU:PBRC!E55)</f>
        <v>13018275</v>
      </c>
      <c r="F55" s="87">
        <f>E55-C55</f>
        <v>0</v>
      </c>
      <c r="G55" s="81">
        <f>IF(ISBLANK(F55),"  ",IF(C55&gt;0,F55/C55,IF(F55&gt;0,1,0)))</f>
        <v>0</v>
      </c>
      <c r="I55" s="226"/>
    </row>
    <row r="56" spans="1:11" ht="15" customHeight="1" x14ac:dyDescent="0.25">
      <c r="A56" s="77"/>
      <c r="B56" s="65"/>
      <c r="C56" s="65"/>
      <c r="D56" s="305"/>
      <c r="E56" s="65"/>
      <c r="F56" s="65"/>
      <c r="G56" s="90"/>
      <c r="I56" s="225"/>
    </row>
    <row r="57" spans="1:11" s="124" customFormat="1" ht="15" customHeight="1" x14ac:dyDescent="0.25">
      <c r="A57" s="77" t="s">
        <v>51</v>
      </c>
      <c r="B57" s="87">
        <f>SUM(LSU:PBRC!B57)</f>
        <v>0</v>
      </c>
      <c r="C57" s="87">
        <f>SUM(LSU:PBRC!C57)</f>
        <v>0</v>
      </c>
      <c r="D57" s="310">
        <f>SUM(LSU:PBRC!D57)</f>
        <v>0</v>
      </c>
      <c r="E57" s="87">
        <f>SUM(LSU:PBRC!E57)</f>
        <v>0</v>
      </c>
      <c r="F57" s="87">
        <f>E57-C57</f>
        <v>0</v>
      </c>
      <c r="G57" s="81">
        <f>IF(ISBLANK(F57),"  ",IF(C57&gt;0,F57/C57,IF(F57&gt;0,1,0)))</f>
        <v>0</v>
      </c>
      <c r="I57" s="226"/>
    </row>
    <row r="58" spans="1:11" ht="15" customHeight="1" x14ac:dyDescent="0.25">
      <c r="A58" s="75"/>
      <c r="B58" s="74"/>
      <c r="C58" s="74"/>
      <c r="D58" s="307"/>
      <c r="E58" s="74"/>
      <c r="F58" s="74"/>
      <c r="G58" s="66"/>
      <c r="I58" s="225"/>
    </row>
    <row r="59" spans="1:11" s="124" customFormat="1" ht="15" customHeight="1" x14ac:dyDescent="0.25">
      <c r="A59" s="91" t="s">
        <v>52</v>
      </c>
      <c r="B59" s="87">
        <f>SUM(LSU:PBRC!B59)</f>
        <v>1029081561.9000001</v>
      </c>
      <c r="C59" s="87">
        <f t="shared" ref="C59:E59" si="7">SUM(C38,C47,C49,C51,C53,C55,C57)-C45</f>
        <v>1045798631</v>
      </c>
      <c r="D59" s="310">
        <f>SUM(D38,D47,D49,D51,D53,D55,D57)-D45</f>
        <v>1787860203.77</v>
      </c>
      <c r="E59" s="87">
        <f t="shared" si="7"/>
        <v>1125177127.77</v>
      </c>
      <c r="F59" s="87">
        <f>E59-C59</f>
        <v>79378496.769999981</v>
      </c>
      <c r="G59" s="81">
        <f>IF(ISBLANK(F59),"  ",IF(C59&gt;0,F59/C59,IF(F59&gt;0,1,0)))</f>
        <v>7.5902276420172499E-2</v>
      </c>
      <c r="I59" s="226"/>
    </row>
    <row r="60" spans="1:11" ht="15" customHeight="1" x14ac:dyDescent="0.25">
      <c r="A60" s="92"/>
      <c r="B60" s="74"/>
      <c r="C60" s="74"/>
      <c r="D60" s="307"/>
      <c r="E60" s="74"/>
      <c r="F60" s="74"/>
      <c r="G60" s="66" t="s">
        <v>46</v>
      </c>
      <c r="I60" s="225"/>
    </row>
    <row r="61" spans="1:11" ht="15" customHeight="1" x14ac:dyDescent="0.25">
      <c r="A61" s="93"/>
      <c r="B61" s="65"/>
      <c r="C61" s="65"/>
      <c r="D61" s="305"/>
      <c r="E61" s="65"/>
      <c r="F61" s="65"/>
      <c r="G61" s="67" t="s">
        <v>46</v>
      </c>
      <c r="I61" s="225"/>
    </row>
    <row r="62" spans="1:11" ht="15" customHeight="1" x14ac:dyDescent="0.25">
      <c r="A62" s="91" t="s">
        <v>53</v>
      </c>
      <c r="B62" s="65"/>
      <c r="C62" s="65"/>
      <c r="D62" s="305"/>
      <c r="E62" s="65"/>
      <c r="F62" s="65"/>
      <c r="G62" s="67"/>
      <c r="I62" s="225"/>
      <c r="K62" s="187"/>
    </row>
    <row r="63" spans="1:11" ht="15" customHeight="1" x14ac:dyDescent="0.25">
      <c r="A63" s="73" t="s">
        <v>54</v>
      </c>
      <c r="B63" s="69">
        <f>SUM(LSU:PBRC!B63)</f>
        <v>317913876.64999998</v>
      </c>
      <c r="C63" s="69">
        <f>SUM(LSU:PBRC!C63)</f>
        <v>328359650</v>
      </c>
      <c r="D63" s="306">
        <f>SUM(LSU:PBRC!D63)</f>
        <v>429441890</v>
      </c>
      <c r="E63" s="69">
        <f>SUM(LSU:PBRC!E63)</f>
        <v>361375325</v>
      </c>
      <c r="F63" s="69">
        <f>E63-C63</f>
        <v>33015675</v>
      </c>
      <c r="G63" s="70">
        <f t="shared" ref="G63:G76" si="8">IF(ISBLANK(F63),"  ",IF(C63&gt;0,F63/C63,IF(F63&gt;0,1,0)))</f>
        <v>0.10054729623447949</v>
      </c>
      <c r="I63" s="225"/>
    </row>
    <row r="64" spans="1:11" ht="15" customHeight="1" x14ac:dyDescent="0.25">
      <c r="A64" s="75" t="s">
        <v>55</v>
      </c>
      <c r="B64" s="69">
        <f>SUM(LSU:PBRC!B64)</f>
        <v>122031360.75000001</v>
      </c>
      <c r="C64" s="69">
        <f>SUM(LSU:PBRC!C64)</f>
        <v>137474195.78685343</v>
      </c>
      <c r="D64" s="306">
        <f>SUM(LSU:PBRC!D64)</f>
        <v>179289195.78685343</v>
      </c>
      <c r="E64" s="69">
        <f>SUM(LSU:PBRC!E64)</f>
        <v>142922272</v>
      </c>
      <c r="F64" s="69">
        <f>E64-C64</f>
        <v>5448076.2131465673</v>
      </c>
      <c r="G64" s="70">
        <f t="shared" si="8"/>
        <v>3.9629809666924878E-2</v>
      </c>
      <c r="I64" s="225"/>
    </row>
    <row r="65" spans="1:10" ht="15" customHeight="1" x14ac:dyDescent="0.25">
      <c r="A65" s="75" t="s">
        <v>56</v>
      </c>
      <c r="B65" s="69">
        <f>SUM(LSU:PBRC!B65)</f>
        <v>43586189.460000001</v>
      </c>
      <c r="C65" s="69">
        <f>SUM(LSU:PBRC!C65)</f>
        <v>57708898.198623553</v>
      </c>
      <c r="D65" s="306">
        <f>SUM(LSU:PBRC!D65)</f>
        <v>565855898.19862354</v>
      </c>
      <c r="E65" s="69">
        <f>SUM(LSU:PBRC!E65)</f>
        <v>50681873</v>
      </c>
      <c r="F65" s="69">
        <f t="shared" ref="F65:F76" si="9">E65-C65</f>
        <v>-7027025.1986235529</v>
      </c>
      <c r="G65" s="70">
        <f t="shared" si="8"/>
        <v>-0.1217667537931119</v>
      </c>
      <c r="I65" s="225"/>
    </row>
    <row r="66" spans="1:10" ht="15" customHeight="1" x14ac:dyDescent="0.25">
      <c r="A66" s="75" t="s">
        <v>57</v>
      </c>
      <c r="B66" s="69">
        <f>SUM(LSU:PBRC!B66)</f>
        <v>117558565.30100001</v>
      </c>
      <c r="C66" s="69">
        <f>SUM(LSU:PBRC!C66)</f>
        <v>119357226.51205242</v>
      </c>
      <c r="D66" s="306">
        <f>SUM(LSU:PBRC!D66)</f>
        <v>126693226.51205242</v>
      </c>
      <c r="E66" s="69">
        <f>SUM(LSU:PBRC!E66)</f>
        <v>123448180</v>
      </c>
      <c r="F66" s="69">
        <f t="shared" si="9"/>
        <v>4090953.4879475832</v>
      </c>
      <c r="G66" s="70">
        <f t="shared" si="8"/>
        <v>3.4274870550334784E-2</v>
      </c>
      <c r="I66" s="225"/>
    </row>
    <row r="67" spans="1:10" ht="15" customHeight="1" x14ac:dyDescent="0.25">
      <c r="A67" s="75" t="s">
        <v>58</v>
      </c>
      <c r="B67" s="69">
        <f>SUM(LSU:PBRC!B67)</f>
        <v>29298730.890000001</v>
      </c>
      <c r="C67" s="69">
        <f>SUM(LSU:PBRC!C67)</f>
        <v>29890111</v>
      </c>
      <c r="D67" s="306">
        <f>SUM(LSU:PBRC!D67)</f>
        <v>33619723</v>
      </c>
      <c r="E67" s="69">
        <f>SUM(LSU:PBRC!E67)</f>
        <v>30284104</v>
      </c>
      <c r="F67" s="69">
        <f t="shared" si="9"/>
        <v>393993</v>
      </c>
      <c r="G67" s="70">
        <f t="shared" si="8"/>
        <v>1.3181382966426588E-2</v>
      </c>
      <c r="I67" s="225"/>
    </row>
    <row r="68" spans="1:10" ht="15" customHeight="1" x14ac:dyDescent="0.25">
      <c r="A68" s="75" t="s">
        <v>59</v>
      </c>
      <c r="B68" s="69">
        <f>SUM(LSU:PBRC!B68)</f>
        <v>168445383.20000002</v>
      </c>
      <c r="C68" s="69">
        <f>SUM(LSU:PBRC!C68)</f>
        <v>140262323.36651364</v>
      </c>
      <c r="D68" s="306">
        <f>SUM(LSU:PBRC!D68)</f>
        <v>193726273.36651367</v>
      </c>
      <c r="E68" s="69">
        <f>SUM(LSU:PBRC!E68)</f>
        <v>149029347</v>
      </c>
      <c r="F68" s="69">
        <f t="shared" si="9"/>
        <v>8767023.6334863603</v>
      </c>
      <c r="G68" s="70">
        <f t="shared" si="8"/>
        <v>6.2504480341293189E-2</v>
      </c>
      <c r="I68" s="225"/>
    </row>
    <row r="69" spans="1:10" ht="15" customHeight="1" x14ac:dyDescent="0.25">
      <c r="A69" s="75" t="s">
        <v>60</v>
      </c>
      <c r="B69" s="69">
        <f>SUM(LSU:PBRC!B69)</f>
        <v>125934680.92</v>
      </c>
      <c r="C69" s="69">
        <f>SUM(LSU:PBRC!C69)</f>
        <v>136659259</v>
      </c>
      <c r="D69" s="306">
        <f>SUM(LSU:PBRC!D69)</f>
        <v>139882859</v>
      </c>
      <c r="E69" s="69">
        <f>SUM(LSU:PBRC!E69)</f>
        <v>153900891</v>
      </c>
      <c r="F69" s="69">
        <f t="shared" si="9"/>
        <v>17241632</v>
      </c>
      <c r="G69" s="70">
        <f t="shared" si="8"/>
        <v>0.12616512138412811</v>
      </c>
      <c r="I69" s="225"/>
    </row>
    <row r="70" spans="1:10" ht="15" customHeight="1" x14ac:dyDescent="0.25">
      <c r="A70" s="75" t="s">
        <v>61</v>
      </c>
      <c r="B70" s="69">
        <f>SUM(LSU:PBRC!B70)</f>
        <v>111997838.42899999</v>
      </c>
      <c r="C70" s="69">
        <f>SUM(LSU:PBRC!C70)</f>
        <v>114466010.13595694</v>
      </c>
      <c r="D70" s="306">
        <f>SUM(LSU:PBRC!D70)</f>
        <v>119534010.13595694</v>
      </c>
      <c r="E70" s="69">
        <f>SUM(LSU:PBRC!E70)</f>
        <v>116365447</v>
      </c>
      <c r="F70" s="69">
        <f t="shared" si="9"/>
        <v>1899436.864043057</v>
      </c>
      <c r="G70" s="70">
        <f t="shared" si="8"/>
        <v>1.6593894220537624E-2</v>
      </c>
      <c r="I70" s="225"/>
    </row>
    <row r="71" spans="1:10" s="124" customFormat="1" ht="15" customHeight="1" x14ac:dyDescent="0.25">
      <c r="A71" s="94" t="s">
        <v>62</v>
      </c>
      <c r="B71" s="87">
        <f>SUM(LSU:PBRC!B71)</f>
        <v>1036766625.6</v>
      </c>
      <c r="C71" s="87">
        <f>SUM(LSU:PBRC!C71)</f>
        <v>1064177674</v>
      </c>
      <c r="D71" s="310">
        <f>SUM(LSU:PBRC!D71)</f>
        <v>1788043076</v>
      </c>
      <c r="E71" s="87">
        <f>SUM(LSU:PBRC!E71)</f>
        <v>1128007439</v>
      </c>
      <c r="F71" s="87">
        <f t="shared" si="9"/>
        <v>63829765</v>
      </c>
      <c r="G71" s="81">
        <f t="shared" si="8"/>
        <v>5.9980364707406933E-2</v>
      </c>
      <c r="I71" s="226"/>
    </row>
    <row r="72" spans="1:10" ht="15" customHeight="1" x14ac:dyDescent="0.25">
      <c r="A72" s="75" t="s">
        <v>63</v>
      </c>
      <c r="B72" s="69">
        <f>SUM(LSU:PBRC!B72)</f>
        <v>3791730.63</v>
      </c>
      <c r="C72" s="69">
        <f>SUM(LSU:PBRC!C72)</f>
        <v>4204241</v>
      </c>
      <c r="D72" s="306">
        <f>SUM(LSU:PBRC!D72)</f>
        <v>4204241</v>
      </c>
      <c r="E72" s="69">
        <f>SUM(LSU:PBRC!E72)</f>
        <v>4230790</v>
      </c>
      <c r="F72" s="69">
        <f t="shared" si="9"/>
        <v>26549</v>
      </c>
      <c r="G72" s="70">
        <f t="shared" si="8"/>
        <v>6.3148140175598878E-3</v>
      </c>
      <c r="I72" s="225"/>
    </row>
    <row r="73" spans="1:10" ht="15" customHeight="1" x14ac:dyDescent="0.25">
      <c r="A73" s="75" t="s">
        <v>64</v>
      </c>
      <c r="B73" s="69">
        <f>SUM(LSU:PBRC!B73)</f>
        <v>-8459591.6000000015</v>
      </c>
      <c r="C73" s="69">
        <f>SUM(LSU:PBRC!C73)</f>
        <v>-19506684</v>
      </c>
      <c r="D73" s="306">
        <f>SUM(LSU:PBRC!D73)</f>
        <v>-14428684</v>
      </c>
      <c r="E73" s="69">
        <f>SUM(LSU:PBRC!E73)</f>
        <v>-7061100</v>
      </c>
      <c r="F73" s="69">
        <f t="shared" si="9"/>
        <v>12445584</v>
      </c>
      <c r="G73" s="70">
        <f t="shared" si="8"/>
        <v>1</v>
      </c>
      <c r="I73" s="225"/>
    </row>
    <row r="74" spans="1:10" ht="15" customHeight="1" x14ac:dyDescent="0.25">
      <c r="A74" s="75" t="s">
        <v>65</v>
      </c>
      <c r="B74" s="69">
        <f>SUM(LSU:PBRC!B74)</f>
        <v>0</v>
      </c>
      <c r="C74" s="69">
        <f>SUM(LSU:PBRC!C74)</f>
        <v>0</v>
      </c>
      <c r="D74" s="306">
        <f>SUM(LSU:PBRC!D74)</f>
        <v>0</v>
      </c>
      <c r="E74" s="69">
        <f>SUM(LSU:PBRC!E74)</f>
        <v>0</v>
      </c>
      <c r="F74" s="69">
        <f t="shared" si="9"/>
        <v>0</v>
      </c>
      <c r="G74" s="70">
        <f t="shared" si="8"/>
        <v>0</v>
      </c>
      <c r="I74" s="225"/>
    </row>
    <row r="75" spans="1:10" ht="15" customHeight="1" x14ac:dyDescent="0.25">
      <c r="A75" s="75" t="s">
        <v>66</v>
      </c>
      <c r="B75" s="69">
        <f>SUM(LSU:PBRC!B75)</f>
        <v>-3017203.02</v>
      </c>
      <c r="C75" s="69">
        <f>SUM(LSU:PBRC!C75)</f>
        <v>-3076600</v>
      </c>
      <c r="D75" s="306">
        <f>SUM(LSU:PBRC!D75)</f>
        <v>10041571</v>
      </c>
      <c r="E75" s="69">
        <f>SUM(LSU:PBRC!E75)</f>
        <v>0</v>
      </c>
      <c r="F75" s="69">
        <f t="shared" si="9"/>
        <v>3076600</v>
      </c>
      <c r="G75" s="70">
        <f t="shared" si="8"/>
        <v>1</v>
      </c>
      <c r="I75" s="225"/>
    </row>
    <row r="76" spans="1:10" s="124" customFormat="1" ht="15" customHeight="1" x14ac:dyDescent="0.25">
      <c r="A76" s="95" t="s">
        <v>67</v>
      </c>
      <c r="B76" s="87">
        <f>SUM(B71:B75)-1</f>
        <v>1029081560.61</v>
      </c>
      <c r="C76" s="87">
        <f t="shared" ref="C76:E76" si="10">SUM(C71:C75)</f>
        <v>1045798631</v>
      </c>
      <c r="D76" s="310">
        <f>SUM(D71:D75)</f>
        <v>1787860204</v>
      </c>
      <c r="E76" s="87">
        <f t="shared" si="10"/>
        <v>1125177129</v>
      </c>
      <c r="F76" s="87">
        <f t="shared" si="9"/>
        <v>79378498</v>
      </c>
      <c r="G76" s="81">
        <f t="shared" si="8"/>
        <v>7.5902277596307161E-2</v>
      </c>
      <c r="I76" s="226"/>
    </row>
    <row r="77" spans="1:10" ht="15" customHeight="1" x14ac:dyDescent="0.25">
      <c r="A77" s="93"/>
      <c r="B77" s="65"/>
      <c r="C77" s="65"/>
      <c r="D77" s="305"/>
      <c r="E77" s="65"/>
      <c r="F77" s="65"/>
      <c r="G77" s="67"/>
      <c r="I77" s="225"/>
      <c r="J77" s="187"/>
    </row>
    <row r="78" spans="1:10" ht="15" customHeight="1" x14ac:dyDescent="0.25">
      <c r="A78" s="91" t="s">
        <v>68</v>
      </c>
      <c r="B78" s="65"/>
      <c r="C78" s="65"/>
      <c r="D78" s="305"/>
      <c r="E78" s="65"/>
      <c r="F78" s="65"/>
      <c r="G78" s="67"/>
      <c r="I78" s="225"/>
    </row>
    <row r="79" spans="1:10" ht="15" customHeight="1" x14ac:dyDescent="0.25">
      <c r="A79" s="73" t="s">
        <v>69</v>
      </c>
      <c r="B79" s="69">
        <f>SUM(LSU:PBRC!B79)</f>
        <v>449668014.30000001</v>
      </c>
      <c r="C79" s="69">
        <f>SUM(LSU:PBRC!C79)</f>
        <v>465702817.40835315</v>
      </c>
      <c r="D79" s="306">
        <f>SUM(LSU:PBRC!D79)</f>
        <v>714211434.40835309</v>
      </c>
      <c r="E79" s="69">
        <f>SUM(LSU:PBRC!E79)</f>
        <v>490236944.58668488</v>
      </c>
      <c r="F79" s="69">
        <f>E79-C79</f>
        <v>24534127.178331733</v>
      </c>
      <c r="G79" s="70">
        <f t="shared" ref="G79:G97" si="11">IF(ISBLANK(F79),"  ",IF(C79&gt;0,F79/C79,IF(F79&gt;0,1,0)))</f>
        <v>5.2681938483569224E-2</v>
      </c>
      <c r="I79" s="225"/>
    </row>
    <row r="80" spans="1:10" ht="15" customHeight="1" x14ac:dyDescent="0.25">
      <c r="A80" s="75" t="s">
        <v>70</v>
      </c>
      <c r="B80" s="69">
        <f>SUM(LSU:PBRC!B80)</f>
        <v>36301279.169</v>
      </c>
      <c r="C80" s="69">
        <f>SUM(LSU:PBRC!C80)</f>
        <v>34645574.988589421</v>
      </c>
      <c r="D80" s="306">
        <f>SUM(LSU:PBRC!D80)</f>
        <v>88933574.988589421</v>
      </c>
      <c r="E80" s="69">
        <f>SUM(LSU:PBRC!E80)</f>
        <v>37063422.448132753</v>
      </c>
      <c r="F80" s="69">
        <f>E80-C80</f>
        <v>2417847.4595433325</v>
      </c>
      <c r="G80" s="70">
        <f t="shared" si="11"/>
        <v>6.9788059812534636E-2</v>
      </c>
      <c r="I80" s="225"/>
    </row>
    <row r="81" spans="1:9" ht="15" customHeight="1" x14ac:dyDescent="0.25">
      <c r="A81" s="75" t="s">
        <v>71</v>
      </c>
      <c r="B81" s="69">
        <f>SUM(LSU:PBRC!B81)</f>
        <v>206167815.63</v>
      </c>
      <c r="C81" s="69">
        <f>SUM(LSU:PBRC!C81)</f>
        <v>209328164.01359937</v>
      </c>
      <c r="D81" s="306">
        <f>SUM(LSU:PBRC!D81)</f>
        <v>266684448.01359937</v>
      </c>
      <c r="E81" s="69">
        <f>SUM(LSU:PBRC!E81)</f>
        <v>227549124.10232455</v>
      </c>
      <c r="F81" s="69">
        <f t="shared" ref="F81:F96" si="12">E81-C81</f>
        <v>18220960.088725179</v>
      </c>
      <c r="G81" s="70">
        <f t="shared" si="11"/>
        <v>8.7044952477304594E-2</v>
      </c>
      <c r="I81" s="225"/>
    </row>
    <row r="82" spans="1:9" s="124" customFormat="1" ht="15" customHeight="1" x14ac:dyDescent="0.25">
      <c r="A82" s="94" t="s">
        <v>72</v>
      </c>
      <c r="B82" s="87">
        <f>SUM(B79:B81)</f>
        <v>692137109.09899998</v>
      </c>
      <c r="C82" s="87">
        <f t="shared" ref="C82:E82" si="13">SUM(C79:C81)</f>
        <v>709676556.41054189</v>
      </c>
      <c r="D82" s="310">
        <f>SUM(D79:D81)</f>
        <v>1069829457.4105419</v>
      </c>
      <c r="E82" s="87">
        <f t="shared" si="13"/>
        <v>754849491.13714218</v>
      </c>
      <c r="F82" s="87">
        <f t="shared" si="12"/>
        <v>45172934.726600289</v>
      </c>
      <c r="G82" s="81">
        <f t="shared" si="11"/>
        <v>6.3652849059971095E-2</v>
      </c>
      <c r="I82" s="226"/>
    </row>
    <row r="83" spans="1:9" ht="15" customHeight="1" x14ac:dyDescent="0.25">
      <c r="A83" s="75" t="s">
        <v>73</v>
      </c>
      <c r="B83" s="69">
        <f>SUM(LSU:PBRC!B83)</f>
        <v>734344.28999999992</v>
      </c>
      <c r="C83" s="69">
        <f>SUM(LSU:PBRC!C83)</f>
        <v>5048958.0238928217</v>
      </c>
      <c r="D83" s="306">
        <f>SUM(LSU:PBRC!D83)</f>
        <v>6826708.0238928217</v>
      </c>
      <c r="E83" s="69">
        <f>SUM(LSU:PBRC!E83)</f>
        <v>5087021.8843906866</v>
      </c>
      <c r="F83" s="69">
        <f t="shared" si="12"/>
        <v>38063.860497864895</v>
      </c>
      <c r="G83" s="70">
        <f t="shared" si="11"/>
        <v>7.5389536450368609E-3</v>
      </c>
      <c r="I83" s="225"/>
    </row>
    <row r="84" spans="1:9" ht="15" customHeight="1" x14ac:dyDescent="0.25">
      <c r="A84" s="75" t="s">
        <v>74</v>
      </c>
      <c r="B84" s="69">
        <f>SUM(LSU:PBRC!B84)</f>
        <v>81832644.519999996</v>
      </c>
      <c r="C84" s="69">
        <f>SUM(LSU:PBRC!C84)</f>
        <v>90065261.245342508</v>
      </c>
      <c r="D84" s="306">
        <f>SUM(LSU:PBRC!D84)</f>
        <v>106594650.24534251</v>
      </c>
      <c r="E84" s="69">
        <f>SUM(LSU:PBRC!E84)</f>
        <v>94734641.122639731</v>
      </c>
      <c r="F84" s="69">
        <f t="shared" si="12"/>
        <v>4669379.8772972226</v>
      </c>
      <c r="G84" s="70">
        <f t="shared" si="11"/>
        <v>5.1844404965168379E-2</v>
      </c>
      <c r="I84" s="225"/>
    </row>
    <row r="85" spans="1:9" ht="15" customHeight="1" x14ac:dyDescent="0.25">
      <c r="A85" s="75" t="s">
        <v>75</v>
      </c>
      <c r="B85" s="69">
        <f>SUM(LSU:PBRC!B85)</f>
        <v>33235120.880000003</v>
      </c>
      <c r="C85" s="69">
        <f>SUM(LSU:PBRC!C85)</f>
        <v>30597667.654209357</v>
      </c>
      <c r="D85" s="306">
        <f>SUM(LSU:PBRC!D85)</f>
        <v>50269428.65420936</v>
      </c>
      <c r="E85" s="69">
        <f>SUM(LSU:PBRC!E85)</f>
        <v>34427532.728873938</v>
      </c>
      <c r="F85" s="69">
        <f t="shared" si="12"/>
        <v>3829865.0746645816</v>
      </c>
      <c r="G85" s="70">
        <f t="shared" si="11"/>
        <v>0.12516852976987292</v>
      </c>
      <c r="I85" s="225"/>
    </row>
    <row r="86" spans="1:9" s="124" customFormat="1" ht="15" customHeight="1" x14ac:dyDescent="0.25">
      <c r="A86" s="78" t="s">
        <v>76</v>
      </c>
      <c r="B86" s="87">
        <f>SUM(B83:B85)</f>
        <v>115802109.69</v>
      </c>
      <c r="C86" s="87">
        <f t="shared" ref="C86:E86" si="14">SUM(C83:C85)</f>
        <v>125711886.92344469</v>
      </c>
      <c r="D86" s="310">
        <f>SUM(D83:D85)</f>
        <v>163690786.92344469</v>
      </c>
      <c r="E86" s="87">
        <f t="shared" si="14"/>
        <v>134249195.73590434</v>
      </c>
      <c r="F86" s="87">
        <f t="shared" si="12"/>
        <v>8537308.8124596477</v>
      </c>
      <c r="G86" s="81">
        <f t="shared" si="11"/>
        <v>6.7911706851227591E-2</v>
      </c>
      <c r="I86" s="226"/>
    </row>
    <row r="87" spans="1:9" ht="15" customHeight="1" x14ac:dyDescent="0.25">
      <c r="A87" s="75" t="s">
        <v>77</v>
      </c>
      <c r="B87" s="69">
        <f>SUM(LSU:PBRC!B87)</f>
        <v>32804547.869999997</v>
      </c>
      <c r="C87" s="69">
        <f>SUM(LSU:PBRC!C87)</f>
        <v>31033965.312236294</v>
      </c>
      <c r="D87" s="306">
        <f>SUM(LSU:PBRC!D87)</f>
        <v>59438411.312236294</v>
      </c>
      <c r="E87" s="69">
        <f>SUM(LSU:PBRC!E87)</f>
        <v>30760927.167274751</v>
      </c>
      <c r="F87" s="69">
        <f t="shared" si="12"/>
        <v>-273038.14496154338</v>
      </c>
      <c r="G87" s="70">
        <f t="shared" si="11"/>
        <v>-8.7980424742528131E-3</v>
      </c>
      <c r="I87" s="225"/>
    </row>
    <row r="88" spans="1:9" ht="15" customHeight="1" x14ac:dyDescent="0.25">
      <c r="A88" s="75" t="s">
        <v>78</v>
      </c>
      <c r="B88" s="69">
        <f>SUM(LSU:PBRC!B88)</f>
        <v>152659632.85099998</v>
      </c>
      <c r="C88" s="69">
        <f>SUM(LSU:PBRC!C88)</f>
        <v>148547253.95672956</v>
      </c>
      <c r="D88" s="306">
        <f>SUM(LSU:PBRC!D88)</f>
        <v>453067645.95672959</v>
      </c>
      <c r="E88" s="69">
        <f>SUM(LSU:PBRC!E88)</f>
        <v>166870019.04418564</v>
      </c>
      <c r="F88" s="69">
        <f t="shared" si="12"/>
        <v>18322765.087456077</v>
      </c>
      <c r="G88" s="70">
        <f t="shared" si="11"/>
        <v>0.12334637362460654</v>
      </c>
      <c r="I88" s="225"/>
    </row>
    <row r="89" spans="1:9" ht="15" customHeight="1" x14ac:dyDescent="0.25">
      <c r="A89" s="75" t="s">
        <v>79</v>
      </c>
      <c r="B89" s="69">
        <f>SUM(LSU:PBRC!B89)</f>
        <v>262147.28000000003</v>
      </c>
      <c r="C89" s="69">
        <f>SUM(LSU:PBRC!C89)</f>
        <v>262124</v>
      </c>
      <c r="D89" s="306">
        <f>SUM(LSU:PBRC!D89)</f>
        <v>1177574</v>
      </c>
      <c r="E89" s="69">
        <f>SUM(LSU:PBRC!E89)</f>
        <v>263884</v>
      </c>
      <c r="F89" s="69">
        <f t="shared" si="12"/>
        <v>1760</v>
      </c>
      <c r="G89" s="70">
        <f t="shared" si="11"/>
        <v>6.714379453998871E-3</v>
      </c>
      <c r="I89" s="225"/>
    </row>
    <row r="90" spans="1:9" ht="15" customHeight="1" x14ac:dyDescent="0.25">
      <c r="A90" s="75" t="s">
        <v>80</v>
      </c>
      <c r="B90" s="69">
        <f>SUM(LSU:PBRC!B90)</f>
        <v>22726411.57</v>
      </c>
      <c r="C90" s="69">
        <f>SUM(LSU:PBRC!C90)</f>
        <v>20079826</v>
      </c>
      <c r="D90" s="306">
        <f>SUM(LSU:PBRC!D90)</f>
        <v>20079826</v>
      </c>
      <c r="E90" s="69">
        <f>SUM(LSU:PBRC!E90)</f>
        <v>24624396</v>
      </c>
      <c r="F90" s="69">
        <f t="shared" si="12"/>
        <v>4544570</v>
      </c>
      <c r="G90" s="70">
        <f t="shared" si="11"/>
        <v>0.22632516835554253</v>
      </c>
      <c r="I90" s="225"/>
    </row>
    <row r="91" spans="1:9" s="124" customFormat="1" ht="15" customHeight="1" x14ac:dyDescent="0.25">
      <c r="A91" s="78" t="s">
        <v>81</v>
      </c>
      <c r="B91" s="87">
        <f>SUM(B87:B90)</f>
        <v>208452739.57099998</v>
      </c>
      <c r="C91" s="87">
        <f t="shared" ref="C91:E91" si="15">SUM(C87:C90)</f>
        <v>199923169.26896584</v>
      </c>
      <c r="D91" s="310">
        <f>SUM(D87:D90)</f>
        <v>533763457.2689659</v>
      </c>
      <c r="E91" s="87">
        <f t="shared" si="15"/>
        <v>222519226.21146038</v>
      </c>
      <c r="F91" s="87">
        <f t="shared" si="12"/>
        <v>22596056.942494541</v>
      </c>
      <c r="G91" s="81">
        <f t="shared" si="11"/>
        <v>0.11302370318117069</v>
      </c>
      <c r="I91" s="226"/>
    </row>
    <row r="92" spans="1:9" ht="15" customHeight="1" x14ac:dyDescent="0.25">
      <c r="A92" s="75" t="s">
        <v>82</v>
      </c>
      <c r="B92" s="69">
        <f>SUM(LSU:PBRC!B92)</f>
        <v>12220353.960000001</v>
      </c>
      <c r="C92" s="69">
        <f>SUM(LSU:PBRC!C92)</f>
        <v>9360868.3970475253</v>
      </c>
      <c r="D92" s="306">
        <f>SUM(LSU:PBRC!D92)</f>
        <v>19115868.397047523</v>
      </c>
      <c r="E92" s="69">
        <f>SUM(LSU:PBRC!E92)</f>
        <v>12433065.915493034</v>
      </c>
      <c r="F92" s="69">
        <f t="shared" si="12"/>
        <v>3072197.5184455086</v>
      </c>
      <c r="G92" s="70">
        <f t="shared" si="11"/>
        <v>0.32819578143139994</v>
      </c>
      <c r="I92" s="225"/>
    </row>
    <row r="93" spans="1:9" ht="15" customHeight="1" x14ac:dyDescent="0.25">
      <c r="A93" s="75" t="s">
        <v>83</v>
      </c>
      <c r="B93" s="69">
        <f>SUM(LSU:PBRC!B93)</f>
        <v>467974.29</v>
      </c>
      <c r="C93" s="69">
        <f>SUM(LSU:PBRC!C93)</f>
        <v>1126150</v>
      </c>
      <c r="D93" s="306">
        <f>SUM(LSU:PBRC!D93)</f>
        <v>1131150</v>
      </c>
      <c r="E93" s="69">
        <f>SUM(LSU:PBRC!E93)</f>
        <v>1126150</v>
      </c>
      <c r="F93" s="69">
        <f t="shared" si="12"/>
        <v>0</v>
      </c>
      <c r="G93" s="70">
        <f t="shared" si="11"/>
        <v>0</v>
      </c>
      <c r="I93" s="225"/>
    </row>
    <row r="94" spans="1:9" ht="15" customHeight="1" x14ac:dyDescent="0.25">
      <c r="A94" s="83" t="s">
        <v>84</v>
      </c>
      <c r="B94" s="69">
        <f>SUM(LSU:PBRC!B94)</f>
        <v>1275</v>
      </c>
      <c r="C94" s="69">
        <f>SUM(LSU:PBRC!C94)</f>
        <v>0</v>
      </c>
      <c r="D94" s="306">
        <f>SUM(LSU:PBRC!D94)</f>
        <v>329484</v>
      </c>
      <c r="E94" s="69">
        <f>SUM(LSU:PBRC!E94)</f>
        <v>0</v>
      </c>
      <c r="F94" s="69">
        <f t="shared" si="12"/>
        <v>0</v>
      </c>
      <c r="G94" s="70">
        <f t="shared" si="11"/>
        <v>0</v>
      </c>
      <c r="I94" s="225"/>
    </row>
    <row r="95" spans="1:9" s="124" customFormat="1" ht="15" customHeight="1" x14ac:dyDescent="0.25">
      <c r="A95" s="97" t="s">
        <v>85</v>
      </c>
      <c r="B95" s="87">
        <f>SUM(B92:B94)</f>
        <v>12689603.25</v>
      </c>
      <c r="C95" s="87">
        <f t="shared" ref="C95:E95" si="16">SUM(C92:C94)</f>
        <v>10487018.397047525</v>
      </c>
      <c r="D95" s="310">
        <f>SUM(D92:D94)</f>
        <v>20576502.397047523</v>
      </c>
      <c r="E95" s="87">
        <f t="shared" si="16"/>
        <v>13559215.915493034</v>
      </c>
      <c r="F95" s="87">
        <f t="shared" si="12"/>
        <v>3072197.5184455086</v>
      </c>
      <c r="G95" s="81">
        <f t="shared" si="11"/>
        <v>0.29295242957811946</v>
      </c>
      <c r="I95" s="226"/>
    </row>
    <row r="96" spans="1:9" ht="15" customHeight="1" x14ac:dyDescent="0.25">
      <c r="A96" s="83" t="s">
        <v>86</v>
      </c>
      <c r="B96" s="69">
        <f>SUM(LSU:PBRC!B96)</f>
        <v>0</v>
      </c>
      <c r="C96" s="69">
        <f>SUM(LSU:PBRC!C96)</f>
        <v>0</v>
      </c>
      <c r="D96" s="306">
        <f>SUM(LSU:PBRC!D96)</f>
        <v>0</v>
      </c>
      <c r="E96" s="69">
        <f>SUM(LSU:PBRC!E96)</f>
        <v>0</v>
      </c>
      <c r="F96" s="69">
        <f t="shared" si="12"/>
        <v>0</v>
      </c>
      <c r="G96" s="70">
        <f t="shared" si="11"/>
        <v>0</v>
      </c>
      <c r="I96" s="225"/>
    </row>
    <row r="97" spans="1:10" s="124" customFormat="1" ht="15" customHeight="1" thickBot="1" x14ac:dyDescent="0.3">
      <c r="A97" s="195" t="s">
        <v>67</v>
      </c>
      <c r="B97" s="196">
        <f>SUM(B82,B86,B91,B95,B96)-3</f>
        <v>1029081558.61</v>
      </c>
      <c r="C97" s="196">
        <f>SUM(C82,C86,C91,C95,C96)</f>
        <v>1045798630.9999999</v>
      </c>
      <c r="D97" s="313">
        <f>SUM(D82,D86,D91,D95,D96)</f>
        <v>1787860204</v>
      </c>
      <c r="E97" s="196">
        <f>SUM(E82,E86,E91,E95,E96)</f>
        <v>1125177129</v>
      </c>
      <c r="F97" s="197">
        <f>E97-C97</f>
        <v>79378498.000000119</v>
      </c>
      <c r="G97" s="198">
        <f t="shared" si="11"/>
        <v>7.5902277596307285E-2</v>
      </c>
      <c r="I97" s="226"/>
      <c r="J97" s="189"/>
    </row>
    <row r="98" spans="1:10" ht="15" customHeight="1" thickTop="1" x14ac:dyDescent="0.4">
      <c r="A98" s="4"/>
      <c r="B98" s="5"/>
      <c r="C98" s="5"/>
      <c r="D98" s="142"/>
      <c r="E98" s="5"/>
      <c r="F98" s="5"/>
      <c r="G98" s="6" t="s">
        <v>46</v>
      </c>
      <c r="I98" s="142"/>
      <c r="J98" s="142"/>
    </row>
    <row r="99" spans="1:10" x14ac:dyDescent="0.25">
      <c r="A99" s="1" t="s">
        <v>196</v>
      </c>
    </row>
    <row r="100" spans="1:10" x14ac:dyDescent="0.25">
      <c r="A100" s="1" t="s">
        <v>190</v>
      </c>
    </row>
    <row r="102" spans="1:10" x14ac:dyDescent="0.25">
      <c r="A102" s="1" t="s">
        <v>46</v>
      </c>
    </row>
  </sheetData>
  <mergeCells count="1">
    <mergeCell ref="D2:D3"/>
  </mergeCells>
  <hyperlinks>
    <hyperlink ref="J2" location="Home!A1" tooltip="Home" display="Home" xr:uid="{00000000-0004-0000-1600-000000000000}"/>
  </hyperlinks>
  <printOptions horizontalCentered="1" verticalCentered="1"/>
  <pageMargins left="0.25" right="0.25" top="0.75" bottom="0.75" header="0.3" footer="0.3"/>
  <pageSetup scale="46" fitToWidth="0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24">
    <tabColor theme="9" tint="0.79998168889431442"/>
    <pageSetUpPr fitToPage="1"/>
  </sheetPr>
  <dimension ref="A1:N100"/>
  <sheetViews>
    <sheetView workbookViewId="0">
      <pane xSplit="1" ySplit="5" topLeftCell="B6" activePane="bottomRight" state="frozen"/>
      <selection activeCell="I2" sqref="I2"/>
      <selection pane="topRight" activeCell="I2" sqref="I2"/>
      <selection pane="bottomLeft" activeCell="I2" sqref="I2"/>
      <selection pane="bottomRight" activeCell="J2" sqref="J2"/>
    </sheetView>
  </sheetViews>
  <sheetFormatPr defaultColWidth="9.140625" defaultRowHeight="15.75" x14ac:dyDescent="0.25"/>
  <cols>
    <col min="1" max="1" width="66.5703125" style="11" customWidth="1"/>
    <col min="2" max="3" width="23.7109375" style="12" customWidth="1"/>
    <col min="4" max="4" width="27.140625" style="139" bestFit="1" customWidth="1"/>
    <col min="5" max="6" width="23.7109375" style="12" customWidth="1"/>
    <col min="7" max="7" width="23.7109375" style="13" customWidth="1"/>
    <col min="9" max="9" width="7.7109375" style="139" customWidth="1"/>
    <col min="10" max="10" width="11.5703125" style="139" customWidth="1"/>
    <col min="11" max="16384" width="9.140625" style="139"/>
  </cols>
  <sheetData>
    <row r="1" spans="1:10" ht="19.5" customHeight="1" thickBot="1" x14ac:dyDescent="0.35">
      <c r="A1" s="30" t="s">
        <v>0</v>
      </c>
      <c r="B1" s="31"/>
      <c r="D1" s="210"/>
      <c r="E1" s="32" t="s">
        <v>1</v>
      </c>
      <c r="F1" s="29" t="s">
        <v>117</v>
      </c>
      <c r="G1" s="40"/>
      <c r="I1" s="210"/>
      <c r="J1" s="142"/>
    </row>
    <row r="2" spans="1:10" ht="19.5" customHeight="1" thickBot="1" x14ac:dyDescent="0.3">
      <c r="A2" s="30" t="s">
        <v>2</v>
      </c>
      <c r="B2" s="31"/>
      <c r="C2" s="31"/>
      <c r="D2" s="355" t="s">
        <v>207</v>
      </c>
      <c r="E2" s="31"/>
      <c r="F2" s="31"/>
      <c r="G2" s="36"/>
      <c r="I2" s="142"/>
      <c r="J2" s="209" t="s">
        <v>187</v>
      </c>
    </row>
    <row r="3" spans="1:10" ht="19.5" customHeight="1" thickBot="1" x14ac:dyDescent="0.3">
      <c r="A3" s="37" t="s">
        <v>3</v>
      </c>
      <c r="B3" s="38"/>
      <c r="C3" s="38"/>
      <c r="D3" s="356"/>
      <c r="E3" s="38"/>
      <c r="F3" s="38"/>
      <c r="G3" s="39"/>
      <c r="I3" s="142"/>
      <c r="J3" s="142"/>
    </row>
    <row r="4" spans="1:10" ht="15" customHeight="1" thickTop="1" x14ac:dyDescent="0.25">
      <c r="A4" s="57" t="s">
        <v>4</v>
      </c>
      <c r="B4" s="58" t="s">
        <v>5</v>
      </c>
      <c r="C4" s="59" t="s">
        <v>6</v>
      </c>
      <c r="D4" s="303" t="s">
        <v>212</v>
      </c>
      <c r="E4" s="59" t="s">
        <v>6</v>
      </c>
      <c r="F4" s="59" t="s">
        <v>7</v>
      </c>
      <c r="G4" s="60" t="s">
        <v>8</v>
      </c>
      <c r="I4" s="224"/>
    </row>
    <row r="5" spans="1:10" s="140" customFormat="1" ht="15" customHeight="1" x14ac:dyDescent="0.25">
      <c r="A5" s="61"/>
      <c r="B5" s="62" t="s">
        <v>197</v>
      </c>
      <c r="C5" s="62" t="s">
        <v>208</v>
      </c>
      <c r="D5" s="304" t="s">
        <v>210</v>
      </c>
      <c r="E5" s="62" t="s">
        <v>209</v>
      </c>
      <c r="F5" s="62" t="s">
        <v>197</v>
      </c>
      <c r="G5" s="63" t="s">
        <v>9</v>
      </c>
      <c r="I5" s="224"/>
    </row>
    <row r="6" spans="1:10" ht="15" customHeight="1" x14ac:dyDescent="0.25">
      <c r="A6" s="64" t="s">
        <v>10</v>
      </c>
      <c r="B6" s="65"/>
      <c r="C6" s="65"/>
      <c r="D6" s="305"/>
      <c r="E6" s="65"/>
      <c r="F6" s="65"/>
      <c r="G6" s="66"/>
      <c r="I6" s="225"/>
    </row>
    <row r="7" spans="1:10" ht="15" customHeight="1" x14ac:dyDescent="0.25">
      <c r="A7" s="64" t="s">
        <v>11</v>
      </c>
      <c r="B7" s="65"/>
      <c r="C7" s="65"/>
      <c r="D7" s="305"/>
      <c r="E7" s="65"/>
      <c r="F7" s="65"/>
      <c r="G7" s="67"/>
      <c r="I7" s="225"/>
    </row>
    <row r="8" spans="1:10" ht="15" customHeight="1" x14ac:dyDescent="0.25">
      <c r="A8" s="68" t="s">
        <v>12</v>
      </c>
      <c r="B8" s="69">
        <v>107546191</v>
      </c>
      <c r="C8" s="69">
        <v>107546191</v>
      </c>
      <c r="D8" s="306">
        <v>107546191</v>
      </c>
      <c r="E8" s="69">
        <v>120444854</v>
      </c>
      <c r="F8" s="69">
        <f>E8-C8</f>
        <v>12898663</v>
      </c>
      <c r="G8" s="70">
        <f t="shared" ref="G8:G31" si="0">IF(ISBLANK(F8),"  ",IF(C8&gt;0,F8/C8,IF(F8&gt;0,1,0)))</f>
        <v>0.11993602823181343</v>
      </c>
      <c r="I8" s="225"/>
    </row>
    <row r="9" spans="1:10" ht="15" customHeight="1" x14ac:dyDescent="0.25">
      <c r="A9" s="68" t="s">
        <v>13</v>
      </c>
      <c r="B9" s="69">
        <v>0</v>
      </c>
      <c r="C9" s="69">
        <v>0</v>
      </c>
      <c r="D9" s="306">
        <v>0</v>
      </c>
      <c r="E9" s="69">
        <v>0</v>
      </c>
      <c r="F9" s="69">
        <f>E9-C9</f>
        <v>0</v>
      </c>
      <c r="G9" s="70">
        <f t="shared" si="0"/>
        <v>0</v>
      </c>
      <c r="I9" s="225"/>
    </row>
    <row r="10" spans="1:10" ht="15" customHeight="1" x14ac:dyDescent="0.25">
      <c r="A10" s="71" t="s">
        <v>14</v>
      </c>
      <c r="B10" s="72">
        <v>11842144.370000001</v>
      </c>
      <c r="C10" s="72">
        <v>12046948</v>
      </c>
      <c r="D10" s="314">
        <v>12046948</v>
      </c>
      <c r="E10" s="72">
        <v>12099636</v>
      </c>
      <c r="F10" s="69">
        <f t="shared" ref="F10:F31" si="1">E10-C10</f>
        <v>52688</v>
      </c>
      <c r="G10" s="70">
        <f t="shared" si="0"/>
        <v>4.3735558582970561E-3</v>
      </c>
      <c r="I10" s="225"/>
    </row>
    <row r="11" spans="1:10" ht="15" customHeight="1" x14ac:dyDescent="0.25">
      <c r="A11" s="73" t="s">
        <v>15</v>
      </c>
      <c r="B11" s="74">
        <v>0</v>
      </c>
      <c r="C11" s="74">
        <v>0</v>
      </c>
      <c r="D11" s="307">
        <v>0</v>
      </c>
      <c r="E11" s="74">
        <v>0</v>
      </c>
      <c r="F11" s="69">
        <f t="shared" si="1"/>
        <v>0</v>
      </c>
      <c r="G11" s="70">
        <f t="shared" si="0"/>
        <v>0</v>
      </c>
      <c r="I11" s="225"/>
    </row>
    <row r="12" spans="1:10" ht="15" customHeight="1" x14ac:dyDescent="0.25">
      <c r="A12" s="75" t="s">
        <v>16</v>
      </c>
      <c r="B12" s="74">
        <v>7398159</v>
      </c>
      <c r="C12" s="74">
        <v>7398159</v>
      </c>
      <c r="D12" s="307">
        <v>7398159</v>
      </c>
      <c r="E12" s="74">
        <v>7458245</v>
      </c>
      <c r="F12" s="69">
        <f t="shared" si="1"/>
        <v>60086</v>
      </c>
      <c r="G12" s="70">
        <f t="shared" si="0"/>
        <v>8.1217502894976971E-3</v>
      </c>
      <c r="I12" s="225"/>
    </row>
    <row r="13" spans="1:10" ht="15" customHeight="1" x14ac:dyDescent="0.25">
      <c r="A13" s="75" t="s">
        <v>17</v>
      </c>
      <c r="B13" s="74">
        <v>0</v>
      </c>
      <c r="C13" s="74">
        <v>0</v>
      </c>
      <c r="D13" s="307">
        <v>0</v>
      </c>
      <c r="E13" s="74">
        <v>0</v>
      </c>
      <c r="F13" s="69">
        <f t="shared" si="1"/>
        <v>0</v>
      </c>
      <c r="G13" s="70">
        <f t="shared" si="0"/>
        <v>0</v>
      </c>
      <c r="I13" s="225"/>
    </row>
    <row r="14" spans="1:10" ht="15" customHeight="1" x14ac:dyDescent="0.25">
      <c r="A14" s="75" t="s">
        <v>18</v>
      </c>
      <c r="B14" s="74">
        <v>0</v>
      </c>
      <c r="C14" s="74">
        <v>0</v>
      </c>
      <c r="D14" s="307">
        <v>0</v>
      </c>
      <c r="E14" s="74">
        <v>0</v>
      </c>
      <c r="F14" s="69">
        <f t="shared" si="1"/>
        <v>0</v>
      </c>
      <c r="G14" s="70">
        <f t="shared" si="0"/>
        <v>0</v>
      </c>
      <c r="I14" s="225"/>
    </row>
    <row r="15" spans="1:10" ht="15" customHeight="1" x14ac:dyDescent="0.25">
      <c r="A15" s="75" t="s">
        <v>19</v>
      </c>
      <c r="B15" s="74">
        <v>0</v>
      </c>
      <c r="C15" s="74">
        <v>0</v>
      </c>
      <c r="D15" s="307">
        <v>0</v>
      </c>
      <c r="E15" s="74">
        <v>0</v>
      </c>
      <c r="F15" s="69">
        <f t="shared" si="1"/>
        <v>0</v>
      </c>
      <c r="G15" s="70">
        <f t="shared" si="0"/>
        <v>0</v>
      </c>
      <c r="I15" s="225"/>
    </row>
    <row r="16" spans="1:10" ht="15" customHeight="1" x14ac:dyDescent="0.25">
      <c r="A16" s="75" t="s">
        <v>20</v>
      </c>
      <c r="B16" s="74">
        <v>0</v>
      </c>
      <c r="C16" s="74">
        <v>0</v>
      </c>
      <c r="D16" s="307">
        <v>0</v>
      </c>
      <c r="E16" s="74">
        <v>0</v>
      </c>
      <c r="F16" s="69">
        <f t="shared" si="1"/>
        <v>0</v>
      </c>
      <c r="G16" s="70">
        <f t="shared" si="0"/>
        <v>0</v>
      </c>
      <c r="I16" s="225"/>
    </row>
    <row r="17" spans="1:9" ht="15" customHeight="1" x14ac:dyDescent="0.25">
      <c r="A17" s="75" t="s">
        <v>21</v>
      </c>
      <c r="B17" s="74">
        <v>0</v>
      </c>
      <c r="C17" s="74">
        <v>0</v>
      </c>
      <c r="D17" s="307">
        <v>0</v>
      </c>
      <c r="E17" s="74">
        <v>0</v>
      </c>
      <c r="F17" s="69">
        <f t="shared" si="1"/>
        <v>0</v>
      </c>
      <c r="G17" s="70">
        <f t="shared" si="0"/>
        <v>0</v>
      </c>
      <c r="I17" s="225"/>
    </row>
    <row r="18" spans="1:9" ht="15" customHeight="1" x14ac:dyDescent="0.25">
      <c r="A18" s="75" t="s">
        <v>22</v>
      </c>
      <c r="B18" s="74">
        <v>750000</v>
      </c>
      <c r="C18" s="74">
        <v>750000</v>
      </c>
      <c r="D18" s="307">
        <v>750000</v>
      </c>
      <c r="E18" s="74">
        <v>750000</v>
      </c>
      <c r="F18" s="69">
        <f t="shared" si="1"/>
        <v>0</v>
      </c>
      <c r="G18" s="70">
        <f t="shared" si="0"/>
        <v>0</v>
      </c>
      <c r="I18" s="225"/>
    </row>
    <row r="19" spans="1:9" ht="15" customHeight="1" x14ac:dyDescent="0.25">
      <c r="A19" s="75" t="s">
        <v>23</v>
      </c>
      <c r="B19" s="74">
        <v>3451512.37</v>
      </c>
      <c r="C19" s="74">
        <v>3656316</v>
      </c>
      <c r="D19" s="307">
        <v>3656316</v>
      </c>
      <c r="E19" s="74">
        <v>3655956</v>
      </c>
      <c r="F19" s="69">
        <f t="shared" si="1"/>
        <v>-360</v>
      </c>
      <c r="G19" s="70">
        <f t="shared" si="0"/>
        <v>-9.8459761136619484E-5</v>
      </c>
      <c r="I19" s="225"/>
    </row>
    <row r="20" spans="1:9" ht="15" customHeight="1" x14ac:dyDescent="0.25">
      <c r="A20" s="75" t="s">
        <v>24</v>
      </c>
      <c r="B20" s="74">
        <v>210000</v>
      </c>
      <c r="C20" s="74">
        <v>210000</v>
      </c>
      <c r="D20" s="307">
        <v>210000</v>
      </c>
      <c r="E20" s="74">
        <v>210000</v>
      </c>
      <c r="F20" s="69">
        <f t="shared" si="1"/>
        <v>0</v>
      </c>
      <c r="G20" s="70">
        <f t="shared" si="0"/>
        <v>0</v>
      </c>
      <c r="I20" s="225"/>
    </row>
    <row r="21" spans="1:9" ht="15" customHeight="1" x14ac:dyDescent="0.25">
      <c r="A21" s="75" t="s">
        <v>25</v>
      </c>
      <c r="B21" s="74">
        <v>0</v>
      </c>
      <c r="C21" s="74">
        <v>0</v>
      </c>
      <c r="D21" s="307">
        <v>0</v>
      </c>
      <c r="E21" s="74">
        <v>0</v>
      </c>
      <c r="F21" s="69">
        <f t="shared" si="1"/>
        <v>0</v>
      </c>
      <c r="G21" s="70">
        <f t="shared" si="0"/>
        <v>0</v>
      </c>
      <c r="I21" s="225"/>
    </row>
    <row r="22" spans="1:9" ht="15" customHeight="1" x14ac:dyDescent="0.25">
      <c r="A22" s="75" t="s">
        <v>26</v>
      </c>
      <c r="B22" s="74">
        <v>0</v>
      </c>
      <c r="C22" s="74">
        <v>0</v>
      </c>
      <c r="D22" s="307">
        <v>0</v>
      </c>
      <c r="E22" s="74">
        <v>0</v>
      </c>
      <c r="F22" s="69">
        <f t="shared" si="1"/>
        <v>0</v>
      </c>
      <c r="G22" s="70">
        <f t="shared" si="0"/>
        <v>0</v>
      </c>
      <c r="I22" s="225"/>
    </row>
    <row r="23" spans="1:9" ht="15" customHeight="1" x14ac:dyDescent="0.25">
      <c r="A23" s="76" t="s">
        <v>27</v>
      </c>
      <c r="B23" s="74">
        <v>0</v>
      </c>
      <c r="C23" s="74">
        <v>0</v>
      </c>
      <c r="D23" s="307">
        <v>0</v>
      </c>
      <c r="E23" s="74">
        <v>0</v>
      </c>
      <c r="F23" s="69">
        <f t="shared" si="1"/>
        <v>0</v>
      </c>
      <c r="G23" s="70">
        <f t="shared" si="0"/>
        <v>0</v>
      </c>
      <c r="I23" s="225"/>
    </row>
    <row r="24" spans="1:9" ht="15" customHeight="1" x14ac:dyDescent="0.25">
      <c r="A24" s="76" t="s">
        <v>28</v>
      </c>
      <c r="B24" s="74">
        <v>0</v>
      </c>
      <c r="C24" s="74">
        <v>0</v>
      </c>
      <c r="D24" s="307">
        <v>0</v>
      </c>
      <c r="E24" s="74">
        <v>0</v>
      </c>
      <c r="F24" s="69">
        <f t="shared" si="1"/>
        <v>0</v>
      </c>
      <c r="G24" s="70">
        <f t="shared" si="0"/>
        <v>0</v>
      </c>
      <c r="I24" s="225"/>
    </row>
    <row r="25" spans="1:9" ht="15" customHeight="1" x14ac:dyDescent="0.25">
      <c r="A25" s="76" t="s">
        <v>29</v>
      </c>
      <c r="B25" s="74">
        <v>0</v>
      </c>
      <c r="C25" s="74">
        <v>0</v>
      </c>
      <c r="D25" s="307">
        <v>0</v>
      </c>
      <c r="E25" s="74">
        <v>0</v>
      </c>
      <c r="F25" s="69">
        <f t="shared" si="1"/>
        <v>0</v>
      </c>
      <c r="G25" s="70">
        <f t="shared" si="0"/>
        <v>0</v>
      </c>
      <c r="I25" s="225"/>
    </row>
    <row r="26" spans="1:9" ht="15" customHeight="1" x14ac:dyDescent="0.25">
      <c r="A26" s="76" t="s">
        <v>30</v>
      </c>
      <c r="B26" s="74">
        <v>0</v>
      </c>
      <c r="C26" s="74">
        <v>0</v>
      </c>
      <c r="D26" s="307">
        <v>0</v>
      </c>
      <c r="E26" s="74">
        <v>0</v>
      </c>
      <c r="F26" s="69">
        <f t="shared" si="1"/>
        <v>0</v>
      </c>
      <c r="G26" s="70">
        <f t="shared" si="0"/>
        <v>0</v>
      </c>
      <c r="I26" s="225"/>
    </row>
    <row r="27" spans="1:9" ht="15" customHeight="1" x14ac:dyDescent="0.25">
      <c r="A27" s="76" t="s">
        <v>31</v>
      </c>
      <c r="B27" s="74">
        <v>0</v>
      </c>
      <c r="C27" s="74">
        <v>0</v>
      </c>
      <c r="D27" s="307">
        <v>0</v>
      </c>
      <c r="E27" s="74">
        <v>0</v>
      </c>
      <c r="F27" s="69">
        <f t="shared" si="1"/>
        <v>0</v>
      </c>
      <c r="G27" s="70">
        <f t="shared" si="0"/>
        <v>0</v>
      </c>
      <c r="I27" s="225"/>
    </row>
    <row r="28" spans="1:9" ht="15" customHeight="1" x14ac:dyDescent="0.25">
      <c r="A28" s="76" t="s">
        <v>87</v>
      </c>
      <c r="B28" s="74">
        <v>0</v>
      </c>
      <c r="C28" s="74">
        <v>0</v>
      </c>
      <c r="D28" s="307">
        <v>0</v>
      </c>
      <c r="E28" s="74">
        <v>0</v>
      </c>
      <c r="F28" s="69">
        <f t="shared" si="1"/>
        <v>0</v>
      </c>
      <c r="G28" s="70">
        <f t="shared" si="0"/>
        <v>0</v>
      </c>
      <c r="I28" s="225"/>
    </row>
    <row r="29" spans="1:9" ht="15" customHeight="1" x14ac:dyDescent="0.25">
      <c r="A29" s="76" t="s">
        <v>32</v>
      </c>
      <c r="B29" s="74">
        <v>0</v>
      </c>
      <c r="C29" s="74">
        <v>0</v>
      </c>
      <c r="D29" s="307">
        <v>0</v>
      </c>
      <c r="E29" s="74">
        <v>0</v>
      </c>
      <c r="F29" s="69">
        <f t="shared" si="1"/>
        <v>0</v>
      </c>
      <c r="G29" s="70">
        <f t="shared" si="0"/>
        <v>0</v>
      </c>
      <c r="I29" s="225"/>
    </row>
    <row r="30" spans="1:9" ht="15" customHeight="1" x14ac:dyDescent="0.25">
      <c r="A30" s="217" t="s">
        <v>199</v>
      </c>
      <c r="B30" s="74">
        <v>32473</v>
      </c>
      <c r="C30" s="74">
        <v>32473</v>
      </c>
      <c r="D30" s="307">
        <v>32473</v>
      </c>
      <c r="E30" s="74">
        <v>25435</v>
      </c>
      <c r="F30" s="69">
        <f t="shared" si="1"/>
        <v>-7038</v>
      </c>
      <c r="G30" s="70">
        <f t="shared" si="0"/>
        <v>-0.21673390201090137</v>
      </c>
      <c r="I30" s="225"/>
    </row>
    <row r="31" spans="1:9" ht="15" customHeight="1" x14ac:dyDescent="0.25">
      <c r="A31" s="76" t="s">
        <v>200</v>
      </c>
      <c r="B31" s="74">
        <v>0</v>
      </c>
      <c r="C31" s="74">
        <v>0</v>
      </c>
      <c r="D31" s="307">
        <v>0</v>
      </c>
      <c r="E31" s="74">
        <v>0</v>
      </c>
      <c r="F31" s="69">
        <f t="shared" si="1"/>
        <v>0</v>
      </c>
      <c r="G31" s="70">
        <f t="shared" si="0"/>
        <v>0</v>
      </c>
      <c r="I31" s="225"/>
    </row>
    <row r="32" spans="1:9" ht="15" customHeight="1" x14ac:dyDescent="0.25">
      <c r="A32" s="350" t="s">
        <v>211</v>
      </c>
      <c r="B32" s="74">
        <v>0</v>
      </c>
      <c r="C32" s="74">
        <v>0</v>
      </c>
      <c r="D32" s="307">
        <v>0</v>
      </c>
      <c r="E32" s="74">
        <v>0</v>
      </c>
      <c r="F32" s="69">
        <f t="shared" ref="F32" si="2">E32-C32</f>
        <v>0</v>
      </c>
      <c r="G32" s="70">
        <f t="shared" ref="G32" si="3">IF(ISBLANK(F32),"  ",IF(C32&gt;0,F32/C32,IF(F32&gt;0,1,0)))</f>
        <v>0</v>
      </c>
      <c r="I32" s="225"/>
    </row>
    <row r="33" spans="1:14" ht="15" customHeight="1" x14ac:dyDescent="0.25">
      <c r="A33" s="77" t="s">
        <v>33</v>
      </c>
      <c r="B33" s="74"/>
      <c r="C33" s="74"/>
      <c r="D33" s="307"/>
      <c r="E33" s="74"/>
      <c r="F33" s="74"/>
      <c r="G33" s="66"/>
      <c r="I33" s="225"/>
    </row>
    <row r="34" spans="1:14" ht="15" customHeight="1" x14ac:dyDescent="0.25">
      <c r="A34" s="73" t="s">
        <v>34</v>
      </c>
      <c r="B34" s="69">
        <v>0</v>
      </c>
      <c r="C34" s="69">
        <v>0</v>
      </c>
      <c r="D34" s="306">
        <v>0</v>
      </c>
      <c r="E34" s="69">
        <v>0</v>
      </c>
      <c r="F34" s="69">
        <f>E34-C34</f>
        <v>0</v>
      </c>
      <c r="G34" s="70">
        <f>IF(ISBLANK(F34),"  ",IF(C34&gt;0,F34/C34,IF(F34&gt;0,1,0)))</f>
        <v>0</v>
      </c>
      <c r="I34" s="225"/>
    </row>
    <row r="35" spans="1:14" ht="15" customHeight="1" x14ac:dyDescent="0.25">
      <c r="A35" s="78" t="s">
        <v>35</v>
      </c>
      <c r="B35" s="74"/>
      <c r="C35" s="74"/>
      <c r="D35" s="307"/>
      <c r="E35" s="74"/>
      <c r="F35" s="74"/>
      <c r="G35" s="66"/>
      <c r="I35" s="225"/>
    </row>
    <row r="36" spans="1:14" ht="15" customHeight="1" x14ac:dyDescent="0.25">
      <c r="A36" s="73" t="s">
        <v>34</v>
      </c>
      <c r="B36" s="65">
        <v>0</v>
      </c>
      <c r="C36" s="65">
        <v>0</v>
      </c>
      <c r="D36" s="305">
        <v>0</v>
      </c>
      <c r="E36" s="65">
        <v>0</v>
      </c>
      <c r="F36" s="69">
        <f>E36-C36</f>
        <v>0</v>
      </c>
      <c r="G36" s="70">
        <f>IF(ISBLANK(F36),"  ",IF(C36&gt;0,F36/C36,IF(F36&gt;0,1,0)))</f>
        <v>0</v>
      </c>
      <c r="I36" s="225"/>
    </row>
    <row r="37" spans="1:14" ht="15" customHeight="1" x14ac:dyDescent="0.25">
      <c r="A37" s="75" t="s">
        <v>36</v>
      </c>
      <c r="B37" s="74"/>
      <c r="C37" s="74"/>
      <c r="D37" s="307"/>
      <c r="E37" s="74"/>
      <c r="F37" s="72"/>
      <c r="G37" s="70" t="str">
        <f>IF(ISBLANK(F37),"  ",IF(C37&gt;0,F37/C37,IF(F37&gt;0,1,0)))</f>
        <v xml:space="preserve">  </v>
      </c>
      <c r="I37" s="225"/>
    </row>
    <row r="38" spans="1:14" s="124" customFormat="1" ht="15" customHeight="1" x14ac:dyDescent="0.25">
      <c r="A38" s="79" t="s">
        <v>38</v>
      </c>
      <c r="B38" s="80">
        <v>119388335.37</v>
      </c>
      <c r="C38" s="80">
        <v>119593139</v>
      </c>
      <c r="D38" s="311">
        <v>119593139</v>
      </c>
      <c r="E38" s="80">
        <v>132544490</v>
      </c>
      <c r="F38" s="80">
        <f>E38-C38</f>
        <v>12951351</v>
      </c>
      <c r="G38" s="81">
        <f>IF(ISBLANK(F38),"  ",IF(C38&gt;0,F38/C38,IF(F38&gt;0,1,0)))</f>
        <v>0.1082951004405027</v>
      </c>
      <c r="I38" s="226"/>
    </row>
    <row r="39" spans="1:14" ht="15" customHeight="1" x14ac:dyDescent="0.25">
      <c r="A39" s="77" t="s">
        <v>39</v>
      </c>
      <c r="B39" s="74"/>
      <c r="C39" s="74"/>
      <c r="D39" s="307"/>
      <c r="E39" s="74"/>
      <c r="F39" s="74"/>
      <c r="G39" s="66"/>
      <c r="I39" s="225"/>
    </row>
    <row r="40" spans="1:14" ht="15" customHeight="1" x14ac:dyDescent="0.25">
      <c r="A40" s="82" t="s">
        <v>40</v>
      </c>
      <c r="B40" s="69">
        <v>0</v>
      </c>
      <c r="C40" s="69">
        <v>0</v>
      </c>
      <c r="D40" s="306">
        <v>0</v>
      </c>
      <c r="E40" s="69">
        <v>0</v>
      </c>
      <c r="F40" s="69">
        <f>E40-C40</f>
        <v>0</v>
      </c>
      <c r="G40" s="70">
        <f t="shared" ref="G40:G45" si="4">IF(ISBLANK(F40),"  ",IF(C40&gt;0,F40/C40,IF(F40&gt;0,1,0)))</f>
        <v>0</v>
      </c>
      <c r="I40" s="225"/>
    </row>
    <row r="41" spans="1:14" ht="15" customHeight="1" x14ac:dyDescent="0.25">
      <c r="A41" s="83" t="s">
        <v>41</v>
      </c>
      <c r="B41" s="69">
        <v>0</v>
      </c>
      <c r="C41" s="69">
        <v>0</v>
      </c>
      <c r="D41" s="306">
        <v>0</v>
      </c>
      <c r="E41" s="69">
        <v>0</v>
      </c>
      <c r="F41" s="72">
        <f>E41-C41</f>
        <v>0</v>
      </c>
      <c r="G41" s="70">
        <f t="shared" si="4"/>
        <v>0</v>
      </c>
      <c r="I41" s="225"/>
    </row>
    <row r="42" spans="1:14" ht="15" customHeight="1" x14ac:dyDescent="0.25">
      <c r="A42" s="83" t="s">
        <v>42</v>
      </c>
      <c r="B42" s="69">
        <v>0</v>
      </c>
      <c r="C42" s="69">
        <v>0</v>
      </c>
      <c r="D42" s="306">
        <v>0</v>
      </c>
      <c r="E42" s="69">
        <v>0</v>
      </c>
      <c r="F42" s="72">
        <f t="shared" ref="F42:F45" si="5">E42-C42</f>
        <v>0</v>
      </c>
      <c r="G42" s="70">
        <f t="shared" si="4"/>
        <v>0</v>
      </c>
      <c r="I42" s="225"/>
    </row>
    <row r="43" spans="1:14" ht="15" customHeight="1" x14ac:dyDescent="0.25">
      <c r="A43" s="83" t="s">
        <v>43</v>
      </c>
      <c r="B43" s="69">
        <v>0</v>
      </c>
      <c r="C43" s="69">
        <v>0</v>
      </c>
      <c r="D43" s="306">
        <v>0</v>
      </c>
      <c r="E43" s="69">
        <v>0</v>
      </c>
      <c r="F43" s="72">
        <f t="shared" si="5"/>
        <v>0</v>
      </c>
      <c r="G43" s="70">
        <f t="shared" si="4"/>
        <v>0</v>
      </c>
      <c r="I43" s="225"/>
    </row>
    <row r="44" spans="1:14" ht="15" customHeight="1" x14ac:dyDescent="0.25">
      <c r="A44" s="84" t="s">
        <v>44</v>
      </c>
      <c r="B44" s="69">
        <v>0</v>
      </c>
      <c r="C44" s="69">
        <v>0</v>
      </c>
      <c r="D44" s="306">
        <v>0</v>
      </c>
      <c r="E44" s="69">
        <v>0</v>
      </c>
      <c r="F44" s="72">
        <f t="shared" si="5"/>
        <v>0</v>
      </c>
      <c r="G44" s="70">
        <f t="shared" si="4"/>
        <v>0</v>
      </c>
      <c r="I44" s="225"/>
    </row>
    <row r="45" spans="1:14" s="124" customFormat="1" ht="15" customHeight="1" x14ac:dyDescent="0.25">
      <c r="A45" s="77" t="s">
        <v>45</v>
      </c>
      <c r="B45" s="85">
        <v>0</v>
      </c>
      <c r="C45" s="85">
        <v>0</v>
      </c>
      <c r="D45" s="315">
        <v>0</v>
      </c>
      <c r="E45" s="85">
        <v>0</v>
      </c>
      <c r="F45" s="96">
        <f t="shared" si="5"/>
        <v>0</v>
      </c>
      <c r="G45" s="81">
        <f t="shared" si="4"/>
        <v>0</v>
      </c>
      <c r="I45" s="226"/>
      <c r="N45" s="124" t="s">
        <v>46</v>
      </c>
    </row>
    <row r="46" spans="1:14" ht="15" customHeight="1" x14ac:dyDescent="0.25">
      <c r="A46" s="75" t="s">
        <v>46</v>
      </c>
      <c r="B46" s="74"/>
      <c r="C46" s="74"/>
      <c r="D46" s="307"/>
      <c r="E46" s="74"/>
      <c r="F46" s="74"/>
      <c r="G46" s="66"/>
      <c r="I46" s="225"/>
    </row>
    <row r="47" spans="1:14" s="124" customFormat="1" ht="15" customHeight="1" x14ac:dyDescent="0.25">
      <c r="A47" s="86" t="s">
        <v>47</v>
      </c>
      <c r="B47" s="87">
        <v>7732253</v>
      </c>
      <c r="C47" s="87">
        <v>7764963</v>
      </c>
      <c r="D47" s="310">
        <v>7764963</v>
      </c>
      <c r="E47" s="87">
        <v>7764963</v>
      </c>
      <c r="F47" s="87">
        <f>E47-C47</f>
        <v>0</v>
      </c>
      <c r="G47" s="81">
        <f>IF(ISBLANK(F47),"  ",IF(C47&gt;0,F47/C47,IF(F47&gt;0,1,0)))</f>
        <v>0</v>
      </c>
      <c r="I47" s="226"/>
    </row>
    <row r="48" spans="1:14" ht="15" customHeight="1" x14ac:dyDescent="0.25">
      <c r="A48" s="75" t="s">
        <v>46</v>
      </c>
      <c r="B48" s="80"/>
      <c r="C48" s="80"/>
      <c r="D48" s="311"/>
      <c r="E48" s="80"/>
      <c r="F48" s="74"/>
      <c r="G48" s="66"/>
      <c r="I48" s="226"/>
    </row>
    <row r="49" spans="1:9" ht="15" customHeight="1" x14ac:dyDescent="0.25">
      <c r="A49" s="86" t="s">
        <v>198</v>
      </c>
      <c r="B49" s="87">
        <v>0</v>
      </c>
      <c r="C49" s="87">
        <v>0</v>
      </c>
      <c r="D49" s="310">
        <v>5361800</v>
      </c>
      <c r="E49" s="87">
        <v>0</v>
      </c>
      <c r="F49" s="87">
        <f>E49-C49</f>
        <v>0</v>
      </c>
      <c r="G49" s="81">
        <f>IF(ISBLANK(F49)," ",IF(C49&gt;0,F49/C49,IF(F49&gt;0,1,0)))</f>
        <v>0</v>
      </c>
      <c r="I49" s="226"/>
    </row>
    <row r="50" spans="1:9" ht="15" customHeight="1" x14ac:dyDescent="0.25">
      <c r="A50" s="73"/>
      <c r="B50" s="65"/>
      <c r="C50" s="65"/>
      <c r="D50" s="305"/>
      <c r="E50" s="65"/>
      <c r="F50" s="65"/>
      <c r="G50" s="67"/>
      <c r="I50" s="225"/>
    </row>
    <row r="51" spans="1:9" s="124" customFormat="1" ht="15" customHeight="1" x14ac:dyDescent="0.25">
      <c r="A51" s="86" t="s">
        <v>48</v>
      </c>
      <c r="B51" s="87">
        <v>0</v>
      </c>
      <c r="C51" s="87">
        <v>0</v>
      </c>
      <c r="D51" s="310">
        <v>0</v>
      </c>
      <c r="E51" s="87">
        <v>0</v>
      </c>
      <c r="F51" s="87">
        <f>E51-C51</f>
        <v>0</v>
      </c>
      <c r="G51" s="81">
        <f>IF(ISBLANK(F51),"  ",IF(C51&gt;0,F51/C51,IF(F51&gt;0,1,0)))</f>
        <v>0</v>
      </c>
      <c r="I51" s="226"/>
    </row>
    <row r="52" spans="1:9" ht="15" customHeight="1" x14ac:dyDescent="0.25">
      <c r="A52" s="75" t="s">
        <v>46</v>
      </c>
      <c r="B52" s="74"/>
      <c r="C52" s="74"/>
      <c r="D52" s="307"/>
      <c r="E52" s="74"/>
      <c r="F52" s="74"/>
      <c r="G52" s="66"/>
      <c r="I52" s="225"/>
    </row>
    <row r="53" spans="1:9" s="124" customFormat="1" ht="15" customHeight="1" x14ac:dyDescent="0.25">
      <c r="A53" s="77" t="s">
        <v>49</v>
      </c>
      <c r="B53" s="85">
        <v>453978220.60000002</v>
      </c>
      <c r="C53" s="85">
        <v>460316716</v>
      </c>
      <c r="D53" s="315">
        <v>460316716</v>
      </c>
      <c r="E53" s="85">
        <v>498870309</v>
      </c>
      <c r="F53" s="85">
        <f>E53-C53</f>
        <v>38553593</v>
      </c>
      <c r="G53" s="81">
        <f>IF(ISBLANK(F53),"  ",IF(C53&gt;0,F53/C53,IF(F53&gt;0,1,0)))</f>
        <v>8.3754492635023062E-2</v>
      </c>
      <c r="I53" s="226"/>
    </row>
    <row r="54" spans="1:9" ht="15" customHeight="1" x14ac:dyDescent="0.25">
      <c r="A54" s="75" t="s">
        <v>46</v>
      </c>
      <c r="B54" s="74"/>
      <c r="C54" s="74"/>
      <c r="D54" s="307"/>
      <c r="E54" s="74"/>
      <c r="F54" s="74"/>
      <c r="G54" s="66"/>
      <c r="I54" s="225"/>
    </row>
    <row r="55" spans="1:9" s="124" customFormat="1" ht="15" customHeight="1" x14ac:dyDescent="0.25">
      <c r="A55" s="88" t="s">
        <v>50</v>
      </c>
      <c r="B55" s="89">
        <v>0</v>
      </c>
      <c r="C55" s="89">
        <v>0</v>
      </c>
      <c r="D55" s="316">
        <v>0</v>
      </c>
      <c r="E55" s="89">
        <v>0</v>
      </c>
      <c r="F55" s="89">
        <f>E55-C55</f>
        <v>0</v>
      </c>
      <c r="G55" s="81">
        <f>IF(ISBLANK(F55),"  ",IF(C55&gt;0,F55/C55,IF(F55&gt;0,1,0)))</f>
        <v>0</v>
      </c>
      <c r="I55" s="226"/>
    </row>
    <row r="56" spans="1:9" ht="15" customHeight="1" x14ac:dyDescent="0.25">
      <c r="A56" s="77"/>
      <c r="B56" s="65"/>
      <c r="C56" s="65"/>
      <c r="D56" s="305"/>
      <c r="E56" s="65"/>
      <c r="F56" s="65"/>
      <c r="G56" s="90"/>
      <c r="I56" s="225"/>
    </row>
    <row r="57" spans="1:9" s="124" customFormat="1" ht="15" customHeight="1" x14ac:dyDescent="0.25">
      <c r="A57" s="77" t="s">
        <v>51</v>
      </c>
      <c r="B57" s="85">
        <v>0</v>
      </c>
      <c r="C57" s="85">
        <v>0</v>
      </c>
      <c r="D57" s="315">
        <v>0</v>
      </c>
      <c r="E57" s="85">
        <v>0</v>
      </c>
      <c r="F57" s="89">
        <f>E57-C57</f>
        <v>0</v>
      </c>
      <c r="G57" s="81">
        <f>IF(ISBLANK(F57),"  ",IF(C57&gt;0,F57/C57,IF(F57&gt;0,1,0)))</f>
        <v>0</v>
      </c>
      <c r="I57" s="226"/>
    </row>
    <row r="58" spans="1:9" ht="15" customHeight="1" x14ac:dyDescent="0.25">
      <c r="A58" s="75"/>
      <c r="B58" s="74"/>
      <c r="C58" s="74"/>
      <c r="D58" s="307"/>
      <c r="E58" s="74"/>
      <c r="F58" s="74"/>
      <c r="G58" s="66"/>
      <c r="I58" s="225"/>
    </row>
    <row r="59" spans="1:9" s="124" customFormat="1" ht="15" customHeight="1" x14ac:dyDescent="0.25">
      <c r="A59" s="91" t="s">
        <v>52</v>
      </c>
      <c r="B59" s="85">
        <v>581098808.97000003</v>
      </c>
      <c r="C59" s="85">
        <v>587674818</v>
      </c>
      <c r="D59" s="315">
        <v>593036618</v>
      </c>
      <c r="E59" s="85">
        <v>639179762</v>
      </c>
      <c r="F59" s="85">
        <f>E59-C59</f>
        <v>51504944</v>
      </c>
      <c r="G59" s="81">
        <f>IF(ISBLANK(F59),"  ",IF(C59&gt;0,F59/C59,IF(F59&gt;0,1,0)))</f>
        <v>8.7641910836478959E-2</v>
      </c>
      <c r="I59" s="226"/>
    </row>
    <row r="60" spans="1:9" ht="15" customHeight="1" x14ac:dyDescent="0.25">
      <c r="A60" s="92"/>
      <c r="B60" s="74"/>
      <c r="C60" s="74"/>
      <c r="D60" s="307"/>
      <c r="E60" s="74"/>
      <c r="F60" s="74"/>
      <c r="G60" s="66" t="s">
        <v>46</v>
      </c>
      <c r="I60" s="225"/>
    </row>
    <row r="61" spans="1:9" ht="15" customHeight="1" x14ac:dyDescent="0.25">
      <c r="A61" s="93"/>
      <c r="B61" s="65"/>
      <c r="C61" s="65"/>
      <c r="D61" s="305"/>
      <c r="E61" s="65"/>
      <c r="F61" s="65"/>
      <c r="G61" s="67" t="s">
        <v>46</v>
      </c>
      <c r="I61" s="225"/>
    </row>
    <row r="62" spans="1:9" ht="15" customHeight="1" x14ac:dyDescent="0.25">
      <c r="A62" s="91" t="s">
        <v>53</v>
      </c>
      <c r="B62" s="65"/>
      <c r="C62" s="65"/>
      <c r="D62" s="305"/>
      <c r="E62" s="65"/>
      <c r="F62" s="65"/>
      <c r="G62" s="67"/>
      <c r="I62" s="225"/>
    </row>
    <row r="63" spans="1:9" ht="15" customHeight="1" x14ac:dyDescent="0.25">
      <c r="A63" s="73" t="s">
        <v>54</v>
      </c>
      <c r="B63" s="65">
        <v>211288991.94</v>
      </c>
      <c r="C63" s="65">
        <v>221613957</v>
      </c>
      <c r="D63" s="305">
        <v>226975757</v>
      </c>
      <c r="E63" s="65">
        <v>231571724</v>
      </c>
      <c r="F63" s="65">
        <f>E63-C63</f>
        <v>9957767</v>
      </c>
      <c r="G63" s="70">
        <f t="shared" ref="G63:G76" si="6">IF(ISBLANK(F63),"  ",IF(C63&gt;0,F63/C63,IF(F63&gt;0,1,0)))</f>
        <v>4.4932941655836237E-2</v>
      </c>
      <c r="I63" s="225"/>
    </row>
    <row r="64" spans="1:9" ht="15" customHeight="1" x14ac:dyDescent="0.25">
      <c r="A64" s="75" t="s">
        <v>55</v>
      </c>
      <c r="B64" s="74">
        <v>63623084.860000007</v>
      </c>
      <c r="C64" s="74">
        <v>63945668</v>
      </c>
      <c r="D64" s="307">
        <v>63945668</v>
      </c>
      <c r="E64" s="74">
        <v>66589611</v>
      </c>
      <c r="F64" s="74">
        <f>E64-C64</f>
        <v>2643943</v>
      </c>
      <c r="G64" s="70">
        <f t="shared" si="6"/>
        <v>4.1346710147746053E-2</v>
      </c>
      <c r="I64" s="225"/>
    </row>
    <row r="65" spans="1:9" ht="15" customHeight="1" x14ac:dyDescent="0.25">
      <c r="A65" s="75" t="s">
        <v>56</v>
      </c>
      <c r="B65" s="74">
        <v>5481153.2400000012</v>
      </c>
      <c r="C65" s="74">
        <v>3973998</v>
      </c>
      <c r="D65" s="307">
        <v>3973998</v>
      </c>
      <c r="E65" s="74">
        <v>3942341</v>
      </c>
      <c r="F65" s="74">
        <f t="shared" ref="F65:F76" si="7">E65-C65</f>
        <v>-31657</v>
      </c>
      <c r="G65" s="70">
        <f t="shared" si="6"/>
        <v>-7.9660331988088574E-3</v>
      </c>
      <c r="I65" s="225"/>
    </row>
    <row r="66" spans="1:9" ht="15" customHeight="1" x14ac:dyDescent="0.25">
      <c r="A66" s="75" t="s">
        <v>57</v>
      </c>
      <c r="B66" s="74">
        <v>80191159.38000001</v>
      </c>
      <c r="C66" s="74">
        <v>79356070</v>
      </c>
      <c r="D66" s="307">
        <v>79356070</v>
      </c>
      <c r="E66" s="74">
        <v>78477153</v>
      </c>
      <c r="F66" s="74">
        <f t="shared" si="7"/>
        <v>-878917</v>
      </c>
      <c r="G66" s="70">
        <f t="shared" si="6"/>
        <v>-1.107561148126413E-2</v>
      </c>
      <c r="I66" s="225"/>
    </row>
    <row r="67" spans="1:9" ht="15" customHeight="1" x14ac:dyDescent="0.25">
      <c r="A67" s="75" t="s">
        <v>58</v>
      </c>
      <c r="B67" s="74">
        <v>17910618.43</v>
      </c>
      <c r="C67" s="74">
        <v>18360104</v>
      </c>
      <c r="D67" s="307">
        <v>18360104</v>
      </c>
      <c r="E67" s="74">
        <v>18496287</v>
      </c>
      <c r="F67" s="74">
        <f t="shared" si="7"/>
        <v>136183</v>
      </c>
      <c r="G67" s="70">
        <f t="shared" si="6"/>
        <v>7.417332712276575E-3</v>
      </c>
      <c r="I67" s="225"/>
    </row>
    <row r="68" spans="1:9" ht="15" customHeight="1" x14ac:dyDescent="0.25">
      <c r="A68" s="75" t="s">
        <v>59</v>
      </c>
      <c r="B68" s="74">
        <v>38923496.009999998</v>
      </c>
      <c r="C68" s="74">
        <v>36928050</v>
      </c>
      <c r="D68" s="307">
        <v>36928050</v>
      </c>
      <c r="E68" s="74">
        <v>42618589</v>
      </c>
      <c r="F68" s="74">
        <f t="shared" si="7"/>
        <v>5690539</v>
      </c>
      <c r="G68" s="70">
        <f t="shared" si="6"/>
        <v>0.15409800950767777</v>
      </c>
      <c r="I68" s="225"/>
    </row>
    <row r="69" spans="1:9" ht="15" customHeight="1" x14ac:dyDescent="0.25">
      <c r="A69" s="75" t="s">
        <v>60</v>
      </c>
      <c r="B69" s="74">
        <v>113978484.48</v>
      </c>
      <c r="C69" s="74">
        <v>124586336</v>
      </c>
      <c r="D69" s="307">
        <v>124586336</v>
      </c>
      <c r="E69" s="74">
        <v>140959924</v>
      </c>
      <c r="F69" s="74">
        <f t="shared" si="7"/>
        <v>16373588</v>
      </c>
      <c r="G69" s="70">
        <f t="shared" si="6"/>
        <v>0.13142362578188349</v>
      </c>
      <c r="I69" s="225"/>
    </row>
    <row r="70" spans="1:9" ht="15" customHeight="1" x14ac:dyDescent="0.25">
      <c r="A70" s="75" t="s">
        <v>61</v>
      </c>
      <c r="B70" s="74">
        <v>57280064.600000009</v>
      </c>
      <c r="C70" s="74">
        <v>56212852</v>
      </c>
      <c r="D70" s="307">
        <v>56212852</v>
      </c>
      <c r="E70" s="74">
        <v>59049117</v>
      </c>
      <c r="F70" s="74">
        <f t="shared" si="7"/>
        <v>2836265</v>
      </c>
      <c r="G70" s="70">
        <f t="shared" si="6"/>
        <v>5.0455810354543121E-2</v>
      </c>
      <c r="I70" s="225"/>
    </row>
    <row r="71" spans="1:9" s="124" customFormat="1" ht="15" customHeight="1" x14ac:dyDescent="0.25">
      <c r="A71" s="94" t="s">
        <v>62</v>
      </c>
      <c r="B71" s="80">
        <v>588677052.94000006</v>
      </c>
      <c r="C71" s="80">
        <v>604977035</v>
      </c>
      <c r="D71" s="311">
        <v>610338835</v>
      </c>
      <c r="E71" s="80">
        <v>641704746</v>
      </c>
      <c r="F71" s="80">
        <f t="shared" si="7"/>
        <v>36727711</v>
      </c>
      <c r="G71" s="81">
        <f t="shared" si="6"/>
        <v>6.0709264773992619E-2</v>
      </c>
      <c r="I71" s="226"/>
    </row>
    <row r="72" spans="1:9" ht="15" customHeight="1" x14ac:dyDescent="0.25">
      <c r="A72" s="75" t="s">
        <v>63</v>
      </c>
      <c r="B72" s="74">
        <v>0</v>
      </c>
      <c r="C72" s="74">
        <v>0</v>
      </c>
      <c r="D72" s="307">
        <v>0</v>
      </c>
      <c r="E72" s="74">
        <v>0</v>
      </c>
      <c r="F72" s="74">
        <f t="shared" si="7"/>
        <v>0</v>
      </c>
      <c r="G72" s="70">
        <f t="shared" si="6"/>
        <v>0</v>
      </c>
      <c r="I72" s="225"/>
    </row>
    <row r="73" spans="1:9" ht="15" customHeight="1" x14ac:dyDescent="0.25">
      <c r="A73" s="75" t="s">
        <v>64</v>
      </c>
      <c r="B73" s="74">
        <v>-7578244</v>
      </c>
      <c r="C73" s="74">
        <v>-17302217</v>
      </c>
      <c r="D73" s="307">
        <v>-17302217</v>
      </c>
      <c r="E73" s="74">
        <v>-2524984</v>
      </c>
      <c r="F73" s="74">
        <f t="shared" si="7"/>
        <v>14777233</v>
      </c>
      <c r="G73" s="70">
        <f t="shared" si="6"/>
        <v>1</v>
      </c>
      <c r="I73" s="225"/>
    </row>
    <row r="74" spans="1:9" ht="15" customHeight="1" x14ac:dyDescent="0.25">
      <c r="A74" s="75" t="s">
        <v>65</v>
      </c>
      <c r="B74" s="74">
        <v>0</v>
      </c>
      <c r="C74" s="74">
        <v>0</v>
      </c>
      <c r="D74" s="307">
        <v>0</v>
      </c>
      <c r="E74" s="74">
        <v>0</v>
      </c>
      <c r="F74" s="74">
        <f t="shared" si="7"/>
        <v>0</v>
      </c>
      <c r="G74" s="70">
        <f t="shared" si="6"/>
        <v>0</v>
      </c>
      <c r="I74" s="225"/>
    </row>
    <row r="75" spans="1:9" ht="15" customHeight="1" x14ac:dyDescent="0.25">
      <c r="A75" s="75" t="s">
        <v>66</v>
      </c>
      <c r="B75" s="74">
        <v>0</v>
      </c>
      <c r="C75" s="74">
        <v>0</v>
      </c>
      <c r="D75" s="307">
        <v>0</v>
      </c>
      <c r="E75" s="74">
        <v>0</v>
      </c>
      <c r="F75" s="74">
        <f t="shared" si="7"/>
        <v>0</v>
      </c>
      <c r="G75" s="70">
        <f t="shared" si="6"/>
        <v>0</v>
      </c>
      <c r="I75" s="225"/>
    </row>
    <row r="76" spans="1:9" s="124" customFormat="1" ht="15" customHeight="1" x14ac:dyDescent="0.25">
      <c r="A76" s="95" t="s">
        <v>67</v>
      </c>
      <c r="B76" s="96">
        <v>581098808.94000006</v>
      </c>
      <c r="C76" s="96">
        <v>587674818</v>
      </c>
      <c r="D76" s="317">
        <v>593036618</v>
      </c>
      <c r="E76" s="96">
        <v>639179762</v>
      </c>
      <c r="F76" s="229">
        <f t="shared" si="7"/>
        <v>51504944</v>
      </c>
      <c r="G76" s="81">
        <f t="shared" si="6"/>
        <v>8.7641910836478959E-2</v>
      </c>
      <c r="I76" s="226"/>
    </row>
    <row r="77" spans="1:9" ht="15" customHeight="1" x14ac:dyDescent="0.25">
      <c r="A77" s="93"/>
      <c r="B77" s="65"/>
      <c r="C77" s="65"/>
      <c r="D77" s="305"/>
      <c r="E77" s="65"/>
      <c r="F77" s="65"/>
      <c r="G77" s="67"/>
      <c r="I77" s="225"/>
    </row>
    <row r="78" spans="1:9" ht="15" customHeight="1" x14ac:dyDescent="0.25">
      <c r="A78" s="91" t="s">
        <v>68</v>
      </c>
      <c r="B78" s="65"/>
      <c r="C78" s="65"/>
      <c r="D78" s="305"/>
      <c r="E78" s="65"/>
      <c r="F78" s="65"/>
      <c r="G78" s="67"/>
      <c r="I78" s="225"/>
    </row>
    <row r="79" spans="1:9" ht="15" customHeight="1" x14ac:dyDescent="0.25">
      <c r="A79" s="73" t="s">
        <v>69</v>
      </c>
      <c r="B79" s="69">
        <v>270098643.69999999</v>
      </c>
      <c r="C79" s="69">
        <v>279117226</v>
      </c>
      <c r="D79" s="306">
        <v>282840698</v>
      </c>
      <c r="E79" s="69">
        <v>287231341</v>
      </c>
      <c r="F79" s="65">
        <f>E79-C79</f>
        <v>8114115</v>
      </c>
      <c r="G79" s="70">
        <f t="shared" ref="G79:G97" si="8">IF(ISBLANK(F79),"  ",IF(C79&gt;0,F79/C79,IF(F79&gt;0,1,0)))</f>
        <v>2.9070635002656553E-2</v>
      </c>
      <c r="I79" s="225"/>
    </row>
    <row r="80" spans="1:9" ht="15" customHeight="1" x14ac:dyDescent="0.25">
      <c r="A80" s="75" t="s">
        <v>70</v>
      </c>
      <c r="B80" s="72">
        <v>29533283.310000002</v>
      </c>
      <c r="C80" s="72">
        <v>28724814</v>
      </c>
      <c r="D80" s="314">
        <v>28724814</v>
      </c>
      <c r="E80" s="72">
        <v>28494304</v>
      </c>
      <c r="F80" s="74">
        <f>E80-C80</f>
        <v>-230510</v>
      </c>
      <c r="G80" s="70">
        <f t="shared" si="8"/>
        <v>-8.0247691072951773E-3</v>
      </c>
      <c r="I80" s="225"/>
    </row>
    <row r="81" spans="1:9" ht="15" customHeight="1" x14ac:dyDescent="0.25">
      <c r="A81" s="75" t="s">
        <v>71</v>
      </c>
      <c r="B81" s="65">
        <v>116739579.70999999</v>
      </c>
      <c r="C81" s="65">
        <v>118178260</v>
      </c>
      <c r="D81" s="305">
        <v>119816588</v>
      </c>
      <c r="E81" s="65">
        <v>124819730</v>
      </c>
      <c r="F81" s="74">
        <f t="shared" ref="F81:F96" si="9">E81-C81</f>
        <v>6641470</v>
      </c>
      <c r="G81" s="70">
        <f t="shared" si="8"/>
        <v>5.6198745860702295E-2</v>
      </c>
      <c r="I81" s="225"/>
    </row>
    <row r="82" spans="1:9" s="124" customFormat="1" ht="15" customHeight="1" x14ac:dyDescent="0.25">
      <c r="A82" s="94" t="s">
        <v>72</v>
      </c>
      <c r="B82" s="96">
        <v>416371506.71999997</v>
      </c>
      <c r="C82" s="96">
        <v>426020300</v>
      </c>
      <c r="D82" s="317">
        <v>431382100</v>
      </c>
      <c r="E82" s="96">
        <v>440545375</v>
      </c>
      <c r="F82" s="80">
        <f t="shared" si="9"/>
        <v>14525075</v>
      </c>
      <c r="G82" s="81">
        <f t="shared" si="8"/>
        <v>3.4094795482750469E-2</v>
      </c>
      <c r="I82" s="226"/>
    </row>
    <row r="83" spans="1:9" ht="15" customHeight="1" x14ac:dyDescent="0.25">
      <c r="A83" s="75" t="s">
        <v>73</v>
      </c>
      <c r="B83" s="72">
        <v>119970.73000000001</v>
      </c>
      <c r="C83" s="72">
        <v>2718472</v>
      </c>
      <c r="D83" s="314">
        <v>2718472</v>
      </c>
      <c r="E83" s="72">
        <v>2578225</v>
      </c>
      <c r="F83" s="74">
        <f t="shared" si="9"/>
        <v>-140247</v>
      </c>
      <c r="G83" s="70">
        <f t="shared" si="8"/>
        <v>-5.1590378712747458E-2</v>
      </c>
      <c r="I83" s="225"/>
    </row>
    <row r="84" spans="1:9" ht="15" customHeight="1" x14ac:dyDescent="0.25">
      <c r="A84" s="75" t="s">
        <v>74</v>
      </c>
      <c r="B84" s="69">
        <v>18485647.979999997</v>
      </c>
      <c r="C84" s="69">
        <v>23631043</v>
      </c>
      <c r="D84" s="306">
        <v>23631043</v>
      </c>
      <c r="E84" s="69">
        <v>28816789</v>
      </c>
      <c r="F84" s="74">
        <f t="shared" si="9"/>
        <v>5185746</v>
      </c>
      <c r="G84" s="70">
        <f t="shared" si="8"/>
        <v>0.21944634436998825</v>
      </c>
      <c r="I84" s="225"/>
    </row>
    <row r="85" spans="1:9" ht="15" customHeight="1" x14ac:dyDescent="0.25">
      <c r="A85" s="75" t="s">
        <v>75</v>
      </c>
      <c r="B85" s="65">
        <v>20123533.970000003</v>
      </c>
      <c r="C85" s="65">
        <v>16428825</v>
      </c>
      <c r="D85" s="305">
        <v>16428825</v>
      </c>
      <c r="E85" s="65">
        <v>16728732</v>
      </c>
      <c r="F85" s="74">
        <f t="shared" si="9"/>
        <v>299907</v>
      </c>
      <c r="G85" s="70">
        <f t="shared" si="8"/>
        <v>1.8254926934823397E-2</v>
      </c>
      <c r="I85" s="225"/>
    </row>
    <row r="86" spans="1:9" s="124" customFormat="1" ht="15" customHeight="1" x14ac:dyDescent="0.25">
      <c r="A86" s="78" t="s">
        <v>76</v>
      </c>
      <c r="B86" s="96">
        <v>38729152.68</v>
      </c>
      <c r="C86" s="96">
        <v>42778340</v>
      </c>
      <c r="D86" s="317">
        <v>42778340</v>
      </c>
      <c r="E86" s="96">
        <v>48123746</v>
      </c>
      <c r="F86" s="80">
        <f t="shared" si="9"/>
        <v>5345406</v>
      </c>
      <c r="G86" s="81">
        <f t="shared" si="8"/>
        <v>0.12495590057959238</v>
      </c>
      <c r="I86" s="226"/>
    </row>
    <row r="87" spans="1:9" ht="15" customHeight="1" x14ac:dyDescent="0.25">
      <c r="A87" s="75" t="s">
        <v>77</v>
      </c>
      <c r="B87" s="65">
        <v>5212391.43</v>
      </c>
      <c r="C87" s="65">
        <v>2881769</v>
      </c>
      <c r="D87" s="305">
        <v>2881769</v>
      </c>
      <c r="E87" s="65">
        <v>2772436</v>
      </c>
      <c r="F87" s="74">
        <f t="shared" si="9"/>
        <v>-109333</v>
      </c>
      <c r="G87" s="70">
        <f t="shared" si="8"/>
        <v>-3.7939543384636315E-2</v>
      </c>
      <c r="I87" s="225"/>
    </row>
    <row r="88" spans="1:9" ht="15" customHeight="1" x14ac:dyDescent="0.25">
      <c r="A88" s="75" t="s">
        <v>78</v>
      </c>
      <c r="B88" s="74">
        <v>110921298.36</v>
      </c>
      <c r="C88" s="74">
        <v>109632560</v>
      </c>
      <c r="D88" s="307">
        <v>109632560</v>
      </c>
      <c r="E88" s="74">
        <v>141010238</v>
      </c>
      <c r="F88" s="74">
        <f t="shared" si="9"/>
        <v>31377678</v>
      </c>
      <c r="G88" s="70">
        <f t="shared" si="8"/>
        <v>0.28620765582779423</v>
      </c>
      <c r="I88" s="225"/>
    </row>
    <row r="89" spans="1:9" ht="15" customHeight="1" x14ac:dyDescent="0.25">
      <c r="A89" s="75" t="s">
        <v>79</v>
      </c>
      <c r="B89" s="74">
        <v>0</v>
      </c>
      <c r="C89" s="74">
        <v>0</v>
      </c>
      <c r="D89" s="307">
        <v>0</v>
      </c>
      <c r="E89" s="74">
        <v>0</v>
      </c>
      <c r="F89" s="74">
        <f t="shared" si="9"/>
        <v>0</v>
      </c>
      <c r="G89" s="70">
        <f t="shared" si="8"/>
        <v>0</v>
      </c>
      <c r="I89" s="225"/>
    </row>
    <row r="90" spans="1:9" ht="15" customHeight="1" x14ac:dyDescent="0.25">
      <c r="A90" s="75" t="s">
        <v>80</v>
      </c>
      <c r="B90" s="74">
        <v>927859</v>
      </c>
      <c r="C90" s="74">
        <v>940503</v>
      </c>
      <c r="D90" s="307">
        <v>940503</v>
      </c>
      <c r="E90" s="74">
        <v>972792</v>
      </c>
      <c r="F90" s="74">
        <f t="shared" si="9"/>
        <v>32289</v>
      </c>
      <c r="G90" s="70">
        <f t="shared" si="8"/>
        <v>3.4331628926223517E-2</v>
      </c>
      <c r="I90" s="225"/>
    </row>
    <row r="91" spans="1:9" s="124" customFormat="1" ht="15" customHeight="1" x14ac:dyDescent="0.25">
      <c r="A91" s="78" t="s">
        <v>81</v>
      </c>
      <c r="B91" s="80">
        <v>117061548.78999999</v>
      </c>
      <c r="C91" s="80">
        <v>113454832</v>
      </c>
      <c r="D91" s="311">
        <v>113454832</v>
      </c>
      <c r="E91" s="80">
        <v>144755466</v>
      </c>
      <c r="F91" s="80">
        <f t="shared" si="9"/>
        <v>31300634</v>
      </c>
      <c r="G91" s="81">
        <f t="shared" si="8"/>
        <v>0.27588630160767413</v>
      </c>
      <c r="I91" s="226"/>
    </row>
    <row r="92" spans="1:9" ht="15" customHeight="1" x14ac:dyDescent="0.25">
      <c r="A92" s="75" t="s">
        <v>82</v>
      </c>
      <c r="B92" s="74">
        <v>8474433.2100000009</v>
      </c>
      <c r="C92" s="74">
        <v>4305196</v>
      </c>
      <c r="D92" s="307">
        <v>4305196</v>
      </c>
      <c r="E92" s="74">
        <v>4639025</v>
      </c>
      <c r="F92" s="74">
        <f t="shared" si="9"/>
        <v>333829</v>
      </c>
      <c r="G92" s="70">
        <f t="shared" si="8"/>
        <v>7.754095283931324E-2</v>
      </c>
      <c r="I92" s="225"/>
    </row>
    <row r="93" spans="1:9" ht="15" customHeight="1" x14ac:dyDescent="0.25">
      <c r="A93" s="75" t="s">
        <v>83</v>
      </c>
      <c r="B93" s="74">
        <v>462167.54</v>
      </c>
      <c r="C93" s="74">
        <v>1116150</v>
      </c>
      <c r="D93" s="307">
        <v>1116150</v>
      </c>
      <c r="E93" s="74">
        <v>1116150</v>
      </c>
      <c r="F93" s="74">
        <f t="shared" si="9"/>
        <v>0</v>
      </c>
      <c r="G93" s="70">
        <f t="shared" si="8"/>
        <v>0</v>
      </c>
      <c r="I93" s="225"/>
    </row>
    <row r="94" spans="1:9" ht="15" customHeight="1" x14ac:dyDescent="0.25">
      <c r="A94" s="83" t="s">
        <v>84</v>
      </c>
      <c r="B94" s="74">
        <v>0</v>
      </c>
      <c r="C94" s="74">
        <v>0</v>
      </c>
      <c r="D94" s="307">
        <v>0</v>
      </c>
      <c r="E94" s="74">
        <v>0</v>
      </c>
      <c r="F94" s="74">
        <f t="shared" si="9"/>
        <v>0</v>
      </c>
      <c r="G94" s="70">
        <f t="shared" si="8"/>
        <v>0</v>
      </c>
      <c r="I94" s="225"/>
    </row>
    <row r="95" spans="1:9" s="124" customFormat="1" ht="15" customHeight="1" x14ac:dyDescent="0.25">
      <c r="A95" s="97" t="s">
        <v>85</v>
      </c>
      <c r="B95" s="96">
        <v>8936600.75</v>
      </c>
      <c r="C95" s="96">
        <v>5421346</v>
      </c>
      <c r="D95" s="317">
        <v>5421346</v>
      </c>
      <c r="E95" s="96">
        <v>5755175</v>
      </c>
      <c r="F95" s="80">
        <f t="shared" si="9"/>
        <v>333829</v>
      </c>
      <c r="G95" s="81">
        <f t="shared" si="8"/>
        <v>6.1576774476301645E-2</v>
      </c>
      <c r="I95" s="226"/>
    </row>
    <row r="96" spans="1:9" ht="15" customHeight="1" x14ac:dyDescent="0.25">
      <c r="A96" s="83" t="s">
        <v>86</v>
      </c>
      <c r="B96" s="74">
        <v>0</v>
      </c>
      <c r="C96" s="74">
        <v>0</v>
      </c>
      <c r="D96" s="307">
        <v>0</v>
      </c>
      <c r="E96" s="74">
        <v>0</v>
      </c>
      <c r="F96" s="74">
        <f t="shared" si="9"/>
        <v>0</v>
      </c>
      <c r="G96" s="70">
        <f t="shared" si="8"/>
        <v>0</v>
      </c>
      <c r="I96" s="225"/>
    </row>
    <row r="97" spans="1:10" s="124" customFormat="1" ht="15" customHeight="1" thickBot="1" x14ac:dyDescent="0.3">
      <c r="A97" s="195" t="s">
        <v>67</v>
      </c>
      <c r="B97" s="196">
        <v>581098808.93999994</v>
      </c>
      <c r="C97" s="196">
        <v>587674818</v>
      </c>
      <c r="D97" s="313">
        <v>593036618</v>
      </c>
      <c r="E97" s="196">
        <v>639179762</v>
      </c>
      <c r="F97" s="196">
        <f>E97-C97</f>
        <v>51504944</v>
      </c>
      <c r="G97" s="198">
        <f t="shared" si="8"/>
        <v>8.7641910836478959E-2</v>
      </c>
      <c r="I97" s="226"/>
    </row>
    <row r="98" spans="1:10" ht="15" customHeight="1" thickTop="1" x14ac:dyDescent="0.4">
      <c r="A98" s="4"/>
      <c r="B98" s="5"/>
      <c r="C98" s="5"/>
      <c r="D98" s="142"/>
      <c r="E98" s="5"/>
      <c r="F98" s="5"/>
      <c r="G98" s="6" t="s">
        <v>46</v>
      </c>
      <c r="I98" s="142"/>
      <c r="J98" s="142"/>
    </row>
    <row r="99" spans="1:10" x14ac:dyDescent="0.25">
      <c r="A99" s="11" t="s">
        <v>196</v>
      </c>
    </row>
    <row r="100" spans="1:10" x14ac:dyDescent="0.25">
      <c r="A100" s="11" t="s">
        <v>190</v>
      </c>
    </row>
  </sheetData>
  <mergeCells count="1">
    <mergeCell ref="D2:D3"/>
  </mergeCells>
  <hyperlinks>
    <hyperlink ref="J2" location="Home!A1" tooltip="Home" display="Home" xr:uid="{00000000-0004-0000-1700-000000000000}"/>
  </hyperlinks>
  <printOptions horizontalCentered="1" verticalCentered="1"/>
  <pageMargins left="0.25" right="0.25" top="0.75" bottom="0.75" header="0.3" footer="0.3"/>
  <pageSetup scale="46" fitToWidth="0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25">
    <tabColor theme="9" tint="0.79998168889431442"/>
    <pageSetUpPr fitToPage="1"/>
  </sheetPr>
  <dimension ref="A1:N100"/>
  <sheetViews>
    <sheetView workbookViewId="0">
      <pane xSplit="1" ySplit="5" topLeftCell="B6" activePane="bottomRight" state="frozen"/>
      <selection activeCell="I2" sqref="I2"/>
      <selection pane="topRight" activeCell="I2" sqref="I2"/>
      <selection pane="bottomLeft" activeCell="I2" sqref="I2"/>
      <selection pane="bottomRight" activeCell="B34" sqref="B34:E97"/>
    </sheetView>
  </sheetViews>
  <sheetFormatPr defaultColWidth="9.140625" defaultRowHeight="15.75" x14ac:dyDescent="0.25"/>
  <cols>
    <col min="1" max="1" width="66.5703125" style="11" customWidth="1"/>
    <col min="2" max="3" width="23.7109375" style="12" customWidth="1"/>
    <col min="4" max="4" width="27.140625" style="139" bestFit="1" customWidth="1"/>
    <col min="5" max="6" width="23.7109375" style="12" customWidth="1"/>
    <col min="7" max="7" width="23.7109375" style="13" customWidth="1"/>
    <col min="9" max="9" width="7.7109375" style="139" customWidth="1"/>
    <col min="10" max="10" width="11.5703125" style="139" customWidth="1"/>
    <col min="11" max="16384" width="9.140625" style="139"/>
  </cols>
  <sheetData>
    <row r="1" spans="1:10" ht="19.5" customHeight="1" thickBot="1" x14ac:dyDescent="0.35">
      <c r="A1" s="30" t="s">
        <v>0</v>
      </c>
      <c r="B1" s="31"/>
      <c r="E1" s="32" t="s">
        <v>1</v>
      </c>
      <c r="F1" s="29" t="s">
        <v>119</v>
      </c>
      <c r="G1" s="40"/>
      <c r="J1" s="142"/>
    </row>
    <row r="2" spans="1:10" ht="19.5" customHeight="1" thickBot="1" x14ac:dyDescent="0.3">
      <c r="A2" s="30" t="s">
        <v>2</v>
      </c>
      <c r="B2" s="31"/>
      <c r="C2" s="31"/>
      <c r="D2" s="355" t="s">
        <v>207</v>
      </c>
      <c r="E2" s="31"/>
      <c r="F2" s="31"/>
      <c r="G2" s="36"/>
      <c r="I2" s="142"/>
      <c r="J2" s="209" t="s">
        <v>187</v>
      </c>
    </row>
    <row r="3" spans="1:10" ht="19.5" customHeight="1" thickBot="1" x14ac:dyDescent="0.3">
      <c r="A3" s="37" t="s">
        <v>3</v>
      </c>
      <c r="B3" s="38"/>
      <c r="C3" s="38"/>
      <c r="D3" s="356"/>
      <c r="E3" s="38"/>
      <c r="F3" s="38"/>
      <c r="G3" s="39"/>
      <c r="I3" s="142"/>
      <c r="J3" s="142"/>
    </row>
    <row r="4" spans="1:10" ht="15" customHeight="1" thickTop="1" x14ac:dyDescent="0.25">
      <c r="A4" s="57" t="s">
        <v>4</v>
      </c>
      <c r="B4" s="58" t="s">
        <v>5</v>
      </c>
      <c r="C4" s="59" t="s">
        <v>6</v>
      </c>
      <c r="D4" s="303" t="s">
        <v>212</v>
      </c>
      <c r="E4" s="59" t="s">
        <v>6</v>
      </c>
      <c r="F4" s="59" t="s">
        <v>7</v>
      </c>
      <c r="G4" s="60" t="s">
        <v>8</v>
      </c>
      <c r="I4" s="224"/>
    </row>
    <row r="5" spans="1:10" s="140" customFormat="1" ht="15" customHeight="1" x14ac:dyDescent="0.25">
      <c r="A5" s="61"/>
      <c r="B5" s="62" t="s">
        <v>197</v>
      </c>
      <c r="C5" s="62" t="s">
        <v>208</v>
      </c>
      <c r="D5" s="304" t="s">
        <v>210</v>
      </c>
      <c r="E5" s="62" t="s">
        <v>209</v>
      </c>
      <c r="F5" s="62" t="s">
        <v>197</v>
      </c>
      <c r="G5" s="63" t="s">
        <v>9</v>
      </c>
      <c r="I5" s="224"/>
    </row>
    <row r="6" spans="1:10" ht="15" customHeight="1" x14ac:dyDescent="0.25">
      <c r="A6" s="64" t="s">
        <v>10</v>
      </c>
      <c r="B6" s="65"/>
      <c r="C6" s="65"/>
      <c r="D6" s="305"/>
      <c r="E6" s="65"/>
      <c r="F6" s="65"/>
      <c r="G6" s="66"/>
      <c r="I6" s="225"/>
    </row>
    <row r="7" spans="1:10" ht="15" customHeight="1" x14ac:dyDescent="0.25">
      <c r="A7" s="64" t="s">
        <v>11</v>
      </c>
      <c r="B7" s="65"/>
      <c r="C7" s="65"/>
      <c r="D7" s="305"/>
      <c r="E7" s="65"/>
      <c r="F7" s="65"/>
      <c r="G7" s="67"/>
      <c r="I7" s="225"/>
    </row>
    <row r="8" spans="1:10" ht="15" customHeight="1" x14ac:dyDescent="0.25">
      <c r="A8" s="68" t="s">
        <v>12</v>
      </c>
      <c r="B8" s="69">
        <v>2463950</v>
      </c>
      <c r="C8" s="69">
        <v>2463950</v>
      </c>
      <c r="D8" s="306">
        <v>2463950</v>
      </c>
      <c r="E8" s="69">
        <v>5868185</v>
      </c>
      <c r="F8" s="69">
        <f>E8-C8</f>
        <v>3404235</v>
      </c>
      <c r="G8" s="70">
        <f t="shared" ref="G8:G31" si="0">IF(ISBLANK(F8),"  ",IF(C8&gt;0,F8/C8,IF(F8&gt;0,1,0)))</f>
        <v>1.3816169159276772</v>
      </c>
      <c r="I8" s="225"/>
    </row>
    <row r="9" spans="1:10" ht="15" customHeight="1" x14ac:dyDescent="0.25">
      <c r="A9" s="68" t="s">
        <v>13</v>
      </c>
      <c r="B9" s="69">
        <v>0</v>
      </c>
      <c r="C9" s="69">
        <v>0</v>
      </c>
      <c r="D9" s="306">
        <v>0</v>
      </c>
      <c r="E9" s="69">
        <v>0</v>
      </c>
      <c r="F9" s="69">
        <f>E9-C9</f>
        <v>0</v>
      </c>
      <c r="G9" s="70">
        <f t="shared" si="0"/>
        <v>0</v>
      </c>
      <c r="I9" s="225"/>
    </row>
    <row r="10" spans="1:10" ht="15" customHeight="1" x14ac:dyDescent="0.25">
      <c r="A10" s="71" t="s">
        <v>14</v>
      </c>
      <c r="B10" s="72">
        <v>229070</v>
      </c>
      <c r="C10" s="72">
        <v>229070</v>
      </c>
      <c r="D10" s="314">
        <v>229070</v>
      </c>
      <c r="E10" s="72">
        <v>230930</v>
      </c>
      <c r="F10" s="69">
        <f t="shared" ref="F10:F31" si="1">E10-C10</f>
        <v>1860</v>
      </c>
      <c r="G10" s="70">
        <f t="shared" si="0"/>
        <v>8.1197887108744055E-3</v>
      </c>
      <c r="I10" s="225"/>
    </row>
    <row r="11" spans="1:10" ht="15" customHeight="1" x14ac:dyDescent="0.25">
      <c r="A11" s="73" t="s">
        <v>15</v>
      </c>
      <c r="B11" s="74">
        <v>0</v>
      </c>
      <c r="C11" s="74">
        <v>0</v>
      </c>
      <c r="D11" s="307">
        <v>0</v>
      </c>
      <c r="E11" s="74">
        <v>0</v>
      </c>
      <c r="F11" s="69">
        <f t="shared" si="1"/>
        <v>0</v>
      </c>
      <c r="G11" s="70">
        <f t="shared" si="0"/>
        <v>0</v>
      </c>
      <c r="I11" s="225"/>
    </row>
    <row r="12" spans="1:10" ht="15" customHeight="1" x14ac:dyDescent="0.25">
      <c r="A12" s="75" t="s">
        <v>16</v>
      </c>
      <c r="B12" s="74">
        <v>229070</v>
      </c>
      <c r="C12" s="74">
        <v>229070</v>
      </c>
      <c r="D12" s="307">
        <v>229070</v>
      </c>
      <c r="E12" s="74">
        <v>230930</v>
      </c>
      <c r="F12" s="69">
        <f t="shared" si="1"/>
        <v>1860</v>
      </c>
      <c r="G12" s="70">
        <f t="shared" si="0"/>
        <v>8.1197887108744055E-3</v>
      </c>
      <c r="I12" s="225"/>
    </row>
    <row r="13" spans="1:10" ht="15" customHeight="1" x14ac:dyDescent="0.25">
      <c r="A13" s="75" t="s">
        <v>17</v>
      </c>
      <c r="B13" s="74">
        <v>0</v>
      </c>
      <c r="C13" s="74">
        <v>0</v>
      </c>
      <c r="D13" s="307">
        <v>0</v>
      </c>
      <c r="E13" s="74">
        <v>0</v>
      </c>
      <c r="F13" s="69">
        <f t="shared" si="1"/>
        <v>0</v>
      </c>
      <c r="G13" s="70">
        <f t="shared" si="0"/>
        <v>0</v>
      </c>
      <c r="I13" s="225"/>
    </row>
    <row r="14" spans="1:10" ht="15" customHeight="1" x14ac:dyDescent="0.25">
      <c r="A14" s="75" t="s">
        <v>18</v>
      </c>
      <c r="B14" s="74">
        <v>0</v>
      </c>
      <c r="C14" s="74">
        <v>0</v>
      </c>
      <c r="D14" s="307">
        <v>0</v>
      </c>
      <c r="E14" s="74">
        <v>0</v>
      </c>
      <c r="F14" s="69">
        <f t="shared" si="1"/>
        <v>0</v>
      </c>
      <c r="G14" s="70">
        <f t="shared" si="0"/>
        <v>0</v>
      </c>
      <c r="I14" s="225"/>
    </row>
    <row r="15" spans="1:10" ht="15" customHeight="1" x14ac:dyDescent="0.25">
      <c r="A15" s="75" t="s">
        <v>19</v>
      </c>
      <c r="B15" s="74">
        <v>0</v>
      </c>
      <c r="C15" s="74">
        <v>0</v>
      </c>
      <c r="D15" s="307">
        <v>0</v>
      </c>
      <c r="E15" s="74">
        <v>0</v>
      </c>
      <c r="F15" s="69">
        <f t="shared" si="1"/>
        <v>0</v>
      </c>
      <c r="G15" s="70">
        <f t="shared" si="0"/>
        <v>0</v>
      </c>
      <c r="I15" s="225"/>
    </row>
    <row r="16" spans="1:10" ht="15" customHeight="1" x14ac:dyDescent="0.25">
      <c r="A16" s="75" t="s">
        <v>20</v>
      </c>
      <c r="B16" s="74">
        <v>0</v>
      </c>
      <c r="C16" s="74">
        <v>0</v>
      </c>
      <c r="D16" s="307">
        <v>0</v>
      </c>
      <c r="E16" s="74">
        <v>0</v>
      </c>
      <c r="F16" s="69">
        <f t="shared" si="1"/>
        <v>0</v>
      </c>
      <c r="G16" s="70">
        <f t="shared" si="0"/>
        <v>0</v>
      </c>
      <c r="I16" s="225"/>
    </row>
    <row r="17" spans="1:9" ht="15" customHeight="1" x14ac:dyDescent="0.25">
      <c r="A17" s="75" t="s">
        <v>21</v>
      </c>
      <c r="B17" s="74">
        <v>0</v>
      </c>
      <c r="C17" s="74">
        <v>0</v>
      </c>
      <c r="D17" s="307">
        <v>0</v>
      </c>
      <c r="E17" s="74">
        <v>0</v>
      </c>
      <c r="F17" s="69">
        <f t="shared" si="1"/>
        <v>0</v>
      </c>
      <c r="G17" s="70">
        <f t="shared" si="0"/>
        <v>0</v>
      </c>
      <c r="I17" s="225"/>
    </row>
    <row r="18" spans="1:9" ht="15" customHeight="1" x14ac:dyDescent="0.25">
      <c r="A18" s="75" t="s">
        <v>22</v>
      </c>
      <c r="B18" s="74">
        <v>0</v>
      </c>
      <c r="C18" s="74">
        <v>0</v>
      </c>
      <c r="D18" s="307">
        <v>0</v>
      </c>
      <c r="E18" s="74">
        <v>0</v>
      </c>
      <c r="F18" s="69">
        <f t="shared" si="1"/>
        <v>0</v>
      </c>
      <c r="G18" s="70">
        <f t="shared" si="0"/>
        <v>0</v>
      </c>
      <c r="I18" s="225"/>
    </row>
    <row r="19" spans="1:9" ht="15" customHeight="1" x14ac:dyDescent="0.25">
      <c r="A19" s="75" t="s">
        <v>23</v>
      </c>
      <c r="B19" s="74">
        <v>0</v>
      </c>
      <c r="C19" s="74">
        <v>0</v>
      </c>
      <c r="D19" s="307">
        <v>0</v>
      </c>
      <c r="E19" s="74">
        <v>0</v>
      </c>
      <c r="F19" s="69">
        <f t="shared" si="1"/>
        <v>0</v>
      </c>
      <c r="G19" s="70">
        <f t="shared" si="0"/>
        <v>0</v>
      </c>
      <c r="I19" s="225"/>
    </row>
    <row r="20" spans="1:9" ht="15" customHeight="1" x14ac:dyDescent="0.25">
      <c r="A20" s="75" t="s">
        <v>24</v>
      </c>
      <c r="B20" s="74">
        <v>0</v>
      </c>
      <c r="C20" s="74">
        <v>0</v>
      </c>
      <c r="D20" s="307">
        <v>0</v>
      </c>
      <c r="E20" s="74">
        <v>0</v>
      </c>
      <c r="F20" s="69">
        <f t="shared" si="1"/>
        <v>0</v>
      </c>
      <c r="G20" s="70">
        <f t="shared" si="0"/>
        <v>0</v>
      </c>
      <c r="I20" s="225"/>
    </row>
    <row r="21" spans="1:9" ht="15" customHeight="1" x14ac:dyDescent="0.25">
      <c r="A21" s="75" t="s">
        <v>25</v>
      </c>
      <c r="B21" s="74">
        <v>0</v>
      </c>
      <c r="C21" s="74">
        <v>0</v>
      </c>
      <c r="D21" s="307">
        <v>0</v>
      </c>
      <c r="E21" s="74">
        <v>0</v>
      </c>
      <c r="F21" s="69">
        <f t="shared" si="1"/>
        <v>0</v>
      </c>
      <c r="G21" s="70">
        <f t="shared" si="0"/>
        <v>0</v>
      </c>
      <c r="I21" s="225"/>
    </row>
    <row r="22" spans="1:9" ht="15" customHeight="1" x14ac:dyDescent="0.25">
      <c r="A22" s="75" t="s">
        <v>26</v>
      </c>
      <c r="B22" s="74">
        <v>0</v>
      </c>
      <c r="C22" s="74">
        <v>0</v>
      </c>
      <c r="D22" s="307">
        <v>0</v>
      </c>
      <c r="E22" s="74">
        <v>0</v>
      </c>
      <c r="F22" s="69">
        <f t="shared" si="1"/>
        <v>0</v>
      </c>
      <c r="G22" s="70">
        <f t="shared" si="0"/>
        <v>0</v>
      </c>
      <c r="I22" s="225"/>
    </row>
    <row r="23" spans="1:9" ht="15" customHeight="1" x14ac:dyDescent="0.25">
      <c r="A23" s="76" t="s">
        <v>27</v>
      </c>
      <c r="B23" s="74">
        <v>0</v>
      </c>
      <c r="C23" s="74">
        <v>0</v>
      </c>
      <c r="D23" s="307">
        <v>0</v>
      </c>
      <c r="E23" s="74">
        <v>0</v>
      </c>
      <c r="F23" s="69">
        <f t="shared" si="1"/>
        <v>0</v>
      </c>
      <c r="G23" s="70">
        <f t="shared" si="0"/>
        <v>0</v>
      </c>
      <c r="I23" s="225"/>
    </row>
    <row r="24" spans="1:9" ht="15" customHeight="1" x14ac:dyDescent="0.25">
      <c r="A24" s="76" t="s">
        <v>28</v>
      </c>
      <c r="B24" s="74">
        <v>0</v>
      </c>
      <c r="C24" s="74">
        <v>0</v>
      </c>
      <c r="D24" s="307">
        <v>0</v>
      </c>
      <c r="E24" s="74">
        <v>0</v>
      </c>
      <c r="F24" s="69">
        <f t="shared" si="1"/>
        <v>0</v>
      </c>
      <c r="G24" s="70">
        <f t="shared" si="0"/>
        <v>0</v>
      </c>
      <c r="I24" s="225"/>
    </row>
    <row r="25" spans="1:9" ht="15" customHeight="1" x14ac:dyDescent="0.25">
      <c r="A25" s="76" t="s">
        <v>29</v>
      </c>
      <c r="B25" s="74">
        <v>0</v>
      </c>
      <c r="C25" s="74">
        <v>0</v>
      </c>
      <c r="D25" s="307">
        <v>0</v>
      </c>
      <c r="E25" s="74">
        <v>0</v>
      </c>
      <c r="F25" s="69">
        <f t="shared" si="1"/>
        <v>0</v>
      </c>
      <c r="G25" s="70">
        <f t="shared" si="0"/>
        <v>0</v>
      </c>
      <c r="I25" s="225"/>
    </row>
    <row r="26" spans="1:9" ht="15" customHeight="1" x14ac:dyDescent="0.25">
      <c r="A26" s="76" t="s">
        <v>30</v>
      </c>
      <c r="B26" s="74">
        <v>0</v>
      </c>
      <c r="C26" s="74">
        <v>0</v>
      </c>
      <c r="D26" s="307">
        <v>0</v>
      </c>
      <c r="E26" s="74">
        <v>0</v>
      </c>
      <c r="F26" s="69">
        <f t="shared" si="1"/>
        <v>0</v>
      </c>
      <c r="G26" s="70">
        <f t="shared" si="0"/>
        <v>0</v>
      </c>
      <c r="I26" s="225"/>
    </row>
    <row r="27" spans="1:9" ht="15" customHeight="1" x14ac:dyDescent="0.25">
      <c r="A27" s="76" t="s">
        <v>31</v>
      </c>
      <c r="B27" s="74">
        <v>0</v>
      </c>
      <c r="C27" s="74">
        <v>0</v>
      </c>
      <c r="D27" s="307">
        <v>0</v>
      </c>
      <c r="E27" s="74">
        <v>0</v>
      </c>
      <c r="F27" s="69">
        <f t="shared" si="1"/>
        <v>0</v>
      </c>
      <c r="G27" s="70">
        <f t="shared" si="0"/>
        <v>0</v>
      </c>
      <c r="I27" s="225"/>
    </row>
    <row r="28" spans="1:9" ht="15" customHeight="1" x14ac:dyDescent="0.25">
      <c r="A28" s="76" t="s">
        <v>87</v>
      </c>
      <c r="B28" s="74">
        <v>0</v>
      </c>
      <c r="C28" s="74">
        <v>0</v>
      </c>
      <c r="D28" s="307">
        <v>0</v>
      </c>
      <c r="E28" s="74">
        <v>0</v>
      </c>
      <c r="F28" s="69">
        <f t="shared" si="1"/>
        <v>0</v>
      </c>
      <c r="G28" s="70">
        <f t="shared" si="0"/>
        <v>0</v>
      </c>
      <c r="I28" s="225"/>
    </row>
    <row r="29" spans="1:9" ht="15" customHeight="1" x14ac:dyDescent="0.25">
      <c r="A29" s="76" t="s">
        <v>32</v>
      </c>
      <c r="B29" s="74">
        <v>0</v>
      </c>
      <c r="C29" s="74">
        <v>0</v>
      </c>
      <c r="D29" s="307">
        <v>0</v>
      </c>
      <c r="E29" s="74">
        <v>0</v>
      </c>
      <c r="F29" s="69">
        <f t="shared" si="1"/>
        <v>0</v>
      </c>
      <c r="G29" s="70">
        <f t="shared" si="0"/>
        <v>0</v>
      </c>
      <c r="I29" s="225"/>
    </row>
    <row r="30" spans="1:9" ht="15" customHeight="1" x14ac:dyDescent="0.25">
      <c r="A30" s="217" t="s">
        <v>199</v>
      </c>
      <c r="B30" s="74">
        <v>0</v>
      </c>
      <c r="C30" s="74">
        <v>0</v>
      </c>
      <c r="D30" s="307">
        <v>0</v>
      </c>
      <c r="E30" s="74">
        <v>0</v>
      </c>
      <c r="F30" s="69">
        <f t="shared" si="1"/>
        <v>0</v>
      </c>
      <c r="G30" s="70">
        <f t="shared" si="0"/>
        <v>0</v>
      </c>
      <c r="I30" s="225"/>
    </row>
    <row r="31" spans="1:9" ht="15" customHeight="1" x14ac:dyDescent="0.25">
      <c r="A31" s="76" t="s">
        <v>200</v>
      </c>
      <c r="B31" s="74">
        <v>0</v>
      </c>
      <c r="C31" s="74">
        <v>0</v>
      </c>
      <c r="D31" s="307">
        <v>0</v>
      </c>
      <c r="E31" s="74">
        <v>0</v>
      </c>
      <c r="F31" s="69">
        <f t="shared" si="1"/>
        <v>0</v>
      </c>
      <c r="G31" s="70">
        <f t="shared" si="0"/>
        <v>0</v>
      </c>
      <c r="I31" s="225"/>
    </row>
    <row r="32" spans="1:9" ht="15" customHeight="1" x14ac:dyDescent="0.25">
      <c r="A32" s="350" t="s">
        <v>211</v>
      </c>
      <c r="B32" s="74">
        <v>0</v>
      </c>
      <c r="C32" s="74">
        <v>0</v>
      </c>
      <c r="D32" s="307">
        <v>0</v>
      </c>
      <c r="E32" s="74">
        <v>0</v>
      </c>
      <c r="F32" s="69">
        <f t="shared" ref="F32" si="2">E32-C32</f>
        <v>0</v>
      </c>
      <c r="G32" s="70">
        <f t="shared" ref="G32" si="3">IF(ISBLANK(F32),"  ",IF(C32&gt;0,F32/C32,IF(F32&gt;0,1,0)))</f>
        <v>0</v>
      </c>
      <c r="I32" s="225"/>
    </row>
    <row r="33" spans="1:14" ht="15" customHeight="1" x14ac:dyDescent="0.25">
      <c r="A33" s="77" t="s">
        <v>33</v>
      </c>
      <c r="B33" s="74"/>
      <c r="C33" s="74"/>
      <c r="D33" s="307"/>
      <c r="E33" s="74"/>
      <c r="F33" s="74"/>
      <c r="G33" s="66"/>
      <c r="I33" s="225"/>
    </row>
    <row r="34" spans="1:14" ht="15" customHeight="1" x14ac:dyDescent="0.25">
      <c r="A34" s="73" t="s">
        <v>34</v>
      </c>
      <c r="B34" s="69">
        <v>0</v>
      </c>
      <c r="C34" s="69">
        <v>0</v>
      </c>
      <c r="D34" s="306">
        <v>0</v>
      </c>
      <c r="E34" s="69">
        <v>0</v>
      </c>
      <c r="F34" s="69">
        <f>E34-C34</f>
        <v>0</v>
      </c>
      <c r="G34" s="70">
        <f>IF(ISBLANK(F34),"  ",IF(C34&gt;0,F34/C34,IF(F34&gt;0,1,0)))</f>
        <v>0</v>
      </c>
      <c r="I34" s="225"/>
    </row>
    <row r="35" spans="1:14" ht="15" customHeight="1" x14ac:dyDescent="0.25">
      <c r="A35" s="78" t="s">
        <v>35</v>
      </c>
      <c r="B35" s="74"/>
      <c r="C35" s="74"/>
      <c r="D35" s="307"/>
      <c r="E35" s="74"/>
      <c r="F35" s="74"/>
      <c r="G35" s="66"/>
      <c r="I35" s="225"/>
    </row>
    <row r="36" spans="1:14" ht="15" customHeight="1" x14ac:dyDescent="0.25">
      <c r="A36" s="73" t="s">
        <v>34</v>
      </c>
      <c r="B36" s="65">
        <v>0</v>
      </c>
      <c r="C36" s="65">
        <v>0</v>
      </c>
      <c r="D36" s="305">
        <v>0</v>
      </c>
      <c r="E36" s="65">
        <v>0</v>
      </c>
      <c r="F36" s="69">
        <f>E36-C36</f>
        <v>0</v>
      </c>
      <c r="G36" s="70">
        <f>IF(ISBLANK(F36),"  ",IF(C36&gt;0,F36/C36,IF(F36&gt;0,1,0)))</f>
        <v>0</v>
      </c>
      <c r="I36" s="225"/>
    </row>
    <row r="37" spans="1:14" ht="15" customHeight="1" x14ac:dyDescent="0.25">
      <c r="A37" s="75" t="s">
        <v>36</v>
      </c>
      <c r="B37" s="74"/>
      <c r="C37" s="74"/>
      <c r="D37" s="307"/>
      <c r="E37" s="74"/>
      <c r="F37" s="72"/>
      <c r="G37" s="70" t="str">
        <f>IF(ISBLANK(F37),"  ",IF(C37&gt;0,F37/C37,IF(F37&gt;0,1,0)))</f>
        <v xml:space="preserve">  </v>
      </c>
      <c r="I37" s="225"/>
    </row>
    <row r="38" spans="1:14" s="124" customFormat="1" ht="15" customHeight="1" x14ac:dyDescent="0.25">
      <c r="A38" s="79" t="s">
        <v>38</v>
      </c>
      <c r="B38" s="80">
        <v>2693020</v>
      </c>
      <c r="C38" s="80">
        <v>2693020</v>
      </c>
      <c r="D38" s="311">
        <v>2693020</v>
      </c>
      <c r="E38" s="80">
        <v>6099115</v>
      </c>
      <c r="F38" s="80">
        <f>E38-C38</f>
        <v>3406095</v>
      </c>
      <c r="G38" s="81">
        <f>IF(ISBLANK(F38),"  ",IF(C38&gt;0,F38/C38,IF(F38&gt;0,1,0)))</f>
        <v>1.2647863736622824</v>
      </c>
      <c r="I38" s="226"/>
    </row>
    <row r="39" spans="1:14" ht="15" customHeight="1" x14ac:dyDescent="0.25">
      <c r="A39" s="77" t="s">
        <v>39</v>
      </c>
      <c r="B39" s="74"/>
      <c r="C39" s="74"/>
      <c r="D39" s="307"/>
      <c r="E39" s="74"/>
      <c r="F39" s="74"/>
      <c r="G39" s="66"/>
      <c r="I39" s="225"/>
    </row>
    <row r="40" spans="1:14" ht="15" customHeight="1" x14ac:dyDescent="0.25">
      <c r="A40" s="82" t="s">
        <v>40</v>
      </c>
      <c r="B40" s="69">
        <v>0</v>
      </c>
      <c r="C40" s="69">
        <v>0</v>
      </c>
      <c r="D40" s="306">
        <v>0</v>
      </c>
      <c r="E40" s="69">
        <v>0</v>
      </c>
      <c r="F40" s="69">
        <f>E40-C40</f>
        <v>0</v>
      </c>
      <c r="G40" s="70">
        <f t="shared" ref="G40:G45" si="4">IF(ISBLANK(F40),"  ",IF(C40&gt;0,F40/C40,IF(F40&gt;0,1,0)))</f>
        <v>0</v>
      </c>
      <c r="I40" s="225"/>
    </row>
    <row r="41" spans="1:14" ht="15" customHeight="1" x14ac:dyDescent="0.25">
      <c r="A41" s="83" t="s">
        <v>41</v>
      </c>
      <c r="B41" s="69">
        <v>0</v>
      </c>
      <c r="C41" s="69">
        <v>0</v>
      </c>
      <c r="D41" s="306">
        <v>0</v>
      </c>
      <c r="E41" s="69">
        <v>0</v>
      </c>
      <c r="F41" s="72">
        <f>E41-C41</f>
        <v>0</v>
      </c>
      <c r="G41" s="70">
        <f t="shared" si="4"/>
        <v>0</v>
      </c>
      <c r="I41" s="225"/>
    </row>
    <row r="42" spans="1:14" ht="15" customHeight="1" x14ac:dyDescent="0.25">
      <c r="A42" s="83" t="s">
        <v>42</v>
      </c>
      <c r="B42" s="69">
        <v>0</v>
      </c>
      <c r="C42" s="69">
        <v>0</v>
      </c>
      <c r="D42" s="306">
        <v>0</v>
      </c>
      <c r="E42" s="69">
        <v>0</v>
      </c>
      <c r="F42" s="72">
        <f t="shared" ref="F42:F45" si="5">E42-C42</f>
        <v>0</v>
      </c>
      <c r="G42" s="70">
        <f t="shared" si="4"/>
        <v>0</v>
      </c>
      <c r="I42" s="225"/>
    </row>
    <row r="43" spans="1:14" ht="15" customHeight="1" x14ac:dyDescent="0.25">
      <c r="A43" s="83" t="s">
        <v>43</v>
      </c>
      <c r="B43" s="69">
        <v>0</v>
      </c>
      <c r="C43" s="69">
        <v>0</v>
      </c>
      <c r="D43" s="306">
        <v>0</v>
      </c>
      <c r="E43" s="69">
        <v>0</v>
      </c>
      <c r="F43" s="72">
        <f t="shared" si="5"/>
        <v>0</v>
      </c>
      <c r="G43" s="70">
        <f t="shared" si="4"/>
        <v>0</v>
      </c>
      <c r="I43" s="225"/>
    </row>
    <row r="44" spans="1:14" ht="15" customHeight="1" x14ac:dyDescent="0.25">
      <c r="A44" s="84" t="s">
        <v>44</v>
      </c>
      <c r="B44" s="69">
        <v>0</v>
      </c>
      <c r="C44" s="69">
        <v>0</v>
      </c>
      <c r="D44" s="306">
        <v>0</v>
      </c>
      <c r="E44" s="69">
        <v>0</v>
      </c>
      <c r="F44" s="72">
        <f t="shared" si="5"/>
        <v>0</v>
      </c>
      <c r="G44" s="70">
        <f t="shared" si="4"/>
        <v>0</v>
      </c>
      <c r="I44" s="225"/>
    </row>
    <row r="45" spans="1:14" s="124" customFormat="1" ht="15" customHeight="1" x14ac:dyDescent="0.25">
      <c r="A45" s="77" t="s">
        <v>45</v>
      </c>
      <c r="B45" s="85">
        <v>0</v>
      </c>
      <c r="C45" s="85">
        <v>0</v>
      </c>
      <c r="D45" s="315">
        <v>0</v>
      </c>
      <c r="E45" s="85">
        <v>0</v>
      </c>
      <c r="F45" s="96">
        <f t="shared" si="5"/>
        <v>0</v>
      </c>
      <c r="G45" s="81">
        <f t="shared" si="4"/>
        <v>0</v>
      </c>
      <c r="I45" s="226"/>
      <c r="N45" s="124" t="s">
        <v>46</v>
      </c>
    </row>
    <row r="46" spans="1:14" ht="15" customHeight="1" x14ac:dyDescent="0.25">
      <c r="A46" s="75" t="s">
        <v>46</v>
      </c>
      <c r="B46" s="74"/>
      <c r="C46" s="74"/>
      <c r="D46" s="307"/>
      <c r="E46" s="74"/>
      <c r="F46" s="74"/>
      <c r="G46" s="66"/>
      <c r="I46" s="225"/>
    </row>
    <row r="47" spans="1:14" s="124" customFormat="1" ht="15" customHeight="1" x14ac:dyDescent="0.25">
      <c r="A47" s="86" t="s">
        <v>47</v>
      </c>
      <c r="B47" s="87">
        <v>0</v>
      </c>
      <c r="C47" s="87">
        <v>0</v>
      </c>
      <c r="D47" s="310">
        <v>0</v>
      </c>
      <c r="E47" s="87">
        <v>0</v>
      </c>
      <c r="F47" s="87">
        <f>E47-C47</f>
        <v>0</v>
      </c>
      <c r="G47" s="81">
        <f>IF(ISBLANK(F47),"  ",IF(C47&gt;0,F47/C47,IF(F47&gt;0,1,0)))</f>
        <v>0</v>
      </c>
      <c r="I47" s="226"/>
    </row>
    <row r="48" spans="1:14" ht="15" customHeight="1" x14ac:dyDescent="0.25">
      <c r="A48" s="75" t="s">
        <v>46</v>
      </c>
      <c r="B48" s="80"/>
      <c r="C48" s="80"/>
      <c r="D48" s="311"/>
      <c r="E48" s="80"/>
      <c r="F48" s="74"/>
      <c r="G48" s="66"/>
      <c r="I48" s="226"/>
    </row>
    <row r="49" spans="1:9" ht="15" customHeight="1" x14ac:dyDescent="0.25">
      <c r="A49" s="86" t="s">
        <v>198</v>
      </c>
      <c r="B49" s="87">
        <v>0</v>
      </c>
      <c r="C49" s="87">
        <v>0</v>
      </c>
      <c r="D49" s="310">
        <v>2576300</v>
      </c>
      <c r="E49" s="87">
        <v>0</v>
      </c>
      <c r="F49" s="87">
        <f>E49-C49</f>
        <v>0</v>
      </c>
      <c r="G49" s="81">
        <f>IF(ISBLANK(F49)," ",IF(C49&gt;0,F49/C49,IF(F49&gt;0,1,0)))</f>
        <v>0</v>
      </c>
      <c r="I49" s="226"/>
    </row>
    <row r="50" spans="1:9" ht="15" customHeight="1" x14ac:dyDescent="0.25">
      <c r="A50" s="73"/>
      <c r="B50" s="65"/>
      <c r="C50" s="65"/>
      <c r="D50" s="305"/>
      <c r="E50" s="65"/>
      <c r="F50" s="65"/>
      <c r="G50" s="67"/>
      <c r="I50" s="225"/>
    </row>
    <row r="51" spans="1:9" s="124" customFormat="1" ht="15" customHeight="1" x14ac:dyDescent="0.25">
      <c r="A51" s="86" t="s">
        <v>48</v>
      </c>
      <c r="B51" s="87">
        <v>0</v>
      </c>
      <c r="C51" s="87">
        <v>0</v>
      </c>
      <c r="D51" s="310">
        <v>0</v>
      </c>
      <c r="E51" s="87">
        <v>0</v>
      </c>
      <c r="F51" s="87">
        <f>E51-C51</f>
        <v>0</v>
      </c>
      <c r="G51" s="81">
        <f>IF(ISBLANK(F51),"  ",IF(C51&gt;0,F51/C51,IF(F51&gt;0,1,0)))</f>
        <v>0</v>
      </c>
      <c r="I51" s="226"/>
    </row>
    <row r="52" spans="1:9" ht="15" customHeight="1" x14ac:dyDescent="0.25">
      <c r="A52" s="75" t="s">
        <v>46</v>
      </c>
      <c r="B52" s="74"/>
      <c r="C52" s="74"/>
      <c r="D52" s="307"/>
      <c r="E52" s="74"/>
      <c r="F52" s="74"/>
      <c r="G52" s="66"/>
      <c r="I52" s="225"/>
    </row>
    <row r="53" spans="1:9" s="124" customFormat="1" ht="15" customHeight="1" x14ac:dyDescent="0.25">
      <c r="A53" s="77" t="s">
        <v>49</v>
      </c>
      <c r="B53" s="85">
        <v>19474749</v>
      </c>
      <c r="C53" s="85">
        <v>19293321</v>
      </c>
      <c r="D53" s="315">
        <v>19293321</v>
      </c>
      <c r="E53" s="85">
        <v>21785025</v>
      </c>
      <c r="F53" s="85">
        <f>E53-C53</f>
        <v>2491704</v>
      </c>
      <c r="G53" s="81">
        <f>IF(ISBLANK(F53),"  ",IF(C53&gt;0,F53/C53,IF(F53&gt;0,1,0)))</f>
        <v>0.12914852761740708</v>
      </c>
      <c r="I53" s="226"/>
    </row>
    <row r="54" spans="1:9" ht="15" customHeight="1" x14ac:dyDescent="0.25">
      <c r="A54" s="75" t="s">
        <v>46</v>
      </c>
      <c r="B54" s="74"/>
      <c r="C54" s="74"/>
      <c r="D54" s="307"/>
      <c r="E54" s="74"/>
      <c r="F54" s="74"/>
      <c r="G54" s="66"/>
      <c r="I54" s="225"/>
    </row>
    <row r="55" spans="1:9" s="124" customFormat="1" ht="15" customHeight="1" x14ac:dyDescent="0.25">
      <c r="A55" s="88" t="s">
        <v>50</v>
      </c>
      <c r="B55" s="89">
        <v>0</v>
      </c>
      <c r="C55" s="89">
        <v>0</v>
      </c>
      <c r="D55" s="316">
        <v>0</v>
      </c>
      <c r="E55" s="89">
        <v>0</v>
      </c>
      <c r="F55" s="89">
        <f>E55-C55</f>
        <v>0</v>
      </c>
      <c r="G55" s="81">
        <f>IF(ISBLANK(F55),"  ",IF(C55&gt;0,F55/C55,IF(F55&gt;0,1,0)))</f>
        <v>0</v>
      </c>
      <c r="I55" s="226"/>
    </row>
    <row r="56" spans="1:9" ht="15" customHeight="1" x14ac:dyDescent="0.25">
      <c r="A56" s="77"/>
      <c r="B56" s="65"/>
      <c r="C56" s="65"/>
      <c r="D56" s="305"/>
      <c r="E56" s="65"/>
      <c r="F56" s="65"/>
      <c r="G56" s="90"/>
      <c r="I56" s="225"/>
    </row>
    <row r="57" spans="1:9" s="124" customFormat="1" ht="15" customHeight="1" x14ac:dyDescent="0.25">
      <c r="A57" s="77" t="s">
        <v>51</v>
      </c>
      <c r="B57" s="85">
        <v>0</v>
      </c>
      <c r="C57" s="85">
        <v>0</v>
      </c>
      <c r="D57" s="315">
        <v>0</v>
      </c>
      <c r="E57" s="85">
        <v>0</v>
      </c>
      <c r="F57" s="89">
        <f>E57-C57</f>
        <v>0</v>
      </c>
      <c r="G57" s="81">
        <f>IF(ISBLANK(F57),"  ",IF(C57&gt;0,F57/C57,IF(F57&gt;0,1,0)))</f>
        <v>0</v>
      </c>
      <c r="I57" s="226"/>
    </row>
    <row r="58" spans="1:9" ht="15" customHeight="1" x14ac:dyDescent="0.25">
      <c r="A58" s="75"/>
      <c r="B58" s="74"/>
      <c r="C58" s="74"/>
      <c r="D58" s="307"/>
      <c r="E58" s="74"/>
      <c r="F58" s="74"/>
      <c r="G58" s="66"/>
      <c r="I58" s="225"/>
    </row>
    <row r="59" spans="1:9" s="124" customFormat="1" ht="15" customHeight="1" x14ac:dyDescent="0.25">
      <c r="A59" s="91" t="s">
        <v>52</v>
      </c>
      <c r="B59" s="85">
        <v>22167769</v>
      </c>
      <c r="C59" s="85">
        <v>21986341</v>
      </c>
      <c r="D59" s="315">
        <v>24562641</v>
      </c>
      <c r="E59" s="85">
        <v>27884140</v>
      </c>
      <c r="F59" s="85">
        <f>E59-C59</f>
        <v>5897799</v>
      </c>
      <c r="G59" s="81">
        <f>IF(ISBLANK(F59),"  ",IF(C59&gt;0,F59/C59,IF(F59&gt;0,1,0)))</f>
        <v>0.2682483183536542</v>
      </c>
      <c r="I59" s="226"/>
    </row>
    <row r="60" spans="1:9" ht="15" customHeight="1" x14ac:dyDescent="0.25">
      <c r="A60" s="92"/>
      <c r="B60" s="74"/>
      <c r="C60" s="74"/>
      <c r="D60" s="307"/>
      <c r="E60" s="74"/>
      <c r="F60" s="74"/>
      <c r="G60" s="66" t="s">
        <v>46</v>
      </c>
      <c r="I60" s="225"/>
    </row>
    <row r="61" spans="1:9" ht="15" customHeight="1" x14ac:dyDescent="0.25">
      <c r="A61" s="93"/>
      <c r="B61" s="65"/>
      <c r="C61" s="65"/>
      <c r="D61" s="305"/>
      <c r="E61" s="65"/>
      <c r="F61" s="65"/>
      <c r="G61" s="67" t="s">
        <v>46</v>
      </c>
      <c r="I61" s="225"/>
    </row>
    <row r="62" spans="1:9" ht="15" customHeight="1" x14ac:dyDescent="0.25">
      <c r="A62" s="91" t="s">
        <v>53</v>
      </c>
      <c r="B62" s="65"/>
      <c r="C62" s="65"/>
      <c r="D62" s="305"/>
      <c r="E62" s="65"/>
      <c r="F62" s="65"/>
      <c r="G62" s="67"/>
      <c r="I62" s="225"/>
    </row>
    <row r="63" spans="1:9" ht="15" customHeight="1" x14ac:dyDescent="0.25">
      <c r="A63" s="73" t="s">
        <v>54</v>
      </c>
      <c r="B63" s="65">
        <v>10872502</v>
      </c>
      <c r="C63" s="65">
        <v>11009922</v>
      </c>
      <c r="D63" s="305">
        <v>13586222</v>
      </c>
      <c r="E63" s="65">
        <v>10127340</v>
      </c>
      <c r="F63" s="65">
        <f>E63-C63</f>
        <v>-882582</v>
      </c>
      <c r="G63" s="70">
        <f t="shared" ref="G63:G76" si="6">IF(ISBLANK(F63),"  ",IF(C63&gt;0,F63/C63,IF(F63&gt;0,1,0)))</f>
        <v>-8.0162420769193457E-2</v>
      </c>
      <c r="I63" s="225"/>
    </row>
    <row r="64" spans="1:9" ht="15" customHeight="1" x14ac:dyDescent="0.25">
      <c r="A64" s="75" t="s">
        <v>55</v>
      </c>
      <c r="B64" s="74">
        <v>0</v>
      </c>
      <c r="C64" s="74">
        <v>0</v>
      </c>
      <c r="D64" s="307">
        <v>0</v>
      </c>
      <c r="E64" s="74">
        <v>0</v>
      </c>
      <c r="F64" s="74">
        <f>E64-C64</f>
        <v>0</v>
      </c>
      <c r="G64" s="70">
        <f t="shared" si="6"/>
        <v>0</v>
      </c>
      <c r="I64" s="225"/>
    </row>
    <row r="65" spans="1:9" ht="15" customHeight="1" x14ac:dyDescent="0.25">
      <c r="A65" s="75" t="s">
        <v>56</v>
      </c>
      <c r="B65" s="74">
        <v>0</v>
      </c>
      <c r="C65" s="74">
        <v>0</v>
      </c>
      <c r="D65" s="307">
        <v>0</v>
      </c>
      <c r="E65" s="74">
        <v>0</v>
      </c>
      <c r="F65" s="74">
        <f t="shared" ref="F65:F76" si="7">E65-C65</f>
        <v>0</v>
      </c>
      <c r="G65" s="70">
        <f t="shared" si="6"/>
        <v>0</v>
      </c>
      <c r="I65" s="225"/>
    </row>
    <row r="66" spans="1:9" ht="15" customHeight="1" x14ac:dyDescent="0.25">
      <c r="A66" s="75" t="s">
        <v>57</v>
      </c>
      <c r="B66" s="74">
        <v>1491113</v>
      </c>
      <c r="C66" s="74">
        <v>1031239</v>
      </c>
      <c r="D66" s="307">
        <v>1031239</v>
      </c>
      <c r="E66" s="74">
        <v>1922885</v>
      </c>
      <c r="F66" s="74">
        <f t="shared" si="7"/>
        <v>891646</v>
      </c>
      <c r="G66" s="70">
        <f t="shared" si="6"/>
        <v>0.86463564702265916</v>
      </c>
      <c r="I66" s="225"/>
    </row>
    <row r="67" spans="1:9" ht="15" customHeight="1" x14ac:dyDescent="0.25">
      <c r="A67" s="75" t="s">
        <v>58</v>
      </c>
      <c r="B67" s="74">
        <v>2080384</v>
      </c>
      <c r="C67" s="74">
        <v>1256288</v>
      </c>
      <c r="D67" s="307">
        <v>1256288</v>
      </c>
      <c r="E67" s="74">
        <v>1513892</v>
      </c>
      <c r="F67" s="74">
        <f t="shared" si="7"/>
        <v>257604</v>
      </c>
      <c r="G67" s="70">
        <f t="shared" si="6"/>
        <v>0.205051707888637</v>
      </c>
      <c r="I67" s="225"/>
    </row>
    <row r="68" spans="1:9" ht="15" customHeight="1" x14ac:dyDescent="0.25">
      <c r="A68" s="75" t="s">
        <v>59</v>
      </c>
      <c r="B68" s="74">
        <v>3553577</v>
      </c>
      <c r="C68" s="74">
        <v>7123050</v>
      </c>
      <c r="D68" s="307">
        <v>7123050</v>
      </c>
      <c r="E68" s="74">
        <v>9836893</v>
      </c>
      <c r="F68" s="74">
        <f t="shared" si="7"/>
        <v>2713843</v>
      </c>
      <c r="G68" s="70">
        <f t="shared" si="6"/>
        <v>0.38099451779785343</v>
      </c>
      <c r="I68" s="225"/>
    </row>
    <row r="69" spans="1:9" ht="15" customHeight="1" x14ac:dyDescent="0.25">
      <c r="A69" s="75" t="s">
        <v>60</v>
      </c>
      <c r="B69" s="74">
        <v>1657873</v>
      </c>
      <c r="C69" s="74">
        <v>1616000</v>
      </c>
      <c r="D69" s="307">
        <v>1616000</v>
      </c>
      <c r="E69" s="74">
        <v>1772000</v>
      </c>
      <c r="F69" s="74">
        <f t="shared" si="7"/>
        <v>156000</v>
      </c>
      <c r="G69" s="70">
        <f t="shared" si="6"/>
        <v>9.6534653465346537E-2</v>
      </c>
      <c r="I69" s="225"/>
    </row>
    <row r="70" spans="1:9" ht="15" customHeight="1" x14ac:dyDescent="0.25">
      <c r="A70" s="75" t="s">
        <v>61</v>
      </c>
      <c r="B70" s="74">
        <v>3709385</v>
      </c>
      <c r="C70" s="74">
        <v>2526142</v>
      </c>
      <c r="D70" s="307">
        <v>2526142</v>
      </c>
      <c r="E70" s="74">
        <v>2711130</v>
      </c>
      <c r="F70" s="74">
        <f t="shared" si="7"/>
        <v>184988</v>
      </c>
      <c r="G70" s="70">
        <f t="shared" si="6"/>
        <v>7.3229454242873124E-2</v>
      </c>
      <c r="I70" s="225"/>
    </row>
    <row r="71" spans="1:9" s="124" customFormat="1" ht="15" customHeight="1" x14ac:dyDescent="0.25">
      <c r="A71" s="94" t="s">
        <v>62</v>
      </c>
      <c r="B71" s="80">
        <v>23364834</v>
      </c>
      <c r="C71" s="80">
        <v>24562641</v>
      </c>
      <c r="D71" s="311">
        <v>27138941</v>
      </c>
      <c r="E71" s="80">
        <v>27884140</v>
      </c>
      <c r="F71" s="80">
        <f t="shared" si="7"/>
        <v>3321499</v>
      </c>
      <c r="G71" s="81">
        <f t="shared" si="6"/>
        <v>0.13522564613471327</v>
      </c>
      <c r="I71" s="226"/>
    </row>
    <row r="72" spans="1:9" ht="15" customHeight="1" x14ac:dyDescent="0.25">
      <c r="A72" s="75" t="s">
        <v>63</v>
      </c>
      <c r="B72" s="74">
        <v>0</v>
      </c>
      <c r="C72" s="74">
        <v>0</v>
      </c>
      <c r="D72" s="307">
        <v>0</v>
      </c>
      <c r="E72" s="74">
        <v>0</v>
      </c>
      <c r="F72" s="74">
        <f t="shared" si="7"/>
        <v>0</v>
      </c>
      <c r="G72" s="70">
        <f t="shared" si="6"/>
        <v>0</v>
      </c>
      <c r="I72" s="225"/>
    </row>
    <row r="73" spans="1:9" ht="15" customHeight="1" x14ac:dyDescent="0.25">
      <c r="A73" s="75" t="s">
        <v>64</v>
      </c>
      <c r="B73" s="74">
        <v>-1197065</v>
      </c>
      <c r="C73" s="74">
        <v>-2576300</v>
      </c>
      <c r="D73" s="307">
        <v>-2576300</v>
      </c>
      <c r="E73" s="74">
        <v>0</v>
      </c>
      <c r="F73" s="74">
        <f t="shared" si="7"/>
        <v>2576300</v>
      </c>
      <c r="G73" s="70">
        <f t="shared" si="6"/>
        <v>1</v>
      </c>
      <c r="I73" s="225"/>
    </row>
    <row r="74" spans="1:9" ht="15" customHeight="1" x14ac:dyDescent="0.25">
      <c r="A74" s="75" t="s">
        <v>65</v>
      </c>
      <c r="B74" s="74">
        <v>0</v>
      </c>
      <c r="C74" s="74">
        <v>0</v>
      </c>
      <c r="D74" s="307">
        <v>0</v>
      </c>
      <c r="E74" s="74">
        <v>0</v>
      </c>
      <c r="F74" s="74">
        <f t="shared" si="7"/>
        <v>0</v>
      </c>
      <c r="G74" s="70">
        <f t="shared" si="6"/>
        <v>0</v>
      </c>
      <c r="I74" s="225"/>
    </row>
    <row r="75" spans="1:9" ht="15" customHeight="1" x14ac:dyDescent="0.25">
      <c r="A75" s="75" t="s">
        <v>66</v>
      </c>
      <c r="B75" s="74">
        <v>0</v>
      </c>
      <c r="C75" s="74">
        <v>0</v>
      </c>
      <c r="D75" s="307">
        <v>0</v>
      </c>
      <c r="E75" s="74">
        <v>0</v>
      </c>
      <c r="F75" s="74">
        <f t="shared" si="7"/>
        <v>0</v>
      </c>
      <c r="G75" s="70">
        <f t="shared" si="6"/>
        <v>0</v>
      </c>
      <c r="I75" s="225"/>
    </row>
    <row r="76" spans="1:9" s="124" customFormat="1" ht="15" customHeight="1" x14ac:dyDescent="0.25">
      <c r="A76" s="95" t="s">
        <v>67</v>
      </c>
      <c r="B76" s="96">
        <v>22167769</v>
      </c>
      <c r="C76" s="96">
        <v>21986341</v>
      </c>
      <c r="D76" s="317">
        <v>24562641</v>
      </c>
      <c r="E76" s="96">
        <v>27884140</v>
      </c>
      <c r="F76" s="229">
        <f t="shared" si="7"/>
        <v>5897799</v>
      </c>
      <c r="G76" s="81">
        <f t="shared" si="6"/>
        <v>0.2682483183536542</v>
      </c>
      <c r="I76" s="226"/>
    </row>
    <row r="77" spans="1:9" ht="15" customHeight="1" x14ac:dyDescent="0.25">
      <c r="A77" s="93"/>
      <c r="B77" s="65"/>
      <c r="C77" s="65"/>
      <c r="D77" s="305"/>
      <c r="E77" s="65"/>
      <c r="F77" s="65"/>
      <c r="G77" s="67"/>
      <c r="I77" s="225"/>
    </row>
    <row r="78" spans="1:9" ht="15" customHeight="1" x14ac:dyDescent="0.25">
      <c r="A78" s="91" t="s">
        <v>68</v>
      </c>
      <c r="B78" s="65"/>
      <c r="C78" s="65"/>
      <c r="D78" s="305"/>
      <c r="E78" s="65"/>
      <c r="F78" s="65"/>
      <c r="G78" s="67"/>
      <c r="I78" s="225"/>
    </row>
    <row r="79" spans="1:9" ht="15" customHeight="1" x14ac:dyDescent="0.25">
      <c r="A79" s="73" t="s">
        <v>69</v>
      </c>
      <c r="B79" s="69">
        <v>10346257</v>
      </c>
      <c r="C79" s="69">
        <v>11901325</v>
      </c>
      <c r="D79" s="306">
        <v>14477625</v>
      </c>
      <c r="E79" s="69">
        <v>12456691</v>
      </c>
      <c r="F79" s="65">
        <f>E79-C79</f>
        <v>555366</v>
      </c>
      <c r="G79" s="70">
        <f t="shared" ref="G79:G97" si="8">IF(ISBLANK(F79),"  ",IF(C79&gt;0,F79/C79,IF(F79&gt;0,1,0)))</f>
        <v>4.6664215959147409E-2</v>
      </c>
      <c r="I79" s="225"/>
    </row>
    <row r="80" spans="1:9" ht="15" customHeight="1" x14ac:dyDescent="0.25">
      <c r="A80" s="75" t="s">
        <v>70</v>
      </c>
      <c r="B80" s="72">
        <v>178588</v>
      </c>
      <c r="C80" s="69">
        <v>180250</v>
      </c>
      <c r="D80" s="306">
        <v>180250</v>
      </c>
      <c r="E80" s="69">
        <v>227150</v>
      </c>
      <c r="F80" s="74">
        <f>E80-C80</f>
        <v>46900</v>
      </c>
      <c r="G80" s="70">
        <f t="shared" si="8"/>
        <v>0.26019417475728157</v>
      </c>
      <c r="I80" s="225"/>
    </row>
    <row r="81" spans="1:9" ht="15" customHeight="1" x14ac:dyDescent="0.25">
      <c r="A81" s="75" t="s">
        <v>71</v>
      </c>
      <c r="B81" s="65">
        <v>5730917</v>
      </c>
      <c r="C81" s="69">
        <v>5584351</v>
      </c>
      <c r="D81" s="306">
        <v>5584351</v>
      </c>
      <c r="E81" s="69">
        <v>6140420</v>
      </c>
      <c r="F81" s="74">
        <f t="shared" ref="F81:F96" si="9">E81-C81</f>
        <v>556069</v>
      </c>
      <c r="G81" s="70">
        <f t="shared" si="8"/>
        <v>9.9576298123094334E-2</v>
      </c>
      <c r="I81" s="225"/>
    </row>
    <row r="82" spans="1:9" s="124" customFormat="1" ht="15" customHeight="1" x14ac:dyDescent="0.25">
      <c r="A82" s="94" t="s">
        <v>72</v>
      </c>
      <c r="B82" s="96">
        <v>16255762</v>
      </c>
      <c r="C82" s="96">
        <v>17665926</v>
      </c>
      <c r="D82" s="317">
        <v>20242226</v>
      </c>
      <c r="E82" s="96">
        <v>18824261</v>
      </c>
      <c r="F82" s="80">
        <f t="shared" si="9"/>
        <v>1158335</v>
      </c>
      <c r="G82" s="81">
        <f t="shared" si="8"/>
        <v>6.5568881019879732E-2</v>
      </c>
      <c r="I82" s="226"/>
    </row>
    <row r="83" spans="1:9" ht="15" customHeight="1" x14ac:dyDescent="0.25">
      <c r="A83" s="75" t="s">
        <v>73</v>
      </c>
      <c r="B83" s="72">
        <v>28107</v>
      </c>
      <c r="C83" s="72">
        <v>132200</v>
      </c>
      <c r="D83" s="314">
        <v>132200</v>
      </c>
      <c r="E83" s="72">
        <v>168700</v>
      </c>
      <c r="F83" s="74">
        <f t="shared" si="9"/>
        <v>36500</v>
      </c>
      <c r="G83" s="70">
        <f t="shared" si="8"/>
        <v>0.2760968229954614</v>
      </c>
      <c r="I83" s="225"/>
    </row>
    <row r="84" spans="1:9" ht="15" customHeight="1" x14ac:dyDescent="0.25">
      <c r="A84" s="75" t="s">
        <v>74</v>
      </c>
      <c r="B84" s="69">
        <v>2434596</v>
      </c>
      <c r="C84" s="69">
        <v>2144821</v>
      </c>
      <c r="D84" s="306">
        <v>2144821</v>
      </c>
      <c r="E84" s="69">
        <v>2582929</v>
      </c>
      <c r="F84" s="74">
        <f t="shared" si="9"/>
        <v>438108</v>
      </c>
      <c r="G84" s="70">
        <f t="shared" si="8"/>
        <v>0.20426319958635242</v>
      </c>
      <c r="I84" s="225"/>
    </row>
    <row r="85" spans="1:9" ht="15" customHeight="1" x14ac:dyDescent="0.25">
      <c r="A85" s="75" t="s">
        <v>75</v>
      </c>
      <c r="B85" s="65">
        <v>840554</v>
      </c>
      <c r="C85" s="65">
        <v>361550</v>
      </c>
      <c r="D85" s="305">
        <v>361550</v>
      </c>
      <c r="E85" s="65">
        <v>380500</v>
      </c>
      <c r="F85" s="74">
        <f t="shared" si="9"/>
        <v>18950</v>
      </c>
      <c r="G85" s="70">
        <f t="shared" si="8"/>
        <v>5.2413220854653574E-2</v>
      </c>
      <c r="I85" s="225"/>
    </row>
    <row r="86" spans="1:9" s="124" customFormat="1" ht="15" customHeight="1" x14ac:dyDescent="0.25">
      <c r="A86" s="78" t="s">
        <v>76</v>
      </c>
      <c r="B86" s="96">
        <v>3303257</v>
      </c>
      <c r="C86" s="96">
        <v>2638571</v>
      </c>
      <c r="D86" s="317">
        <v>2638571</v>
      </c>
      <c r="E86" s="96">
        <v>3132129</v>
      </c>
      <c r="F86" s="80">
        <f t="shared" si="9"/>
        <v>493558</v>
      </c>
      <c r="G86" s="81">
        <f t="shared" si="8"/>
        <v>0.18705503850379618</v>
      </c>
      <c r="I86" s="226"/>
    </row>
    <row r="87" spans="1:9" ht="15" customHeight="1" x14ac:dyDescent="0.25">
      <c r="A87" s="75" t="s">
        <v>77</v>
      </c>
      <c r="B87" s="65">
        <v>1874264</v>
      </c>
      <c r="C87" s="65">
        <v>2479394</v>
      </c>
      <c r="D87" s="305">
        <v>2479394</v>
      </c>
      <c r="E87" s="65">
        <v>3911000</v>
      </c>
      <c r="F87" s="74">
        <f t="shared" si="9"/>
        <v>1431606</v>
      </c>
      <c r="G87" s="70">
        <f t="shared" si="8"/>
        <v>0.57740157473963394</v>
      </c>
      <c r="I87" s="225"/>
    </row>
    <row r="88" spans="1:9" ht="15" customHeight="1" x14ac:dyDescent="0.25">
      <c r="A88" s="75" t="s">
        <v>78</v>
      </c>
      <c r="B88" s="74">
        <v>1734013</v>
      </c>
      <c r="C88" s="74">
        <v>-846050</v>
      </c>
      <c r="D88" s="307">
        <v>-846050</v>
      </c>
      <c r="E88" s="74">
        <v>1888250</v>
      </c>
      <c r="F88" s="74">
        <f t="shared" si="9"/>
        <v>2734300</v>
      </c>
      <c r="G88" s="70">
        <f t="shared" si="8"/>
        <v>1</v>
      </c>
      <c r="I88" s="225"/>
    </row>
    <row r="89" spans="1:9" ht="15" customHeight="1" x14ac:dyDescent="0.25">
      <c r="A89" s="75" t="s">
        <v>79</v>
      </c>
      <c r="B89" s="74">
        <v>0</v>
      </c>
      <c r="C89" s="74">
        <v>0</v>
      </c>
      <c r="D89" s="307">
        <v>0</v>
      </c>
      <c r="E89" s="74">
        <v>0</v>
      </c>
      <c r="F89" s="74">
        <f t="shared" si="9"/>
        <v>0</v>
      </c>
      <c r="G89" s="70">
        <f t="shared" si="8"/>
        <v>0</v>
      </c>
      <c r="I89" s="225"/>
    </row>
    <row r="90" spans="1:9" ht="15" customHeight="1" x14ac:dyDescent="0.25">
      <c r="A90" s="75" t="s">
        <v>80</v>
      </c>
      <c r="B90" s="74">
        <v>-1197065</v>
      </c>
      <c r="C90" s="74">
        <v>0</v>
      </c>
      <c r="D90" s="307">
        <v>0</v>
      </c>
      <c r="E90" s="74">
        <v>0</v>
      </c>
      <c r="F90" s="74">
        <f t="shared" si="9"/>
        <v>0</v>
      </c>
      <c r="G90" s="70">
        <f t="shared" si="8"/>
        <v>0</v>
      </c>
      <c r="I90" s="225"/>
    </row>
    <row r="91" spans="1:9" s="124" customFormat="1" ht="15" customHeight="1" x14ac:dyDescent="0.25">
      <c r="A91" s="78" t="s">
        <v>81</v>
      </c>
      <c r="B91" s="80">
        <v>2411212</v>
      </c>
      <c r="C91" s="80">
        <v>1633344</v>
      </c>
      <c r="D91" s="311">
        <v>1633344</v>
      </c>
      <c r="E91" s="80">
        <v>5799250</v>
      </c>
      <c r="F91" s="80">
        <f t="shared" si="9"/>
        <v>4165906</v>
      </c>
      <c r="G91" s="81">
        <f t="shared" si="8"/>
        <v>2.5505380373026134</v>
      </c>
      <c r="I91" s="226"/>
    </row>
    <row r="92" spans="1:9" ht="15" customHeight="1" x14ac:dyDescent="0.25">
      <c r="A92" s="75" t="s">
        <v>82</v>
      </c>
      <c r="B92" s="74">
        <v>197421</v>
      </c>
      <c r="C92" s="74">
        <v>48500</v>
      </c>
      <c r="D92" s="307">
        <v>48500</v>
      </c>
      <c r="E92" s="74">
        <v>128500</v>
      </c>
      <c r="F92" s="74">
        <f t="shared" si="9"/>
        <v>80000</v>
      </c>
      <c r="G92" s="70">
        <f t="shared" si="8"/>
        <v>1.6494845360824741</v>
      </c>
      <c r="I92" s="225"/>
    </row>
    <row r="93" spans="1:9" ht="15" customHeight="1" x14ac:dyDescent="0.25">
      <c r="A93" s="75" t="s">
        <v>83</v>
      </c>
      <c r="B93" s="74">
        <v>117</v>
      </c>
      <c r="C93" s="74">
        <v>0</v>
      </c>
      <c r="D93" s="307">
        <v>0</v>
      </c>
      <c r="E93" s="74">
        <v>0</v>
      </c>
      <c r="F93" s="74">
        <f t="shared" si="9"/>
        <v>0</v>
      </c>
      <c r="G93" s="70">
        <f t="shared" si="8"/>
        <v>0</v>
      </c>
      <c r="I93" s="225"/>
    </row>
    <row r="94" spans="1:9" ht="15" customHeight="1" x14ac:dyDescent="0.25">
      <c r="A94" s="83" t="s">
        <v>84</v>
      </c>
      <c r="B94" s="74">
        <v>0</v>
      </c>
      <c r="C94" s="74">
        <v>0</v>
      </c>
      <c r="D94" s="307">
        <v>0</v>
      </c>
      <c r="E94" s="74">
        <v>0</v>
      </c>
      <c r="F94" s="74">
        <f t="shared" si="9"/>
        <v>0</v>
      </c>
      <c r="G94" s="70">
        <f t="shared" si="8"/>
        <v>0</v>
      </c>
      <c r="I94" s="225"/>
    </row>
    <row r="95" spans="1:9" s="124" customFormat="1" ht="15" customHeight="1" x14ac:dyDescent="0.25">
      <c r="A95" s="97" t="s">
        <v>85</v>
      </c>
      <c r="B95" s="96">
        <v>197538</v>
      </c>
      <c r="C95" s="96">
        <v>48500</v>
      </c>
      <c r="D95" s="317">
        <v>48500</v>
      </c>
      <c r="E95" s="96">
        <v>128500</v>
      </c>
      <c r="F95" s="80">
        <f t="shared" si="9"/>
        <v>80000</v>
      </c>
      <c r="G95" s="81">
        <f t="shared" si="8"/>
        <v>1.6494845360824741</v>
      </c>
      <c r="I95" s="226"/>
    </row>
    <row r="96" spans="1:9" ht="15" customHeight="1" x14ac:dyDescent="0.25">
      <c r="A96" s="83" t="s">
        <v>86</v>
      </c>
      <c r="B96" s="74">
        <v>0</v>
      </c>
      <c r="C96" s="74">
        <v>0</v>
      </c>
      <c r="D96" s="314">
        <v>0</v>
      </c>
      <c r="E96" s="74">
        <v>0</v>
      </c>
      <c r="F96" s="74">
        <f t="shared" si="9"/>
        <v>0</v>
      </c>
      <c r="G96" s="70">
        <f t="shared" si="8"/>
        <v>0</v>
      </c>
      <c r="I96" s="225"/>
    </row>
    <row r="97" spans="1:10" s="124" customFormat="1" ht="15" customHeight="1" thickBot="1" x14ac:dyDescent="0.3">
      <c r="A97" s="195" t="s">
        <v>67</v>
      </c>
      <c r="B97" s="196">
        <v>22167769</v>
      </c>
      <c r="C97" s="196">
        <v>21986341</v>
      </c>
      <c r="D97" s="318">
        <v>24562641</v>
      </c>
      <c r="E97" s="196">
        <v>27884140</v>
      </c>
      <c r="F97" s="196">
        <f>E97-C97</f>
        <v>5897799</v>
      </c>
      <c r="G97" s="198">
        <f t="shared" si="8"/>
        <v>0.2682483183536542</v>
      </c>
      <c r="I97" s="226"/>
    </row>
    <row r="98" spans="1:10" ht="15" customHeight="1" thickTop="1" x14ac:dyDescent="0.4">
      <c r="A98" s="4"/>
      <c r="B98" s="5"/>
      <c r="C98" s="5"/>
      <c r="D98" s="142"/>
      <c r="E98" s="5"/>
      <c r="F98" s="5"/>
      <c r="G98" s="6" t="s">
        <v>46</v>
      </c>
      <c r="I98" s="142"/>
      <c r="J98" s="142"/>
    </row>
    <row r="99" spans="1:10" x14ac:dyDescent="0.25">
      <c r="A99" s="11" t="s">
        <v>196</v>
      </c>
    </row>
    <row r="100" spans="1:10" x14ac:dyDescent="0.25">
      <c r="A100" s="11" t="s">
        <v>190</v>
      </c>
    </row>
  </sheetData>
  <mergeCells count="1">
    <mergeCell ref="D2:D3"/>
  </mergeCells>
  <hyperlinks>
    <hyperlink ref="J2" location="Home!A1" tooltip="Home" display="Home" xr:uid="{00000000-0004-0000-1800-000000000000}"/>
  </hyperlinks>
  <printOptions horizontalCentered="1" verticalCentered="1"/>
  <pageMargins left="0.25" right="0.25" top="0.75" bottom="0.75" header="0.3" footer="0.3"/>
  <pageSetup scale="46" fitToWidth="0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26">
    <tabColor theme="9" tint="0.79998168889431442"/>
    <pageSetUpPr fitToPage="1"/>
  </sheetPr>
  <dimension ref="A1:N100"/>
  <sheetViews>
    <sheetView workbookViewId="0">
      <pane xSplit="1" ySplit="5" topLeftCell="B6" activePane="bottomRight" state="frozen"/>
      <selection activeCell="I2" sqref="I2"/>
      <selection pane="topRight" activeCell="I2" sqref="I2"/>
      <selection pane="bottomLeft" activeCell="I2" sqref="I2"/>
      <selection pane="bottomRight" activeCell="E23" sqref="E23"/>
    </sheetView>
  </sheetViews>
  <sheetFormatPr defaultColWidth="9.140625" defaultRowHeight="15.75" x14ac:dyDescent="0.25"/>
  <cols>
    <col min="1" max="1" width="66.5703125" style="11" customWidth="1"/>
    <col min="2" max="3" width="23.7109375" style="12" customWidth="1"/>
    <col min="4" max="4" width="27.140625" style="139" bestFit="1" customWidth="1"/>
    <col min="5" max="6" width="23.7109375" style="12" customWidth="1"/>
    <col min="7" max="7" width="23.7109375" style="13" customWidth="1"/>
    <col min="9" max="9" width="7.7109375" style="139" customWidth="1"/>
    <col min="10" max="10" width="11.5703125" style="139" customWidth="1"/>
    <col min="11" max="16384" width="9.140625" style="139"/>
  </cols>
  <sheetData>
    <row r="1" spans="1:10" ht="19.5" customHeight="1" thickBot="1" x14ac:dyDescent="0.35">
      <c r="A1" s="30" t="s">
        <v>0</v>
      </c>
      <c r="B1" s="31"/>
      <c r="E1" s="32" t="s">
        <v>1</v>
      </c>
      <c r="F1" s="29" t="s">
        <v>121</v>
      </c>
      <c r="G1" s="50"/>
    </row>
    <row r="2" spans="1:10" ht="19.5" customHeight="1" thickBot="1" x14ac:dyDescent="0.3">
      <c r="A2" s="30" t="s">
        <v>2</v>
      </c>
      <c r="B2" s="31"/>
      <c r="C2" s="31"/>
      <c r="D2" s="355" t="s">
        <v>207</v>
      </c>
      <c r="E2" s="31"/>
      <c r="F2" s="31"/>
      <c r="G2" s="36"/>
      <c r="I2" s="142"/>
      <c r="J2" s="209" t="s">
        <v>187</v>
      </c>
    </row>
    <row r="3" spans="1:10" ht="19.5" customHeight="1" thickBot="1" x14ac:dyDescent="0.3">
      <c r="A3" s="37" t="s">
        <v>3</v>
      </c>
      <c r="B3" s="38"/>
      <c r="C3" s="38"/>
      <c r="D3" s="356"/>
      <c r="E3" s="38"/>
      <c r="F3" s="38"/>
      <c r="G3" s="39"/>
      <c r="I3" s="142"/>
      <c r="J3" s="142"/>
    </row>
    <row r="4" spans="1:10" ht="15" customHeight="1" thickTop="1" x14ac:dyDescent="0.25">
      <c r="A4" s="57" t="s">
        <v>4</v>
      </c>
      <c r="B4" s="58" t="s">
        <v>5</v>
      </c>
      <c r="C4" s="59" t="s">
        <v>6</v>
      </c>
      <c r="D4" s="303" t="s">
        <v>212</v>
      </c>
      <c r="E4" s="59" t="s">
        <v>6</v>
      </c>
      <c r="F4" s="59" t="s">
        <v>7</v>
      </c>
      <c r="G4" s="60" t="s">
        <v>8</v>
      </c>
      <c r="I4" s="224"/>
    </row>
    <row r="5" spans="1:10" s="140" customFormat="1" ht="15" customHeight="1" x14ac:dyDescent="0.25">
      <c r="A5" s="61"/>
      <c r="B5" s="62" t="s">
        <v>197</v>
      </c>
      <c r="C5" s="62" t="s">
        <v>208</v>
      </c>
      <c r="D5" s="304" t="s">
        <v>210</v>
      </c>
      <c r="E5" s="62" t="s">
        <v>209</v>
      </c>
      <c r="F5" s="62" t="s">
        <v>197</v>
      </c>
      <c r="G5" s="63" t="s">
        <v>9</v>
      </c>
      <c r="I5" s="224"/>
    </row>
    <row r="6" spans="1:10" ht="15" customHeight="1" x14ac:dyDescent="0.25">
      <c r="A6" s="64" t="s">
        <v>10</v>
      </c>
      <c r="B6" s="65"/>
      <c r="C6" s="65"/>
      <c r="D6" s="305"/>
      <c r="E6" s="65"/>
      <c r="F6" s="65"/>
      <c r="G6" s="66"/>
      <c r="I6" s="225"/>
    </row>
    <row r="7" spans="1:10" ht="15" customHeight="1" x14ac:dyDescent="0.25">
      <c r="A7" s="64" t="s">
        <v>11</v>
      </c>
      <c r="B7" s="65"/>
      <c r="C7" s="65"/>
      <c r="D7" s="305"/>
      <c r="E7" s="65"/>
      <c r="F7" s="65"/>
      <c r="G7" s="67"/>
      <c r="I7" s="225"/>
    </row>
    <row r="8" spans="1:10" ht="15" customHeight="1" x14ac:dyDescent="0.25">
      <c r="A8" s="68" t="s">
        <v>12</v>
      </c>
      <c r="B8" s="69">
        <v>8563149</v>
      </c>
      <c r="C8" s="69">
        <v>8563149</v>
      </c>
      <c r="D8" s="306">
        <v>8563149</v>
      </c>
      <c r="E8" s="69">
        <v>10269981</v>
      </c>
      <c r="F8" s="69">
        <f>E8-C8</f>
        <v>1706832</v>
      </c>
      <c r="G8" s="70">
        <f t="shared" ref="G8:G31" si="0">IF(ISBLANK(F8),"  ",IF(C8&gt;0,F8/C8,IF(F8&gt;0,1,0)))</f>
        <v>0.19932293599001957</v>
      </c>
      <c r="I8" s="225"/>
    </row>
    <row r="9" spans="1:10" ht="15" customHeight="1" x14ac:dyDescent="0.25">
      <c r="A9" s="68" t="s">
        <v>13</v>
      </c>
      <c r="B9" s="69">
        <v>0</v>
      </c>
      <c r="C9" s="69">
        <v>0</v>
      </c>
      <c r="D9" s="306">
        <v>0</v>
      </c>
      <c r="E9" s="69">
        <v>0</v>
      </c>
      <c r="F9" s="69">
        <f>E9-C9</f>
        <v>0</v>
      </c>
      <c r="G9" s="70">
        <f t="shared" si="0"/>
        <v>0</v>
      </c>
      <c r="I9" s="225"/>
    </row>
    <row r="10" spans="1:10" ht="15" customHeight="1" x14ac:dyDescent="0.25">
      <c r="A10" s="71" t="s">
        <v>14</v>
      </c>
      <c r="B10" s="72">
        <v>539159</v>
      </c>
      <c r="C10" s="72">
        <v>539159</v>
      </c>
      <c r="D10" s="314">
        <v>539159</v>
      </c>
      <c r="E10" s="72">
        <v>543538</v>
      </c>
      <c r="F10" s="69">
        <f t="shared" ref="F10:F31" si="1">E10-C10</f>
        <v>4379</v>
      </c>
      <c r="G10" s="70">
        <f t="shared" si="0"/>
        <v>8.1219083795318267E-3</v>
      </c>
      <c r="I10" s="225"/>
    </row>
    <row r="11" spans="1:10" ht="15" customHeight="1" x14ac:dyDescent="0.25">
      <c r="A11" s="73" t="s">
        <v>15</v>
      </c>
      <c r="B11" s="74">
        <v>0</v>
      </c>
      <c r="C11" s="74">
        <v>0</v>
      </c>
      <c r="D11" s="307">
        <v>0</v>
      </c>
      <c r="E11" s="74">
        <v>0</v>
      </c>
      <c r="F11" s="69">
        <f t="shared" si="1"/>
        <v>0</v>
      </c>
      <c r="G11" s="70">
        <f t="shared" si="0"/>
        <v>0</v>
      </c>
      <c r="I11" s="225"/>
    </row>
    <row r="12" spans="1:10" ht="15" customHeight="1" x14ac:dyDescent="0.25">
      <c r="A12" s="75" t="s">
        <v>16</v>
      </c>
      <c r="B12" s="74">
        <v>539159</v>
      </c>
      <c r="C12" s="74">
        <v>539159</v>
      </c>
      <c r="D12" s="307">
        <v>539159</v>
      </c>
      <c r="E12" s="74">
        <v>543538</v>
      </c>
      <c r="F12" s="69">
        <f t="shared" si="1"/>
        <v>4379</v>
      </c>
      <c r="G12" s="70">
        <f t="shared" si="0"/>
        <v>8.1219083795318267E-3</v>
      </c>
      <c r="I12" s="225"/>
    </row>
    <row r="13" spans="1:10" ht="15" customHeight="1" x14ac:dyDescent="0.25">
      <c r="A13" s="75" t="s">
        <v>17</v>
      </c>
      <c r="B13" s="74">
        <v>0</v>
      </c>
      <c r="C13" s="74">
        <v>0</v>
      </c>
      <c r="D13" s="307">
        <v>0</v>
      </c>
      <c r="E13" s="74">
        <v>0</v>
      </c>
      <c r="F13" s="69">
        <f t="shared" si="1"/>
        <v>0</v>
      </c>
      <c r="G13" s="70">
        <f t="shared" si="0"/>
        <v>0</v>
      </c>
      <c r="I13" s="225"/>
    </row>
    <row r="14" spans="1:10" ht="15" customHeight="1" x14ac:dyDescent="0.25">
      <c r="A14" s="75" t="s">
        <v>18</v>
      </c>
      <c r="B14" s="74">
        <v>0</v>
      </c>
      <c r="C14" s="74">
        <v>0</v>
      </c>
      <c r="D14" s="307">
        <v>0</v>
      </c>
      <c r="E14" s="74">
        <v>0</v>
      </c>
      <c r="F14" s="69">
        <f t="shared" si="1"/>
        <v>0</v>
      </c>
      <c r="G14" s="70">
        <f t="shared" si="0"/>
        <v>0</v>
      </c>
      <c r="I14" s="225"/>
    </row>
    <row r="15" spans="1:10" ht="15" customHeight="1" x14ac:dyDescent="0.25">
      <c r="A15" s="75" t="s">
        <v>19</v>
      </c>
      <c r="B15" s="74">
        <v>0</v>
      </c>
      <c r="C15" s="74">
        <v>0</v>
      </c>
      <c r="D15" s="307">
        <v>0</v>
      </c>
      <c r="E15" s="74">
        <v>0</v>
      </c>
      <c r="F15" s="69">
        <f t="shared" si="1"/>
        <v>0</v>
      </c>
      <c r="G15" s="70">
        <f t="shared" si="0"/>
        <v>0</v>
      </c>
      <c r="I15" s="225"/>
    </row>
    <row r="16" spans="1:10" ht="15" customHeight="1" x14ac:dyDescent="0.25">
      <c r="A16" s="75" t="s">
        <v>20</v>
      </c>
      <c r="B16" s="74">
        <v>0</v>
      </c>
      <c r="C16" s="74">
        <v>0</v>
      </c>
      <c r="D16" s="307">
        <v>0</v>
      </c>
      <c r="E16" s="74">
        <v>0</v>
      </c>
      <c r="F16" s="69">
        <f t="shared" si="1"/>
        <v>0</v>
      </c>
      <c r="G16" s="70">
        <f t="shared" si="0"/>
        <v>0</v>
      </c>
      <c r="I16" s="225"/>
    </row>
    <row r="17" spans="1:9" ht="15" customHeight="1" x14ac:dyDescent="0.25">
      <c r="A17" s="75" t="s">
        <v>21</v>
      </c>
      <c r="B17" s="74">
        <v>0</v>
      </c>
      <c r="C17" s="74">
        <v>0</v>
      </c>
      <c r="D17" s="307">
        <v>0</v>
      </c>
      <c r="E17" s="74">
        <v>0</v>
      </c>
      <c r="F17" s="69">
        <f t="shared" si="1"/>
        <v>0</v>
      </c>
      <c r="G17" s="70">
        <f t="shared" si="0"/>
        <v>0</v>
      </c>
      <c r="I17" s="225"/>
    </row>
    <row r="18" spans="1:9" ht="15" customHeight="1" x14ac:dyDescent="0.25">
      <c r="A18" s="75" t="s">
        <v>22</v>
      </c>
      <c r="B18" s="74">
        <v>0</v>
      </c>
      <c r="C18" s="74">
        <v>0</v>
      </c>
      <c r="D18" s="307">
        <v>0</v>
      </c>
      <c r="E18" s="74">
        <v>0</v>
      </c>
      <c r="F18" s="69">
        <f t="shared" si="1"/>
        <v>0</v>
      </c>
      <c r="G18" s="70">
        <f t="shared" si="0"/>
        <v>0</v>
      </c>
      <c r="I18" s="225"/>
    </row>
    <row r="19" spans="1:9" ht="15" customHeight="1" x14ac:dyDescent="0.25">
      <c r="A19" s="75" t="s">
        <v>23</v>
      </c>
      <c r="B19" s="74">
        <v>0</v>
      </c>
      <c r="C19" s="74">
        <v>0</v>
      </c>
      <c r="D19" s="307">
        <v>0</v>
      </c>
      <c r="E19" s="74">
        <v>0</v>
      </c>
      <c r="F19" s="69">
        <f t="shared" si="1"/>
        <v>0</v>
      </c>
      <c r="G19" s="70">
        <f t="shared" si="0"/>
        <v>0</v>
      </c>
      <c r="I19" s="225"/>
    </row>
    <row r="20" spans="1:9" ht="15" customHeight="1" x14ac:dyDescent="0.25">
      <c r="A20" s="75" t="s">
        <v>24</v>
      </c>
      <c r="B20" s="74">
        <v>0</v>
      </c>
      <c r="C20" s="74">
        <v>0</v>
      </c>
      <c r="D20" s="307">
        <v>0</v>
      </c>
      <c r="E20" s="74">
        <v>0</v>
      </c>
      <c r="F20" s="69">
        <f t="shared" si="1"/>
        <v>0</v>
      </c>
      <c r="G20" s="70">
        <f t="shared" si="0"/>
        <v>0</v>
      </c>
      <c r="I20" s="225"/>
    </row>
    <row r="21" spans="1:9" ht="15" customHeight="1" x14ac:dyDescent="0.25">
      <c r="A21" s="75" t="s">
        <v>25</v>
      </c>
      <c r="B21" s="74">
        <v>0</v>
      </c>
      <c r="C21" s="74">
        <v>0</v>
      </c>
      <c r="D21" s="307">
        <v>0</v>
      </c>
      <c r="E21" s="74">
        <v>0</v>
      </c>
      <c r="F21" s="69">
        <f t="shared" si="1"/>
        <v>0</v>
      </c>
      <c r="G21" s="70">
        <f t="shared" si="0"/>
        <v>0</v>
      </c>
      <c r="I21" s="225"/>
    </row>
    <row r="22" spans="1:9" ht="15" customHeight="1" x14ac:dyDescent="0.25">
      <c r="A22" s="75" t="s">
        <v>26</v>
      </c>
      <c r="B22" s="74">
        <v>0</v>
      </c>
      <c r="C22" s="74">
        <v>0</v>
      </c>
      <c r="D22" s="307">
        <v>0</v>
      </c>
      <c r="E22" s="74">
        <v>0</v>
      </c>
      <c r="F22" s="69">
        <f t="shared" si="1"/>
        <v>0</v>
      </c>
      <c r="G22" s="70">
        <f t="shared" si="0"/>
        <v>0</v>
      </c>
      <c r="I22" s="225"/>
    </row>
    <row r="23" spans="1:9" ht="15" customHeight="1" x14ac:dyDescent="0.25">
      <c r="A23" s="76" t="s">
        <v>27</v>
      </c>
      <c r="B23" s="74">
        <v>0</v>
      </c>
      <c r="C23" s="74">
        <v>0</v>
      </c>
      <c r="D23" s="307">
        <v>0</v>
      </c>
      <c r="E23" s="74">
        <v>0</v>
      </c>
      <c r="F23" s="69">
        <f t="shared" si="1"/>
        <v>0</v>
      </c>
      <c r="G23" s="70">
        <f t="shared" si="0"/>
        <v>0</v>
      </c>
      <c r="I23" s="225"/>
    </row>
    <row r="24" spans="1:9" ht="15" customHeight="1" x14ac:dyDescent="0.25">
      <c r="A24" s="76" t="s">
        <v>28</v>
      </c>
      <c r="B24" s="74">
        <v>0</v>
      </c>
      <c r="C24" s="74">
        <v>0</v>
      </c>
      <c r="D24" s="307">
        <v>0</v>
      </c>
      <c r="E24" s="74">
        <v>0</v>
      </c>
      <c r="F24" s="69">
        <f t="shared" si="1"/>
        <v>0</v>
      </c>
      <c r="G24" s="70">
        <f t="shared" si="0"/>
        <v>0</v>
      </c>
      <c r="I24" s="225"/>
    </row>
    <row r="25" spans="1:9" ht="15" customHeight="1" x14ac:dyDescent="0.25">
      <c r="A25" s="76" t="s">
        <v>29</v>
      </c>
      <c r="B25" s="74">
        <v>0</v>
      </c>
      <c r="C25" s="74">
        <v>0</v>
      </c>
      <c r="D25" s="307">
        <v>0</v>
      </c>
      <c r="E25" s="74">
        <v>0</v>
      </c>
      <c r="F25" s="69">
        <f t="shared" si="1"/>
        <v>0</v>
      </c>
      <c r="G25" s="70">
        <f t="shared" si="0"/>
        <v>0</v>
      </c>
      <c r="I25" s="225"/>
    </row>
    <row r="26" spans="1:9" ht="15" customHeight="1" x14ac:dyDescent="0.25">
      <c r="A26" s="76" t="s">
        <v>30</v>
      </c>
      <c r="B26" s="74">
        <v>0</v>
      </c>
      <c r="C26" s="74">
        <v>0</v>
      </c>
      <c r="D26" s="307">
        <v>0</v>
      </c>
      <c r="E26" s="74">
        <v>0</v>
      </c>
      <c r="F26" s="69">
        <f t="shared" si="1"/>
        <v>0</v>
      </c>
      <c r="G26" s="70">
        <f t="shared" si="0"/>
        <v>0</v>
      </c>
      <c r="I26" s="225"/>
    </row>
    <row r="27" spans="1:9" ht="15" customHeight="1" x14ac:dyDescent="0.25">
      <c r="A27" s="76" t="s">
        <v>31</v>
      </c>
      <c r="B27" s="74">
        <v>0</v>
      </c>
      <c r="C27" s="74">
        <v>0</v>
      </c>
      <c r="D27" s="307">
        <v>0</v>
      </c>
      <c r="E27" s="74">
        <v>0</v>
      </c>
      <c r="F27" s="69">
        <f t="shared" si="1"/>
        <v>0</v>
      </c>
      <c r="G27" s="70">
        <f t="shared" si="0"/>
        <v>0</v>
      </c>
      <c r="I27" s="225"/>
    </row>
    <row r="28" spans="1:9" ht="15" customHeight="1" x14ac:dyDescent="0.25">
      <c r="A28" s="76" t="s">
        <v>87</v>
      </c>
      <c r="B28" s="74">
        <v>0</v>
      </c>
      <c r="C28" s="74">
        <v>0</v>
      </c>
      <c r="D28" s="307">
        <v>0</v>
      </c>
      <c r="E28" s="74">
        <v>0</v>
      </c>
      <c r="F28" s="69">
        <f t="shared" si="1"/>
        <v>0</v>
      </c>
      <c r="G28" s="70">
        <f t="shared" si="0"/>
        <v>0</v>
      </c>
      <c r="I28" s="225"/>
    </row>
    <row r="29" spans="1:9" ht="15" customHeight="1" x14ac:dyDescent="0.25">
      <c r="A29" s="76" t="s">
        <v>32</v>
      </c>
      <c r="B29" s="74">
        <v>0</v>
      </c>
      <c r="C29" s="74">
        <v>0</v>
      </c>
      <c r="D29" s="307">
        <v>0</v>
      </c>
      <c r="E29" s="74">
        <v>0</v>
      </c>
      <c r="F29" s="69">
        <f t="shared" si="1"/>
        <v>0</v>
      </c>
      <c r="G29" s="70">
        <f t="shared" si="0"/>
        <v>0</v>
      </c>
      <c r="I29" s="225"/>
    </row>
    <row r="30" spans="1:9" ht="15" customHeight="1" x14ac:dyDescent="0.25">
      <c r="A30" s="217" t="s">
        <v>199</v>
      </c>
      <c r="B30" s="74">
        <v>0</v>
      </c>
      <c r="C30" s="74">
        <v>0</v>
      </c>
      <c r="D30" s="307">
        <v>0</v>
      </c>
      <c r="E30" s="74">
        <v>0</v>
      </c>
      <c r="F30" s="69">
        <f t="shared" si="1"/>
        <v>0</v>
      </c>
      <c r="G30" s="70">
        <f t="shared" si="0"/>
        <v>0</v>
      </c>
      <c r="I30" s="225"/>
    </row>
    <row r="31" spans="1:9" ht="15" customHeight="1" x14ac:dyDescent="0.25">
      <c r="A31" s="76" t="s">
        <v>200</v>
      </c>
      <c r="B31" s="74">
        <v>0</v>
      </c>
      <c r="C31" s="74">
        <v>0</v>
      </c>
      <c r="D31" s="307">
        <v>0</v>
      </c>
      <c r="E31" s="74">
        <v>0</v>
      </c>
      <c r="F31" s="69">
        <f t="shared" si="1"/>
        <v>0</v>
      </c>
      <c r="G31" s="70">
        <f t="shared" si="0"/>
        <v>0</v>
      </c>
      <c r="I31" s="225"/>
    </row>
    <row r="32" spans="1:9" ht="15" customHeight="1" x14ac:dyDescent="0.25">
      <c r="A32" s="350" t="s">
        <v>211</v>
      </c>
      <c r="B32" s="74">
        <v>0</v>
      </c>
      <c r="C32" s="74">
        <v>0</v>
      </c>
      <c r="D32" s="307">
        <v>0</v>
      </c>
      <c r="E32" s="74">
        <v>0</v>
      </c>
      <c r="F32" s="69">
        <f t="shared" ref="F32" si="2">E32-C32</f>
        <v>0</v>
      </c>
      <c r="G32" s="70">
        <f t="shared" ref="G32" si="3">IF(ISBLANK(F32),"  ",IF(C32&gt;0,F32/C32,IF(F32&gt;0,1,0)))</f>
        <v>0</v>
      </c>
      <c r="I32" s="225"/>
    </row>
    <row r="33" spans="1:14" ht="15" customHeight="1" x14ac:dyDescent="0.25">
      <c r="A33" s="77" t="s">
        <v>33</v>
      </c>
      <c r="B33" s="74"/>
      <c r="C33" s="74"/>
      <c r="D33" s="307"/>
      <c r="E33" s="74"/>
      <c r="F33" s="74"/>
      <c r="G33" s="66"/>
      <c r="I33" s="225"/>
    </row>
    <row r="34" spans="1:14" ht="15" customHeight="1" x14ac:dyDescent="0.25">
      <c r="A34" s="73" t="s">
        <v>34</v>
      </c>
      <c r="B34" s="69">
        <v>0</v>
      </c>
      <c r="C34" s="69">
        <v>0</v>
      </c>
      <c r="D34" s="306">
        <v>0</v>
      </c>
      <c r="E34" s="69">
        <v>0</v>
      </c>
      <c r="F34" s="69">
        <f>E34-C34</f>
        <v>0</v>
      </c>
      <c r="G34" s="70">
        <f>IF(ISBLANK(F34),"  ",IF(C34&gt;0,F34/C34,IF(F34&gt;0,1,0)))</f>
        <v>0</v>
      </c>
      <c r="I34" s="225"/>
    </row>
    <row r="35" spans="1:14" ht="15" customHeight="1" x14ac:dyDescent="0.25">
      <c r="A35" s="78" t="s">
        <v>35</v>
      </c>
      <c r="B35" s="74"/>
      <c r="C35" s="74"/>
      <c r="D35" s="307"/>
      <c r="E35" s="74"/>
      <c r="F35" s="74"/>
      <c r="G35" s="66"/>
      <c r="I35" s="225"/>
    </row>
    <row r="36" spans="1:14" ht="15" customHeight="1" x14ac:dyDescent="0.25">
      <c r="A36" s="73" t="s">
        <v>34</v>
      </c>
      <c r="B36" s="65">
        <v>0</v>
      </c>
      <c r="C36" s="65">
        <v>0</v>
      </c>
      <c r="D36" s="305">
        <v>0</v>
      </c>
      <c r="E36" s="65">
        <v>0</v>
      </c>
      <c r="F36" s="69">
        <f>E36-C36</f>
        <v>0</v>
      </c>
      <c r="G36" s="70">
        <f>IF(ISBLANK(F36),"  ",IF(C36&gt;0,F36/C36,IF(F36&gt;0,1,0)))</f>
        <v>0</v>
      </c>
      <c r="I36" s="225"/>
    </row>
    <row r="37" spans="1:14" ht="15" customHeight="1" x14ac:dyDescent="0.25">
      <c r="A37" s="75" t="s">
        <v>36</v>
      </c>
      <c r="B37" s="74"/>
      <c r="C37" s="74"/>
      <c r="D37" s="307"/>
      <c r="E37" s="74"/>
      <c r="F37" s="72"/>
      <c r="G37" s="70" t="str">
        <f>IF(ISBLANK(F37),"  ",IF(C37&gt;0,F37/C37,IF(F37&gt;0,1,0)))</f>
        <v xml:space="preserve">  </v>
      </c>
      <c r="I37" s="225"/>
    </row>
    <row r="38" spans="1:14" s="124" customFormat="1" ht="15" customHeight="1" x14ac:dyDescent="0.25">
      <c r="A38" s="79" t="s">
        <v>38</v>
      </c>
      <c r="B38" s="80">
        <v>9102308</v>
      </c>
      <c r="C38" s="80">
        <v>9102308</v>
      </c>
      <c r="D38" s="311">
        <v>9102308</v>
      </c>
      <c r="E38" s="80">
        <v>10813519</v>
      </c>
      <c r="F38" s="80">
        <f>E38-C38</f>
        <v>1711211</v>
      </c>
      <c r="G38" s="81">
        <f>IF(ISBLANK(F38),"  ",IF(C38&gt;0,F38/C38,IF(F38&gt;0,1,0)))</f>
        <v>0.18799748371511929</v>
      </c>
      <c r="I38" s="226"/>
    </row>
    <row r="39" spans="1:14" ht="15" customHeight="1" x14ac:dyDescent="0.25">
      <c r="A39" s="77" t="s">
        <v>39</v>
      </c>
      <c r="B39" s="74"/>
      <c r="C39" s="74"/>
      <c r="D39" s="307"/>
      <c r="E39" s="74"/>
      <c r="F39" s="74"/>
      <c r="G39" s="66"/>
      <c r="I39" s="225"/>
    </row>
    <row r="40" spans="1:14" ht="15" customHeight="1" x14ac:dyDescent="0.25">
      <c r="A40" s="82" t="s">
        <v>40</v>
      </c>
      <c r="B40" s="69">
        <v>0</v>
      </c>
      <c r="C40" s="69">
        <v>0</v>
      </c>
      <c r="D40" s="306">
        <v>0</v>
      </c>
      <c r="E40" s="69">
        <v>0</v>
      </c>
      <c r="F40" s="69">
        <f>E40-C40</f>
        <v>0</v>
      </c>
      <c r="G40" s="70">
        <f t="shared" ref="G40:G45" si="4">IF(ISBLANK(F40),"  ",IF(C40&gt;0,F40/C40,IF(F40&gt;0,1,0)))</f>
        <v>0</v>
      </c>
      <c r="I40" s="225"/>
    </row>
    <row r="41" spans="1:14" ht="15" customHeight="1" x14ac:dyDescent="0.25">
      <c r="A41" s="83" t="s">
        <v>41</v>
      </c>
      <c r="B41" s="69">
        <v>0</v>
      </c>
      <c r="C41" s="69">
        <v>0</v>
      </c>
      <c r="D41" s="306">
        <v>0</v>
      </c>
      <c r="E41" s="69">
        <v>0</v>
      </c>
      <c r="F41" s="72">
        <f>E41-C41</f>
        <v>0</v>
      </c>
      <c r="G41" s="70">
        <f t="shared" si="4"/>
        <v>0</v>
      </c>
      <c r="I41" s="225"/>
    </row>
    <row r="42" spans="1:14" ht="15" customHeight="1" x14ac:dyDescent="0.25">
      <c r="A42" s="83" t="s">
        <v>42</v>
      </c>
      <c r="B42" s="69">
        <v>0</v>
      </c>
      <c r="C42" s="69">
        <v>0</v>
      </c>
      <c r="D42" s="306">
        <v>0</v>
      </c>
      <c r="E42" s="69">
        <v>0</v>
      </c>
      <c r="F42" s="72">
        <f t="shared" ref="F42:F45" si="5">E42-C42</f>
        <v>0</v>
      </c>
      <c r="G42" s="70">
        <f t="shared" si="4"/>
        <v>0</v>
      </c>
      <c r="I42" s="225"/>
    </row>
    <row r="43" spans="1:14" ht="15" customHeight="1" x14ac:dyDescent="0.25">
      <c r="A43" s="83" t="s">
        <v>43</v>
      </c>
      <c r="B43" s="69">
        <v>0</v>
      </c>
      <c r="C43" s="69">
        <v>0</v>
      </c>
      <c r="D43" s="306">
        <v>0</v>
      </c>
      <c r="E43" s="69">
        <v>0</v>
      </c>
      <c r="F43" s="72">
        <f t="shared" si="5"/>
        <v>0</v>
      </c>
      <c r="G43" s="70">
        <f t="shared" si="4"/>
        <v>0</v>
      </c>
      <c r="I43" s="225"/>
    </row>
    <row r="44" spans="1:14" ht="15" customHeight="1" x14ac:dyDescent="0.25">
      <c r="A44" s="84" t="s">
        <v>44</v>
      </c>
      <c r="B44" s="69">
        <v>0</v>
      </c>
      <c r="C44" s="69">
        <v>0</v>
      </c>
      <c r="D44" s="306">
        <v>0</v>
      </c>
      <c r="E44" s="69">
        <v>0</v>
      </c>
      <c r="F44" s="72">
        <f t="shared" si="5"/>
        <v>0</v>
      </c>
      <c r="G44" s="70">
        <f t="shared" si="4"/>
        <v>0</v>
      </c>
      <c r="I44" s="225"/>
    </row>
    <row r="45" spans="1:14" s="124" customFormat="1" ht="15" customHeight="1" x14ac:dyDescent="0.25">
      <c r="A45" s="77" t="s">
        <v>45</v>
      </c>
      <c r="B45" s="85">
        <v>0</v>
      </c>
      <c r="C45" s="85">
        <v>0</v>
      </c>
      <c r="D45" s="315">
        <v>0</v>
      </c>
      <c r="E45" s="85">
        <v>0</v>
      </c>
      <c r="F45" s="96">
        <f t="shared" si="5"/>
        <v>0</v>
      </c>
      <c r="G45" s="81">
        <f t="shared" si="4"/>
        <v>0</v>
      </c>
      <c r="I45" s="226"/>
      <c r="N45" s="124" t="s">
        <v>46</v>
      </c>
    </row>
    <row r="46" spans="1:14" ht="15" customHeight="1" x14ac:dyDescent="0.25">
      <c r="A46" s="75" t="s">
        <v>46</v>
      </c>
      <c r="B46" s="74"/>
      <c r="C46" s="74"/>
      <c r="D46" s="307"/>
      <c r="E46" s="74"/>
      <c r="F46" s="74"/>
      <c r="G46" s="66"/>
      <c r="I46" s="225"/>
    </row>
    <row r="47" spans="1:14" s="124" customFormat="1" ht="15" customHeight="1" x14ac:dyDescent="0.25">
      <c r="A47" s="86" t="s">
        <v>47</v>
      </c>
      <c r="B47" s="87">
        <v>0</v>
      </c>
      <c r="C47" s="87">
        <v>0</v>
      </c>
      <c r="D47" s="310">
        <v>0</v>
      </c>
      <c r="E47" s="87">
        <v>0</v>
      </c>
      <c r="F47" s="87">
        <f>E47-C47</f>
        <v>0</v>
      </c>
      <c r="G47" s="81">
        <f>IF(ISBLANK(F47),"  ",IF(C47&gt;0,F47/C47,IF(F47&gt;0,1,0)))</f>
        <v>0</v>
      </c>
      <c r="I47" s="226"/>
    </row>
    <row r="48" spans="1:14" ht="15" customHeight="1" x14ac:dyDescent="0.25">
      <c r="A48" s="75" t="s">
        <v>46</v>
      </c>
      <c r="B48" s="80"/>
      <c r="C48" s="80"/>
      <c r="D48" s="311"/>
      <c r="E48" s="80"/>
      <c r="F48" s="74"/>
      <c r="G48" s="66"/>
      <c r="I48" s="226"/>
    </row>
    <row r="49" spans="1:9" ht="15" customHeight="1" x14ac:dyDescent="0.25">
      <c r="A49" s="86" t="s">
        <v>198</v>
      </c>
      <c r="B49" s="87">
        <v>0</v>
      </c>
      <c r="C49" s="87">
        <v>0</v>
      </c>
      <c r="D49" s="310">
        <v>781100</v>
      </c>
      <c r="E49" s="87">
        <v>0</v>
      </c>
      <c r="F49" s="87">
        <f>E49-C49</f>
        <v>0</v>
      </c>
      <c r="G49" s="81">
        <f>IF(ISBLANK(F49)," ",IF(C49&gt;0,F49/C49,IF(F49&gt;0,1,0)))</f>
        <v>0</v>
      </c>
      <c r="I49" s="226"/>
    </row>
    <row r="50" spans="1:9" ht="15" customHeight="1" x14ac:dyDescent="0.25">
      <c r="A50" s="73"/>
      <c r="B50" s="65"/>
      <c r="C50" s="65"/>
      <c r="D50" s="305"/>
      <c r="E50" s="65"/>
      <c r="F50" s="65"/>
      <c r="G50" s="67"/>
      <c r="I50" s="225"/>
    </row>
    <row r="51" spans="1:9" s="124" customFormat="1" ht="15" customHeight="1" x14ac:dyDescent="0.25">
      <c r="A51" s="86" t="s">
        <v>48</v>
      </c>
      <c r="B51" s="87">
        <v>0</v>
      </c>
      <c r="C51" s="87">
        <v>0</v>
      </c>
      <c r="D51" s="310">
        <v>0</v>
      </c>
      <c r="E51" s="87">
        <v>0</v>
      </c>
      <c r="F51" s="87">
        <f>E51-C51</f>
        <v>0</v>
      </c>
      <c r="G51" s="81">
        <f>IF(ISBLANK(F51),"  ",IF(C51&gt;0,F51/C51,IF(F51&gt;0,1,0)))</f>
        <v>0</v>
      </c>
      <c r="I51" s="226"/>
    </row>
    <row r="52" spans="1:9" ht="15" customHeight="1" x14ac:dyDescent="0.25">
      <c r="A52" s="75" t="s">
        <v>46</v>
      </c>
      <c r="B52" s="74"/>
      <c r="C52" s="74"/>
      <c r="D52" s="307"/>
      <c r="E52" s="74"/>
      <c r="F52" s="74"/>
      <c r="G52" s="66"/>
      <c r="I52" s="225"/>
    </row>
    <row r="53" spans="1:9" s="124" customFormat="1" ht="15" customHeight="1" x14ac:dyDescent="0.25">
      <c r="A53" s="77" t="s">
        <v>49</v>
      </c>
      <c r="B53" s="85">
        <v>60216043</v>
      </c>
      <c r="C53" s="85">
        <v>61994397</v>
      </c>
      <c r="D53" s="315">
        <v>68237520</v>
      </c>
      <c r="E53" s="85">
        <v>55994397</v>
      </c>
      <c r="F53" s="85">
        <f>E53-C53</f>
        <v>-6000000</v>
      </c>
      <c r="G53" s="81">
        <f>IF(ISBLANK(F53),"  ",IF(C53&gt;0,F53/C53,IF(F53&gt;0,1,0)))</f>
        <v>-9.6782939916328248E-2</v>
      </c>
      <c r="I53" s="226"/>
    </row>
    <row r="54" spans="1:9" ht="15" customHeight="1" x14ac:dyDescent="0.25">
      <c r="A54" s="75" t="s">
        <v>46</v>
      </c>
      <c r="B54" s="74"/>
      <c r="C54" s="74"/>
      <c r="D54" s="307"/>
      <c r="E54" s="74"/>
      <c r="F54" s="74"/>
      <c r="G54" s="66"/>
      <c r="I54" s="225"/>
    </row>
    <row r="55" spans="1:9" s="124" customFormat="1" ht="15" customHeight="1" x14ac:dyDescent="0.25">
      <c r="A55" s="88" t="s">
        <v>50</v>
      </c>
      <c r="B55" s="89">
        <v>0</v>
      </c>
      <c r="C55" s="89">
        <v>0</v>
      </c>
      <c r="D55" s="316">
        <v>0</v>
      </c>
      <c r="E55" s="89">
        <v>0</v>
      </c>
      <c r="F55" s="89">
        <f>E55-C55</f>
        <v>0</v>
      </c>
      <c r="G55" s="81">
        <f>IF(ISBLANK(F55),"  ",IF(C55&gt;0,F55/C55,IF(F55&gt;0,1,0)))</f>
        <v>0</v>
      </c>
      <c r="I55" s="226"/>
    </row>
    <row r="56" spans="1:9" ht="15" customHeight="1" x14ac:dyDescent="0.25">
      <c r="A56" s="77"/>
      <c r="B56" s="65"/>
      <c r="C56" s="65"/>
      <c r="D56" s="305"/>
      <c r="E56" s="65"/>
      <c r="F56" s="65"/>
      <c r="G56" s="90"/>
      <c r="I56" s="225"/>
    </row>
    <row r="57" spans="1:9" s="124" customFormat="1" ht="15" customHeight="1" x14ac:dyDescent="0.25">
      <c r="A57" s="77" t="s">
        <v>51</v>
      </c>
      <c r="B57" s="85">
        <v>0</v>
      </c>
      <c r="C57" s="85">
        <v>0</v>
      </c>
      <c r="D57" s="315">
        <v>0</v>
      </c>
      <c r="E57" s="85">
        <v>0</v>
      </c>
      <c r="F57" s="89">
        <f>E57-C57</f>
        <v>0</v>
      </c>
      <c r="G57" s="81">
        <f>IF(ISBLANK(F57),"  ",IF(C57&gt;0,F57/C57,IF(F57&gt;0,1,0)))</f>
        <v>0</v>
      </c>
      <c r="I57" s="226"/>
    </row>
    <row r="58" spans="1:9" ht="15" customHeight="1" x14ac:dyDescent="0.25">
      <c r="A58" s="75"/>
      <c r="B58" s="74"/>
      <c r="C58" s="74"/>
      <c r="D58" s="307"/>
      <c r="E58" s="74"/>
      <c r="F58" s="74"/>
      <c r="G58" s="66"/>
      <c r="I58" s="225"/>
    </row>
    <row r="59" spans="1:9" s="124" customFormat="1" ht="15" customHeight="1" x14ac:dyDescent="0.25">
      <c r="A59" s="91" t="s">
        <v>52</v>
      </c>
      <c r="B59" s="85">
        <v>69318351</v>
      </c>
      <c r="C59" s="85">
        <v>71096705</v>
      </c>
      <c r="D59" s="315">
        <v>78120928</v>
      </c>
      <c r="E59" s="85">
        <v>66807916</v>
      </c>
      <c r="F59" s="85">
        <f>E59-C59</f>
        <v>-4288789</v>
      </c>
      <c r="G59" s="81">
        <f>IF(ISBLANK(F59),"  ",IF(C59&gt;0,F59/C59,IF(F59&gt;0,1,0)))</f>
        <v>-6.0323315968018487E-2</v>
      </c>
      <c r="I59" s="226"/>
    </row>
    <row r="60" spans="1:9" ht="15" customHeight="1" x14ac:dyDescent="0.25">
      <c r="A60" s="92"/>
      <c r="B60" s="74"/>
      <c r="C60" s="74"/>
      <c r="D60" s="307"/>
      <c r="E60" s="74"/>
      <c r="F60" s="74"/>
      <c r="G60" s="66" t="s">
        <v>46</v>
      </c>
      <c r="I60" s="225"/>
    </row>
    <row r="61" spans="1:9" ht="15" customHeight="1" x14ac:dyDescent="0.25">
      <c r="A61" s="93"/>
      <c r="B61" s="65"/>
      <c r="C61" s="65"/>
      <c r="D61" s="305"/>
      <c r="E61" s="65"/>
      <c r="F61" s="65"/>
      <c r="G61" s="67" t="s">
        <v>46</v>
      </c>
      <c r="I61" s="225"/>
    </row>
    <row r="62" spans="1:9" ht="15" customHeight="1" x14ac:dyDescent="0.25">
      <c r="A62" s="91" t="s">
        <v>53</v>
      </c>
      <c r="B62" s="65"/>
      <c r="C62" s="65"/>
      <c r="D62" s="305"/>
      <c r="E62" s="65"/>
      <c r="F62" s="65"/>
      <c r="G62" s="67"/>
      <c r="I62" s="225"/>
    </row>
    <row r="63" spans="1:9" ht="15" customHeight="1" x14ac:dyDescent="0.25">
      <c r="A63" s="73" t="s">
        <v>54</v>
      </c>
      <c r="B63" s="65">
        <v>36600042</v>
      </c>
      <c r="C63" s="65">
        <v>37070276</v>
      </c>
      <c r="D63" s="305">
        <v>42631287</v>
      </c>
      <c r="E63" s="65">
        <v>36834243</v>
      </c>
      <c r="F63" s="65">
        <f>E63-C63</f>
        <v>-236033</v>
      </c>
      <c r="G63" s="70">
        <f t="shared" ref="G63:G76" si="6">IF(ISBLANK(F63),"  ",IF(C63&gt;0,F63/C63,IF(F63&gt;0,1,0)))</f>
        <v>-6.3671767644783656E-3</v>
      </c>
      <c r="I63" s="225"/>
    </row>
    <row r="64" spans="1:9" ht="15" customHeight="1" x14ac:dyDescent="0.25">
      <c r="A64" s="75" t="s">
        <v>55</v>
      </c>
      <c r="B64" s="74">
        <v>67509</v>
      </c>
      <c r="C64" s="74">
        <v>153627</v>
      </c>
      <c r="D64" s="307">
        <v>153627</v>
      </c>
      <c r="E64" s="74">
        <v>192678</v>
      </c>
      <c r="F64" s="74">
        <f>E64-C64</f>
        <v>39051</v>
      </c>
      <c r="G64" s="70">
        <f t="shared" si="6"/>
        <v>0.25419359878146419</v>
      </c>
      <c r="I64" s="225"/>
    </row>
    <row r="65" spans="1:9" ht="15" customHeight="1" x14ac:dyDescent="0.25">
      <c r="A65" s="75" t="s">
        <v>56</v>
      </c>
      <c r="B65" s="74">
        <v>0</v>
      </c>
      <c r="C65" s="74">
        <v>102000</v>
      </c>
      <c r="D65" s="307">
        <v>102000</v>
      </c>
      <c r="E65" s="74">
        <v>102000</v>
      </c>
      <c r="F65" s="74">
        <f t="shared" ref="F65:F76" si="7">E65-C65</f>
        <v>0</v>
      </c>
      <c r="G65" s="70">
        <f t="shared" si="6"/>
        <v>0</v>
      </c>
      <c r="I65" s="225"/>
    </row>
    <row r="66" spans="1:9" ht="15" customHeight="1" x14ac:dyDescent="0.25">
      <c r="A66" s="75" t="s">
        <v>57</v>
      </c>
      <c r="B66" s="74">
        <v>3302156</v>
      </c>
      <c r="C66" s="74">
        <v>3944107</v>
      </c>
      <c r="D66" s="307">
        <v>3944107</v>
      </c>
      <c r="E66" s="74">
        <v>5328663</v>
      </c>
      <c r="F66" s="74">
        <f t="shared" si="7"/>
        <v>1384556</v>
      </c>
      <c r="G66" s="70">
        <f t="shared" si="6"/>
        <v>0.35104422876965558</v>
      </c>
      <c r="I66" s="225"/>
    </row>
    <row r="67" spans="1:9" ht="15" customHeight="1" x14ac:dyDescent="0.25">
      <c r="A67" s="75" t="s">
        <v>58</v>
      </c>
      <c r="B67" s="74">
        <v>1767410</v>
      </c>
      <c r="C67" s="74">
        <v>2394521</v>
      </c>
      <c r="D67" s="307">
        <v>3848133</v>
      </c>
      <c r="E67" s="74">
        <v>2444919</v>
      </c>
      <c r="F67" s="74">
        <f t="shared" si="7"/>
        <v>50398</v>
      </c>
      <c r="G67" s="70">
        <f t="shared" si="6"/>
        <v>2.1047215706189254E-2</v>
      </c>
      <c r="I67" s="225"/>
    </row>
    <row r="68" spans="1:9" ht="15" customHeight="1" x14ac:dyDescent="0.25">
      <c r="A68" s="75" t="s">
        <v>59</v>
      </c>
      <c r="B68" s="74">
        <v>18878516</v>
      </c>
      <c r="C68" s="74">
        <v>17899131</v>
      </c>
      <c r="D68" s="307">
        <v>17899131</v>
      </c>
      <c r="E68" s="74">
        <v>18863498</v>
      </c>
      <c r="F68" s="74">
        <f t="shared" si="7"/>
        <v>964367</v>
      </c>
      <c r="G68" s="70">
        <f t="shared" si="6"/>
        <v>5.387786703164528E-2</v>
      </c>
      <c r="I68" s="225"/>
    </row>
    <row r="69" spans="1:9" ht="15" customHeight="1" x14ac:dyDescent="0.25">
      <c r="A69" s="75" t="s">
        <v>60</v>
      </c>
      <c r="B69" s="74">
        <v>1843874</v>
      </c>
      <c r="C69" s="74">
        <v>1507500</v>
      </c>
      <c r="D69" s="307">
        <v>1517100</v>
      </c>
      <c r="E69" s="74">
        <v>1807500</v>
      </c>
      <c r="F69" s="74">
        <f t="shared" si="7"/>
        <v>300000</v>
      </c>
      <c r="G69" s="70">
        <f t="shared" si="6"/>
        <v>0.19900497512437812</v>
      </c>
      <c r="I69" s="225"/>
    </row>
    <row r="70" spans="1:9" ht="15" customHeight="1" x14ac:dyDescent="0.25">
      <c r="A70" s="75" t="s">
        <v>61</v>
      </c>
      <c r="B70" s="74">
        <v>7639944</v>
      </c>
      <c r="C70" s="74">
        <v>8806643</v>
      </c>
      <c r="D70" s="307">
        <v>8806643</v>
      </c>
      <c r="E70" s="74">
        <v>7234415</v>
      </c>
      <c r="F70" s="74">
        <f t="shared" si="7"/>
        <v>-1572228</v>
      </c>
      <c r="G70" s="70">
        <f t="shared" si="6"/>
        <v>-0.17852750474840412</v>
      </c>
      <c r="I70" s="225"/>
    </row>
    <row r="71" spans="1:9" s="124" customFormat="1" ht="15" customHeight="1" x14ac:dyDescent="0.25">
      <c r="A71" s="94" t="s">
        <v>62</v>
      </c>
      <c r="B71" s="80">
        <v>70099451</v>
      </c>
      <c r="C71" s="80">
        <v>71877805</v>
      </c>
      <c r="D71" s="311">
        <v>78902028</v>
      </c>
      <c r="E71" s="80">
        <v>72807916</v>
      </c>
      <c r="F71" s="80">
        <f t="shared" si="7"/>
        <v>930111</v>
      </c>
      <c r="G71" s="81">
        <f t="shared" si="6"/>
        <v>1.2940169778417691E-2</v>
      </c>
      <c r="I71" s="226"/>
    </row>
    <row r="72" spans="1:9" ht="15" customHeight="1" x14ac:dyDescent="0.25">
      <c r="A72" s="75" t="s">
        <v>63</v>
      </c>
      <c r="B72" s="74">
        <v>0</v>
      </c>
      <c r="C72" s="74">
        <v>0</v>
      </c>
      <c r="D72" s="307">
        <v>0</v>
      </c>
      <c r="E72" s="74">
        <v>0</v>
      </c>
      <c r="F72" s="74">
        <f t="shared" si="7"/>
        <v>0</v>
      </c>
      <c r="G72" s="70">
        <f t="shared" si="6"/>
        <v>0</v>
      </c>
      <c r="I72" s="225"/>
    </row>
    <row r="73" spans="1:9" ht="15" customHeight="1" x14ac:dyDescent="0.25">
      <c r="A73" s="75" t="s">
        <v>64</v>
      </c>
      <c r="B73" s="74">
        <v>-781100</v>
      </c>
      <c r="C73" s="74">
        <v>-781100</v>
      </c>
      <c r="D73" s="307">
        <v>-781100</v>
      </c>
      <c r="E73" s="74">
        <v>-6000000</v>
      </c>
      <c r="F73" s="74">
        <f t="shared" si="7"/>
        <v>-5218900</v>
      </c>
      <c r="G73" s="70">
        <f t="shared" si="6"/>
        <v>0</v>
      </c>
      <c r="I73" s="225"/>
    </row>
    <row r="74" spans="1:9" ht="15" customHeight="1" x14ac:dyDescent="0.25">
      <c r="A74" s="75" t="s">
        <v>65</v>
      </c>
      <c r="B74" s="74">
        <v>0</v>
      </c>
      <c r="C74" s="74">
        <v>0</v>
      </c>
      <c r="D74" s="307">
        <v>0</v>
      </c>
      <c r="E74" s="74">
        <v>0</v>
      </c>
      <c r="F74" s="74">
        <f t="shared" si="7"/>
        <v>0</v>
      </c>
      <c r="G74" s="70">
        <f t="shared" si="6"/>
        <v>0</v>
      </c>
      <c r="I74" s="225"/>
    </row>
    <row r="75" spans="1:9" ht="15" customHeight="1" x14ac:dyDescent="0.25">
      <c r="A75" s="75" t="s">
        <v>66</v>
      </c>
      <c r="B75" s="74">
        <v>0</v>
      </c>
      <c r="C75" s="74">
        <v>0</v>
      </c>
      <c r="D75" s="307">
        <v>0</v>
      </c>
      <c r="E75" s="74">
        <v>0</v>
      </c>
      <c r="F75" s="74">
        <f t="shared" si="7"/>
        <v>0</v>
      </c>
      <c r="G75" s="70">
        <f t="shared" si="6"/>
        <v>0</v>
      </c>
      <c r="I75" s="225"/>
    </row>
    <row r="76" spans="1:9" s="124" customFormat="1" ht="15" customHeight="1" x14ac:dyDescent="0.25">
      <c r="A76" s="95" t="s">
        <v>67</v>
      </c>
      <c r="B76" s="96">
        <v>69318351</v>
      </c>
      <c r="C76" s="96">
        <v>71096705</v>
      </c>
      <c r="D76" s="317">
        <v>78120928</v>
      </c>
      <c r="E76" s="96">
        <v>66807916</v>
      </c>
      <c r="F76" s="229">
        <f t="shared" si="7"/>
        <v>-4288789</v>
      </c>
      <c r="G76" s="81">
        <f t="shared" si="6"/>
        <v>-6.0323315968018487E-2</v>
      </c>
      <c r="I76" s="226"/>
    </row>
    <row r="77" spans="1:9" ht="15" customHeight="1" x14ac:dyDescent="0.25">
      <c r="A77" s="93"/>
      <c r="B77" s="65"/>
      <c r="C77" s="65"/>
      <c r="D77" s="305"/>
      <c r="E77" s="65"/>
      <c r="F77" s="65"/>
      <c r="G77" s="67"/>
      <c r="I77" s="225"/>
    </row>
    <row r="78" spans="1:9" ht="15" customHeight="1" x14ac:dyDescent="0.25">
      <c r="A78" s="91" t="s">
        <v>68</v>
      </c>
      <c r="B78" s="65"/>
      <c r="C78" s="65"/>
      <c r="D78" s="305"/>
      <c r="E78" s="65"/>
      <c r="F78" s="65"/>
      <c r="G78" s="67"/>
      <c r="I78" s="225"/>
    </row>
    <row r="79" spans="1:9" ht="15" customHeight="1" x14ac:dyDescent="0.25">
      <c r="A79" s="73" t="s">
        <v>69</v>
      </c>
      <c r="B79" s="69">
        <v>21154693</v>
      </c>
      <c r="C79" s="69">
        <v>24554367</v>
      </c>
      <c r="D79" s="306">
        <v>28421948</v>
      </c>
      <c r="E79" s="69">
        <v>26833926</v>
      </c>
      <c r="F79" s="65">
        <f>E79-C79</f>
        <v>2279559</v>
      </c>
      <c r="G79" s="70">
        <f t="shared" ref="G79:G97" si="8">IF(ISBLANK(F79),"  ",IF(C79&gt;0,F79/C79,IF(F79&gt;0,1,0)))</f>
        <v>9.2837213030170965E-2</v>
      </c>
      <c r="I79" s="225"/>
    </row>
    <row r="80" spans="1:9" ht="15" customHeight="1" x14ac:dyDescent="0.25">
      <c r="A80" s="75" t="s">
        <v>70</v>
      </c>
      <c r="B80" s="72">
        <v>574666</v>
      </c>
      <c r="C80" s="69">
        <v>685700</v>
      </c>
      <c r="D80" s="306">
        <v>1042700</v>
      </c>
      <c r="E80" s="69">
        <v>572000</v>
      </c>
      <c r="F80" s="74">
        <f>E80-C80</f>
        <v>-113700</v>
      </c>
      <c r="G80" s="70">
        <f t="shared" si="8"/>
        <v>-0.16581595449905207</v>
      </c>
      <c r="I80" s="225"/>
    </row>
    <row r="81" spans="1:9" ht="15" customHeight="1" x14ac:dyDescent="0.25">
      <c r="A81" s="75" t="s">
        <v>71</v>
      </c>
      <c r="B81" s="65">
        <v>11055973</v>
      </c>
      <c r="C81" s="69">
        <v>9346786</v>
      </c>
      <c r="D81" s="306">
        <v>10810732</v>
      </c>
      <c r="E81" s="69">
        <v>9758000</v>
      </c>
      <c r="F81" s="74">
        <f t="shared" ref="F81:F96" si="9">E81-C81</f>
        <v>411214</v>
      </c>
      <c r="G81" s="70">
        <f t="shared" si="8"/>
        <v>4.3995230018104618E-2</v>
      </c>
      <c r="I81" s="225"/>
    </row>
    <row r="82" spans="1:9" s="124" customFormat="1" ht="15" customHeight="1" x14ac:dyDescent="0.25">
      <c r="A82" s="94" t="s">
        <v>72</v>
      </c>
      <c r="B82" s="96">
        <v>32785332</v>
      </c>
      <c r="C82" s="96">
        <v>34586853</v>
      </c>
      <c r="D82" s="317">
        <v>40275380</v>
      </c>
      <c r="E82" s="96">
        <v>37163926</v>
      </c>
      <c r="F82" s="80">
        <f t="shared" si="9"/>
        <v>2577073</v>
      </c>
      <c r="G82" s="81">
        <f t="shared" si="8"/>
        <v>7.4510190331569054E-2</v>
      </c>
      <c r="I82" s="226"/>
    </row>
    <row r="83" spans="1:9" ht="15" customHeight="1" x14ac:dyDescent="0.25">
      <c r="A83" s="75" t="s">
        <v>73</v>
      </c>
      <c r="B83" s="72">
        <v>32503</v>
      </c>
      <c r="C83" s="72">
        <v>138938</v>
      </c>
      <c r="D83" s="314">
        <v>206688</v>
      </c>
      <c r="E83" s="72">
        <v>149338</v>
      </c>
      <c r="F83" s="74">
        <f t="shared" si="9"/>
        <v>10400</v>
      </c>
      <c r="G83" s="70">
        <f t="shared" si="8"/>
        <v>7.485353179115864E-2</v>
      </c>
      <c r="I83" s="225"/>
    </row>
    <row r="84" spans="1:9" ht="15" customHeight="1" x14ac:dyDescent="0.25">
      <c r="A84" s="75" t="s">
        <v>74</v>
      </c>
      <c r="B84" s="69">
        <v>7771314</v>
      </c>
      <c r="C84" s="69">
        <v>7525359</v>
      </c>
      <c r="D84" s="306">
        <v>7854859</v>
      </c>
      <c r="E84" s="69">
        <v>8180910</v>
      </c>
      <c r="F84" s="74">
        <f t="shared" si="9"/>
        <v>655551</v>
      </c>
      <c r="G84" s="70">
        <f t="shared" si="8"/>
        <v>8.7112256039877961E-2</v>
      </c>
      <c r="I84" s="225"/>
    </row>
    <row r="85" spans="1:9" ht="15" customHeight="1" x14ac:dyDescent="0.25">
      <c r="A85" s="75" t="s">
        <v>75</v>
      </c>
      <c r="B85" s="65">
        <v>2139605</v>
      </c>
      <c r="C85" s="65">
        <v>2367098</v>
      </c>
      <c r="D85" s="305">
        <v>2617498</v>
      </c>
      <c r="E85" s="65">
        <v>2271199</v>
      </c>
      <c r="F85" s="74">
        <f t="shared" si="9"/>
        <v>-95899</v>
      </c>
      <c r="G85" s="70">
        <f t="shared" si="8"/>
        <v>-4.0513320530032974E-2</v>
      </c>
      <c r="I85" s="225"/>
    </row>
    <row r="86" spans="1:9" s="124" customFormat="1" ht="15" customHeight="1" x14ac:dyDescent="0.25">
      <c r="A86" s="78" t="s">
        <v>76</v>
      </c>
      <c r="B86" s="96">
        <v>9943422</v>
      </c>
      <c r="C86" s="96">
        <v>10031395</v>
      </c>
      <c r="D86" s="317">
        <v>10679045</v>
      </c>
      <c r="E86" s="96">
        <v>10601447</v>
      </c>
      <c r="F86" s="80">
        <f t="shared" si="9"/>
        <v>570052</v>
      </c>
      <c r="G86" s="81">
        <f t="shared" si="8"/>
        <v>5.68267922856193E-2</v>
      </c>
      <c r="I86" s="226"/>
    </row>
    <row r="87" spans="1:9" ht="15" customHeight="1" x14ac:dyDescent="0.25">
      <c r="A87" s="75" t="s">
        <v>77</v>
      </c>
      <c r="B87" s="65">
        <v>22032275</v>
      </c>
      <c r="C87" s="65">
        <v>21126336</v>
      </c>
      <c r="D87" s="305">
        <v>21504782</v>
      </c>
      <c r="E87" s="65">
        <v>20554286</v>
      </c>
      <c r="F87" s="74">
        <f t="shared" si="9"/>
        <v>-572050</v>
      </c>
      <c r="G87" s="70">
        <f t="shared" si="8"/>
        <v>-2.707757748433046E-2</v>
      </c>
      <c r="I87" s="225"/>
    </row>
    <row r="88" spans="1:9" ht="15" customHeight="1" x14ac:dyDescent="0.25">
      <c r="A88" s="75" t="s">
        <v>78</v>
      </c>
      <c r="B88" s="74">
        <v>3721861</v>
      </c>
      <c r="C88" s="74">
        <v>2782621</v>
      </c>
      <c r="D88" s="307">
        <v>3067221</v>
      </c>
      <c r="E88" s="74">
        <v>-3252854</v>
      </c>
      <c r="F88" s="74">
        <f t="shared" si="9"/>
        <v>-6035475</v>
      </c>
      <c r="G88" s="70">
        <f t="shared" si="8"/>
        <v>-2.1689892371257171</v>
      </c>
      <c r="I88" s="225"/>
    </row>
    <row r="89" spans="1:9" ht="15" customHeight="1" x14ac:dyDescent="0.25">
      <c r="A89" s="75" t="s">
        <v>79</v>
      </c>
      <c r="B89" s="74">
        <v>0</v>
      </c>
      <c r="C89" s="74">
        <v>0</v>
      </c>
      <c r="D89" s="307">
        <v>0</v>
      </c>
      <c r="E89" s="74">
        <v>0</v>
      </c>
      <c r="F89" s="74">
        <f t="shared" si="9"/>
        <v>0</v>
      </c>
      <c r="G89" s="70">
        <f t="shared" si="8"/>
        <v>0</v>
      </c>
      <c r="I89" s="225"/>
    </row>
    <row r="90" spans="1:9" ht="15" customHeight="1" x14ac:dyDescent="0.25">
      <c r="A90" s="75" t="s">
        <v>80</v>
      </c>
      <c r="B90" s="74">
        <v>0</v>
      </c>
      <c r="C90" s="74">
        <v>0</v>
      </c>
      <c r="D90" s="307">
        <v>0</v>
      </c>
      <c r="E90" s="74">
        <v>0</v>
      </c>
      <c r="F90" s="74">
        <f t="shared" si="9"/>
        <v>0</v>
      </c>
      <c r="G90" s="70">
        <f t="shared" si="8"/>
        <v>0</v>
      </c>
      <c r="I90" s="225"/>
    </row>
    <row r="91" spans="1:9" s="124" customFormat="1" ht="15" customHeight="1" x14ac:dyDescent="0.25">
      <c r="A91" s="78" t="s">
        <v>81</v>
      </c>
      <c r="B91" s="80">
        <v>25754136</v>
      </c>
      <c r="C91" s="80">
        <v>23908957</v>
      </c>
      <c r="D91" s="311">
        <v>24572003</v>
      </c>
      <c r="E91" s="80">
        <v>17301432</v>
      </c>
      <c r="F91" s="80">
        <f t="shared" si="9"/>
        <v>-6607525</v>
      </c>
      <c r="G91" s="81">
        <f t="shared" si="8"/>
        <v>-0.27636190905358188</v>
      </c>
      <c r="I91" s="226"/>
    </row>
    <row r="92" spans="1:9" ht="15" customHeight="1" x14ac:dyDescent="0.25">
      <c r="A92" s="75" t="s">
        <v>82</v>
      </c>
      <c r="B92" s="74">
        <v>835461</v>
      </c>
      <c r="C92" s="74">
        <v>2569500</v>
      </c>
      <c r="D92" s="307">
        <v>2594500</v>
      </c>
      <c r="E92" s="74">
        <v>1741111</v>
      </c>
      <c r="F92" s="74">
        <f t="shared" si="9"/>
        <v>-828389</v>
      </c>
      <c r="G92" s="70">
        <f t="shared" si="8"/>
        <v>-0.32239307258221445</v>
      </c>
      <c r="I92" s="225"/>
    </row>
    <row r="93" spans="1:9" ht="15" customHeight="1" x14ac:dyDescent="0.25">
      <c r="A93" s="75" t="s">
        <v>83</v>
      </c>
      <c r="B93" s="74">
        <v>0</v>
      </c>
      <c r="C93" s="74">
        <v>0</v>
      </c>
      <c r="D93" s="307">
        <v>0</v>
      </c>
      <c r="E93" s="74">
        <v>0</v>
      </c>
      <c r="F93" s="74">
        <f t="shared" si="9"/>
        <v>0</v>
      </c>
      <c r="G93" s="70">
        <f t="shared" si="8"/>
        <v>0</v>
      </c>
      <c r="I93" s="225"/>
    </row>
    <row r="94" spans="1:9" ht="15" customHeight="1" x14ac:dyDescent="0.25">
      <c r="A94" s="83" t="s">
        <v>84</v>
      </c>
      <c r="B94" s="74">
        <v>0</v>
      </c>
      <c r="C94" s="74">
        <v>0</v>
      </c>
      <c r="D94" s="307">
        <v>0</v>
      </c>
      <c r="E94" s="74">
        <v>0</v>
      </c>
      <c r="F94" s="74">
        <f t="shared" si="9"/>
        <v>0</v>
      </c>
      <c r="G94" s="70">
        <f t="shared" si="8"/>
        <v>0</v>
      </c>
      <c r="I94" s="225"/>
    </row>
    <row r="95" spans="1:9" s="124" customFormat="1" ht="15" customHeight="1" x14ac:dyDescent="0.25">
      <c r="A95" s="97" t="s">
        <v>85</v>
      </c>
      <c r="B95" s="96">
        <v>835461</v>
      </c>
      <c r="C95" s="96">
        <v>2569500</v>
      </c>
      <c r="D95" s="317">
        <v>2594500</v>
      </c>
      <c r="E95" s="96">
        <v>1741111</v>
      </c>
      <c r="F95" s="80">
        <f t="shared" si="9"/>
        <v>-828389</v>
      </c>
      <c r="G95" s="81">
        <f t="shared" si="8"/>
        <v>-0.32239307258221445</v>
      </c>
      <c r="I95" s="226"/>
    </row>
    <row r="96" spans="1:9" ht="15" customHeight="1" x14ac:dyDescent="0.25">
      <c r="A96" s="83" t="s">
        <v>86</v>
      </c>
      <c r="B96" s="74">
        <v>0</v>
      </c>
      <c r="C96" s="74">
        <v>0</v>
      </c>
      <c r="D96" s="314">
        <v>0</v>
      </c>
      <c r="E96" s="74">
        <v>0</v>
      </c>
      <c r="F96" s="74">
        <f t="shared" si="9"/>
        <v>0</v>
      </c>
      <c r="G96" s="70">
        <f t="shared" si="8"/>
        <v>0</v>
      </c>
      <c r="I96" s="225"/>
    </row>
    <row r="97" spans="1:10" s="124" customFormat="1" ht="15" customHeight="1" thickBot="1" x14ac:dyDescent="0.3">
      <c r="A97" s="195" t="s">
        <v>67</v>
      </c>
      <c r="B97" s="196">
        <v>69318351</v>
      </c>
      <c r="C97" s="196">
        <v>71096705</v>
      </c>
      <c r="D97" s="318">
        <v>78120928</v>
      </c>
      <c r="E97" s="196">
        <v>66807916</v>
      </c>
      <c r="F97" s="196">
        <f>E97-C97</f>
        <v>-4288789</v>
      </c>
      <c r="G97" s="198">
        <f t="shared" si="8"/>
        <v>-6.0323315968018487E-2</v>
      </c>
      <c r="I97" s="226"/>
    </row>
    <row r="98" spans="1:10" ht="15" customHeight="1" thickTop="1" x14ac:dyDescent="0.4">
      <c r="A98" s="4"/>
      <c r="B98" s="5"/>
      <c r="C98" s="5"/>
      <c r="D98" s="142"/>
      <c r="E98" s="5"/>
      <c r="F98" s="5"/>
      <c r="G98" s="6" t="s">
        <v>46</v>
      </c>
      <c r="I98" s="142"/>
      <c r="J98" s="142"/>
    </row>
    <row r="99" spans="1:10" x14ac:dyDescent="0.25">
      <c r="A99" s="11" t="s">
        <v>196</v>
      </c>
    </row>
    <row r="100" spans="1:10" x14ac:dyDescent="0.25">
      <c r="A100" s="11" t="s">
        <v>190</v>
      </c>
    </row>
  </sheetData>
  <mergeCells count="1">
    <mergeCell ref="D2:D3"/>
  </mergeCells>
  <hyperlinks>
    <hyperlink ref="J2" location="Home!A1" tooltip="Home" display="Home" xr:uid="{00000000-0004-0000-1900-000000000000}"/>
  </hyperlinks>
  <printOptions horizontalCentered="1" verticalCentered="1"/>
  <pageMargins left="0.25" right="0.25" top="0.75" bottom="0.75" header="0.3" footer="0.3"/>
  <pageSetup scale="46" fitToWidth="0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27">
    <tabColor theme="9" tint="0.79998168889431442"/>
    <pageSetUpPr fitToPage="1"/>
  </sheetPr>
  <dimension ref="A1:N100"/>
  <sheetViews>
    <sheetView workbookViewId="0">
      <pane xSplit="1" ySplit="5" topLeftCell="B6" activePane="bottomRight" state="frozen"/>
      <selection activeCell="I2" sqref="I2"/>
      <selection pane="topRight" activeCell="I2" sqref="I2"/>
      <selection pane="bottomLeft" activeCell="I2" sqref="I2"/>
      <selection pane="bottomRight" activeCell="B34" sqref="B34:E97"/>
    </sheetView>
  </sheetViews>
  <sheetFormatPr defaultColWidth="9.140625" defaultRowHeight="15.75" x14ac:dyDescent="0.25"/>
  <cols>
    <col min="1" max="1" width="66.5703125" style="11" customWidth="1"/>
    <col min="2" max="3" width="23.7109375" style="12" customWidth="1"/>
    <col min="4" max="4" width="27.140625" style="139" bestFit="1" customWidth="1"/>
    <col min="5" max="6" width="23.7109375" style="12" customWidth="1"/>
    <col min="7" max="7" width="23.7109375" style="13" customWidth="1"/>
    <col min="9" max="9" width="7.7109375" style="139" customWidth="1"/>
    <col min="10" max="10" width="11.5703125" style="139" customWidth="1"/>
    <col min="11" max="11" width="14.7109375" style="139" customWidth="1"/>
    <col min="12" max="16384" width="9.140625" style="139"/>
  </cols>
  <sheetData>
    <row r="1" spans="1:10" ht="19.5" customHeight="1" thickBot="1" x14ac:dyDescent="0.35">
      <c r="A1" s="30" t="s">
        <v>0</v>
      </c>
      <c r="B1" s="31"/>
      <c r="E1" s="32" t="s">
        <v>1</v>
      </c>
      <c r="F1" s="29" t="s">
        <v>120</v>
      </c>
      <c r="G1" s="40"/>
      <c r="J1" s="142"/>
    </row>
    <row r="2" spans="1:10" ht="19.5" customHeight="1" thickBot="1" x14ac:dyDescent="0.3">
      <c r="A2" s="30" t="s">
        <v>2</v>
      </c>
      <c r="B2" s="31"/>
      <c r="C2" s="31"/>
      <c r="D2" s="355" t="s">
        <v>207</v>
      </c>
      <c r="E2" s="31"/>
      <c r="F2" s="31"/>
      <c r="G2" s="36"/>
      <c r="I2" s="142"/>
      <c r="J2" s="209" t="s">
        <v>187</v>
      </c>
    </row>
    <row r="3" spans="1:10" ht="19.5" customHeight="1" thickBot="1" x14ac:dyDescent="0.3">
      <c r="A3" s="37" t="s">
        <v>3</v>
      </c>
      <c r="B3" s="38"/>
      <c r="C3" s="38"/>
      <c r="D3" s="356"/>
      <c r="E3" s="38"/>
      <c r="F3" s="38"/>
      <c r="G3" s="39"/>
      <c r="I3" s="142"/>
      <c r="J3" s="142"/>
    </row>
    <row r="4" spans="1:10" ht="15" customHeight="1" thickTop="1" x14ac:dyDescent="0.25">
      <c r="A4" s="57" t="s">
        <v>4</v>
      </c>
      <c r="B4" s="58" t="s">
        <v>5</v>
      </c>
      <c r="C4" s="59" t="s">
        <v>6</v>
      </c>
      <c r="D4" s="303" t="s">
        <v>212</v>
      </c>
      <c r="E4" s="59" t="s">
        <v>6</v>
      </c>
      <c r="F4" s="59" t="s">
        <v>7</v>
      </c>
      <c r="G4" s="60" t="s">
        <v>8</v>
      </c>
      <c r="I4" s="224"/>
    </row>
    <row r="5" spans="1:10" s="140" customFormat="1" ht="15" customHeight="1" x14ac:dyDescent="0.25">
      <c r="A5" s="61"/>
      <c r="B5" s="62" t="s">
        <v>197</v>
      </c>
      <c r="C5" s="62" t="s">
        <v>208</v>
      </c>
      <c r="D5" s="304" t="s">
        <v>210</v>
      </c>
      <c r="E5" s="62" t="s">
        <v>209</v>
      </c>
      <c r="F5" s="62" t="s">
        <v>197</v>
      </c>
      <c r="G5" s="63" t="s">
        <v>9</v>
      </c>
      <c r="I5" s="224"/>
    </row>
    <row r="6" spans="1:10" ht="15" customHeight="1" x14ac:dyDescent="0.25">
      <c r="A6" s="64" t="s">
        <v>10</v>
      </c>
      <c r="B6" s="65"/>
      <c r="C6" s="65"/>
      <c r="D6" s="305"/>
      <c r="E6" s="65"/>
      <c r="F6" s="65"/>
      <c r="G6" s="66"/>
      <c r="I6" s="225"/>
    </row>
    <row r="7" spans="1:10" ht="15" customHeight="1" x14ac:dyDescent="0.25">
      <c r="A7" s="64" t="s">
        <v>11</v>
      </c>
      <c r="B7" s="65"/>
      <c r="C7" s="65"/>
      <c r="D7" s="305"/>
      <c r="E7" s="65"/>
      <c r="F7" s="65"/>
      <c r="G7" s="67"/>
      <c r="I7" s="225"/>
    </row>
    <row r="8" spans="1:10" ht="15" customHeight="1" x14ac:dyDescent="0.25">
      <c r="A8" s="68" t="s">
        <v>12</v>
      </c>
      <c r="B8" s="69">
        <v>1701905</v>
      </c>
      <c r="C8" s="69">
        <v>1701905</v>
      </c>
      <c r="D8" s="306">
        <v>1701905</v>
      </c>
      <c r="E8" s="69">
        <v>4978053</v>
      </c>
      <c r="F8" s="69">
        <f>E8-C8</f>
        <v>3276148</v>
      </c>
      <c r="G8" s="70">
        <f t="shared" ref="G8:G31" si="0">IF(ISBLANK(F8),"  ",IF(C8&gt;0,F8/C8,IF(F8&gt;0,1,0)))</f>
        <v>1.9249887625925066</v>
      </c>
      <c r="I8" s="225"/>
    </row>
    <row r="9" spans="1:10" ht="15" customHeight="1" x14ac:dyDescent="0.25">
      <c r="A9" s="68" t="s">
        <v>13</v>
      </c>
      <c r="B9" s="69">
        <v>0</v>
      </c>
      <c r="C9" s="69">
        <v>0</v>
      </c>
      <c r="D9" s="306">
        <v>0</v>
      </c>
      <c r="E9" s="69">
        <v>0</v>
      </c>
      <c r="F9" s="69">
        <f>E9-C9</f>
        <v>0</v>
      </c>
      <c r="G9" s="70">
        <f t="shared" si="0"/>
        <v>0</v>
      </c>
      <c r="I9" s="225"/>
    </row>
    <row r="10" spans="1:10" ht="15" customHeight="1" x14ac:dyDescent="0.25">
      <c r="A10" s="71" t="s">
        <v>14</v>
      </c>
      <c r="B10" s="72">
        <v>213209</v>
      </c>
      <c r="C10" s="72">
        <v>213209</v>
      </c>
      <c r="D10" s="314">
        <v>213209</v>
      </c>
      <c r="E10" s="72">
        <v>214940</v>
      </c>
      <c r="F10" s="69">
        <f t="shared" ref="F10:F31" si="1">E10-C10</f>
        <v>1731</v>
      </c>
      <c r="G10" s="70">
        <f t="shared" si="0"/>
        <v>8.1187942347649492E-3</v>
      </c>
      <c r="I10" s="225"/>
    </row>
    <row r="11" spans="1:10" ht="15" customHeight="1" x14ac:dyDescent="0.25">
      <c r="A11" s="73" t="s">
        <v>15</v>
      </c>
      <c r="B11" s="74">
        <v>0</v>
      </c>
      <c r="C11" s="74">
        <v>0</v>
      </c>
      <c r="D11" s="307">
        <v>0</v>
      </c>
      <c r="E11" s="74">
        <v>0</v>
      </c>
      <c r="F11" s="69">
        <f t="shared" si="1"/>
        <v>0</v>
      </c>
      <c r="G11" s="70">
        <f t="shared" si="0"/>
        <v>0</v>
      </c>
      <c r="I11" s="225"/>
    </row>
    <row r="12" spans="1:10" ht="15" customHeight="1" x14ac:dyDescent="0.25">
      <c r="A12" s="75" t="s">
        <v>16</v>
      </c>
      <c r="B12" s="74">
        <v>213209</v>
      </c>
      <c r="C12" s="74">
        <v>213209</v>
      </c>
      <c r="D12" s="307">
        <v>213209</v>
      </c>
      <c r="E12" s="74">
        <v>214940</v>
      </c>
      <c r="F12" s="69">
        <f t="shared" si="1"/>
        <v>1731</v>
      </c>
      <c r="G12" s="70">
        <f t="shared" si="0"/>
        <v>8.1187942347649492E-3</v>
      </c>
      <c r="I12" s="225"/>
    </row>
    <row r="13" spans="1:10" ht="15" customHeight="1" x14ac:dyDescent="0.25">
      <c r="A13" s="75" t="s">
        <v>17</v>
      </c>
      <c r="B13" s="74">
        <v>0</v>
      </c>
      <c r="C13" s="74">
        <v>0</v>
      </c>
      <c r="D13" s="307">
        <v>0</v>
      </c>
      <c r="E13" s="74">
        <v>0</v>
      </c>
      <c r="F13" s="69">
        <f t="shared" si="1"/>
        <v>0</v>
      </c>
      <c r="G13" s="70">
        <f t="shared" si="0"/>
        <v>0</v>
      </c>
      <c r="I13" s="225"/>
    </row>
    <row r="14" spans="1:10" ht="15" customHeight="1" x14ac:dyDescent="0.25">
      <c r="A14" s="75" t="s">
        <v>18</v>
      </c>
      <c r="B14" s="74">
        <v>0</v>
      </c>
      <c r="C14" s="74">
        <v>0</v>
      </c>
      <c r="D14" s="307">
        <v>0</v>
      </c>
      <c r="E14" s="74">
        <v>0</v>
      </c>
      <c r="F14" s="69">
        <f t="shared" si="1"/>
        <v>0</v>
      </c>
      <c r="G14" s="70">
        <f t="shared" si="0"/>
        <v>0</v>
      </c>
      <c r="I14" s="225"/>
    </row>
    <row r="15" spans="1:10" ht="15" customHeight="1" x14ac:dyDescent="0.25">
      <c r="A15" s="75" t="s">
        <v>19</v>
      </c>
      <c r="B15" s="74">
        <v>0</v>
      </c>
      <c r="C15" s="74">
        <v>0</v>
      </c>
      <c r="D15" s="307">
        <v>0</v>
      </c>
      <c r="E15" s="74">
        <v>0</v>
      </c>
      <c r="F15" s="69">
        <f t="shared" si="1"/>
        <v>0</v>
      </c>
      <c r="G15" s="70">
        <f t="shared" si="0"/>
        <v>0</v>
      </c>
      <c r="I15" s="225"/>
    </row>
    <row r="16" spans="1:10" ht="15" customHeight="1" x14ac:dyDescent="0.25">
      <c r="A16" s="75" t="s">
        <v>20</v>
      </c>
      <c r="B16" s="74">
        <v>0</v>
      </c>
      <c r="C16" s="74">
        <v>0</v>
      </c>
      <c r="D16" s="307">
        <v>0</v>
      </c>
      <c r="E16" s="74">
        <v>0</v>
      </c>
      <c r="F16" s="69">
        <f t="shared" si="1"/>
        <v>0</v>
      </c>
      <c r="G16" s="70">
        <f t="shared" si="0"/>
        <v>0</v>
      </c>
      <c r="I16" s="225"/>
    </row>
    <row r="17" spans="1:9" ht="15" customHeight="1" x14ac:dyDescent="0.25">
      <c r="A17" s="75" t="s">
        <v>21</v>
      </c>
      <c r="B17" s="74">
        <v>0</v>
      </c>
      <c r="C17" s="74">
        <v>0</v>
      </c>
      <c r="D17" s="307">
        <v>0</v>
      </c>
      <c r="E17" s="74">
        <v>0</v>
      </c>
      <c r="F17" s="69">
        <f t="shared" si="1"/>
        <v>0</v>
      </c>
      <c r="G17" s="70">
        <f t="shared" si="0"/>
        <v>0</v>
      </c>
      <c r="I17" s="225"/>
    </row>
    <row r="18" spans="1:9" ht="15" customHeight="1" x14ac:dyDescent="0.25">
      <c r="A18" s="75" t="s">
        <v>22</v>
      </c>
      <c r="B18" s="74">
        <v>0</v>
      </c>
      <c r="C18" s="74">
        <v>0</v>
      </c>
      <c r="D18" s="307">
        <v>0</v>
      </c>
      <c r="E18" s="74">
        <v>0</v>
      </c>
      <c r="F18" s="69">
        <f t="shared" si="1"/>
        <v>0</v>
      </c>
      <c r="G18" s="70">
        <f t="shared" si="0"/>
        <v>0</v>
      </c>
      <c r="I18" s="225"/>
    </row>
    <row r="19" spans="1:9" ht="15" customHeight="1" x14ac:dyDescent="0.25">
      <c r="A19" s="75" t="s">
        <v>23</v>
      </c>
      <c r="B19" s="74">
        <v>0</v>
      </c>
      <c r="C19" s="74">
        <v>0</v>
      </c>
      <c r="D19" s="307">
        <v>0</v>
      </c>
      <c r="E19" s="74">
        <v>0</v>
      </c>
      <c r="F19" s="69">
        <f t="shared" si="1"/>
        <v>0</v>
      </c>
      <c r="G19" s="70">
        <f t="shared" si="0"/>
        <v>0</v>
      </c>
      <c r="I19" s="225"/>
    </row>
    <row r="20" spans="1:9" ht="15" customHeight="1" x14ac:dyDescent="0.25">
      <c r="A20" s="75" t="s">
        <v>24</v>
      </c>
      <c r="B20" s="74">
        <v>0</v>
      </c>
      <c r="C20" s="74">
        <v>0</v>
      </c>
      <c r="D20" s="307">
        <v>0</v>
      </c>
      <c r="E20" s="74">
        <v>0</v>
      </c>
      <c r="F20" s="69">
        <f t="shared" si="1"/>
        <v>0</v>
      </c>
      <c r="G20" s="70">
        <f t="shared" si="0"/>
        <v>0</v>
      </c>
      <c r="I20" s="225"/>
    </row>
    <row r="21" spans="1:9" ht="15" customHeight="1" x14ac:dyDescent="0.25">
      <c r="A21" s="75" t="s">
        <v>25</v>
      </c>
      <c r="B21" s="74">
        <v>0</v>
      </c>
      <c r="C21" s="74">
        <v>0</v>
      </c>
      <c r="D21" s="307">
        <v>0</v>
      </c>
      <c r="E21" s="74">
        <v>0</v>
      </c>
      <c r="F21" s="69">
        <f t="shared" si="1"/>
        <v>0</v>
      </c>
      <c r="G21" s="70">
        <f t="shared" si="0"/>
        <v>0</v>
      </c>
      <c r="I21" s="225"/>
    </row>
    <row r="22" spans="1:9" ht="15" customHeight="1" x14ac:dyDescent="0.25">
      <c r="A22" s="75" t="s">
        <v>26</v>
      </c>
      <c r="B22" s="74">
        <v>0</v>
      </c>
      <c r="C22" s="74">
        <v>0</v>
      </c>
      <c r="D22" s="307">
        <v>0</v>
      </c>
      <c r="E22" s="74">
        <v>0</v>
      </c>
      <c r="F22" s="69">
        <f t="shared" si="1"/>
        <v>0</v>
      </c>
      <c r="G22" s="70">
        <f t="shared" si="0"/>
        <v>0</v>
      </c>
      <c r="I22" s="225"/>
    </row>
    <row r="23" spans="1:9" ht="15" customHeight="1" x14ac:dyDescent="0.25">
      <c r="A23" s="76" t="s">
        <v>27</v>
      </c>
      <c r="B23" s="74">
        <v>0</v>
      </c>
      <c r="C23" s="74">
        <v>0</v>
      </c>
      <c r="D23" s="307">
        <v>0</v>
      </c>
      <c r="E23" s="74">
        <v>0</v>
      </c>
      <c r="F23" s="69">
        <f t="shared" si="1"/>
        <v>0</v>
      </c>
      <c r="G23" s="70">
        <f t="shared" si="0"/>
        <v>0</v>
      </c>
      <c r="I23" s="225"/>
    </row>
    <row r="24" spans="1:9" ht="15" customHeight="1" x14ac:dyDescent="0.25">
      <c r="A24" s="76" t="s">
        <v>28</v>
      </c>
      <c r="B24" s="74">
        <v>0</v>
      </c>
      <c r="C24" s="74">
        <v>0</v>
      </c>
      <c r="D24" s="307">
        <v>0</v>
      </c>
      <c r="E24" s="74">
        <v>0</v>
      </c>
      <c r="F24" s="69">
        <f t="shared" si="1"/>
        <v>0</v>
      </c>
      <c r="G24" s="70">
        <f t="shared" si="0"/>
        <v>0</v>
      </c>
      <c r="I24" s="225"/>
    </row>
    <row r="25" spans="1:9" ht="15" customHeight="1" x14ac:dyDescent="0.25">
      <c r="A25" s="76" t="s">
        <v>29</v>
      </c>
      <c r="B25" s="74">
        <v>0</v>
      </c>
      <c r="C25" s="74">
        <v>0</v>
      </c>
      <c r="D25" s="307">
        <v>0</v>
      </c>
      <c r="E25" s="74">
        <v>0</v>
      </c>
      <c r="F25" s="69">
        <f t="shared" si="1"/>
        <v>0</v>
      </c>
      <c r="G25" s="70">
        <f t="shared" si="0"/>
        <v>0</v>
      </c>
      <c r="I25" s="225"/>
    </row>
    <row r="26" spans="1:9" ht="15" customHeight="1" x14ac:dyDescent="0.25">
      <c r="A26" s="76" t="s">
        <v>30</v>
      </c>
      <c r="B26" s="74">
        <v>0</v>
      </c>
      <c r="C26" s="74">
        <v>0</v>
      </c>
      <c r="D26" s="307">
        <v>0</v>
      </c>
      <c r="E26" s="74">
        <v>0</v>
      </c>
      <c r="F26" s="69">
        <f t="shared" si="1"/>
        <v>0</v>
      </c>
      <c r="G26" s="70">
        <f t="shared" si="0"/>
        <v>0</v>
      </c>
      <c r="I26" s="225"/>
    </row>
    <row r="27" spans="1:9" ht="15" customHeight="1" x14ac:dyDescent="0.25">
      <c r="A27" s="76" t="s">
        <v>31</v>
      </c>
      <c r="B27" s="74">
        <v>0</v>
      </c>
      <c r="C27" s="74">
        <v>0</v>
      </c>
      <c r="D27" s="307">
        <v>0</v>
      </c>
      <c r="E27" s="74">
        <v>0</v>
      </c>
      <c r="F27" s="69">
        <f t="shared" si="1"/>
        <v>0</v>
      </c>
      <c r="G27" s="70">
        <f t="shared" si="0"/>
        <v>0</v>
      </c>
      <c r="I27" s="225"/>
    </row>
    <row r="28" spans="1:9" ht="15" customHeight="1" x14ac:dyDescent="0.25">
      <c r="A28" s="76" t="s">
        <v>87</v>
      </c>
      <c r="B28" s="74">
        <v>0</v>
      </c>
      <c r="C28" s="74">
        <v>0</v>
      </c>
      <c r="D28" s="307">
        <v>0</v>
      </c>
      <c r="E28" s="74">
        <v>0</v>
      </c>
      <c r="F28" s="69">
        <f t="shared" si="1"/>
        <v>0</v>
      </c>
      <c r="G28" s="70">
        <f t="shared" si="0"/>
        <v>0</v>
      </c>
      <c r="I28" s="225"/>
    </row>
    <row r="29" spans="1:9" ht="15" customHeight="1" x14ac:dyDescent="0.25">
      <c r="A29" s="76" t="s">
        <v>32</v>
      </c>
      <c r="B29" s="74">
        <v>0</v>
      </c>
      <c r="C29" s="74">
        <v>0</v>
      </c>
      <c r="D29" s="307">
        <v>0</v>
      </c>
      <c r="E29" s="74">
        <v>0</v>
      </c>
      <c r="F29" s="69">
        <f t="shared" si="1"/>
        <v>0</v>
      </c>
      <c r="G29" s="70">
        <f t="shared" si="0"/>
        <v>0</v>
      </c>
      <c r="I29" s="225"/>
    </row>
    <row r="30" spans="1:9" ht="15" customHeight="1" x14ac:dyDescent="0.25">
      <c r="A30" s="217" t="s">
        <v>199</v>
      </c>
      <c r="B30" s="74">
        <v>0</v>
      </c>
      <c r="C30" s="74">
        <v>0</v>
      </c>
      <c r="D30" s="307">
        <v>0</v>
      </c>
      <c r="E30" s="74">
        <v>0</v>
      </c>
      <c r="F30" s="69">
        <f t="shared" si="1"/>
        <v>0</v>
      </c>
      <c r="G30" s="70">
        <f t="shared" si="0"/>
        <v>0</v>
      </c>
      <c r="I30" s="225"/>
    </row>
    <row r="31" spans="1:9" ht="15" customHeight="1" x14ac:dyDescent="0.25">
      <c r="A31" s="76" t="s">
        <v>200</v>
      </c>
      <c r="B31" s="74">
        <v>0</v>
      </c>
      <c r="C31" s="74">
        <v>0</v>
      </c>
      <c r="D31" s="307">
        <v>0</v>
      </c>
      <c r="E31" s="74">
        <v>0</v>
      </c>
      <c r="F31" s="69">
        <f t="shared" si="1"/>
        <v>0</v>
      </c>
      <c r="G31" s="70">
        <f t="shared" si="0"/>
        <v>0</v>
      </c>
      <c r="I31" s="225"/>
    </row>
    <row r="32" spans="1:9" ht="15" customHeight="1" x14ac:dyDescent="0.25">
      <c r="A32" s="350" t="s">
        <v>211</v>
      </c>
      <c r="B32" s="74">
        <v>0</v>
      </c>
      <c r="C32" s="74">
        <v>0</v>
      </c>
      <c r="D32" s="307">
        <v>0</v>
      </c>
      <c r="E32" s="74">
        <v>0</v>
      </c>
      <c r="F32" s="69">
        <f t="shared" ref="F32" si="2">E32-C32</f>
        <v>0</v>
      </c>
      <c r="G32" s="70">
        <f t="shared" ref="G32" si="3">IF(ISBLANK(F32),"  ",IF(C32&gt;0,F32/C32,IF(F32&gt;0,1,0)))</f>
        <v>0</v>
      </c>
      <c r="I32" s="225"/>
    </row>
    <row r="33" spans="1:14" ht="15" customHeight="1" x14ac:dyDescent="0.25">
      <c r="A33" s="77" t="s">
        <v>33</v>
      </c>
      <c r="B33" s="74"/>
      <c r="C33" s="74"/>
      <c r="D33" s="307"/>
      <c r="E33" s="74"/>
      <c r="F33" s="74"/>
      <c r="G33" s="66"/>
      <c r="I33" s="225"/>
    </row>
    <row r="34" spans="1:14" ht="15" customHeight="1" x14ac:dyDescent="0.25">
      <c r="A34" s="73" t="s">
        <v>34</v>
      </c>
      <c r="B34" s="69">
        <v>0</v>
      </c>
      <c r="C34" s="69">
        <v>0</v>
      </c>
      <c r="D34" s="306">
        <v>0</v>
      </c>
      <c r="E34" s="69">
        <v>0</v>
      </c>
      <c r="F34" s="69">
        <f>E34-C34</f>
        <v>0</v>
      </c>
      <c r="G34" s="70">
        <f>IF(ISBLANK(F34),"  ",IF(C34&gt;0,F34/C34,IF(F34&gt;0,1,0)))</f>
        <v>0</v>
      </c>
      <c r="I34" s="225"/>
    </row>
    <row r="35" spans="1:14" ht="15" customHeight="1" x14ac:dyDescent="0.25">
      <c r="A35" s="78" t="s">
        <v>35</v>
      </c>
      <c r="B35" s="74"/>
      <c r="C35" s="74"/>
      <c r="D35" s="307"/>
      <c r="E35" s="74"/>
      <c r="F35" s="74"/>
      <c r="G35" s="66"/>
      <c r="I35" s="225"/>
    </row>
    <row r="36" spans="1:14" ht="15" customHeight="1" x14ac:dyDescent="0.25">
      <c r="A36" s="73" t="s">
        <v>34</v>
      </c>
      <c r="B36" s="65">
        <v>0</v>
      </c>
      <c r="C36" s="65">
        <v>0</v>
      </c>
      <c r="D36" s="305">
        <v>0</v>
      </c>
      <c r="E36" s="65">
        <v>0</v>
      </c>
      <c r="F36" s="69">
        <f>E36-C36</f>
        <v>0</v>
      </c>
      <c r="G36" s="70">
        <f>IF(ISBLANK(F36),"  ",IF(C36&gt;0,F36/C36,IF(F36&gt;0,1,0)))</f>
        <v>0</v>
      </c>
      <c r="I36" s="225"/>
    </row>
    <row r="37" spans="1:14" ht="15" customHeight="1" x14ac:dyDescent="0.25">
      <c r="A37" s="75" t="s">
        <v>36</v>
      </c>
      <c r="B37" s="74"/>
      <c r="C37" s="74"/>
      <c r="D37" s="307"/>
      <c r="E37" s="74"/>
      <c r="F37" s="72"/>
      <c r="G37" s="70" t="str">
        <f>IF(ISBLANK(F37),"  ",IF(C37&gt;0,F37/C37,IF(F37&gt;0,1,0)))</f>
        <v xml:space="preserve">  </v>
      </c>
      <c r="I37" s="225"/>
    </row>
    <row r="38" spans="1:14" s="124" customFormat="1" ht="15" customHeight="1" x14ac:dyDescent="0.25">
      <c r="A38" s="79" t="s">
        <v>38</v>
      </c>
      <c r="B38" s="80">
        <v>1915114</v>
      </c>
      <c r="C38" s="80">
        <v>1915114</v>
      </c>
      <c r="D38" s="311">
        <v>1915114</v>
      </c>
      <c r="E38" s="80">
        <v>5192993</v>
      </c>
      <c r="F38" s="80">
        <f>E38-C38</f>
        <v>3277879</v>
      </c>
      <c r="G38" s="81">
        <f>IF(ISBLANK(F38),"  ",IF(C38&gt;0,F38/C38,IF(F38&gt;0,1,0)))</f>
        <v>1.7115842712235407</v>
      </c>
      <c r="I38" s="226"/>
    </row>
    <row r="39" spans="1:14" ht="15" customHeight="1" x14ac:dyDescent="0.25">
      <c r="A39" s="77" t="s">
        <v>39</v>
      </c>
      <c r="B39" s="74"/>
      <c r="C39" s="74"/>
      <c r="D39" s="307"/>
      <c r="E39" s="74"/>
      <c r="F39" s="74"/>
      <c r="G39" s="66"/>
      <c r="I39" s="225"/>
    </row>
    <row r="40" spans="1:14" ht="15" customHeight="1" x14ac:dyDescent="0.25">
      <c r="A40" s="82" t="s">
        <v>40</v>
      </c>
      <c r="B40" s="69">
        <v>0</v>
      </c>
      <c r="C40" s="69">
        <v>0</v>
      </c>
      <c r="D40" s="306">
        <v>0</v>
      </c>
      <c r="E40" s="69">
        <v>0</v>
      </c>
      <c r="F40" s="69">
        <f>E40-C40</f>
        <v>0</v>
      </c>
      <c r="G40" s="70">
        <f t="shared" ref="G40:G45" si="4">IF(ISBLANK(F40),"  ",IF(C40&gt;0,F40/C40,IF(F40&gt;0,1,0)))</f>
        <v>0</v>
      </c>
      <c r="I40" s="225"/>
    </row>
    <row r="41" spans="1:14" ht="15" customHeight="1" x14ac:dyDescent="0.25">
      <c r="A41" s="83" t="s">
        <v>41</v>
      </c>
      <c r="B41" s="69">
        <v>0</v>
      </c>
      <c r="C41" s="69">
        <v>0</v>
      </c>
      <c r="D41" s="306">
        <v>0</v>
      </c>
      <c r="E41" s="69">
        <v>0</v>
      </c>
      <c r="F41" s="72">
        <f>E41-C41</f>
        <v>0</v>
      </c>
      <c r="G41" s="70">
        <f t="shared" si="4"/>
        <v>0</v>
      </c>
      <c r="I41" s="225"/>
    </row>
    <row r="42" spans="1:14" ht="15" customHeight="1" x14ac:dyDescent="0.25">
      <c r="A42" s="83" t="s">
        <v>42</v>
      </c>
      <c r="B42" s="69">
        <v>0</v>
      </c>
      <c r="C42" s="69">
        <v>0</v>
      </c>
      <c r="D42" s="306">
        <v>0</v>
      </c>
      <c r="E42" s="69">
        <v>0</v>
      </c>
      <c r="F42" s="72">
        <f t="shared" ref="F42:F45" si="5">E42-C42</f>
        <v>0</v>
      </c>
      <c r="G42" s="70">
        <f t="shared" si="4"/>
        <v>0</v>
      </c>
      <c r="I42" s="225"/>
    </row>
    <row r="43" spans="1:14" ht="15" customHeight="1" x14ac:dyDescent="0.25">
      <c r="A43" s="83" t="s">
        <v>43</v>
      </c>
      <c r="B43" s="69">
        <v>0</v>
      </c>
      <c r="C43" s="69">
        <v>0</v>
      </c>
      <c r="D43" s="306">
        <v>0</v>
      </c>
      <c r="E43" s="69">
        <v>0</v>
      </c>
      <c r="F43" s="72">
        <f t="shared" si="5"/>
        <v>0</v>
      </c>
      <c r="G43" s="70">
        <f t="shared" si="4"/>
        <v>0</v>
      </c>
      <c r="I43" s="225"/>
    </row>
    <row r="44" spans="1:14" ht="15" customHeight="1" x14ac:dyDescent="0.25">
      <c r="A44" s="84" t="s">
        <v>44</v>
      </c>
      <c r="B44" s="69">
        <v>0</v>
      </c>
      <c r="C44" s="69">
        <v>0</v>
      </c>
      <c r="D44" s="306">
        <v>0</v>
      </c>
      <c r="E44" s="69">
        <v>0</v>
      </c>
      <c r="F44" s="72">
        <f t="shared" si="5"/>
        <v>0</v>
      </c>
      <c r="G44" s="70">
        <f t="shared" si="4"/>
        <v>0</v>
      </c>
      <c r="I44" s="225"/>
    </row>
    <row r="45" spans="1:14" s="124" customFormat="1" ht="15" customHeight="1" x14ac:dyDescent="0.25">
      <c r="A45" s="77" t="s">
        <v>45</v>
      </c>
      <c r="B45" s="85">
        <v>0</v>
      </c>
      <c r="C45" s="85">
        <v>0</v>
      </c>
      <c r="D45" s="315">
        <v>0</v>
      </c>
      <c r="E45" s="85">
        <v>0</v>
      </c>
      <c r="F45" s="96">
        <f t="shared" si="5"/>
        <v>0</v>
      </c>
      <c r="G45" s="81">
        <f t="shared" si="4"/>
        <v>0</v>
      </c>
      <c r="I45" s="226"/>
      <c r="N45" s="124" t="s">
        <v>46</v>
      </c>
    </row>
    <row r="46" spans="1:14" ht="15" customHeight="1" x14ac:dyDescent="0.25">
      <c r="A46" s="75" t="s">
        <v>46</v>
      </c>
      <c r="B46" s="74"/>
      <c r="C46" s="74"/>
      <c r="D46" s="307"/>
      <c r="E46" s="74"/>
      <c r="F46" s="74"/>
      <c r="G46" s="66"/>
      <c r="I46" s="225"/>
    </row>
    <row r="47" spans="1:14" s="124" customFormat="1" ht="15" customHeight="1" x14ac:dyDescent="0.25">
      <c r="A47" s="86" t="s">
        <v>47</v>
      </c>
      <c r="B47" s="87">
        <v>0</v>
      </c>
      <c r="C47" s="87">
        <v>0</v>
      </c>
      <c r="D47" s="310">
        <v>0</v>
      </c>
      <c r="E47" s="87">
        <v>0</v>
      </c>
      <c r="F47" s="87">
        <f>E47-C47</f>
        <v>0</v>
      </c>
      <c r="G47" s="81">
        <f>IF(ISBLANK(F47),"  ",IF(C47&gt;0,F47/C47,IF(F47&gt;0,1,0)))</f>
        <v>0</v>
      </c>
      <c r="I47" s="226"/>
    </row>
    <row r="48" spans="1:14" ht="15" customHeight="1" x14ac:dyDescent="0.25">
      <c r="A48" s="75" t="s">
        <v>46</v>
      </c>
      <c r="B48" s="80"/>
      <c r="C48" s="80"/>
      <c r="D48" s="311"/>
      <c r="E48" s="80"/>
      <c r="F48" s="74"/>
      <c r="G48" s="66"/>
      <c r="I48" s="226"/>
    </row>
    <row r="49" spans="1:11" ht="15" customHeight="1" x14ac:dyDescent="0.25">
      <c r="A49" s="86" t="s">
        <v>198</v>
      </c>
      <c r="B49" s="87">
        <v>0</v>
      </c>
      <c r="C49" s="87">
        <v>0</v>
      </c>
      <c r="D49" s="310">
        <v>3076600</v>
      </c>
      <c r="E49" s="87">
        <v>0</v>
      </c>
      <c r="F49" s="87">
        <f>E49-C49</f>
        <v>0</v>
      </c>
      <c r="G49" s="81">
        <f>IF(ISBLANK(F49)," ",IF(C49&gt;0,F49/C49,IF(F49&gt;0,1,0)))</f>
        <v>0</v>
      </c>
      <c r="I49" s="226"/>
      <c r="K49" s="187"/>
    </row>
    <row r="50" spans="1:11" ht="15" customHeight="1" x14ac:dyDescent="0.25">
      <c r="A50" s="73"/>
      <c r="B50" s="65"/>
      <c r="C50" s="65"/>
      <c r="D50" s="305"/>
      <c r="E50" s="65"/>
      <c r="F50" s="65"/>
      <c r="G50" s="67"/>
      <c r="I50" s="225"/>
    </row>
    <row r="51" spans="1:11" s="124" customFormat="1" ht="15" customHeight="1" x14ac:dyDescent="0.25">
      <c r="A51" s="86" t="s">
        <v>48</v>
      </c>
      <c r="B51" s="87">
        <v>0</v>
      </c>
      <c r="C51" s="87">
        <v>0</v>
      </c>
      <c r="D51" s="310">
        <v>0</v>
      </c>
      <c r="E51" s="87">
        <v>0</v>
      </c>
      <c r="F51" s="87">
        <f>E51-C51</f>
        <v>0</v>
      </c>
      <c r="G51" s="81">
        <f>IF(ISBLANK(F51),"  ",IF(C51&gt;0,F51/C51,IF(F51&gt;0,1,0)))</f>
        <v>0</v>
      </c>
      <c r="I51" s="226"/>
    </row>
    <row r="52" spans="1:11" ht="15" customHeight="1" x14ac:dyDescent="0.25">
      <c r="A52" s="75" t="s">
        <v>46</v>
      </c>
      <c r="B52" s="74"/>
      <c r="C52" s="74"/>
      <c r="D52" s="307"/>
      <c r="E52" s="74"/>
      <c r="F52" s="74"/>
      <c r="G52" s="66"/>
      <c r="I52" s="225"/>
    </row>
    <row r="53" spans="1:11" s="124" customFormat="1" ht="15" customHeight="1" x14ac:dyDescent="0.25">
      <c r="A53" s="77" t="s">
        <v>49</v>
      </c>
      <c r="B53" s="85">
        <v>10033464</v>
      </c>
      <c r="C53" s="85">
        <v>10628383</v>
      </c>
      <c r="D53" s="315">
        <v>10628383</v>
      </c>
      <c r="E53" s="85">
        <v>10628383</v>
      </c>
      <c r="F53" s="85">
        <f>E53-C53</f>
        <v>0</v>
      </c>
      <c r="G53" s="81">
        <f>IF(ISBLANK(F53),"  ",IF(C53&gt;0,F53/C53,IF(F53&gt;0,1,0)))</f>
        <v>0</v>
      </c>
      <c r="I53" s="226"/>
    </row>
    <row r="54" spans="1:11" ht="15" customHeight="1" x14ac:dyDescent="0.25">
      <c r="A54" s="75" t="s">
        <v>46</v>
      </c>
      <c r="B54" s="74"/>
      <c r="C54" s="74"/>
      <c r="D54" s="307"/>
      <c r="E54" s="74"/>
      <c r="F54" s="74"/>
      <c r="G54" s="66"/>
      <c r="I54" s="225"/>
    </row>
    <row r="55" spans="1:11" s="124" customFormat="1" ht="15" customHeight="1" x14ac:dyDescent="0.25">
      <c r="A55" s="88" t="s">
        <v>50</v>
      </c>
      <c r="B55" s="89">
        <v>0</v>
      </c>
      <c r="C55" s="89">
        <v>0</v>
      </c>
      <c r="D55" s="316">
        <v>0</v>
      </c>
      <c r="E55" s="89">
        <v>0</v>
      </c>
      <c r="F55" s="89">
        <f>E55-C55</f>
        <v>0</v>
      </c>
      <c r="G55" s="81">
        <f>IF(ISBLANK(F55),"  ",IF(C55&gt;0,F55/C55,IF(F55&gt;0,1,0)))</f>
        <v>0</v>
      </c>
      <c r="I55" s="226"/>
    </row>
    <row r="56" spans="1:11" ht="15" customHeight="1" x14ac:dyDescent="0.25">
      <c r="A56" s="77"/>
      <c r="B56" s="65"/>
      <c r="C56" s="65"/>
      <c r="D56" s="305"/>
      <c r="E56" s="65"/>
      <c r="F56" s="65"/>
      <c r="G56" s="90"/>
      <c r="I56" s="225"/>
    </row>
    <row r="57" spans="1:11" s="124" customFormat="1" ht="15" customHeight="1" x14ac:dyDescent="0.25">
      <c r="A57" s="77" t="s">
        <v>51</v>
      </c>
      <c r="B57" s="85">
        <v>0</v>
      </c>
      <c r="C57" s="85">
        <v>0</v>
      </c>
      <c r="D57" s="315">
        <v>0</v>
      </c>
      <c r="E57" s="85">
        <v>0</v>
      </c>
      <c r="F57" s="89">
        <f>E57-C57</f>
        <v>0</v>
      </c>
      <c r="G57" s="81">
        <f>IF(ISBLANK(F57),"  ",IF(C57&gt;0,F57/C57,IF(F57&gt;0,1,0)))</f>
        <v>0</v>
      </c>
      <c r="I57" s="226"/>
    </row>
    <row r="58" spans="1:11" ht="15" customHeight="1" x14ac:dyDescent="0.25">
      <c r="A58" s="75"/>
      <c r="B58" s="74"/>
      <c r="C58" s="74"/>
      <c r="D58" s="307"/>
      <c r="E58" s="74"/>
      <c r="F58" s="74"/>
      <c r="G58" s="66"/>
      <c r="I58" s="225"/>
    </row>
    <row r="59" spans="1:11" s="124" customFormat="1" ht="15" customHeight="1" x14ac:dyDescent="0.25">
      <c r="A59" s="91" t="s">
        <v>52</v>
      </c>
      <c r="B59" s="85">
        <v>11948578</v>
      </c>
      <c r="C59" s="85">
        <v>12543497</v>
      </c>
      <c r="D59" s="315">
        <v>15620097</v>
      </c>
      <c r="E59" s="85">
        <v>15821376</v>
      </c>
      <c r="F59" s="85">
        <f>E59-C59</f>
        <v>3277879</v>
      </c>
      <c r="G59" s="81">
        <f>IF(ISBLANK(F59),"  ",IF(C59&gt;0,F59/C59,IF(F59&gt;0,1,0)))</f>
        <v>0.26132098568684636</v>
      </c>
      <c r="I59" s="226"/>
    </row>
    <row r="60" spans="1:11" ht="15" customHeight="1" x14ac:dyDescent="0.25">
      <c r="A60" s="92"/>
      <c r="B60" s="74"/>
      <c r="C60" s="74"/>
      <c r="D60" s="307"/>
      <c r="E60" s="74"/>
      <c r="F60" s="74"/>
      <c r="G60" s="66" t="s">
        <v>46</v>
      </c>
      <c r="I60" s="225"/>
    </row>
    <row r="61" spans="1:11" ht="15" customHeight="1" x14ac:dyDescent="0.25">
      <c r="A61" s="93"/>
      <c r="B61" s="65"/>
      <c r="C61" s="65"/>
      <c r="D61" s="305"/>
      <c r="E61" s="65"/>
      <c r="F61" s="65"/>
      <c r="G61" s="67" t="s">
        <v>46</v>
      </c>
      <c r="I61" s="225"/>
    </row>
    <row r="62" spans="1:11" ht="15" customHeight="1" x14ac:dyDescent="0.25">
      <c r="A62" s="91" t="s">
        <v>53</v>
      </c>
      <c r="B62" s="65"/>
      <c r="C62" s="65"/>
      <c r="D62" s="305"/>
      <c r="E62" s="65"/>
      <c r="F62" s="65"/>
      <c r="G62" s="67"/>
      <c r="I62" s="225"/>
    </row>
    <row r="63" spans="1:11" ht="15" customHeight="1" x14ac:dyDescent="0.25">
      <c r="A63" s="73" t="s">
        <v>54</v>
      </c>
      <c r="B63" s="65">
        <v>7456960.6099999994</v>
      </c>
      <c r="C63" s="65">
        <v>7237844</v>
      </c>
      <c r="D63" s="305">
        <v>10314444</v>
      </c>
      <c r="E63" s="65">
        <v>7276346</v>
      </c>
      <c r="F63" s="65">
        <f>E63-C63</f>
        <v>38502</v>
      </c>
      <c r="G63" s="70">
        <f t="shared" ref="G63:G76" si="6">IF(ISBLANK(F63),"  ",IF(C63&gt;0,F63/C63,IF(F63&gt;0,1,0)))</f>
        <v>5.3195399071878308E-3</v>
      </c>
      <c r="I63" s="225"/>
    </row>
    <row r="64" spans="1:11" ht="15" customHeight="1" x14ac:dyDescent="0.25">
      <c r="A64" s="75" t="s">
        <v>55</v>
      </c>
      <c r="B64" s="74">
        <v>0</v>
      </c>
      <c r="C64" s="74">
        <v>0</v>
      </c>
      <c r="D64" s="307">
        <v>0</v>
      </c>
      <c r="E64" s="74">
        <v>0</v>
      </c>
      <c r="F64" s="74">
        <f>E64-C64</f>
        <v>0</v>
      </c>
      <c r="G64" s="70">
        <f t="shared" si="6"/>
        <v>0</v>
      </c>
      <c r="I64" s="225"/>
    </row>
    <row r="65" spans="1:9" ht="15" customHeight="1" x14ac:dyDescent="0.25">
      <c r="A65" s="75" t="s">
        <v>56</v>
      </c>
      <c r="B65" s="74">
        <v>0</v>
      </c>
      <c r="C65" s="74">
        <v>0</v>
      </c>
      <c r="D65" s="307">
        <v>0</v>
      </c>
      <c r="E65" s="74">
        <v>0</v>
      </c>
      <c r="F65" s="74">
        <f t="shared" ref="F65:F76" si="7">E65-C65</f>
        <v>0</v>
      </c>
      <c r="G65" s="70">
        <f t="shared" si="6"/>
        <v>0</v>
      </c>
      <c r="I65" s="225"/>
    </row>
    <row r="66" spans="1:9" ht="15" customHeight="1" x14ac:dyDescent="0.25">
      <c r="A66" s="75" t="s">
        <v>57</v>
      </c>
      <c r="B66" s="74">
        <v>607025.78999999992</v>
      </c>
      <c r="C66" s="74">
        <v>619306</v>
      </c>
      <c r="D66" s="307">
        <v>619306</v>
      </c>
      <c r="E66" s="74">
        <v>587468</v>
      </c>
      <c r="F66" s="74">
        <f t="shared" si="7"/>
        <v>-31838</v>
      </c>
      <c r="G66" s="70">
        <f t="shared" si="6"/>
        <v>-5.1409157992979237E-2</v>
      </c>
      <c r="I66" s="225"/>
    </row>
    <row r="67" spans="1:9" ht="15" customHeight="1" x14ac:dyDescent="0.25">
      <c r="A67" s="75" t="s">
        <v>58</v>
      </c>
      <c r="B67" s="74">
        <v>1348149.14</v>
      </c>
      <c r="C67" s="74">
        <v>1372363</v>
      </c>
      <c r="D67" s="307">
        <v>1372363</v>
      </c>
      <c r="E67" s="74">
        <v>1315500</v>
      </c>
      <c r="F67" s="74">
        <f t="shared" si="7"/>
        <v>-56863</v>
      </c>
      <c r="G67" s="70">
        <f t="shared" si="6"/>
        <v>-4.1434372684195073E-2</v>
      </c>
      <c r="I67" s="225"/>
    </row>
    <row r="68" spans="1:9" ht="15" customHeight="1" x14ac:dyDescent="0.25">
      <c r="A68" s="75" t="s">
        <v>59</v>
      </c>
      <c r="B68" s="74">
        <v>2146939.9900000002</v>
      </c>
      <c r="C68" s="74">
        <v>2950099</v>
      </c>
      <c r="D68" s="307">
        <v>2950099</v>
      </c>
      <c r="E68" s="74">
        <v>3117124</v>
      </c>
      <c r="F68" s="74">
        <f t="shared" si="7"/>
        <v>167025</v>
      </c>
      <c r="G68" s="70">
        <f t="shared" si="6"/>
        <v>5.6616744048250581E-2</v>
      </c>
      <c r="I68" s="225"/>
    </row>
    <row r="69" spans="1:9" ht="15" customHeight="1" x14ac:dyDescent="0.25">
      <c r="A69" s="75" t="s">
        <v>60</v>
      </c>
      <c r="B69" s="74">
        <v>1174356.19</v>
      </c>
      <c r="C69" s="74">
        <v>1144720</v>
      </c>
      <c r="D69" s="307">
        <v>1144720</v>
      </c>
      <c r="E69" s="74">
        <v>1224720</v>
      </c>
      <c r="F69" s="74">
        <f t="shared" si="7"/>
        <v>80000</v>
      </c>
      <c r="G69" s="70">
        <f t="shared" si="6"/>
        <v>6.9886085680341048E-2</v>
      </c>
      <c r="I69" s="225"/>
    </row>
    <row r="70" spans="1:9" ht="15" customHeight="1" x14ac:dyDescent="0.25">
      <c r="A70" s="75" t="s">
        <v>61</v>
      </c>
      <c r="B70" s="74">
        <v>2232349.19</v>
      </c>
      <c r="C70" s="74">
        <v>2295765</v>
      </c>
      <c r="D70" s="307">
        <v>2295765</v>
      </c>
      <c r="E70" s="74">
        <v>2300218</v>
      </c>
      <c r="F70" s="74">
        <f t="shared" si="7"/>
        <v>4453</v>
      </c>
      <c r="G70" s="70">
        <f t="shared" si="6"/>
        <v>1.9396584580738882E-3</v>
      </c>
      <c r="I70" s="225"/>
    </row>
    <row r="71" spans="1:9" s="124" customFormat="1" ht="15" customHeight="1" x14ac:dyDescent="0.25">
      <c r="A71" s="94" t="s">
        <v>62</v>
      </c>
      <c r="B71" s="80">
        <v>14965780.909999998</v>
      </c>
      <c r="C71" s="80">
        <v>15620097</v>
      </c>
      <c r="D71" s="311">
        <v>18696697</v>
      </c>
      <c r="E71" s="80">
        <v>15821376</v>
      </c>
      <c r="F71" s="80">
        <f t="shared" si="7"/>
        <v>201279</v>
      </c>
      <c r="G71" s="81">
        <f t="shared" si="6"/>
        <v>1.2885899492173449E-2</v>
      </c>
      <c r="I71" s="226"/>
    </row>
    <row r="72" spans="1:9" ht="15" customHeight="1" x14ac:dyDescent="0.25">
      <c r="A72" s="75" t="s">
        <v>63</v>
      </c>
      <c r="B72" s="74">
        <v>0</v>
      </c>
      <c r="C72" s="74">
        <v>0</v>
      </c>
      <c r="D72" s="307">
        <v>0</v>
      </c>
      <c r="E72" s="74">
        <v>0</v>
      </c>
      <c r="F72" s="74">
        <f t="shared" si="7"/>
        <v>0</v>
      </c>
      <c r="G72" s="70">
        <f t="shared" si="6"/>
        <v>0</v>
      </c>
      <c r="I72" s="225"/>
    </row>
    <row r="73" spans="1:9" ht="15" customHeight="1" x14ac:dyDescent="0.25">
      <c r="A73" s="75" t="s">
        <v>64</v>
      </c>
      <c r="B73" s="74">
        <v>0</v>
      </c>
      <c r="C73" s="74">
        <v>0</v>
      </c>
      <c r="D73" s="307">
        <v>0</v>
      </c>
      <c r="E73" s="74">
        <v>0</v>
      </c>
      <c r="F73" s="74">
        <f t="shared" si="7"/>
        <v>0</v>
      </c>
      <c r="G73" s="70">
        <f t="shared" si="6"/>
        <v>0</v>
      </c>
      <c r="I73" s="225"/>
    </row>
    <row r="74" spans="1:9" ht="15" customHeight="1" x14ac:dyDescent="0.25">
      <c r="A74" s="75" t="s">
        <v>65</v>
      </c>
      <c r="B74" s="74">
        <v>0</v>
      </c>
      <c r="C74" s="74">
        <v>0</v>
      </c>
      <c r="D74" s="307">
        <v>0</v>
      </c>
      <c r="E74" s="74">
        <v>0</v>
      </c>
      <c r="F74" s="74">
        <f t="shared" si="7"/>
        <v>0</v>
      </c>
      <c r="G74" s="70">
        <f t="shared" si="6"/>
        <v>0</v>
      </c>
      <c r="I74" s="225"/>
    </row>
    <row r="75" spans="1:9" ht="15" customHeight="1" x14ac:dyDescent="0.25">
      <c r="A75" s="75" t="s">
        <v>66</v>
      </c>
      <c r="B75" s="74">
        <v>-3017203.02</v>
      </c>
      <c r="C75" s="74">
        <v>-3076600</v>
      </c>
      <c r="D75" s="307">
        <v>-3076600</v>
      </c>
      <c r="E75" s="74">
        <v>0</v>
      </c>
      <c r="F75" s="74">
        <f t="shared" si="7"/>
        <v>3076600</v>
      </c>
      <c r="G75" s="70">
        <f t="shared" si="6"/>
        <v>1</v>
      </c>
      <c r="I75" s="225"/>
    </row>
    <row r="76" spans="1:9" s="124" customFormat="1" ht="15" customHeight="1" x14ac:dyDescent="0.25">
      <c r="A76" s="95" t="s">
        <v>67</v>
      </c>
      <c r="B76" s="96">
        <v>11948577.889999999</v>
      </c>
      <c r="C76" s="96">
        <v>12543497</v>
      </c>
      <c r="D76" s="317">
        <v>15620097</v>
      </c>
      <c r="E76" s="96">
        <v>15821376</v>
      </c>
      <c r="F76" s="229">
        <f t="shared" si="7"/>
        <v>3277879</v>
      </c>
      <c r="G76" s="81">
        <f t="shared" si="6"/>
        <v>0.26132098568684636</v>
      </c>
      <c r="I76" s="226"/>
    </row>
    <row r="77" spans="1:9" ht="15" customHeight="1" x14ac:dyDescent="0.25">
      <c r="A77" s="93"/>
      <c r="B77" s="65"/>
      <c r="C77" s="65"/>
      <c r="D77" s="305"/>
      <c r="E77" s="65"/>
      <c r="F77" s="65"/>
      <c r="G77" s="67"/>
      <c r="I77" s="225"/>
    </row>
    <row r="78" spans="1:9" ht="15" customHeight="1" x14ac:dyDescent="0.25">
      <c r="A78" s="91" t="s">
        <v>68</v>
      </c>
      <c r="B78" s="65"/>
      <c r="C78" s="65"/>
      <c r="D78" s="305"/>
      <c r="E78" s="65"/>
      <c r="F78" s="65"/>
      <c r="G78" s="67"/>
      <c r="I78" s="225"/>
    </row>
    <row r="79" spans="1:9" ht="15" customHeight="1" x14ac:dyDescent="0.25">
      <c r="A79" s="73" t="s">
        <v>69</v>
      </c>
      <c r="B79" s="69">
        <v>7815452.9299999997</v>
      </c>
      <c r="C79" s="69">
        <v>8251057</v>
      </c>
      <c r="D79" s="306">
        <v>11327657</v>
      </c>
      <c r="E79" s="69">
        <v>8129861</v>
      </c>
      <c r="F79" s="65">
        <f>E79-C79</f>
        <v>-121196</v>
      </c>
      <c r="G79" s="70">
        <f t="shared" ref="G79:G97" si="8">IF(ISBLANK(F79),"  ",IF(C79&gt;0,F79/C79,IF(F79&gt;0,1,0)))</f>
        <v>-1.4688542328576812E-2</v>
      </c>
      <c r="I79" s="225"/>
    </row>
    <row r="80" spans="1:9" ht="15" customHeight="1" x14ac:dyDescent="0.25">
      <c r="A80" s="75" t="s">
        <v>70</v>
      </c>
      <c r="B80" s="72">
        <v>85450.37999999999</v>
      </c>
      <c r="C80" s="72">
        <v>88500</v>
      </c>
      <c r="D80" s="314">
        <v>88500</v>
      </c>
      <c r="E80" s="72">
        <v>85000</v>
      </c>
      <c r="F80" s="74">
        <f>E80-C80</f>
        <v>-3500</v>
      </c>
      <c r="G80" s="70">
        <f t="shared" si="8"/>
        <v>-3.954802259887006E-2</v>
      </c>
      <c r="I80" s="225"/>
    </row>
    <row r="81" spans="1:9" ht="15" customHeight="1" x14ac:dyDescent="0.25">
      <c r="A81" s="75" t="s">
        <v>71</v>
      </c>
      <c r="B81" s="65">
        <v>4175440</v>
      </c>
      <c r="C81" s="65">
        <v>3805617</v>
      </c>
      <c r="D81" s="305">
        <v>3805617</v>
      </c>
      <c r="E81" s="65">
        <v>3989649</v>
      </c>
      <c r="F81" s="74">
        <f t="shared" ref="F81:F96" si="9">E81-C81</f>
        <v>184032</v>
      </c>
      <c r="G81" s="70">
        <f t="shared" si="8"/>
        <v>4.8357992935179762E-2</v>
      </c>
      <c r="I81" s="225"/>
    </row>
    <row r="82" spans="1:9" s="124" customFormat="1" ht="15" customHeight="1" x14ac:dyDescent="0.25">
      <c r="A82" s="94" t="s">
        <v>72</v>
      </c>
      <c r="B82" s="96">
        <v>12076343.309999999</v>
      </c>
      <c r="C82" s="96">
        <v>12145174</v>
      </c>
      <c r="D82" s="317">
        <v>15221774</v>
      </c>
      <c r="E82" s="96">
        <v>12204510</v>
      </c>
      <c r="F82" s="80">
        <f t="shared" si="9"/>
        <v>59336</v>
      </c>
      <c r="G82" s="81">
        <f t="shared" si="8"/>
        <v>4.8855619524265361E-3</v>
      </c>
      <c r="I82" s="226"/>
    </row>
    <row r="83" spans="1:9" ht="15" customHeight="1" x14ac:dyDescent="0.25">
      <c r="A83" s="75" t="s">
        <v>73</v>
      </c>
      <c r="B83" s="72">
        <v>33925.660000000003</v>
      </c>
      <c r="C83" s="72">
        <v>110975</v>
      </c>
      <c r="D83" s="314">
        <v>110975</v>
      </c>
      <c r="E83" s="72">
        <v>104975</v>
      </c>
      <c r="F83" s="74">
        <f t="shared" si="9"/>
        <v>-6000</v>
      </c>
      <c r="G83" s="70">
        <f t="shared" si="8"/>
        <v>-5.4066231133138097E-2</v>
      </c>
      <c r="I83" s="225"/>
    </row>
    <row r="84" spans="1:9" ht="15" customHeight="1" x14ac:dyDescent="0.25">
      <c r="A84" s="75" t="s">
        <v>74</v>
      </c>
      <c r="B84" s="69">
        <v>1260001.7000000002</v>
      </c>
      <c r="C84" s="69">
        <v>1657225</v>
      </c>
      <c r="D84" s="306">
        <v>1657225</v>
      </c>
      <c r="E84" s="69">
        <v>1443916</v>
      </c>
      <c r="F84" s="74">
        <f t="shared" si="9"/>
        <v>-213309</v>
      </c>
      <c r="G84" s="70">
        <f t="shared" si="8"/>
        <v>-0.12871456802787792</v>
      </c>
      <c r="I84" s="225"/>
    </row>
    <row r="85" spans="1:9" ht="15" customHeight="1" x14ac:dyDescent="0.25">
      <c r="A85" s="75" t="s">
        <v>75</v>
      </c>
      <c r="B85" s="65">
        <v>584207.34</v>
      </c>
      <c r="C85" s="65">
        <v>416077</v>
      </c>
      <c r="D85" s="305">
        <v>416077</v>
      </c>
      <c r="E85" s="65">
        <v>722109</v>
      </c>
      <c r="F85" s="74">
        <f t="shared" si="9"/>
        <v>306032</v>
      </c>
      <c r="G85" s="70">
        <f t="shared" si="8"/>
        <v>0.7355177046556286</v>
      </c>
      <c r="I85" s="225"/>
    </row>
    <row r="86" spans="1:9" s="124" customFormat="1" ht="15" customHeight="1" x14ac:dyDescent="0.25">
      <c r="A86" s="78" t="s">
        <v>76</v>
      </c>
      <c r="B86" s="96">
        <v>1878134.7000000002</v>
      </c>
      <c r="C86" s="96">
        <v>2184277</v>
      </c>
      <c r="D86" s="317">
        <v>2184277</v>
      </c>
      <c r="E86" s="96">
        <v>2271000</v>
      </c>
      <c r="F86" s="80">
        <f t="shared" si="9"/>
        <v>86723</v>
      </c>
      <c r="G86" s="81">
        <f t="shared" si="8"/>
        <v>3.9703297704457817E-2</v>
      </c>
      <c r="I86" s="226"/>
    </row>
    <row r="87" spans="1:9" ht="15" customHeight="1" x14ac:dyDescent="0.25">
      <c r="A87" s="75" t="s">
        <v>77</v>
      </c>
      <c r="B87" s="65">
        <v>37702.47</v>
      </c>
      <c r="C87" s="65">
        <v>67377</v>
      </c>
      <c r="D87" s="305">
        <v>67377</v>
      </c>
      <c r="E87" s="65">
        <v>70505</v>
      </c>
      <c r="F87" s="74">
        <f t="shared" si="9"/>
        <v>3128</v>
      </c>
      <c r="G87" s="70">
        <f t="shared" si="8"/>
        <v>4.6425338023361087E-2</v>
      </c>
      <c r="I87" s="225"/>
    </row>
    <row r="88" spans="1:9" ht="15" customHeight="1" x14ac:dyDescent="0.25">
      <c r="A88" s="75" t="s">
        <v>78</v>
      </c>
      <c r="B88" s="74">
        <v>-2078510.09</v>
      </c>
      <c r="C88" s="74">
        <v>-1914222</v>
      </c>
      <c r="D88" s="307">
        <v>-1914222</v>
      </c>
      <c r="E88" s="74">
        <v>1243970</v>
      </c>
      <c r="F88" s="74">
        <f t="shared" si="9"/>
        <v>3158192</v>
      </c>
      <c r="G88" s="70">
        <f t="shared" si="8"/>
        <v>1</v>
      </c>
      <c r="I88" s="225"/>
    </row>
    <row r="89" spans="1:9" ht="15" customHeight="1" x14ac:dyDescent="0.25">
      <c r="A89" s="75" t="s">
        <v>79</v>
      </c>
      <c r="B89" s="74">
        <v>0</v>
      </c>
      <c r="C89" s="74">
        <v>0</v>
      </c>
      <c r="D89" s="307">
        <v>0</v>
      </c>
      <c r="E89" s="74">
        <v>0</v>
      </c>
      <c r="F89" s="74">
        <f t="shared" si="9"/>
        <v>0</v>
      </c>
      <c r="G89" s="70">
        <f t="shared" si="8"/>
        <v>0</v>
      </c>
      <c r="I89" s="225"/>
    </row>
    <row r="90" spans="1:9" ht="15" customHeight="1" x14ac:dyDescent="0.25">
      <c r="A90" s="75" t="s">
        <v>80</v>
      </c>
      <c r="B90" s="74">
        <v>0</v>
      </c>
      <c r="C90" s="74">
        <v>0</v>
      </c>
      <c r="D90" s="307">
        <v>0</v>
      </c>
      <c r="E90" s="74">
        <v>0</v>
      </c>
      <c r="F90" s="74">
        <f t="shared" si="9"/>
        <v>0</v>
      </c>
      <c r="G90" s="70">
        <f t="shared" si="8"/>
        <v>0</v>
      </c>
      <c r="I90" s="225"/>
    </row>
    <row r="91" spans="1:9" s="124" customFormat="1" ht="15" customHeight="1" x14ac:dyDescent="0.25">
      <c r="A91" s="78" t="s">
        <v>81</v>
      </c>
      <c r="B91" s="80">
        <v>-2040807.62</v>
      </c>
      <c r="C91" s="80">
        <v>-1846845</v>
      </c>
      <c r="D91" s="311">
        <v>-1846845</v>
      </c>
      <c r="E91" s="80">
        <v>1314475</v>
      </c>
      <c r="F91" s="80">
        <f t="shared" si="9"/>
        <v>3161320</v>
      </c>
      <c r="G91" s="81">
        <f t="shared" si="8"/>
        <v>1</v>
      </c>
      <c r="I91" s="226"/>
    </row>
    <row r="92" spans="1:9" ht="15" customHeight="1" x14ac:dyDescent="0.25">
      <c r="A92" s="75" t="s">
        <v>82</v>
      </c>
      <c r="B92" s="74">
        <v>34907.5</v>
      </c>
      <c r="C92" s="74">
        <v>60891</v>
      </c>
      <c r="D92" s="307">
        <v>60891</v>
      </c>
      <c r="E92" s="74">
        <v>31391</v>
      </c>
      <c r="F92" s="74">
        <f t="shared" si="9"/>
        <v>-29500</v>
      </c>
      <c r="G92" s="70">
        <f t="shared" si="8"/>
        <v>-0.48447225369923308</v>
      </c>
      <c r="I92" s="225"/>
    </row>
    <row r="93" spans="1:9" ht="15" customHeight="1" x14ac:dyDescent="0.25">
      <c r="A93" s="75" t="s">
        <v>83</v>
      </c>
      <c r="B93" s="74">
        <v>0</v>
      </c>
      <c r="C93" s="74">
        <v>0</v>
      </c>
      <c r="D93" s="307">
        <v>0</v>
      </c>
      <c r="E93" s="74">
        <v>0</v>
      </c>
      <c r="F93" s="74">
        <f t="shared" si="9"/>
        <v>0</v>
      </c>
      <c r="G93" s="70">
        <f t="shared" si="8"/>
        <v>0</v>
      </c>
      <c r="I93" s="225"/>
    </row>
    <row r="94" spans="1:9" ht="15" customHeight="1" x14ac:dyDescent="0.25">
      <c r="A94" s="83" t="s">
        <v>84</v>
      </c>
      <c r="B94" s="74">
        <v>0</v>
      </c>
      <c r="C94" s="74">
        <v>0</v>
      </c>
      <c r="D94" s="307">
        <v>0</v>
      </c>
      <c r="E94" s="74">
        <v>0</v>
      </c>
      <c r="F94" s="74">
        <f t="shared" si="9"/>
        <v>0</v>
      </c>
      <c r="G94" s="70">
        <f t="shared" si="8"/>
        <v>0</v>
      </c>
      <c r="I94" s="225"/>
    </row>
    <row r="95" spans="1:9" s="124" customFormat="1" ht="15" customHeight="1" x14ac:dyDescent="0.25">
      <c r="A95" s="97" t="s">
        <v>85</v>
      </c>
      <c r="B95" s="96">
        <v>34907.5</v>
      </c>
      <c r="C95" s="96">
        <v>60891</v>
      </c>
      <c r="D95" s="317">
        <v>60891</v>
      </c>
      <c r="E95" s="96">
        <v>31391</v>
      </c>
      <c r="F95" s="80">
        <f t="shared" si="9"/>
        <v>-29500</v>
      </c>
      <c r="G95" s="81">
        <f t="shared" si="8"/>
        <v>-0.48447225369923308</v>
      </c>
      <c r="I95" s="226"/>
    </row>
    <row r="96" spans="1:9" ht="15" customHeight="1" x14ac:dyDescent="0.25">
      <c r="A96" s="83" t="s">
        <v>86</v>
      </c>
      <c r="B96" s="74">
        <v>0</v>
      </c>
      <c r="C96" s="74">
        <v>0</v>
      </c>
      <c r="D96" s="307">
        <v>0</v>
      </c>
      <c r="E96" s="74">
        <v>0</v>
      </c>
      <c r="F96" s="74">
        <f t="shared" si="9"/>
        <v>0</v>
      </c>
      <c r="G96" s="70">
        <f t="shared" si="8"/>
        <v>0</v>
      </c>
      <c r="I96" s="225"/>
    </row>
    <row r="97" spans="1:10" s="124" customFormat="1" ht="15" customHeight="1" thickBot="1" x14ac:dyDescent="0.3">
      <c r="A97" s="195" t="s">
        <v>67</v>
      </c>
      <c r="B97" s="196">
        <v>11948577.889999999</v>
      </c>
      <c r="C97" s="196">
        <v>12543497</v>
      </c>
      <c r="D97" s="313">
        <v>15620097</v>
      </c>
      <c r="E97" s="196">
        <v>15821376</v>
      </c>
      <c r="F97" s="196">
        <f>E97-C97</f>
        <v>3277879</v>
      </c>
      <c r="G97" s="198">
        <f t="shared" si="8"/>
        <v>0.26132098568684636</v>
      </c>
      <c r="I97" s="226"/>
    </row>
    <row r="98" spans="1:10" ht="15" customHeight="1" thickTop="1" x14ac:dyDescent="0.4">
      <c r="A98" s="4"/>
      <c r="B98" s="5"/>
      <c r="C98" s="5"/>
      <c r="D98" s="142"/>
      <c r="E98" s="5"/>
      <c r="F98" s="5"/>
      <c r="G98" s="6" t="s">
        <v>46</v>
      </c>
      <c r="I98" s="142"/>
      <c r="J98" s="142"/>
    </row>
    <row r="99" spans="1:10" x14ac:dyDescent="0.25">
      <c r="A99" s="11" t="s">
        <v>196</v>
      </c>
    </row>
    <row r="100" spans="1:10" x14ac:dyDescent="0.25">
      <c r="A100" s="11" t="s">
        <v>190</v>
      </c>
    </row>
  </sheetData>
  <mergeCells count="1">
    <mergeCell ref="D2:D3"/>
  </mergeCells>
  <hyperlinks>
    <hyperlink ref="J2" location="Home!A1" tooltip="Home" display="Home" xr:uid="{00000000-0004-0000-1A00-000000000000}"/>
  </hyperlinks>
  <printOptions horizontalCentered="1" verticalCentered="1"/>
  <pageMargins left="0.25" right="0.25" top="0.75" bottom="0.75" header="0.3" footer="0.3"/>
  <pageSetup scale="46" fitToWidth="0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28">
    <tabColor theme="9" tint="0.79998168889431442"/>
    <pageSetUpPr fitToPage="1"/>
  </sheetPr>
  <dimension ref="A1:N100"/>
  <sheetViews>
    <sheetView workbookViewId="0">
      <pane xSplit="1" ySplit="5" topLeftCell="B6" activePane="bottomRight" state="frozen"/>
      <selection activeCell="I2" sqref="I2"/>
      <selection pane="topRight" activeCell="I2" sqref="I2"/>
      <selection pane="bottomLeft" activeCell="I2" sqref="I2"/>
      <selection pane="bottomRight" activeCell="D102" sqref="D102"/>
    </sheetView>
  </sheetViews>
  <sheetFormatPr defaultColWidth="9.140625" defaultRowHeight="15.75" x14ac:dyDescent="0.25"/>
  <cols>
    <col min="1" max="1" width="66.5703125" style="11" customWidth="1"/>
    <col min="2" max="3" width="23.7109375" style="12" customWidth="1"/>
    <col min="4" max="4" width="27.140625" style="139" bestFit="1" customWidth="1"/>
    <col min="5" max="6" width="23.7109375" style="12" customWidth="1"/>
    <col min="7" max="7" width="23.7109375" style="13" customWidth="1"/>
    <col min="9" max="9" width="7.7109375" style="139" customWidth="1"/>
    <col min="10" max="10" width="11.5703125" style="139" customWidth="1"/>
    <col min="11" max="16384" width="9.140625" style="139"/>
  </cols>
  <sheetData>
    <row r="1" spans="1:10" ht="19.5" customHeight="1" thickBot="1" x14ac:dyDescent="0.35">
      <c r="A1" s="30" t="s">
        <v>0</v>
      </c>
      <c r="B1" s="31"/>
      <c r="E1" s="32" t="s">
        <v>1</v>
      </c>
      <c r="F1" s="29" t="s">
        <v>131</v>
      </c>
      <c r="G1" s="40"/>
      <c r="J1" s="142"/>
    </row>
    <row r="2" spans="1:10" ht="19.5" customHeight="1" thickBot="1" x14ac:dyDescent="0.3">
      <c r="A2" s="30" t="s">
        <v>2</v>
      </c>
      <c r="B2" s="31"/>
      <c r="C2" s="31"/>
      <c r="D2" s="355" t="s">
        <v>207</v>
      </c>
      <c r="E2" s="31"/>
      <c r="F2" s="31"/>
      <c r="G2" s="36"/>
      <c r="I2" s="142"/>
      <c r="J2" s="209" t="s">
        <v>187</v>
      </c>
    </row>
    <row r="3" spans="1:10" ht="19.5" customHeight="1" thickBot="1" x14ac:dyDescent="0.3">
      <c r="A3" s="37" t="s">
        <v>3</v>
      </c>
      <c r="B3" s="38"/>
      <c r="C3" s="38"/>
      <c r="D3" s="356"/>
      <c r="E3" s="38"/>
      <c r="F3" s="38"/>
      <c r="G3" s="39"/>
      <c r="I3" s="142"/>
      <c r="J3" s="142"/>
    </row>
    <row r="4" spans="1:10" ht="15" customHeight="1" thickTop="1" x14ac:dyDescent="0.25">
      <c r="A4" s="57" t="s">
        <v>4</v>
      </c>
      <c r="B4" s="58" t="s">
        <v>5</v>
      </c>
      <c r="C4" s="59" t="s">
        <v>6</v>
      </c>
      <c r="D4" s="303" t="s">
        <v>212</v>
      </c>
      <c r="E4" s="59" t="s">
        <v>6</v>
      </c>
      <c r="F4" s="59" t="s">
        <v>7</v>
      </c>
      <c r="G4" s="60" t="s">
        <v>8</v>
      </c>
      <c r="I4" s="224"/>
    </row>
    <row r="5" spans="1:10" s="140" customFormat="1" ht="15" customHeight="1" x14ac:dyDescent="0.25">
      <c r="A5" s="61"/>
      <c r="B5" s="62" t="s">
        <v>197</v>
      </c>
      <c r="C5" s="62" t="s">
        <v>208</v>
      </c>
      <c r="D5" s="304" t="s">
        <v>210</v>
      </c>
      <c r="E5" s="62" t="s">
        <v>209</v>
      </c>
      <c r="F5" s="62" t="s">
        <v>197</v>
      </c>
      <c r="G5" s="63" t="s">
        <v>9</v>
      </c>
      <c r="I5" s="224"/>
    </row>
    <row r="6" spans="1:10" ht="15" customHeight="1" x14ac:dyDescent="0.25">
      <c r="A6" s="64" t="s">
        <v>10</v>
      </c>
      <c r="B6" s="65"/>
      <c r="C6" s="65"/>
      <c r="D6" s="305"/>
      <c r="E6" s="65"/>
      <c r="F6" s="65"/>
      <c r="G6" s="66"/>
      <c r="I6" s="225"/>
    </row>
    <row r="7" spans="1:10" ht="15" customHeight="1" x14ac:dyDescent="0.25">
      <c r="A7" s="64" t="s">
        <v>11</v>
      </c>
      <c r="B7" s="65"/>
      <c r="C7" s="65"/>
      <c r="D7" s="305"/>
      <c r="E7" s="65"/>
      <c r="F7" s="65"/>
      <c r="G7" s="67"/>
      <c r="I7" s="225"/>
    </row>
    <row r="8" spans="1:10" ht="15" customHeight="1" x14ac:dyDescent="0.25">
      <c r="A8" s="68" t="s">
        <v>12</v>
      </c>
      <c r="B8" s="69">
        <v>51640400</v>
      </c>
      <c r="C8" s="69">
        <v>51640400</v>
      </c>
      <c r="D8" s="306">
        <v>51640400</v>
      </c>
      <c r="E8" s="69">
        <v>62192633</v>
      </c>
      <c r="F8" s="69">
        <f>E8-C8</f>
        <v>10552233</v>
      </c>
      <c r="G8" s="70">
        <f t="shared" ref="G8:G31" si="0">IF(ISBLANK(F8),"  ",IF(C8&gt;0,F8/C8,IF(F8&gt;0,1,0)))</f>
        <v>0.20434065189270417</v>
      </c>
      <c r="I8" s="225"/>
    </row>
    <row r="9" spans="1:10" ht="15" customHeight="1" x14ac:dyDescent="0.25">
      <c r="A9" s="68" t="s">
        <v>13</v>
      </c>
      <c r="B9" s="69">
        <v>0</v>
      </c>
      <c r="C9" s="69">
        <v>0</v>
      </c>
      <c r="D9" s="306">
        <v>0</v>
      </c>
      <c r="E9" s="69">
        <v>0</v>
      </c>
      <c r="F9" s="69">
        <f>E9-C9</f>
        <v>0</v>
      </c>
      <c r="G9" s="70">
        <f t="shared" si="0"/>
        <v>0</v>
      </c>
      <c r="I9" s="225"/>
    </row>
    <row r="10" spans="1:10" ht="15" customHeight="1" x14ac:dyDescent="0.25">
      <c r="A10" s="71" t="s">
        <v>14</v>
      </c>
      <c r="B10" s="72">
        <v>6773207</v>
      </c>
      <c r="C10" s="72">
        <v>6973207</v>
      </c>
      <c r="D10" s="314">
        <v>6973207</v>
      </c>
      <c r="E10" s="72">
        <v>6863867</v>
      </c>
      <c r="F10" s="69">
        <f t="shared" ref="F10:F31" si="1">E10-C10</f>
        <v>-109340</v>
      </c>
      <c r="G10" s="70">
        <f t="shared" si="0"/>
        <v>-1.5680016382705976E-2</v>
      </c>
      <c r="I10" s="225"/>
    </row>
    <row r="11" spans="1:10" ht="15" customHeight="1" x14ac:dyDescent="0.25">
      <c r="A11" s="73" t="s">
        <v>15</v>
      </c>
      <c r="B11" s="74">
        <v>0</v>
      </c>
      <c r="C11" s="74">
        <v>0</v>
      </c>
      <c r="D11" s="307">
        <v>0</v>
      </c>
      <c r="E11" s="74">
        <v>0</v>
      </c>
      <c r="F11" s="69">
        <f t="shared" si="1"/>
        <v>0</v>
      </c>
      <c r="G11" s="70">
        <f t="shared" si="0"/>
        <v>0</v>
      </c>
      <c r="I11" s="225"/>
    </row>
    <row r="12" spans="1:10" ht="15" customHeight="1" x14ac:dyDescent="0.25">
      <c r="A12" s="75" t="s">
        <v>16</v>
      </c>
      <c r="B12" s="74">
        <v>2293225</v>
      </c>
      <c r="C12" s="74">
        <v>2293225</v>
      </c>
      <c r="D12" s="307">
        <v>2293225</v>
      </c>
      <c r="E12" s="74">
        <v>2311850</v>
      </c>
      <c r="F12" s="69">
        <f t="shared" si="1"/>
        <v>18625</v>
      </c>
      <c r="G12" s="70">
        <f t="shared" si="0"/>
        <v>8.1217499373153531E-3</v>
      </c>
      <c r="I12" s="225"/>
    </row>
    <row r="13" spans="1:10" ht="15" customHeight="1" x14ac:dyDescent="0.25">
      <c r="A13" s="75" t="s">
        <v>17</v>
      </c>
      <c r="B13" s="74">
        <v>4479982</v>
      </c>
      <c r="C13" s="74">
        <v>4479982</v>
      </c>
      <c r="D13" s="307">
        <v>4479982</v>
      </c>
      <c r="E13" s="74">
        <v>4352017</v>
      </c>
      <c r="F13" s="69">
        <f t="shared" si="1"/>
        <v>-127965</v>
      </c>
      <c r="G13" s="70">
        <f t="shared" si="0"/>
        <v>-2.8563730836418538E-2</v>
      </c>
      <c r="I13" s="225"/>
    </row>
    <row r="14" spans="1:10" ht="15" customHeight="1" x14ac:dyDescent="0.25">
      <c r="A14" s="75" t="s">
        <v>18</v>
      </c>
      <c r="B14" s="74">
        <v>0</v>
      </c>
      <c r="C14" s="74">
        <v>0</v>
      </c>
      <c r="D14" s="307">
        <v>0</v>
      </c>
      <c r="E14" s="74">
        <v>0</v>
      </c>
      <c r="F14" s="69">
        <f t="shared" si="1"/>
        <v>0</v>
      </c>
      <c r="G14" s="70">
        <f t="shared" si="0"/>
        <v>0</v>
      </c>
      <c r="I14" s="225"/>
    </row>
    <row r="15" spans="1:10" ht="15" customHeight="1" x14ac:dyDescent="0.25">
      <c r="A15" s="75" t="s">
        <v>19</v>
      </c>
      <c r="B15" s="74">
        <v>0</v>
      </c>
      <c r="C15" s="74">
        <v>0</v>
      </c>
      <c r="D15" s="307">
        <v>0</v>
      </c>
      <c r="E15" s="74">
        <v>0</v>
      </c>
      <c r="F15" s="69">
        <f t="shared" si="1"/>
        <v>0</v>
      </c>
      <c r="G15" s="70">
        <f t="shared" si="0"/>
        <v>0</v>
      </c>
      <c r="I15" s="225"/>
    </row>
    <row r="16" spans="1:10" ht="15" customHeight="1" x14ac:dyDescent="0.25">
      <c r="A16" s="75" t="s">
        <v>20</v>
      </c>
      <c r="B16" s="74">
        <v>0</v>
      </c>
      <c r="C16" s="74">
        <v>0</v>
      </c>
      <c r="D16" s="307">
        <v>0</v>
      </c>
      <c r="E16" s="74">
        <v>0</v>
      </c>
      <c r="F16" s="69">
        <f t="shared" si="1"/>
        <v>0</v>
      </c>
      <c r="G16" s="70">
        <f t="shared" si="0"/>
        <v>0</v>
      </c>
      <c r="I16" s="225"/>
    </row>
    <row r="17" spans="1:9" ht="15" customHeight="1" x14ac:dyDescent="0.25">
      <c r="A17" s="75" t="s">
        <v>21</v>
      </c>
      <c r="B17" s="74">
        <v>0</v>
      </c>
      <c r="C17" s="74">
        <v>0</v>
      </c>
      <c r="D17" s="307">
        <v>0</v>
      </c>
      <c r="E17" s="74">
        <v>0</v>
      </c>
      <c r="F17" s="69">
        <f t="shared" si="1"/>
        <v>0</v>
      </c>
      <c r="G17" s="70">
        <f t="shared" si="0"/>
        <v>0</v>
      </c>
      <c r="I17" s="225"/>
    </row>
    <row r="18" spans="1:9" ht="15" customHeight="1" x14ac:dyDescent="0.25">
      <c r="A18" s="75" t="s">
        <v>22</v>
      </c>
      <c r="B18" s="74">
        <v>0</v>
      </c>
      <c r="C18" s="74">
        <v>0</v>
      </c>
      <c r="D18" s="307">
        <v>0</v>
      </c>
      <c r="E18" s="74">
        <v>0</v>
      </c>
      <c r="F18" s="69">
        <f t="shared" si="1"/>
        <v>0</v>
      </c>
      <c r="G18" s="70">
        <f t="shared" si="0"/>
        <v>0</v>
      </c>
      <c r="I18" s="225"/>
    </row>
    <row r="19" spans="1:9" ht="15" customHeight="1" x14ac:dyDescent="0.25">
      <c r="A19" s="75" t="s">
        <v>23</v>
      </c>
      <c r="B19" s="74">
        <v>0</v>
      </c>
      <c r="C19" s="74">
        <v>0</v>
      </c>
      <c r="D19" s="307">
        <v>0</v>
      </c>
      <c r="E19" s="74">
        <v>0</v>
      </c>
      <c r="F19" s="69">
        <f t="shared" si="1"/>
        <v>0</v>
      </c>
      <c r="G19" s="70">
        <f t="shared" si="0"/>
        <v>0</v>
      </c>
      <c r="I19" s="225"/>
    </row>
    <row r="20" spans="1:9" ht="15" customHeight="1" x14ac:dyDescent="0.25">
      <c r="A20" s="75" t="s">
        <v>24</v>
      </c>
      <c r="B20" s="74">
        <v>0</v>
      </c>
      <c r="C20" s="74">
        <v>0</v>
      </c>
      <c r="D20" s="307">
        <v>0</v>
      </c>
      <c r="E20" s="74">
        <v>0</v>
      </c>
      <c r="F20" s="69">
        <f t="shared" si="1"/>
        <v>0</v>
      </c>
      <c r="G20" s="70">
        <f t="shared" si="0"/>
        <v>0</v>
      </c>
      <c r="I20" s="225"/>
    </row>
    <row r="21" spans="1:9" ht="15" customHeight="1" x14ac:dyDescent="0.25">
      <c r="A21" s="75" t="s">
        <v>25</v>
      </c>
      <c r="B21" s="74">
        <v>0</v>
      </c>
      <c r="C21" s="74">
        <v>0</v>
      </c>
      <c r="D21" s="307">
        <v>0</v>
      </c>
      <c r="E21" s="74">
        <v>0</v>
      </c>
      <c r="F21" s="69">
        <f t="shared" si="1"/>
        <v>0</v>
      </c>
      <c r="G21" s="70">
        <f t="shared" si="0"/>
        <v>0</v>
      </c>
      <c r="I21" s="225"/>
    </row>
    <row r="22" spans="1:9" ht="15" customHeight="1" x14ac:dyDescent="0.25">
      <c r="A22" s="75" t="s">
        <v>26</v>
      </c>
      <c r="B22" s="74">
        <v>0</v>
      </c>
      <c r="C22" s="74">
        <v>0</v>
      </c>
      <c r="D22" s="307">
        <v>0</v>
      </c>
      <c r="E22" s="74">
        <v>0</v>
      </c>
      <c r="F22" s="69">
        <f t="shared" si="1"/>
        <v>0</v>
      </c>
      <c r="G22" s="70">
        <f t="shared" si="0"/>
        <v>0</v>
      </c>
      <c r="I22" s="225"/>
    </row>
    <row r="23" spans="1:9" ht="15" customHeight="1" x14ac:dyDescent="0.25">
      <c r="A23" s="76" t="s">
        <v>27</v>
      </c>
      <c r="B23" s="74">
        <v>0</v>
      </c>
      <c r="C23" s="74">
        <v>0</v>
      </c>
      <c r="D23" s="307">
        <v>0</v>
      </c>
      <c r="E23" s="74">
        <v>0</v>
      </c>
      <c r="F23" s="69">
        <f t="shared" si="1"/>
        <v>0</v>
      </c>
      <c r="G23" s="70">
        <f t="shared" si="0"/>
        <v>0</v>
      </c>
      <c r="I23" s="225"/>
    </row>
    <row r="24" spans="1:9" ht="15" customHeight="1" x14ac:dyDescent="0.25">
      <c r="A24" s="76" t="s">
        <v>28</v>
      </c>
      <c r="B24" s="74">
        <v>0</v>
      </c>
      <c r="C24" s="74">
        <v>0</v>
      </c>
      <c r="D24" s="307">
        <v>0</v>
      </c>
      <c r="E24" s="74">
        <v>0</v>
      </c>
      <c r="F24" s="69">
        <f t="shared" si="1"/>
        <v>0</v>
      </c>
      <c r="G24" s="70">
        <f t="shared" si="0"/>
        <v>0</v>
      </c>
      <c r="I24" s="225"/>
    </row>
    <row r="25" spans="1:9" ht="15" customHeight="1" x14ac:dyDescent="0.25">
      <c r="A25" s="76" t="s">
        <v>29</v>
      </c>
      <c r="B25" s="74">
        <v>0</v>
      </c>
      <c r="C25" s="74">
        <v>0</v>
      </c>
      <c r="D25" s="307">
        <v>0</v>
      </c>
      <c r="E25" s="74">
        <v>0</v>
      </c>
      <c r="F25" s="69">
        <f t="shared" si="1"/>
        <v>0</v>
      </c>
      <c r="G25" s="70">
        <f t="shared" si="0"/>
        <v>0</v>
      </c>
      <c r="I25" s="225"/>
    </row>
    <row r="26" spans="1:9" ht="15" customHeight="1" x14ac:dyDescent="0.25">
      <c r="A26" s="76" t="s">
        <v>30</v>
      </c>
      <c r="B26" s="74">
        <v>0</v>
      </c>
      <c r="C26" s="74">
        <v>0</v>
      </c>
      <c r="D26" s="307">
        <v>0</v>
      </c>
      <c r="E26" s="74">
        <v>0</v>
      </c>
      <c r="F26" s="69">
        <f t="shared" si="1"/>
        <v>0</v>
      </c>
      <c r="G26" s="70">
        <f t="shared" si="0"/>
        <v>0</v>
      </c>
      <c r="I26" s="225"/>
    </row>
    <row r="27" spans="1:9" ht="15" customHeight="1" x14ac:dyDescent="0.25">
      <c r="A27" s="76" t="s">
        <v>31</v>
      </c>
      <c r="B27" s="74">
        <v>0</v>
      </c>
      <c r="C27" s="74">
        <v>0</v>
      </c>
      <c r="D27" s="307">
        <v>0</v>
      </c>
      <c r="E27" s="74">
        <v>0</v>
      </c>
      <c r="F27" s="69">
        <f t="shared" si="1"/>
        <v>0</v>
      </c>
      <c r="G27" s="70">
        <f t="shared" si="0"/>
        <v>0</v>
      </c>
      <c r="I27" s="225"/>
    </row>
    <row r="28" spans="1:9" ht="15" customHeight="1" x14ac:dyDescent="0.25">
      <c r="A28" s="76" t="s">
        <v>87</v>
      </c>
      <c r="B28" s="74">
        <v>0</v>
      </c>
      <c r="C28" s="74">
        <v>0</v>
      </c>
      <c r="D28" s="307">
        <v>0</v>
      </c>
      <c r="E28" s="74">
        <v>0</v>
      </c>
      <c r="F28" s="69">
        <f t="shared" si="1"/>
        <v>0</v>
      </c>
      <c r="G28" s="70">
        <f t="shared" si="0"/>
        <v>0</v>
      </c>
      <c r="I28" s="225"/>
    </row>
    <row r="29" spans="1:9" ht="15" customHeight="1" x14ac:dyDescent="0.25">
      <c r="A29" s="76" t="s">
        <v>32</v>
      </c>
      <c r="B29" s="74">
        <v>0</v>
      </c>
      <c r="C29" s="74">
        <v>0</v>
      </c>
      <c r="D29" s="307">
        <v>0</v>
      </c>
      <c r="E29" s="74">
        <v>0</v>
      </c>
      <c r="F29" s="69">
        <f t="shared" si="1"/>
        <v>0</v>
      </c>
      <c r="G29" s="70">
        <f t="shared" si="0"/>
        <v>0</v>
      </c>
      <c r="I29" s="225"/>
    </row>
    <row r="30" spans="1:9" ht="15" customHeight="1" x14ac:dyDescent="0.25">
      <c r="A30" s="217" t="s">
        <v>199</v>
      </c>
      <c r="B30" s="74">
        <v>0</v>
      </c>
      <c r="C30" s="74">
        <v>0</v>
      </c>
      <c r="D30" s="307">
        <v>0</v>
      </c>
      <c r="E30" s="74">
        <v>0</v>
      </c>
      <c r="F30" s="69">
        <f t="shared" si="1"/>
        <v>0</v>
      </c>
      <c r="G30" s="70">
        <f t="shared" si="0"/>
        <v>0</v>
      </c>
      <c r="I30" s="225"/>
    </row>
    <row r="31" spans="1:9" ht="15" customHeight="1" x14ac:dyDescent="0.25">
      <c r="A31" s="76" t="s">
        <v>200</v>
      </c>
      <c r="B31" s="74">
        <v>200000</v>
      </c>
      <c r="C31" s="74">
        <v>200000</v>
      </c>
      <c r="D31" s="307">
        <v>200000</v>
      </c>
      <c r="E31" s="74">
        <v>200000</v>
      </c>
      <c r="F31" s="69">
        <f t="shared" si="1"/>
        <v>0</v>
      </c>
      <c r="G31" s="70">
        <f t="shared" si="0"/>
        <v>0</v>
      </c>
      <c r="I31" s="225"/>
    </row>
    <row r="32" spans="1:9" ht="15" customHeight="1" x14ac:dyDescent="0.25">
      <c r="A32" s="350" t="s">
        <v>211</v>
      </c>
      <c r="B32" s="74">
        <v>0</v>
      </c>
      <c r="C32" s="74">
        <v>0</v>
      </c>
      <c r="D32" s="307">
        <v>0</v>
      </c>
      <c r="E32" s="74">
        <v>0</v>
      </c>
      <c r="F32" s="69">
        <f t="shared" ref="F32" si="2">E32-C32</f>
        <v>0</v>
      </c>
      <c r="G32" s="70">
        <f t="shared" ref="G32" si="3">IF(ISBLANK(F32),"  ",IF(C32&gt;0,F32/C32,IF(F32&gt;0,1,0)))</f>
        <v>0</v>
      </c>
      <c r="I32" s="225"/>
    </row>
    <row r="33" spans="1:14" ht="15" customHeight="1" x14ac:dyDescent="0.25">
      <c r="A33" s="77" t="s">
        <v>33</v>
      </c>
      <c r="B33" s="74"/>
      <c r="C33" s="74"/>
      <c r="D33" s="307"/>
      <c r="E33" s="74"/>
      <c r="F33" s="74"/>
      <c r="G33" s="66"/>
      <c r="I33" s="225"/>
    </row>
    <row r="34" spans="1:14" ht="15" customHeight="1" x14ac:dyDescent="0.25">
      <c r="A34" s="73" t="s">
        <v>34</v>
      </c>
      <c r="B34" s="69">
        <v>0</v>
      </c>
      <c r="C34" s="69">
        <v>0</v>
      </c>
      <c r="D34" s="306">
        <v>0</v>
      </c>
      <c r="E34" s="69">
        <v>0</v>
      </c>
      <c r="F34" s="69">
        <f>E34-C34</f>
        <v>0</v>
      </c>
      <c r="G34" s="70">
        <f>IF(ISBLANK(F34),"  ",IF(C34&gt;0,F34/C34,IF(F34&gt;0,1,0)))</f>
        <v>0</v>
      </c>
      <c r="I34" s="225"/>
    </row>
    <row r="35" spans="1:14" ht="15" customHeight="1" x14ac:dyDescent="0.25">
      <c r="A35" s="78" t="s">
        <v>35</v>
      </c>
      <c r="B35" s="74"/>
      <c r="C35" s="74"/>
      <c r="D35" s="307"/>
      <c r="E35" s="74"/>
      <c r="F35" s="74"/>
      <c r="G35" s="66"/>
      <c r="I35" s="225"/>
    </row>
    <row r="36" spans="1:14" ht="15" customHeight="1" x14ac:dyDescent="0.25">
      <c r="A36" s="73" t="s">
        <v>34</v>
      </c>
      <c r="B36" s="65">
        <v>0</v>
      </c>
      <c r="C36" s="65">
        <v>0</v>
      </c>
      <c r="D36" s="305">
        <v>0</v>
      </c>
      <c r="E36" s="65">
        <v>0</v>
      </c>
      <c r="F36" s="69">
        <f>E36-C36</f>
        <v>0</v>
      </c>
      <c r="G36" s="70">
        <f>IF(ISBLANK(F36),"  ",IF(C36&gt;0,F36/C36,IF(F36&gt;0,1,0)))</f>
        <v>0</v>
      </c>
      <c r="I36" s="225"/>
    </row>
    <row r="37" spans="1:14" ht="15" customHeight="1" x14ac:dyDescent="0.25">
      <c r="A37" s="75" t="s">
        <v>36</v>
      </c>
      <c r="B37" s="74"/>
      <c r="C37" s="74"/>
      <c r="D37" s="307"/>
      <c r="E37" s="74"/>
      <c r="F37" s="72"/>
      <c r="G37" s="70" t="str">
        <f>IF(ISBLANK(F37),"  ",IF(C37&gt;0,F37/C37,IF(F37&gt;0,1,0)))</f>
        <v xml:space="preserve">  </v>
      </c>
      <c r="I37" s="225"/>
    </row>
    <row r="38" spans="1:14" s="124" customFormat="1" ht="15" customHeight="1" x14ac:dyDescent="0.25">
      <c r="A38" s="79" t="s">
        <v>38</v>
      </c>
      <c r="B38" s="80">
        <v>58613607</v>
      </c>
      <c r="C38" s="80">
        <v>58613607</v>
      </c>
      <c r="D38" s="311">
        <v>58613607</v>
      </c>
      <c r="E38" s="80">
        <v>69056500</v>
      </c>
      <c r="F38" s="80">
        <f>E38-C38</f>
        <v>10442893</v>
      </c>
      <c r="G38" s="81">
        <f>IF(ISBLANK(F38),"  ",IF(C38&gt;0,F38/C38,IF(F38&gt;0,1,0)))</f>
        <v>0.17816499503263808</v>
      </c>
      <c r="I38" s="226"/>
    </row>
    <row r="39" spans="1:14" ht="15" customHeight="1" x14ac:dyDescent="0.25">
      <c r="A39" s="77" t="s">
        <v>39</v>
      </c>
      <c r="B39" s="74"/>
      <c r="C39" s="74"/>
      <c r="D39" s="307"/>
      <c r="E39" s="74"/>
      <c r="F39" s="74"/>
      <c r="G39" s="66"/>
      <c r="I39" s="225"/>
    </row>
    <row r="40" spans="1:14" ht="15" customHeight="1" x14ac:dyDescent="0.25">
      <c r="A40" s="82" t="s">
        <v>40</v>
      </c>
      <c r="B40" s="69">
        <v>0</v>
      </c>
      <c r="C40" s="69">
        <v>0</v>
      </c>
      <c r="D40" s="306">
        <v>0</v>
      </c>
      <c r="E40" s="69">
        <v>0</v>
      </c>
      <c r="F40" s="69">
        <f>E40-C40</f>
        <v>0</v>
      </c>
      <c r="G40" s="70">
        <f t="shared" ref="G40:G45" si="4">IF(ISBLANK(F40),"  ",IF(C40&gt;0,F40/C40,IF(F40&gt;0,1,0)))</f>
        <v>0</v>
      </c>
      <c r="I40" s="225"/>
    </row>
    <row r="41" spans="1:14" ht="15" customHeight="1" x14ac:dyDescent="0.25">
      <c r="A41" s="83" t="s">
        <v>41</v>
      </c>
      <c r="B41" s="69">
        <v>0</v>
      </c>
      <c r="C41" s="69">
        <v>0</v>
      </c>
      <c r="D41" s="306">
        <v>0</v>
      </c>
      <c r="E41" s="69">
        <v>0</v>
      </c>
      <c r="F41" s="72">
        <f>E41-C41</f>
        <v>0</v>
      </c>
      <c r="G41" s="70">
        <f t="shared" si="4"/>
        <v>0</v>
      </c>
      <c r="I41" s="225"/>
    </row>
    <row r="42" spans="1:14" ht="15" customHeight="1" x14ac:dyDescent="0.25">
      <c r="A42" s="83" t="s">
        <v>42</v>
      </c>
      <c r="B42" s="69">
        <v>0</v>
      </c>
      <c r="C42" s="69">
        <v>0</v>
      </c>
      <c r="D42" s="306">
        <v>0</v>
      </c>
      <c r="E42" s="69">
        <v>0</v>
      </c>
      <c r="F42" s="72">
        <f t="shared" ref="F42:F45" si="5">E42-C42</f>
        <v>0</v>
      </c>
      <c r="G42" s="70">
        <f t="shared" si="4"/>
        <v>0</v>
      </c>
      <c r="I42" s="225"/>
    </row>
    <row r="43" spans="1:14" ht="15" customHeight="1" x14ac:dyDescent="0.25">
      <c r="A43" s="83" t="s">
        <v>43</v>
      </c>
      <c r="B43" s="69">
        <v>0</v>
      </c>
      <c r="C43" s="69">
        <v>0</v>
      </c>
      <c r="D43" s="306">
        <v>0</v>
      </c>
      <c r="E43" s="69">
        <v>0</v>
      </c>
      <c r="F43" s="72">
        <f t="shared" si="5"/>
        <v>0</v>
      </c>
      <c r="G43" s="70">
        <f t="shared" si="4"/>
        <v>0</v>
      </c>
      <c r="I43" s="225"/>
    </row>
    <row r="44" spans="1:14" ht="15" customHeight="1" x14ac:dyDescent="0.25">
      <c r="A44" s="84" t="s">
        <v>44</v>
      </c>
      <c r="B44" s="69">
        <v>0</v>
      </c>
      <c r="C44" s="69">
        <v>0</v>
      </c>
      <c r="D44" s="306">
        <v>0</v>
      </c>
      <c r="E44" s="69">
        <v>0</v>
      </c>
      <c r="F44" s="72">
        <f t="shared" si="5"/>
        <v>0</v>
      </c>
      <c r="G44" s="70">
        <f t="shared" si="4"/>
        <v>0</v>
      </c>
      <c r="I44" s="225"/>
    </row>
    <row r="45" spans="1:14" s="124" customFormat="1" ht="15" customHeight="1" x14ac:dyDescent="0.25">
      <c r="A45" s="77" t="s">
        <v>45</v>
      </c>
      <c r="B45" s="85">
        <v>0</v>
      </c>
      <c r="C45" s="85">
        <v>0</v>
      </c>
      <c r="D45" s="315">
        <v>0</v>
      </c>
      <c r="E45" s="85">
        <v>0</v>
      </c>
      <c r="F45" s="96">
        <f t="shared" si="5"/>
        <v>0</v>
      </c>
      <c r="G45" s="81">
        <f t="shared" si="4"/>
        <v>0</v>
      </c>
      <c r="I45" s="226"/>
      <c r="N45" s="124" t="s">
        <v>46</v>
      </c>
    </row>
    <row r="46" spans="1:14" ht="15" customHeight="1" x14ac:dyDescent="0.25">
      <c r="A46" s="75" t="s">
        <v>46</v>
      </c>
      <c r="B46" s="74"/>
      <c r="C46" s="74"/>
      <c r="D46" s="307"/>
      <c r="E46" s="74"/>
      <c r="F46" s="74"/>
      <c r="G46" s="66"/>
      <c r="I46" s="225"/>
    </row>
    <row r="47" spans="1:14" s="124" customFormat="1" ht="15" customHeight="1" x14ac:dyDescent="0.25">
      <c r="A47" s="86" t="s">
        <v>47</v>
      </c>
      <c r="B47" s="87">
        <v>0</v>
      </c>
      <c r="C47" s="87">
        <v>0</v>
      </c>
      <c r="D47" s="310">
        <v>0</v>
      </c>
      <c r="E47" s="87">
        <v>0</v>
      </c>
      <c r="F47" s="87">
        <f>E47-C47</f>
        <v>0</v>
      </c>
      <c r="G47" s="81">
        <f>IF(ISBLANK(F47),"  ",IF(C47&gt;0,F47/C47,IF(F47&gt;0,1,0)))</f>
        <v>0</v>
      </c>
      <c r="I47" s="226"/>
    </row>
    <row r="48" spans="1:14" ht="15" customHeight="1" x14ac:dyDescent="0.25">
      <c r="A48" s="75" t="s">
        <v>46</v>
      </c>
      <c r="B48" s="80"/>
      <c r="C48" s="80"/>
      <c r="D48" s="311"/>
      <c r="E48" s="80"/>
      <c r="F48" s="74"/>
      <c r="G48" s="66"/>
      <c r="I48" s="226"/>
    </row>
    <row r="49" spans="1:9" ht="15" customHeight="1" x14ac:dyDescent="0.25">
      <c r="A49" s="86" t="s">
        <v>198</v>
      </c>
      <c r="B49" s="87">
        <v>0</v>
      </c>
      <c r="C49" s="87">
        <v>0</v>
      </c>
      <c r="D49" s="310">
        <v>7277700</v>
      </c>
      <c r="E49" s="87">
        <v>0</v>
      </c>
      <c r="F49" s="87">
        <f>E49-C49</f>
        <v>0</v>
      </c>
      <c r="G49" s="81">
        <f>IF(ISBLANK(F49)," ",IF(C49&gt;0,F49/C49,IF(F49&gt;0,1,0)))</f>
        <v>0</v>
      </c>
      <c r="I49" s="226"/>
    </row>
    <row r="50" spans="1:9" ht="15" customHeight="1" x14ac:dyDescent="0.25">
      <c r="A50" s="73"/>
      <c r="B50" s="65"/>
      <c r="C50" s="65"/>
      <c r="D50" s="305"/>
      <c r="E50" s="65"/>
      <c r="F50" s="65"/>
      <c r="G50" s="67"/>
      <c r="I50" s="225"/>
    </row>
    <row r="51" spans="1:9" s="124" customFormat="1" ht="15" customHeight="1" x14ac:dyDescent="0.25">
      <c r="A51" s="86" t="s">
        <v>48</v>
      </c>
      <c r="B51" s="87">
        <v>0</v>
      </c>
      <c r="C51" s="87">
        <v>0</v>
      </c>
      <c r="D51" s="310">
        <v>0</v>
      </c>
      <c r="E51" s="87">
        <v>0</v>
      </c>
      <c r="F51" s="87">
        <f>E51-C51</f>
        <v>0</v>
      </c>
      <c r="G51" s="81">
        <f>IF(ISBLANK(F51),"  ",IF(C51&gt;0,F51/C51,IF(F51&gt;0,1,0)))</f>
        <v>0</v>
      </c>
      <c r="I51" s="226"/>
    </row>
    <row r="52" spans="1:9" ht="15" customHeight="1" x14ac:dyDescent="0.25">
      <c r="A52" s="75" t="s">
        <v>46</v>
      </c>
      <c r="B52" s="74"/>
      <c r="C52" s="74"/>
      <c r="D52" s="307"/>
      <c r="E52" s="74"/>
      <c r="F52" s="74"/>
      <c r="G52" s="66"/>
      <c r="I52" s="225"/>
    </row>
    <row r="53" spans="1:9" s="124" customFormat="1" ht="15" customHeight="1" x14ac:dyDescent="0.25">
      <c r="A53" s="77" t="s">
        <v>49</v>
      </c>
      <c r="B53" s="85">
        <v>23173509.969999999</v>
      </c>
      <c r="C53" s="85">
        <v>23736590</v>
      </c>
      <c r="D53" s="315">
        <v>23736590</v>
      </c>
      <c r="E53" s="85">
        <v>24830224</v>
      </c>
      <c r="F53" s="85">
        <f>E53-C53</f>
        <v>1093634</v>
      </c>
      <c r="G53" s="81">
        <f>IF(ISBLANK(F53),"  ",IF(C53&gt;0,F53/C53,IF(F53&gt;0,1,0)))</f>
        <v>4.607376206944637E-2</v>
      </c>
      <c r="I53" s="226"/>
    </row>
    <row r="54" spans="1:9" ht="15" customHeight="1" x14ac:dyDescent="0.25">
      <c r="A54" s="75" t="s">
        <v>46</v>
      </c>
      <c r="B54" s="74"/>
      <c r="C54" s="74"/>
      <c r="D54" s="307"/>
      <c r="E54" s="74"/>
      <c r="F54" s="74"/>
      <c r="G54" s="66"/>
      <c r="I54" s="225"/>
    </row>
    <row r="55" spans="1:9" s="124" customFormat="1" ht="15" customHeight="1" x14ac:dyDescent="0.25">
      <c r="A55" s="88" t="s">
        <v>50</v>
      </c>
      <c r="B55" s="89">
        <v>0</v>
      </c>
      <c r="C55" s="89">
        <v>0</v>
      </c>
      <c r="D55" s="316">
        <v>0</v>
      </c>
      <c r="E55" s="89">
        <v>0</v>
      </c>
      <c r="F55" s="89">
        <f>E55-C55</f>
        <v>0</v>
      </c>
      <c r="G55" s="81">
        <f>IF(ISBLANK(F55),"  ",IF(C55&gt;0,F55/C55,IF(F55&gt;0,1,0)))</f>
        <v>0</v>
      </c>
      <c r="I55" s="226"/>
    </row>
    <row r="56" spans="1:9" ht="15" customHeight="1" x14ac:dyDescent="0.25">
      <c r="A56" s="77"/>
      <c r="B56" s="65"/>
      <c r="C56" s="65"/>
      <c r="D56" s="305"/>
      <c r="E56" s="65"/>
      <c r="F56" s="65"/>
      <c r="G56" s="90"/>
      <c r="I56" s="225"/>
    </row>
    <row r="57" spans="1:9" s="124" customFormat="1" ht="15" customHeight="1" x14ac:dyDescent="0.25">
      <c r="A57" s="77" t="s">
        <v>51</v>
      </c>
      <c r="B57" s="85">
        <v>0</v>
      </c>
      <c r="C57" s="85">
        <v>0</v>
      </c>
      <c r="D57" s="315">
        <v>0</v>
      </c>
      <c r="E57" s="85">
        <v>0</v>
      </c>
      <c r="F57" s="89">
        <f>E57-C57</f>
        <v>0</v>
      </c>
      <c r="G57" s="81">
        <f>IF(ISBLANK(F57),"  ",IF(C57&gt;0,F57/C57,IF(F57&gt;0,1,0)))</f>
        <v>0</v>
      </c>
      <c r="I57" s="226"/>
    </row>
    <row r="58" spans="1:9" ht="15" customHeight="1" x14ac:dyDescent="0.25">
      <c r="A58" s="75"/>
      <c r="B58" s="74"/>
      <c r="C58" s="74"/>
      <c r="D58" s="307"/>
      <c r="E58" s="74"/>
      <c r="F58" s="74"/>
      <c r="G58" s="66"/>
      <c r="I58" s="225"/>
    </row>
    <row r="59" spans="1:9" s="124" customFormat="1" ht="15" customHeight="1" x14ac:dyDescent="0.25">
      <c r="A59" s="91" t="s">
        <v>52</v>
      </c>
      <c r="B59" s="85">
        <v>81787116.969999999</v>
      </c>
      <c r="C59" s="85">
        <v>82350197</v>
      </c>
      <c r="D59" s="315">
        <v>89627897</v>
      </c>
      <c r="E59" s="85">
        <v>93886724</v>
      </c>
      <c r="F59" s="85">
        <f>E59-C59</f>
        <v>11536527</v>
      </c>
      <c r="G59" s="81">
        <f>IF(ISBLANK(F59),"  ",IF(C59&gt;0,F59/C59,IF(F59&gt;0,1,0)))</f>
        <v>0.14009106742027588</v>
      </c>
      <c r="I59" s="226"/>
    </row>
    <row r="60" spans="1:9" ht="15" customHeight="1" x14ac:dyDescent="0.25">
      <c r="A60" s="92"/>
      <c r="B60" s="74"/>
      <c r="C60" s="74"/>
      <c r="D60" s="307"/>
      <c r="E60" s="74"/>
      <c r="F60" s="74"/>
      <c r="G60" s="66" t="s">
        <v>46</v>
      </c>
      <c r="I60" s="225"/>
    </row>
    <row r="61" spans="1:9" ht="15" customHeight="1" x14ac:dyDescent="0.25">
      <c r="A61" s="93"/>
      <c r="B61" s="65"/>
      <c r="C61" s="65"/>
      <c r="D61" s="305"/>
      <c r="E61" s="65"/>
      <c r="F61" s="65"/>
      <c r="G61" s="67" t="s">
        <v>46</v>
      </c>
      <c r="I61" s="225"/>
    </row>
    <row r="62" spans="1:9" ht="15" customHeight="1" x14ac:dyDescent="0.25">
      <c r="A62" s="91" t="s">
        <v>53</v>
      </c>
      <c r="B62" s="65"/>
      <c r="C62" s="65"/>
      <c r="D62" s="305"/>
      <c r="E62" s="65"/>
      <c r="F62" s="65"/>
      <c r="G62" s="67"/>
      <c r="I62" s="225"/>
    </row>
    <row r="63" spans="1:9" ht="15" customHeight="1" x14ac:dyDescent="0.25">
      <c r="A63" s="73" t="s">
        <v>54</v>
      </c>
      <c r="B63" s="65">
        <v>10351170.26</v>
      </c>
      <c r="C63" s="65">
        <v>9426096</v>
      </c>
      <c r="D63" s="305">
        <v>16703796</v>
      </c>
      <c r="E63" s="65">
        <v>20444903</v>
      </c>
      <c r="F63" s="65">
        <f>E63-C63</f>
        <v>11018807</v>
      </c>
      <c r="G63" s="70">
        <f t="shared" ref="G63:G76" si="6">IF(ISBLANK(F63),"  ",IF(C63&gt;0,F63/C63,IF(F63&gt;0,1,0)))</f>
        <v>1.1689682557869132</v>
      </c>
      <c r="I63" s="225"/>
    </row>
    <row r="64" spans="1:9" ht="15" customHeight="1" x14ac:dyDescent="0.25">
      <c r="A64" s="75" t="s">
        <v>55</v>
      </c>
      <c r="B64" s="74">
        <v>18211565.25</v>
      </c>
      <c r="C64" s="74">
        <v>19254500</v>
      </c>
      <c r="D64" s="307">
        <v>19254500</v>
      </c>
      <c r="E64" s="74">
        <v>20209777</v>
      </c>
      <c r="F64" s="74">
        <f>E64-C64</f>
        <v>955277</v>
      </c>
      <c r="G64" s="70">
        <f t="shared" si="6"/>
        <v>4.9613181334233557E-2</v>
      </c>
      <c r="I64" s="225"/>
    </row>
    <row r="65" spans="1:9" ht="15" customHeight="1" x14ac:dyDescent="0.25">
      <c r="A65" s="75" t="s">
        <v>56</v>
      </c>
      <c r="B65" s="74">
        <v>489618.27999999997</v>
      </c>
      <c r="C65" s="74">
        <v>616168</v>
      </c>
      <c r="D65" s="307">
        <v>616168</v>
      </c>
      <c r="E65" s="74">
        <v>215010</v>
      </c>
      <c r="F65" s="74">
        <f t="shared" ref="F65:F76" si="7">E65-C65</f>
        <v>-401158</v>
      </c>
      <c r="G65" s="70">
        <f t="shared" si="6"/>
        <v>-0.65105295958245157</v>
      </c>
      <c r="I65" s="225"/>
    </row>
    <row r="66" spans="1:9" ht="15" customHeight="1" x14ac:dyDescent="0.25">
      <c r="A66" s="75" t="s">
        <v>191</v>
      </c>
      <c r="B66" s="74">
        <v>8512800.709999999</v>
      </c>
      <c r="C66" s="74">
        <v>9111421</v>
      </c>
      <c r="D66" s="307">
        <v>9111421</v>
      </c>
      <c r="E66" s="74">
        <v>9660778</v>
      </c>
      <c r="F66" s="74">
        <f t="shared" si="7"/>
        <v>549357</v>
      </c>
      <c r="G66" s="70">
        <f t="shared" si="6"/>
        <v>6.0293229782708978E-2</v>
      </c>
      <c r="I66" s="225"/>
    </row>
    <row r="67" spans="1:9" ht="15" customHeight="1" x14ac:dyDescent="0.25">
      <c r="A67" s="75" t="s">
        <v>58</v>
      </c>
      <c r="B67" s="74">
        <v>2415360.0399999996</v>
      </c>
      <c r="C67" s="74">
        <v>2287451</v>
      </c>
      <c r="D67" s="307">
        <v>2287451</v>
      </c>
      <c r="E67" s="74">
        <v>2655000</v>
      </c>
      <c r="F67" s="74">
        <f t="shared" si="7"/>
        <v>367549</v>
      </c>
      <c r="G67" s="70">
        <f t="shared" si="6"/>
        <v>0.16068060037133036</v>
      </c>
      <c r="I67" s="225"/>
    </row>
    <row r="68" spans="1:9" ht="15" customHeight="1" x14ac:dyDescent="0.25">
      <c r="A68" s="75" t="s">
        <v>59</v>
      </c>
      <c r="B68" s="74">
        <v>28428285.119999997</v>
      </c>
      <c r="C68" s="74">
        <v>27638274</v>
      </c>
      <c r="D68" s="307">
        <v>27638274</v>
      </c>
      <c r="E68" s="74">
        <v>27150303</v>
      </c>
      <c r="F68" s="74">
        <f t="shared" si="7"/>
        <v>-487971</v>
      </c>
      <c r="G68" s="70">
        <f t="shared" si="6"/>
        <v>-1.7655624949662198E-2</v>
      </c>
      <c r="I68" s="225"/>
    </row>
    <row r="69" spans="1:9" ht="15" customHeight="1" x14ac:dyDescent="0.25">
      <c r="A69" s="75" t="s">
        <v>60</v>
      </c>
      <c r="B69" s="74">
        <v>3020954.87</v>
      </c>
      <c r="C69" s="74">
        <v>3325850</v>
      </c>
      <c r="D69" s="307">
        <v>3325850</v>
      </c>
      <c r="E69" s="74">
        <v>3390182</v>
      </c>
      <c r="F69" s="74">
        <f t="shared" si="7"/>
        <v>64332</v>
      </c>
      <c r="G69" s="70">
        <f t="shared" si="6"/>
        <v>1.9343025091330037E-2</v>
      </c>
      <c r="I69" s="225"/>
    </row>
    <row r="70" spans="1:9" ht="15" customHeight="1" x14ac:dyDescent="0.25">
      <c r="A70" s="75" t="s">
        <v>61</v>
      </c>
      <c r="B70" s="74">
        <v>5671260.7400000002</v>
      </c>
      <c r="C70" s="74">
        <v>5595387</v>
      </c>
      <c r="D70" s="307">
        <v>5595387</v>
      </c>
      <c r="E70" s="74">
        <v>5929981</v>
      </c>
      <c r="F70" s="74">
        <f t="shared" si="7"/>
        <v>334594</v>
      </c>
      <c r="G70" s="70">
        <f t="shared" si="6"/>
        <v>5.9798187328240208E-2</v>
      </c>
      <c r="I70" s="225"/>
    </row>
    <row r="71" spans="1:9" s="124" customFormat="1" ht="15" customHeight="1" x14ac:dyDescent="0.25">
      <c r="A71" s="94" t="s">
        <v>62</v>
      </c>
      <c r="B71" s="80">
        <v>77101015.269999996</v>
      </c>
      <c r="C71" s="80">
        <v>77255147</v>
      </c>
      <c r="D71" s="311">
        <v>84532847</v>
      </c>
      <c r="E71" s="80">
        <v>89655934</v>
      </c>
      <c r="F71" s="80">
        <f t="shared" si="7"/>
        <v>12400787</v>
      </c>
      <c r="G71" s="81">
        <f t="shared" si="6"/>
        <v>0.16051729213588836</v>
      </c>
      <c r="I71" s="226"/>
    </row>
    <row r="72" spans="1:9" ht="15" customHeight="1" x14ac:dyDescent="0.25">
      <c r="A72" s="75" t="s">
        <v>63</v>
      </c>
      <c r="B72" s="74">
        <v>3791730.63</v>
      </c>
      <c r="C72" s="74">
        <v>4204241</v>
      </c>
      <c r="D72" s="307">
        <v>4204241</v>
      </c>
      <c r="E72" s="74">
        <v>4230790</v>
      </c>
      <c r="F72" s="74">
        <f t="shared" si="7"/>
        <v>26549</v>
      </c>
      <c r="G72" s="70">
        <f t="shared" si="6"/>
        <v>6.3148140175598878E-3</v>
      </c>
      <c r="I72" s="225"/>
    </row>
    <row r="73" spans="1:9" ht="15" customHeight="1" x14ac:dyDescent="0.25">
      <c r="A73" s="75" t="s">
        <v>64</v>
      </c>
      <c r="B73" s="74">
        <v>894371.12</v>
      </c>
      <c r="C73" s="74">
        <v>890809</v>
      </c>
      <c r="D73" s="307">
        <v>890809</v>
      </c>
      <c r="E73" s="74">
        <v>0</v>
      </c>
      <c r="F73" s="74">
        <f t="shared" si="7"/>
        <v>-890809</v>
      </c>
      <c r="G73" s="70">
        <f t="shared" si="6"/>
        <v>-1</v>
      </c>
      <c r="I73" s="225"/>
    </row>
    <row r="74" spans="1:9" ht="15" customHeight="1" x14ac:dyDescent="0.25">
      <c r="A74" s="75" t="s">
        <v>65</v>
      </c>
      <c r="B74" s="74">
        <v>0</v>
      </c>
      <c r="C74" s="74">
        <v>0</v>
      </c>
      <c r="D74" s="307">
        <v>0</v>
      </c>
      <c r="E74" s="74">
        <v>0</v>
      </c>
      <c r="F74" s="74">
        <f t="shared" si="7"/>
        <v>0</v>
      </c>
      <c r="G74" s="70">
        <f t="shared" si="6"/>
        <v>0</v>
      </c>
      <c r="I74" s="225"/>
    </row>
    <row r="75" spans="1:9" ht="15" customHeight="1" x14ac:dyDescent="0.25">
      <c r="A75" s="75" t="s">
        <v>66</v>
      </c>
      <c r="B75" s="74">
        <v>0</v>
      </c>
      <c r="C75" s="74">
        <v>0</v>
      </c>
      <c r="D75" s="307">
        <v>0</v>
      </c>
      <c r="E75" s="74">
        <v>0</v>
      </c>
      <c r="F75" s="74">
        <f t="shared" si="7"/>
        <v>0</v>
      </c>
      <c r="G75" s="70">
        <f t="shared" si="6"/>
        <v>0</v>
      </c>
      <c r="I75" s="225"/>
    </row>
    <row r="76" spans="1:9" s="124" customFormat="1" ht="15" customHeight="1" x14ac:dyDescent="0.25">
      <c r="A76" s="95" t="s">
        <v>67</v>
      </c>
      <c r="B76" s="96">
        <v>81787117.019999996</v>
      </c>
      <c r="C76" s="96">
        <v>82350197</v>
      </c>
      <c r="D76" s="317">
        <v>89627897</v>
      </c>
      <c r="E76" s="96">
        <v>93886724</v>
      </c>
      <c r="F76" s="229">
        <f t="shared" si="7"/>
        <v>11536527</v>
      </c>
      <c r="G76" s="81">
        <f t="shared" si="6"/>
        <v>0.14009106742027588</v>
      </c>
      <c r="I76" s="226"/>
    </row>
    <row r="77" spans="1:9" ht="15" customHeight="1" x14ac:dyDescent="0.25">
      <c r="A77" s="93"/>
      <c r="B77" s="65"/>
      <c r="C77" s="65"/>
      <c r="D77" s="305"/>
      <c r="E77" s="65"/>
      <c r="F77" s="65"/>
      <c r="G77" s="67"/>
      <c r="I77" s="225"/>
    </row>
    <row r="78" spans="1:9" ht="15" customHeight="1" x14ac:dyDescent="0.25">
      <c r="A78" s="91" t="s">
        <v>68</v>
      </c>
      <c r="B78" s="65"/>
      <c r="C78" s="65"/>
      <c r="D78" s="305"/>
      <c r="E78" s="65"/>
      <c r="F78" s="65"/>
      <c r="G78" s="67"/>
      <c r="I78" s="225"/>
    </row>
    <row r="79" spans="1:9" ht="15" customHeight="1" x14ac:dyDescent="0.25">
      <c r="A79" s="73" t="s">
        <v>69</v>
      </c>
      <c r="B79" s="69">
        <v>25544692.5</v>
      </c>
      <c r="C79" s="69">
        <v>26011136</v>
      </c>
      <c r="D79" s="306">
        <v>30995862</v>
      </c>
      <c r="E79" s="69">
        <v>27499029</v>
      </c>
      <c r="F79" s="65">
        <f>E79-C79</f>
        <v>1487893</v>
      </c>
      <c r="G79" s="70">
        <f t="shared" ref="G79:G97" si="8">IF(ISBLANK(F79),"  ",IF(C79&gt;0,F79/C79,IF(F79&gt;0,1,0)))</f>
        <v>5.720215372369742E-2</v>
      </c>
      <c r="I79" s="225"/>
    </row>
    <row r="80" spans="1:9" ht="15" customHeight="1" x14ac:dyDescent="0.25">
      <c r="A80" s="75" t="s">
        <v>70</v>
      </c>
      <c r="B80" s="72">
        <v>1603291.45</v>
      </c>
      <c r="C80" s="72">
        <v>862696</v>
      </c>
      <c r="D80" s="314">
        <v>862696</v>
      </c>
      <c r="E80" s="72">
        <v>2341640</v>
      </c>
      <c r="F80" s="74">
        <f>E80-C80</f>
        <v>1478944</v>
      </c>
      <c r="G80" s="70">
        <f t="shared" si="8"/>
        <v>1.7143281063085953</v>
      </c>
      <c r="I80" s="225"/>
    </row>
    <row r="81" spans="1:9" ht="15" customHeight="1" x14ac:dyDescent="0.25">
      <c r="A81" s="75" t="s">
        <v>71</v>
      </c>
      <c r="B81" s="65">
        <v>18953569.460000001</v>
      </c>
      <c r="C81" s="65">
        <v>18414647</v>
      </c>
      <c r="D81" s="305">
        <v>20707621</v>
      </c>
      <c r="E81" s="65">
        <v>24729458</v>
      </c>
      <c r="F81" s="74">
        <f t="shared" ref="F81:F96" si="9">E81-C81</f>
        <v>6314811</v>
      </c>
      <c r="G81" s="70">
        <f t="shared" si="8"/>
        <v>0.34292327189329236</v>
      </c>
      <c r="I81" s="225"/>
    </row>
    <row r="82" spans="1:9" s="124" customFormat="1" ht="15" customHeight="1" x14ac:dyDescent="0.25">
      <c r="A82" s="94" t="s">
        <v>72</v>
      </c>
      <c r="B82" s="96">
        <v>46101553.409999996</v>
      </c>
      <c r="C82" s="96">
        <v>45288479</v>
      </c>
      <c r="D82" s="317">
        <v>52566179</v>
      </c>
      <c r="E82" s="96">
        <v>54570127</v>
      </c>
      <c r="F82" s="80">
        <f t="shared" si="9"/>
        <v>9281648</v>
      </c>
      <c r="G82" s="81">
        <f t="shared" si="8"/>
        <v>0.204945014823748</v>
      </c>
      <c r="I82" s="226"/>
    </row>
    <row r="83" spans="1:9" ht="15" customHeight="1" x14ac:dyDescent="0.25">
      <c r="A83" s="75" t="s">
        <v>73</v>
      </c>
      <c r="B83" s="72">
        <v>25143.02</v>
      </c>
      <c r="C83" s="72">
        <v>170322</v>
      </c>
      <c r="D83" s="314">
        <v>170322</v>
      </c>
      <c r="E83" s="72">
        <v>212364</v>
      </c>
      <c r="F83" s="74">
        <f t="shared" si="9"/>
        <v>42042</v>
      </c>
      <c r="G83" s="70">
        <f t="shared" si="8"/>
        <v>0.246838341494346</v>
      </c>
      <c r="I83" s="225"/>
    </row>
    <row r="84" spans="1:9" ht="15" customHeight="1" x14ac:dyDescent="0.25">
      <c r="A84" s="75" t="s">
        <v>74</v>
      </c>
      <c r="B84" s="69">
        <v>21161366.210000005</v>
      </c>
      <c r="C84" s="69">
        <v>21992478</v>
      </c>
      <c r="D84" s="306">
        <v>21992478</v>
      </c>
      <c r="E84" s="69">
        <v>21347432</v>
      </c>
      <c r="F84" s="74">
        <f t="shared" si="9"/>
        <v>-645046</v>
      </c>
      <c r="G84" s="70">
        <f t="shared" si="8"/>
        <v>-2.9330301023831877E-2</v>
      </c>
      <c r="I84" s="225"/>
    </row>
    <row r="85" spans="1:9" ht="15" customHeight="1" x14ac:dyDescent="0.25">
      <c r="A85" s="75" t="s">
        <v>75</v>
      </c>
      <c r="B85" s="65">
        <v>954567.26000000013</v>
      </c>
      <c r="C85" s="65">
        <v>1359780</v>
      </c>
      <c r="D85" s="305">
        <v>1359780</v>
      </c>
      <c r="E85" s="65">
        <v>1415603</v>
      </c>
      <c r="F85" s="74">
        <f t="shared" si="9"/>
        <v>55823</v>
      </c>
      <c r="G85" s="70">
        <f t="shared" si="8"/>
        <v>4.1052964450131638E-2</v>
      </c>
      <c r="I85" s="225"/>
    </row>
    <row r="86" spans="1:9" s="124" customFormat="1" ht="15" customHeight="1" x14ac:dyDescent="0.25">
      <c r="A86" s="78" t="s">
        <v>76</v>
      </c>
      <c r="B86" s="96">
        <v>22141076.490000006</v>
      </c>
      <c r="C86" s="96">
        <v>23522580</v>
      </c>
      <c r="D86" s="317">
        <v>23522580</v>
      </c>
      <c r="E86" s="96">
        <v>22975399</v>
      </c>
      <c r="F86" s="80">
        <f t="shared" si="9"/>
        <v>-547181</v>
      </c>
      <c r="G86" s="81">
        <f t="shared" si="8"/>
        <v>-2.3261946606197108E-2</v>
      </c>
      <c r="I86" s="226"/>
    </row>
    <row r="87" spans="1:9" ht="15" customHeight="1" x14ac:dyDescent="0.25">
      <c r="A87" s="75" t="s">
        <v>77</v>
      </c>
      <c r="B87" s="65">
        <v>1298170.8</v>
      </c>
      <c r="C87" s="65">
        <v>2545262</v>
      </c>
      <c r="D87" s="305">
        <v>2545262</v>
      </c>
      <c r="E87" s="65">
        <v>1245362</v>
      </c>
      <c r="F87" s="74">
        <f t="shared" si="9"/>
        <v>-1299900</v>
      </c>
      <c r="G87" s="70">
        <f t="shared" si="8"/>
        <v>-0.5107136318382941</v>
      </c>
      <c r="I87" s="225"/>
    </row>
    <row r="88" spans="1:9" ht="15" customHeight="1" x14ac:dyDescent="0.25">
      <c r="A88" s="75" t="s">
        <v>78</v>
      </c>
      <c r="B88" s="74">
        <v>3411095.1100000003</v>
      </c>
      <c r="C88" s="74">
        <v>3600984</v>
      </c>
      <c r="D88" s="307">
        <v>3600984</v>
      </c>
      <c r="E88" s="74">
        <v>3690229</v>
      </c>
      <c r="F88" s="74">
        <f t="shared" si="9"/>
        <v>89245</v>
      </c>
      <c r="G88" s="70">
        <f t="shared" si="8"/>
        <v>2.4783503620121612E-2</v>
      </c>
      <c r="I88" s="225"/>
    </row>
    <row r="89" spans="1:9" ht="15" customHeight="1" x14ac:dyDescent="0.25">
      <c r="A89" s="75" t="s">
        <v>79</v>
      </c>
      <c r="B89" s="74">
        <v>0</v>
      </c>
      <c r="C89" s="74">
        <v>0</v>
      </c>
      <c r="D89" s="307">
        <v>0</v>
      </c>
      <c r="E89" s="74">
        <v>0</v>
      </c>
      <c r="F89" s="74">
        <f t="shared" si="9"/>
        <v>0</v>
      </c>
      <c r="G89" s="70">
        <f t="shared" si="8"/>
        <v>0</v>
      </c>
      <c r="I89" s="225"/>
    </row>
    <row r="90" spans="1:9" ht="15" customHeight="1" x14ac:dyDescent="0.25">
      <c r="A90" s="75" t="s">
        <v>80</v>
      </c>
      <c r="B90" s="74">
        <v>7734895.8499999996</v>
      </c>
      <c r="C90" s="74">
        <v>5940004</v>
      </c>
      <c r="D90" s="307">
        <v>5940004</v>
      </c>
      <c r="E90" s="74">
        <v>8235783</v>
      </c>
      <c r="F90" s="74">
        <f t="shared" si="9"/>
        <v>2295779</v>
      </c>
      <c r="G90" s="70">
        <f t="shared" si="8"/>
        <v>0.38649452087911051</v>
      </c>
      <c r="I90" s="225"/>
    </row>
    <row r="91" spans="1:9" s="124" customFormat="1" ht="15" customHeight="1" x14ac:dyDescent="0.25">
      <c r="A91" s="78" t="s">
        <v>81</v>
      </c>
      <c r="B91" s="80">
        <v>12444161.76</v>
      </c>
      <c r="C91" s="80">
        <v>12086250</v>
      </c>
      <c r="D91" s="311">
        <v>12086250</v>
      </c>
      <c r="E91" s="80">
        <v>13171374</v>
      </c>
      <c r="F91" s="80">
        <f t="shared" si="9"/>
        <v>1085124</v>
      </c>
      <c r="G91" s="81">
        <f t="shared" si="8"/>
        <v>8.9781694073844245E-2</v>
      </c>
      <c r="I91" s="226"/>
    </row>
    <row r="92" spans="1:9" ht="15" customHeight="1" x14ac:dyDescent="0.25">
      <c r="A92" s="75" t="s">
        <v>82</v>
      </c>
      <c r="B92" s="74">
        <v>1100163.3599999999</v>
      </c>
      <c r="C92" s="74">
        <v>1442888</v>
      </c>
      <c r="D92" s="307">
        <v>1442888</v>
      </c>
      <c r="E92" s="74">
        <v>3159824</v>
      </c>
      <c r="F92" s="74">
        <f t="shared" si="9"/>
        <v>1716936</v>
      </c>
      <c r="G92" s="70">
        <f t="shared" si="8"/>
        <v>1.1899301955522534</v>
      </c>
      <c r="I92" s="225"/>
    </row>
    <row r="93" spans="1:9" ht="15" customHeight="1" x14ac:dyDescent="0.25">
      <c r="A93" s="75" t="s">
        <v>83</v>
      </c>
      <c r="B93" s="74">
        <v>162</v>
      </c>
      <c r="C93" s="74">
        <v>10000</v>
      </c>
      <c r="D93" s="307">
        <v>10000</v>
      </c>
      <c r="E93" s="74">
        <v>10000</v>
      </c>
      <c r="F93" s="74">
        <f t="shared" si="9"/>
        <v>0</v>
      </c>
      <c r="G93" s="70">
        <f t="shared" si="8"/>
        <v>0</v>
      </c>
      <c r="I93" s="225"/>
    </row>
    <row r="94" spans="1:9" ht="15" customHeight="1" x14ac:dyDescent="0.25">
      <c r="A94" s="83" t="s">
        <v>84</v>
      </c>
      <c r="B94" s="74">
        <v>0</v>
      </c>
      <c r="C94" s="74">
        <v>0</v>
      </c>
      <c r="D94" s="307">
        <v>0</v>
      </c>
      <c r="E94" s="74">
        <v>0</v>
      </c>
      <c r="F94" s="74">
        <f t="shared" si="9"/>
        <v>0</v>
      </c>
      <c r="G94" s="70">
        <f t="shared" si="8"/>
        <v>0</v>
      </c>
      <c r="I94" s="225"/>
    </row>
    <row r="95" spans="1:9" s="124" customFormat="1" ht="15" customHeight="1" x14ac:dyDescent="0.25">
      <c r="A95" s="97" t="s">
        <v>85</v>
      </c>
      <c r="B95" s="96">
        <v>1100325.3599999999</v>
      </c>
      <c r="C95" s="96">
        <v>1452888</v>
      </c>
      <c r="D95" s="317">
        <v>1452888</v>
      </c>
      <c r="E95" s="96">
        <v>3169824</v>
      </c>
      <c r="F95" s="80">
        <f t="shared" si="9"/>
        <v>1716936</v>
      </c>
      <c r="G95" s="81">
        <f t="shared" si="8"/>
        <v>1.1817400928357864</v>
      </c>
      <c r="I95" s="226"/>
    </row>
    <row r="96" spans="1:9" ht="15" customHeight="1" x14ac:dyDescent="0.25">
      <c r="A96" s="83" t="s">
        <v>86</v>
      </c>
      <c r="B96" s="74">
        <v>0</v>
      </c>
      <c r="C96" s="74">
        <v>0</v>
      </c>
      <c r="D96" s="307">
        <v>0</v>
      </c>
      <c r="E96" s="74">
        <v>0</v>
      </c>
      <c r="F96" s="74">
        <f t="shared" si="9"/>
        <v>0</v>
      </c>
      <c r="G96" s="70">
        <f t="shared" si="8"/>
        <v>0</v>
      </c>
      <c r="I96" s="225"/>
    </row>
    <row r="97" spans="1:10" s="124" customFormat="1" ht="15" customHeight="1" thickBot="1" x14ac:dyDescent="0.3">
      <c r="A97" s="195" t="s">
        <v>67</v>
      </c>
      <c r="B97" s="196">
        <v>81787117.020000011</v>
      </c>
      <c r="C97" s="196">
        <v>82350197</v>
      </c>
      <c r="D97" s="313">
        <v>89627897</v>
      </c>
      <c r="E97" s="196">
        <v>93886724</v>
      </c>
      <c r="F97" s="196">
        <f>E97-C97</f>
        <v>11536527</v>
      </c>
      <c r="G97" s="198">
        <f t="shared" si="8"/>
        <v>0.14009106742027588</v>
      </c>
      <c r="I97" s="226"/>
    </row>
    <row r="98" spans="1:10" ht="15" customHeight="1" thickTop="1" x14ac:dyDescent="0.4">
      <c r="A98" s="4"/>
      <c r="B98" s="5"/>
      <c r="C98" s="5"/>
      <c r="D98" s="142"/>
      <c r="E98" s="5"/>
      <c r="F98" s="5"/>
      <c r="G98" s="6" t="s">
        <v>46</v>
      </c>
      <c r="I98" s="142"/>
      <c r="J98" s="142"/>
    </row>
    <row r="99" spans="1:10" x14ac:dyDescent="0.25">
      <c r="A99" s="11" t="s">
        <v>196</v>
      </c>
    </row>
    <row r="100" spans="1:10" x14ac:dyDescent="0.25">
      <c r="A100" s="11" t="s">
        <v>190</v>
      </c>
    </row>
  </sheetData>
  <mergeCells count="1">
    <mergeCell ref="D2:D3"/>
  </mergeCells>
  <hyperlinks>
    <hyperlink ref="J2" location="Home!A1" tooltip="Home" display="Home" xr:uid="{00000000-0004-0000-1B00-000000000000}"/>
  </hyperlinks>
  <printOptions horizontalCentered="1" verticalCentered="1"/>
  <pageMargins left="0.25" right="0.25" top="0.75" bottom="0.75" header="0.3" footer="0.3"/>
  <pageSetup scale="46" fitToWidth="0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29">
    <tabColor theme="9" tint="0.79998168889431442"/>
    <pageSetUpPr fitToPage="1"/>
  </sheetPr>
  <dimension ref="A1:N100"/>
  <sheetViews>
    <sheetView workbookViewId="0">
      <pane xSplit="1" ySplit="5" topLeftCell="B6" activePane="bottomRight" state="frozen"/>
      <selection activeCell="I2" sqref="I2"/>
      <selection pane="topRight" activeCell="I2" sqref="I2"/>
      <selection pane="bottomLeft" activeCell="I2" sqref="I2"/>
      <selection pane="bottomRight" activeCell="B59" sqref="B59"/>
    </sheetView>
  </sheetViews>
  <sheetFormatPr defaultColWidth="9.140625" defaultRowHeight="15.75" x14ac:dyDescent="0.25"/>
  <cols>
    <col min="1" max="1" width="66.5703125" style="11" customWidth="1"/>
    <col min="2" max="3" width="23.7109375" style="12" customWidth="1"/>
    <col min="4" max="4" width="27.140625" style="139" bestFit="1" customWidth="1"/>
    <col min="5" max="6" width="23.7109375" style="12" customWidth="1"/>
    <col min="7" max="7" width="23.7109375" style="13" customWidth="1"/>
    <col min="9" max="9" width="7.7109375" style="139" customWidth="1"/>
    <col min="10" max="10" width="11.5703125" style="139" customWidth="1"/>
    <col min="11" max="16384" width="9.140625" style="139"/>
  </cols>
  <sheetData>
    <row r="1" spans="1:10" ht="19.5" customHeight="1" thickBot="1" x14ac:dyDescent="0.3">
      <c r="A1" s="30" t="s">
        <v>0</v>
      </c>
      <c r="B1" s="31"/>
      <c r="D1" s="142"/>
      <c r="E1" s="32" t="s">
        <v>1</v>
      </c>
      <c r="F1" s="29" t="s">
        <v>118</v>
      </c>
      <c r="G1" s="29"/>
      <c r="I1" s="142"/>
      <c r="J1" s="142"/>
    </row>
    <row r="2" spans="1:10" ht="19.5" customHeight="1" thickBot="1" x14ac:dyDescent="0.3">
      <c r="A2" s="30" t="s">
        <v>2</v>
      </c>
      <c r="B2" s="31"/>
      <c r="C2" s="31"/>
      <c r="D2" s="355" t="s">
        <v>207</v>
      </c>
      <c r="E2" s="31"/>
      <c r="F2" s="31"/>
      <c r="G2" s="36"/>
      <c r="I2" s="142"/>
      <c r="J2" s="209" t="s">
        <v>187</v>
      </c>
    </row>
    <row r="3" spans="1:10" ht="19.5" customHeight="1" thickBot="1" x14ac:dyDescent="0.3">
      <c r="A3" s="37" t="s">
        <v>3</v>
      </c>
      <c r="B3" s="38"/>
      <c r="C3" s="38"/>
      <c r="D3" s="356"/>
      <c r="E3" s="38"/>
      <c r="F3" s="38"/>
      <c r="G3" s="39"/>
      <c r="I3" s="142"/>
      <c r="J3" s="142"/>
    </row>
    <row r="4" spans="1:10" ht="15" customHeight="1" thickTop="1" x14ac:dyDescent="0.25">
      <c r="A4" s="57" t="s">
        <v>4</v>
      </c>
      <c r="B4" s="58" t="s">
        <v>5</v>
      </c>
      <c r="C4" s="59" t="s">
        <v>6</v>
      </c>
      <c r="D4" s="303" t="s">
        <v>212</v>
      </c>
      <c r="E4" s="59" t="s">
        <v>6</v>
      </c>
      <c r="F4" s="59" t="s">
        <v>7</v>
      </c>
      <c r="G4" s="60" t="s">
        <v>8</v>
      </c>
      <c r="I4" s="224"/>
    </row>
    <row r="5" spans="1:10" s="140" customFormat="1" ht="15" customHeight="1" x14ac:dyDescent="0.25">
      <c r="A5" s="61"/>
      <c r="B5" s="62" t="s">
        <v>197</v>
      </c>
      <c r="C5" s="62" t="s">
        <v>208</v>
      </c>
      <c r="D5" s="304" t="s">
        <v>210</v>
      </c>
      <c r="E5" s="62" t="s">
        <v>209</v>
      </c>
      <c r="F5" s="62" t="s">
        <v>197</v>
      </c>
      <c r="G5" s="63" t="s">
        <v>9</v>
      </c>
      <c r="I5" s="224"/>
    </row>
    <row r="6" spans="1:10" ht="15" customHeight="1" x14ac:dyDescent="0.25">
      <c r="A6" s="64" t="s">
        <v>10</v>
      </c>
      <c r="B6" s="65"/>
      <c r="C6" s="65"/>
      <c r="D6" s="305"/>
      <c r="E6" s="65"/>
      <c r="F6" s="65"/>
      <c r="G6" s="66"/>
      <c r="I6" s="225"/>
    </row>
    <row r="7" spans="1:10" ht="15" customHeight="1" x14ac:dyDescent="0.25">
      <c r="A7" s="64" t="s">
        <v>11</v>
      </c>
      <c r="B7" s="65"/>
      <c r="C7" s="65"/>
      <c r="D7" s="305"/>
      <c r="E7" s="65"/>
      <c r="F7" s="65"/>
      <c r="G7" s="67"/>
      <c r="I7" s="225"/>
    </row>
    <row r="8" spans="1:10" ht="15" customHeight="1" x14ac:dyDescent="0.25">
      <c r="A8" s="68" t="s">
        <v>12</v>
      </c>
      <c r="B8" s="69">
        <v>72313200</v>
      </c>
      <c r="C8" s="69">
        <v>72313200</v>
      </c>
      <c r="D8" s="306">
        <v>72313200</v>
      </c>
      <c r="E8" s="69">
        <v>81182543</v>
      </c>
      <c r="F8" s="69">
        <f>E8-C8</f>
        <v>8869343</v>
      </c>
      <c r="G8" s="70">
        <f t="shared" ref="G8:G31" si="0">IF(ISBLANK(F8),"  ",IF(C8&gt;0,F8/C8,IF(F8&gt;0,1,0)))</f>
        <v>0.12265178418324732</v>
      </c>
      <c r="I8" s="225"/>
    </row>
    <row r="9" spans="1:10" ht="15" customHeight="1" x14ac:dyDescent="0.25">
      <c r="A9" s="68" t="s">
        <v>13</v>
      </c>
      <c r="B9" s="69">
        <v>0</v>
      </c>
      <c r="C9" s="69">
        <v>0</v>
      </c>
      <c r="D9" s="306">
        <v>0</v>
      </c>
      <c r="E9" s="69">
        <v>0</v>
      </c>
      <c r="F9" s="69">
        <f>E9-C9</f>
        <v>0</v>
      </c>
      <c r="G9" s="70">
        <f t="shared" si="0"/>
        <v>0</v>
      </c>
      <c r="I9" s="225"/>
    </row>
    <row r="10" spans="1:10" ht="15" customHeight="1" x14ac:dyDescent="0.25">
      <c r="A10" s="71" t="s">
        <v>14</v>
      </c>
      <c r="B10" s="72">
        <v>3526217</v>
      </c>
      <c r="C10" s="72">
        <v>3526217</v>
      </c>
      <c r="D10" s="314">
        <v>3526217</v>
      </c>
      <c r="E10" s="72">
        <v>3554855</v>
      </c>
      <c r="F10" s="69">
        <f t="shared" ref="F10:F31" si="1">E10-C10</f>
        <v>28638</v>
      </c>
      <c r="G10" s="70">
        <f t="shared" si="0"/>
        <v>8.1214514024519763E-3</v>
      </c>
      <c r="I10" s="225"/>
    </row>
    <row r="11" spans="1:10" ht="15" customHeight="1" x14ac:dyDescent="0.25">
      <c r="A11" s="73" t="s">
        <v>15</v>
      </c>
      <c r="B11" s="74">
        <v>0</v>
      </c>
      <c r="C11" s="74">
        <v>0</v>
      </c>
      <c r="D11" s="307">
        <v>0</v>
      </c>
      <c r="E11" s="74">
        <v>0</v>
      </c>
      <c r="F11" s="69">
        <f t="shared" si="1"/>
        <v>0</v>
      </c>
      <c r="G11" s="70">
        <f t="shared" si="0"/>
        <v>0</v>
      </c>
      <c r="I11" s="225"/>
    </row>
    <row r="12" spans="1:10" ht="15" customHeight="1" x14ac:dyDescent="0.25">
      <c r="A12" s="75" t="s">
        <v>16</v>
      </c>
      <c r="B12" s="74">
        <v>3526217</v>
      </c>
      <c r="C12" s="74">
        <v>3526217</v>
      </c>
      <c r="D12" s="307">
        <v>3526217</v>
      </c>
      <c r="E12" s="74">
        <v>3554855</v>
      </c>
      <c r="F12" s="69">
        <f t="shared" si="1"/>
        <v>28638</v>
      </c>
      <c r="G12" s="70">
        <f t="shared" si="0"/>
        <v>8.1214514024519763E-3</v>
      </c>
      <c r="I12" s="225"/>
    </row>
    <row r="13" spans="1:10" ht="15" customHeight="1" x14ac:dyDescent="0.25">
      <c r="A13" s="75" t="s">
        <v>17</v>
      </c>
      <c r="B13" s="74">
        <v>0</v>
      </c>
      <c r="C13" s="74">
        <v>0</v>
      </c>
      <c r="D13" s="307">
        <v>0</v>
      </c>
      <c r="E13" s="74">
        <v>0</v>
      </c>
      <c r="F13" s="69">
        <f t="shared" si="1"/>
        <v>0</v>
      </c>
      <c r="G13" s="70">
        <f t="shared" si="0"/>
        <v>0</v>
      </c>
      <c r="I13" s="225"/>
    </row>
    <row r="14" spans="1:10" ht="15" customHeight="1" x14ac:dyDescent="0.25">
      <c r="A14" s="75" t="s">
        <v>18</v>
      </c>
      <c r="B14" s="74">
        <v>0</v>
      </c>
      <c r="C14" s="74">
        <v>0</v>
      </c>
      <c r="D14" s="307">
        <v>0</v>
      </c>
      <c r="E14" s="74">
        <v>0</v>
      </c>
      <c r="F14" s="69">
        <f t="shared" si="1"/>
        <v>0</v>
      </c>
      <c r="G14" s="70">
        <f t="shared" si="0"/>
        <v>0</v>
      </c>
      <c r="I14" s="225"/>
    </row>
    <row r="15" spans="1:10" ht="15" customHeight="1" x14ac:dyDescent="0.25">
      <c r="A15" s="75" t="s">
        <v>19</v>
      </c>
      <c r="B15" s="74">
        <v>0</v>
      </c>
      <c r="C15" s="74">
        <v>0</v>
      </c>
      <c r="D15" s="307">
        <v>0</v>
      </c>
      <c r="E15" s="74">
        <v>0</v>
      </c>
      <c r="F15" s="69">
        <f t="shared" si="1"/>
        <v>0</v>
      </c>
      <c r="G15" s="70">
        <f t="shared" si="0"/>
        <v>0</v>
      </c>
      <c r="I15" s="225"/>
    </row>
    <row r="16" spans="1:10" ht="15" customHeight="1" x14ac:dyDescent="0.25">
      <c r="A16" s="75" t="s">
        <v>20</v>
      </c>
      <c r="B16" s="74">
        <v>0</v>
      </c>
      <c r="C16" s="74">
        <v>0</v>
      </c>
      <c r="D16" s="307">
        <v>0</v>
      </c>
      <c r="E16" s="74">
        <v>0</v>
      </c>
      <c r="F16" s="69">
        <f t="shared" si="1"/>
        <v>0</v>
      </c>
      <c r="G16" s="70">
        <f t="shared" si="0"/>
        <v>0</v>
      </c>
      <c r="I16" s="225"/>
    </row>
    <row r="17" spans="1:9" ht="15" customHeight="1" x14ac:dyDescent="0.25">
      <c r="A17" s="75" t="s">
        <v>21</v>
      </c>
      <c r="B17" s="74">
        <v>0</v>
      </c>
      <c r="C17" s="74">
        <v>0</v>
      </c>
      <c r="D17" s="307">
        <v>0</v>
      </c>
      <c r="E17" s="74">
        <v>0</v>
      </c>
      <c r="F17" s="69">
        <f t="shared" si="1"/>
        <v>0</v>
      </c>
      <c r="G17" s="70">
        <f t="shared" si="0"/>
        <v>0</v>
      </c>
      <c r="I17" s="225"/>
    </row>
    <row r="18" spans="1:9" ht="15" customHeight="1" x14ac:dyDescent="0.25">
      <c r="A18" s="75" t="s">
        <v>22</v>
      </c>
      <c r="B18" s="74">
        <v>0</v>
      </c>
      <c r="C18" s="74">
        <v>0</v>
      </c>
      <c r="D18" s="307">
        <v>0</v>
      </c>
      <c r="E18" s="74">
        <v>0</v>
      </c>
      <c r="F18" s="69">
        <f t="shared" si="1"/>
        <v>0</v>
      </c>
      <c r="G18" s="70">
        <f t="shared" si="0"/>
        <v>0</v>
      </c>
      <c r="I18" s="225"/>
    </row>
    <row r="19" spans="1:9" ht="15" customHeight="1" x14ac:dyDescent="0.25">
      <c r="A19" s="75" t="s">
        <v>23</v>
      </c>
      <c r="B19" s="74">
        <v>0</v>
      </c>
      <c r="C19" s="74">
        <v>0</v>
      </c>
      <c r="D19" s="307">
        <v>0</v>
      </c>
      <c r="E19" s="74">
        <v>0</v>
      </c>
      <c r="F19" s="69">
        <f t="shared" si="1"/>
        <v>0</v>
      </c>
      <c r="G19" s="70">
        <f t="shared" si="0"/>
        <v>0</v>
      </c>
      <c r="I19" s="225"/>
    </row>
    <row r="20" spans="1:9" ht="15" customHeight="1" x14ac:dyDescent="0.25">
      <c r="A20" s="75" t="s">
        <v>24</v>
      </c>
      <c r="B20" s="74">
        <v>0</v>
      </c>
      <c r="C20" s="74">
        <v>0</v>
      </c>
      <c r="D20" s="307">
        <v>0</v>
      </c>
      <c r="E20" s="74">
        <v>0</v>
      </c>
      <c r="F20" s="69">
        <f t="shared" si="1"/>
        <v>0</v>
      </c>
      <c r="G20" s="70">
        <f t="shared" si="0"/>
        <v>0</v>
      </c>
      <c r="I20" s="225"/>
    </row>
    <row r="21" spans="1:9" ht="15" customHeight="1" x14ac:dyDescent="0.25">
      <c r="A21" s="75" t="s">
        <v>25</v>
      </c>
      <c r="B21" s="74">
        <v>0</v>
      </c>
      <c r="C21" s="74">
        <v>0</v>
      </c>
      <c r="D21" s="307">
        <v>0</v>
      </c>
      <c r="E21" s="74">
        <v>0</v>
      </c>
      <c r="F21" s="69">
        <f t="shared" si="1"/>
        <v>0</v>
      </c>
      <c r="G21" s="70">
        <f t="shared" si="0"/>
        <v>0</v>
      </c>
      <c r="I21" s="225"/>
    </row>
    <row r="22" spans="1:9" ht="15" customHeight="1" x14ac:dyDescent="0.25">
      <c r="A22" s="75" t="s">
        <v>26</v>
      </c>
      <c r="B22" s="74">
        <v>0</v>
      </c>
      <c r="C22" s="74">
        <v>0</v>
      </c>
      <c r="D22" s="307">
        <v>0</v>
      </c>
      <c r="E22" s="74">
        <v>0</v>
      </c>
      <c r="F22" s="69">
        <f t="shared" si="1"/>
        <v>0</v>
      </c>
      <c r="G22" s="70">
        <f t="shared" si="0"/>
        <v>0</v>
      </c>
      <c r="I22" s="225"/>
    </row>
    <row r="23" spans="1:9" ht="15" customHeight="1" x14ac:dyDescent="0.25">
      <c r="A23" s="76" t="s">
        <v>27</v>
      </c>
      <c r="B23" s="74">
        <v>0</v>
      </c>
      <c r="C23" s="74">
        <v>0</v>
      </c>
      <c r="D23" s="307">
        <v>0</v>
      </c>
      <c r="E23" s="74">
        <v>0</v>
      </c>
      <c r="F23" s="69">
        <f t="shared" si="1"/>
        <v>0</v>
      </c>
      <c r="G23" s="70">
        <f t="shared" si="0"/>
        <v>0</v>
      </c>
      <c r="I23" s="225"/>
    </row>
    <row r="24" spans="1:9" ht="15" customHeight="1" x14ac:dyDescent="0.25">
      <c r="A24" s="76" t="s">
        <v>28</v>
      </c>
      <c r="B24" s="74">
        <v>0</v>
      </c>
      <c r="C24" s="74">
        <v>0</v>
      </c>
      <c r="D24" s="307">
        <v>0</v>
      </c>
      <c r="E24" s="74">
        <v>0</v>
      </c>
      <c r="F24" s="69">
        <f t="shared" si="1"/>
        <v>0</v>
      </c>
      <c r="G24" s="70">
        <f t="shared" si="0"/>
        <v>0</v>
      </c>
      <c r="I24" s="225"/>
    </row>
    <row r="25" spans="1:9" ht="15" customHeight="1" x14ac:dyDescent="0.25">
      <c r="A25" s="76" t="s">
        <v>29</v>
      </c>
      <c r="B25" s="74">
        <v>0</v>
      </c>
      <c r="C25" s="74">
        <v>0</v>
      </c>
      <c r="D25" s="307">
        <v>0</v>
      </c>
      <c r="E25" s="74">
        <v>0</v>
      </c>
      <c r="F25" s="69">
        <f t="shared" si="1"/>
        <v>0</v>
      </c>
      <c r="G25" s="70">
        <f t="shared" si="0"/>
        <v>0</v>
      </c>
      <c r="I25" s="225"/>
    </row>
    <row r="26" spans="1:9" ht="15" customHeight="1" x14ac:dyDescent="0.25">
      <c r="A26" s="76" t="s">
        <v>30</v>
      </c>
      <c r="B26" s="74">
        <v>0</v>
      </c>
      <c r="C26" s="74">
        <v>0</v>
      </c>
      <c r="D26" s="307">
        <v>0</v>
      </c>
      <c r="E26" s="74">
        <v>0</v>
      </c>
      <c r="F26" s="69">
        <f t="shared" si="1"/>
        <v>0</v>
      </c>
      <c r="G26" s="70">
        <f t="shared" si="0"/>
        <v>0</v>
      </c>
      <c r="I26" s="225"/>
    </row>
    <row r="27" spans="1:9" ht="15" customHeight="1" x14ac:dyDescent="0.25">
      <c r="A27" s="76" t="s">
        <v>31</v>
      </c>
      <c r="B27" s="74">
        <v>0</v>
      </c>
      <c r="C27" s="74">
        <v>0</v>
      </c>
      <c r="D27" s="307">
        <v>0</v>
      </c>
      <c r="E27" s="74">
        <v>0</v>
      </c>
      <c r="F27" s="69">
        <f t="shared" si="1"/>
        <v>0</v>
      </c>
      <c r="G27" s="70">
        <f t="shared" si="0"/>
        <v>0</v>
      </c>
      <c r="I27" s="225"/>
    </row>
    <row r="28" spans="1:9" ht="15" customHeight="1" x14ac:dyDescent="0.25">
      <c r="A28" s="76" t="s">
        <v>87</v>
      </c>
      <c r="B28" s="74">
        <v>0</v>
      </c>
      <c r="C28" s="74">
        <v>0</v>
      </c>
      <c r="D28" s="307">
        <v>0</v>
      </c>
      <c r="E28" s="74">
        <v>0</v>
      </c>
      <c r="F28" s="69">
        <f t="shared" si="1"/>
        <v>0</v>
      </c>
      <c r="G28" s="70">
        <f t="shared" si="0"/>
        <v>0</v>
      </c>
      <c r="I28" s="225"/>
    </row>
    <row r="29" spans="1:9" ht="15" customHeight="1" x14ac:dyDescent="0.25">
      <c r="A29" s="76" t="s">
        <v>32</v>
      </c>
      <c r="B29" s="74">
        <v>0</v>
      </c>
      <c r="C29" s="74">
        <v>0</v>
      </c>
      <c r="D29" s="307">
        <v>0</v>
      </c>
      <c r="E29" s="74">
        <v>0</v>
      </c>
      <c r="F29" s="69">
        <f t="shared" si="1"/>
        <v>0</v>
      </c>
      <c r="G29" s="70">
        <f t="shared" si="0"/>
        <v>0</v>
      </c>
      <c r="I29" s="225"/>
    </row>
    <row r="30" spans="1:9" ht="15" customHeight="1" x14ac:dyDescent="0.25">
      <c r="A30" s="217" t="s">
        <v>199</v>
      </c>
      <c r="B30" s="74">
        <v>0</v>
      </c>
      <c r="C30" s="74">
        <v>0</v>
      </c>
      <c r="D30" s="307">
        <v>0</v>
      </c>
      <c r="E30" s="74">
        <v>0</v>
      </c>
      <c r="F30" s="69">
        <f t="shared" si="1"/>
        <v>0</v>
      </c>
      <c r="G30" s="70">
        <f t="shared" si="0"/>
        <v>0</v>
      </c>
      <c r="I30" s="225"/>
    </row>
    <row r="31" spans="1:9" ht="15" customHeight="1" x14ac:dyDescent="0.25">
      <c r="A31" s="76" t="s">
        <v>200</v>
      </c>
      <c r="B31" s="74">
        <v>0</v>
      </c>
      <c r="C31" s="74">
        <v>0</v>
      </c>
      <c r="D31" s="307">
        <v>0</v>
      </c>
      <c r="E31" s="74">
        <v>0</v>
      </c>
      <c r="F31" s="69">
        <f t="shared" si="1"/>
        <v>0</v>
      </c>
      <c r="G31" s="70">
        <f t="shared" si="0"/>
        <v>0</v>
      </c>
      <c r="I31" s="225"/>
    </row>
    <row r="32" spans="1:9" ht="15" customHeight="1" x14ac:dyDescent="0.25">
      <c r="A32" s="350" t="s">
        <v>211</v>
      </c>
      <c r="B32" s="74">
        <v>0</v>
      </c>
      <c r="C32" s="74">
        <v>0</v>
      </c>
      <c r="D32" s="307">
        <v>0</v>
      </c>
      <c r="E32" s="74">
        <v>0</v>
      </c>
      <c r="F32" s="69">
        <f t="shared" ref="F32" si="2">E32-C32</f>
        <v>0</v>
      </c>
      <c r="G32" s="70">
        <f t="shared" ref="G32" si="3">IF(ISBLANK(F32),"  ",IF(C32&gt;0,F32/C32,IF(F32&gt;0,1,0)))</f>
        <v>0</v>
      </c>
      <c r="I32" s="225"/>
    </row>
    <row r="33" spans="1:14" ht="15" customHeight="1" x14ac:dyDescent="0.25">
      <c r="A33" s="77" t="s">
        <v>33</v>
      </c>
      <c r="B33" s="74"/>
      <c r="C33" s="74"/>
      <c r="D33" s="307"/>
      <c r="E33" s="74"/>
      <c r="F33" s="74"/>
      <c r="G33" s="66"/>
      <c r="I33" s="225"/>
    </row>
    <row r="34" spans="1:14" ht="15" customHeight="1" x14ac:dyDescent="0.25">
      <c r="A34" s="73" t="s">
        <v>34</v>
      </c>
      <c r="B34" s="69">
        <v>0</v>
      </c>
      <c r="C34" s="69">
        <v>0</v>
      </c>
      <c r="D34" s="306">
        <v>0</v>
      </c>
      <c r="E34" s="69">
        <v>0</v>
      </c>
      <c r="F34" s="69">
        <f>E34-C34</f>
        <v>0</v>
      </c>
      <c r="G34" s="70">
        <f>IF(ISBLANK(F34),"  ",IF(C34&gt;0,F34/C34,IF(F34&gt;0,1,0)))</f>
        <v>0</v>
      </c>
      <c r="I34" s="225"/>
    </row>
    <row r="35" spans="1:14" ht="15" customHeight="1" x14ac:dyDescent="0.25">
      <c r="A35" s="78" t="s">
        <v>35</v>
      </c>
      <c r="B35" s="74"/>
      <c r="C35" s="74"/>
      <c r="D35" s="307"/>
      <c r="E35" s="74"/>
      <c r="F35" s="74"/>
      <c r="G35" s="66"/>
      <c r="I35" s="225"/>
    </row>
    <row r="36" spans="1:14" ht="15" customHeight="1" x14ac:dyDescent="0.25">
      <c r="A36" s="73" t="s">
        <v>34</v>
      </c>
      <c r="B36" s="65">
        <v>0</v>
      </c>
      <c r="C36" s="65">
        <v>0</v>
      </c>
      <c r="D36" s="305">
        <v>0</v>
      </c>
      <c r="E36" s="65">
        <v>0</v>
      </c>
      <c r="F36" s="69">
        <f>E36-C36</f>
        <v>0</v>
      </c>
      <c r="G36" s="70">
        <f>IF(ISBLANK(F36),"  ",IF(C36&gt;0,F36/C36,IF(F36&gt;0,1,0)))</f>
        <v>0</v>
      </c>
      <c r="I36" s="225"/>
    </row>
    <row r="37" spans="1:14" ht="15" customHeight="1" x14ac:dyDescent="0.25">
      <c r="A37" s="75" t="s">
        <v>36</v>
      </c>
      <c r="B37" s="74"/>
      <c r="C37" s="74"/>
      <c r="D37" s="307"/>
      <c r="E37" s="74"/>
      <c r="F37" s="72"/>
      <c r="G37" s="70" t="str">
        <f>IF(ISBLANK(F37),"  ",IF(C37&gt;0,F37/C37,IF(F37&gt;0,1,0)))</f>
        <v xml:space="preserve">  </v>
      </c>
      <c r="I37" s="225"/>
    </row>
    <row r="38" spans="1:14" s="124" customFormat="1" ht="15" customHeight="1" x14ac:dyDescent="0.25">
      <c r="A38" s="79" t="s">
        <v>38</v>
      </c>
      <c r="B38" s="80">
        <v>75839417</v>
      </c>
      <c r="C38" s="80">
        <v>75839417</v>
      </c>
      <c r="D38" s="311">
        <v>75839417</v>
      </c>
      <c r="E38" s="80">
        <v>84737398</v>
      </c>
      <c r="F38" s="80">
        <f>E38-C38</f>
        <v>8897981</v>
      </c>
      <c r="G38" s="81">
        <f>IF(ISBLANK(F38),"  ",IF(C38&gt;0,F38/C38,IF(F38&gt;0,1,0)))</f>
        <v>0.1173266007569652</v>
      </c>
      <c r="I38" s="226"/>
    </row>
    <row r="39" spans="1:14" ht="15" customHeight="1" x14ac:dyDescent="0.25">
      <c r="A39" s="77" t="s">
        <v>39</v>
      </c>
      <c r="B39" s="74"/>
      <c r="C39" s="74"/>
      <c r="D39" s="307"/>
      <c r="E39" s="74"/>
      <c r="F39" s="74"/>
      <c r="G39" s="66"/>
      <c r="I39" s="225"/>
    </row>
    <row r="40" spans="1:14" ht="15" customHeight="1" x14ac:dyDescent="0.25">
      <c r="A40" s="82" t="s">
        <v>40</v>
      </c>
      <c r="B40" s="69">
        <v>0</v>
      </c>
      <c r="C40" s="69">
        <v>0</v>
      </c>
      <c r="D40" s="306">
        <v>0</v>
      </c>
      <c r="E40" s="69">
        <v>0</v>
      </c>
      <c r="F40" s="69">
        <f>E40-C40</f>
        <v>0</v>
      </c>
      <c r="G40" s="70">
        <f t="shared" ref="G40:G45" si="4">IF(ISBLANK(F40),"  ",IF(C40&gt;0,F40/C40,IF(F40&gt;0,1,0)))</f>
        <v>0</v>
      </c>
      <c r="I40" s="225"/>
    </row>
    <row r="41" spans="1:14" ht="15" customHeight="1" x14ac:dyDescent="0.25">
      <c r="A41" s="83" t="s">
        <v>41</v>
      </c>
      <c r="B41" s="69">
        <v>0</v>
      </c>
      <c r="C41" s="69">
        <v>0</v>
      </c>
      <c r="D41" s="306">
        <v>0</v>
      </c>
      <c r="E41" s="69">
        <v>0</v>
      </c>
      <c r="F41" s="72">
        <f>E41-C41</f>
        <v>0</v>
      </c>
      <c r="G41" s="70">
        <f t="shared" si="4"/>
        <v>0</v>
      </c>
      <c r="I41" s="225"/>
    </row>
    <row r="42" spans="1:14" ht="15" customHeight="1" x14ac:dyDescent="0.25">
      <c r="A42" s="83" t="s">
        <v>42</v>
      </c>
      <c r="B42" s="69">
        <v>0</v>
      </c>
      <c r="C42" s="69">
        <v>0</v>
      </c>
      <c r="D42" s="306">
        <v>0</v>
      </c>
      <c r="E42" s="69">
        <v>0</v>
      </c>
      <c r="F42" s="72">
        <f t="shared" ref="F42:F45" si="5">E42-C42</f>
        <v>0</v>
      </c>
      <c r="G42" s="70">
        <f t="shared" si="4"/>
        <v>0</v>
      </c>
      <c r="I42" s="225"/>
    </row>
    <row r="43" spans="1:14" ht="15" customHeight="1" x14ac:dyDescent="0.25">
      <c r="A43" s="83" t="s">
        <v>43</v>
      </c>
      <c r="B43" s="69">
        <v>0</v>
      </c>
      <c r="C43" s="69">
        <v>0</v>
      </c>
      <c r="D43" s="306">
        <v>0</v>
      </c>
      <c r="E43" s="69">
        <v>0</v>
      </c>
      <c r="F43" s="72">
        <f t="shared" si="5"/>
        <v>0</v>
      </c>
      <c r="G43" s="70">
        <f t="shared" si="4"/>
        <v>0</v>
      </c>
      <c r="I43" s="225"/>
    </row>
    <row r="44" spans="1:14" ht="15" customHeight="1" x14ac:dyDescent="0.25">
      <c r="A44" s="84" t="s">
        <v>44</v>
      </c>
      <c r="B44" s="69">
        <v>0</v>
      </c>
      <c r="C44" s="69">
        <v>0</v>
      </c>
      <c r="D44" s="306">
        <v>0</v>
      </c>
      <c r="E44" s="69">
        <v>0</v>
      </c>
      <c r="F44" s="72">
        <f t="shared" si="5"/>
        <v>0</v>
      </c>
      <c r="G44" s="70">
        <f t="shared" si="4"/>
        <v>0</v>
      </c>
      <c r="I44" s="225"/>
    </row>
    <row r="45" spans="1:14" s="124" customFormat="1" ht="15" customHeight="1" x14ac:dyDescent="0.25">
      <c r="A45" s="77" t="s">
        <v>45</v>
      </c>
      <c r="B45" s="85">
        <v>0</v>
      </c>
      <c r="C45" s="85">
        <v>0</v>
      </c>
      <c r="D45" s="315">
        <v>0</v>
      </c>
      <c r="E45" s="85">
        <v>0</v>
      </c>
      <c r="F45" s="96">
        <f t="shared" si="5"/>
        <v>0</v>
      </c>
      <c r="G45" s="81">
        <f t="shared" si="4"/>
        <v>0</v>
      </c>
      <c r="I45" s="226"/>
      <c r="N45" s="124" t="s">
        <v>46</v>
      </c>
    </row>
    <row r="46" spans="1:14" ht="15" customHeight="1" x14ac:dyDescent="0.25">
      <c r="A46" s="75" t="s">
        <v>46</v>
      </c>
      <c r="B46" s="74"/>
      <c r="C46" s="74"/>
      <c r="D46" s="307"/>
      <c r="E46" s="74"/>
      <c r="F46" s="74"/>
      <c r="G46" s="66"/>
      <c r="I46" s="225"/>
    </row>
    <row r="47" spans="1:14" s="124" customFormat="1" ht="15" customHeight="1" x14ac:dyDescent="0.25">
      <c r="A47" s="86" t="s">
        <v>47</v>
      </c>
      <c r="B47" s="87">
        <v>0</v>
      </c>
      <c r="C47" s="87">
        <v>0</v>
      </c>
      <c r="D47" s="310">
        <v>0</v>
      </c>
      <c r="E47" s="87">
        <v>0</v>
      </c>
      <c r="F47" s="87">
        <f>E47-C47</f>
        <v>0</v>
      </c>
      <c r="G47" s="81">
        <f>IF(ISBLANK(F47),"  ",IF(C47&gt;0,F47/C47,IF(F47&gt;0,1,0)))</f>
        <v>0</v>
      </c>
      <c r="I47" s="226"/>
    </row>
    <row r="48" spans="1:14" ht="15" customHeight="1" x14ac:dyDescent="0.25">
      <c r="A48" s="75" t="s">
        <v>46</v>
      </c>
      <c r="B48" s="80"/>
      <c r="C48" s="80"/>
      <c r="D48" s="311"/>
      <c r="E48" s="80"/>
      <c r="F48" s="74"/>
      <c r="G48" s="66"/>
      <c r="I48" s="226"/>
    </row>
    <row r="49" spans="1:9" ht="15" customHeight="1" x14ac:dyDescent="0.25">
      <c r="A49" s="86" t="s">
        <v>198</v>
      </c>
      <c r="B49" s="87">
        <v>0</v>
      </c>
      <c r="C49" s="87">
        <v>0</v>
      </c>
      <c r="D49" s="310">
        <v>5350000</v>
      </c>
      <c r="E49" s="87">
        <v>0</v>
      </c>
      <c r="F49" s="87">
        <f>E49-C49</f>
        <v>0</v>
      </c>
      <c r="G49" s="81">
        <f>IF(ISBLANK(F49)," ",IF(C49&gt;0,F49/C49,IF(F49&gt;0,1,0)))</f>
        <v>0</v>
      </c>
      <c r="I49" s="226"/>
    </row>
    <row r="50" spans="1:9" ht="15" customHeight="1" x14ac:dyDescent="0.25">
      <c r="A50" s="73"/>
      <c r="B50" s="65"/>
      <c r="C50" s="65"/>
      <c r="D50" s="305"/>
      <c r="E50" s="65"/>
      <c r="F50" s="65"/>
      <c r="G50" s="67"/>
      <c r="I50" s="225"/>
    </row>
    <row r="51" spans="1:9" s="124" customFormat="1" ht="15" customHeight="1" x14ac:dyDescent="0.25">
      <c r="A51" s="86" t="s">
        <v>48</v>
      </c>
      <c r="B51" s="87">
        <v>0</v>
      </c>
      <c r="C51" s="87">
        <v>0</v>
      </c>
      <c r="D51" s="310">
        <v>0</v>
      </c>
      <c r="E51" s="87">
        <v>0</v>
      </c>
      <c r="F51" s="87">
        <f>E51-C51</f>
        <v>0</v>
      </c>
      <c r="G51" s="81">
        <f>IF(ISBLANK(F51),"  ",IF(C51&gt;0,F51/C51,IF(F51&gt;0,1,0)))</f>
        <v>0</v>
      </c>
      <c r="I51" s="226"/>
    </row>
    <row r="52" spans="1:9" ht="15" customHeight="1" x14ac:dyDescent="0.25">
      <c r="A52" s="75" t="s">
        <v>46</v>
      </c>
      <c r="B52" s="74"/>
      <c r="C52" s="74"/>
      <c r="D52" s="307"/>
      <c r="E52" s="74"/>
      <c r="F52" s="74"/>
      <c r="G52" s="66"/>
      <c r="I52" s="225"/>
    </row>
    <row r="53" spans="1:9" s="124" customFormat="1" ht="15" customHeight="1" x14ac:dyDescent="0.25">
      <c r="A53" s="77" t="s">
        <v>49</v>
      </c>
      <c r="B53" s="85">
        <v>65352789.769999996</v>
      </c>
      <c r="C53" s="85">
        <v>67736379</v>
      </c>
      <c r="D53" s="315">
        <v>774196379</v>
      </c>
      <c r="E53" s="85">
        <v>67736379</v>
      </c>
      <c r="F53" s="85">
        <f>E53-C53</f>
        <v>0</v>
      </c>
      <c r="G53" s="81">
        <f>IF(ISBLANK(F53),"  ",IF(C53&gt;0,F53/C53,IF(F53&gt;0,1,0)))</f>
        <v>0</v>
      </c>
      <c r="I53" s="226"/>
    </row>
    <row r="54" spans="1:9" ht="15" customHeight="1" x14ac:dyDescent="0.25">
      <c r="A54" s="75" t="s">
        <v>46</v>
      </c>
      <c r="B54" s="74"/>
      <c r="C54" s="74"/>
      <c r="D54" s="307"/>
      <c r="E54" s="74"/>
      <c r="F54" s="74"/>
      <c r="G54" s="66"/>
      <c r="I54" s="225"/>
    </row>
    <row r="55" spans="1:9" s="124" customFormat="1" ht="15" customHeight="1" x14ac:dyDescent="0.25">
      <c r="A55" s="88" t="s">
        <v>50</v>
      </c>
      <c r="B55" s="89">
        <v>0</v>
      </c>
      <c r="C55" s="89">
        <v>0</v>
      </c>
      <c r="D55" s="316">
        <v>0</v>
      </c>
      <c r="E55" s="89">
        <v>0</v>
      </c>
      <c r="F55" s="89">
        <f>E55-C55</f>
        <v>0</v>
      </c>
      <c r="G55" s="81">
        <f>IF(ISBLANK(F55),"  ",IF(C55&gt;0,F55/C55,IF(F55&gt;0,1,0)))</f>
        <v>0</v>
      </c>
      <c r="I55" s="226"/>
    </row>
    <row r="56" spans="1:9" ht="15" customHeight="1" x14ac:dyDescent="0.25">
      <c r="A56" s="77"/>
      <c r="B56" s="65"/>
      <c r="C56" s="65"/>
      <c r="D56" s="305"/>
      <c r="E56" s="65"/>
      <c r="F56" s="65"/>
      <c r="G56" s="90"/>
      <c r="I56" s="225"/>
    </row>
    <row r="57" spans="1:9" s="124" customFormat="1" ht="15" customHeight="1" x14ac:dyDescent="0.25">
      <c r="A57" s="77" t="s">
        <v>51</v>
      </c>
      <c r="B57" s="85">
        <v>0</v>
      </c>
      <c r="C57" s="85">
        <v>0</v>
      </c>
      <c r="D57" s="315">
        <v>0</v>
      </c>
      <c r="E57" s="85">
        <v>0</v>
      </c>
      <c r="F57" s="89">
        <f>E57-C57</f>
        <v>0</v>
      </c>
      <c r="G57" s="81">
        <f>IF(ISBLANK(F57),"  ",IF(C57&gt;0,F57/C57,IF(F57&gt;0,1,0)))</f>
        <v>0</v>
      </c>
      <c r="I57" s="226"/>
    </row>
    <row r="58" spans="1:9" ht="15" customHeight="1" x14ac:dyDescent="0.25">
      <c r="A58" s="75"/>
      <c r="B58" s="74"/>
      <c r="C58" s="74"/>
      <c r="D58" s="307"/>
      <c r="E58" s="74"/>
      <c r="F58" s="74"/>
      <c r="G58" s="66"/>
      <c r="I58" s="225"/>
    </row>
    <row r="59" spans="1:9" s="124" customFormat="1" ht="15" customHeight="1" x14ac:dyDescent="0.25">
      <c r="A59" s="91" t="s">
        <v>52</v>
      </c>
      <c r="B59" s="85">
        <v>141192206.76999998</v>
      </c>
      <c r="C59" s="85">
        <v>143575796</v>
      </c>
      <c r="D59" s="315">
        <v>855385796</v>
      </c>
      <c r="E59" s="85">
        <v>152473777</v>
      </c>
      <c r="F59" s="85">
        <f>E59-C59</f>
        <v>8897981</v>
      </c>
      <c r="G59" s="81">
        <f>IF(ISBLANK(F59),"  ",IF(C59&gt;0,F59/C59,IF(F59&gt;0,1,0)))</f>
        <v>6.1974101818665868E-2</v>
      </c>
      <c r="I59" s="226"/>
    </row>
    <row r="60" spans="1:9" ht="15" customHeight="1" x14ac:dyDescent="0.25">
      <c r="A60" s="92"/>
      <c r="B60" s="74"/>
      <c r="C60" s="74"/>
      <c r="D60" s="307"/>
      <c r="E60" s="74"/>
      <c r="F60" s="74"/>
      <c r="G60" s="66" t="s">
        <v>46</v>
      </c>
      <c r="I60" s="225"/>
    </row>
    <row r="61" spans="1:9" ht="15" customHeight="1" x14ac:dyDescent="0.25">
      <c r="A61" s="93"/>
      <c r="B61" s="65"/>
      <c r="C61" s="65"/>
      <c r="D61" s="305"/>
      <c r="E61" s="65"/>
      <c r="F61" s="65"/>
      <c r="G61" s="67" t="s">
        <v>46</v>
      </c>
      <c r="I61" s="225"/>
    </row>
    <row r="62" spans="1:9" ht="15" customHeight="1" x14ac:dyDescent="0.25">
      <c r="A62" s="91" t="s">
        <v>53</v>
      </c>
      <c r="B62" s="65"/>
      <c r="C62" s="65"/>
      <c r="D62" s="305"/>
      <c r="E62" s="65"/>
      <c r="F62" s="65"/>
      <c r="G62" s="67"/>
      <c r="I62" s="225"/>
    </row>
    <row r="63" spans="1:9" ht="15" customHeight="1" x14ac:dyDescent="0.25">
      <c r="A63" s="73" t="s">
        <v>54</v>
      </c>
      <c r="B63" s="65">
        <v>41344209.840000004</v>
      </c>
      <c r="C63" s="65">
        <v>42001555</v>
      </c>
      <c r="D63" s="305">
        <v>117730384</v>
      </c>
      <c r="E63" s="65">
        <v>55120769</v>
      </c>
      <c r="F63" s="65">
        <f>E63-C63</f>
        <v>13119214</v>
      </c>
      <c r="G63" s="70">
        <f t="shared" ref="G63:G76" si="6">IF(ISBLANK(F63),"  ",IF(C63&gt;0,F63/C63,IF(F63&gt;0,1,0)))</f>
        <v>0.31235067368339103</v>
      </c>
      <c r="I63" s="225"/>
    </row>
    <row r="64" spans="1:9" ht="15" customHeight="1" x14ac:dyDescent="0.25">
      <c r="A64" s="75" t="s">
        <v>55</v>
      </c>
      <c r="B64" s="74">
        <v>5941641.2499999991</v>
      </c>
      <c r="C64" s="74">
        <v>5977493</v>
      </c>
      <c r="D64" s="307">
        <v>47792493</v>
      </c>
      <c r="E64" s="74">
        <v>6243523</v>
      </c>
      <c r="F64" s="74">
        <f>E64-C64</f>
        <v>266030</v>
      </c>
      <c r="G64" s="70">
        <f t="shared" si="6"/>
        <v>4.4505280056371457E-2</v>
      </c>
      <c r="I64" s="225"/>
    </row>
    <row r="65" spans="1:9" ht="15" customHeight="1" x14ac:dyDescent="0.25">
      <c r="A65" s="75" t="s">
        <v>56</v>
      </c>
      <c r="B65" s="74">
        <v>15994224</v>
      </c>
      <c r="C65" s="74">
        <v>15995937</v>
      </c>
      <c r="D65" s="307">
        <v>524142937</v>
      </c>
      <c r="E65" s="74">
        <v>9255712</v>
      </c>
      <c r="F65" s="74">
        <f t="shared" ref="F65:F76" si="7">E65-C65</f>
        <v>-6740225</v>
      </c>
      <c r="G65" s="70">
        <f t="shared" si="6"/>
        <v>-0.42137106441466982</v>
      </c>
      <c r="I65" s="225"/>
    </row>
    <row r="66" spans="1:9" ht="15" customHeight="1" x14ac:dyDescent="0.25">
      <c r="A66" s="75" t="s">
        <v>57</v>
      </c>
      <c r="B66" s="74">
        <v>14881841.470000001</v>
      </c>
      <c r="C66" s="74">
        <v>15794719</v>
      </c>
      <c r="D66" s="307">
        <v>23130719</v>
      </c>
      <c r="E66" s="74">
        <v>16087139</v>
      </c>
      <c r="F66" s="74">
        <f t="shared" si="7"/>
        <v>292420</v>
      </c>
      <c r="G66" s="70">
        <f t="shared" si="6"/>
        <v>1.8513782992910479E-2</v>
      </c>
      <c r="I66" s="225"/>
    </row>
    <row r="67" spans="1:9" ht="15" customHeight="1" x14ac:dyDescent="0.25">
      <c r="A67" s="75" t="s">
        <v>58</v>
      </c>
      <c r="B67" s="74">
        <v>3776809.2800000003</v>
      </c>
      <c r="C67" s="74">
        <v>4219384</v>
      </c>
      <c r="D67" s="307">
        <v>6495384</v>
      </c>
      <c r="E67" s="74">
        <v>3858506</v>
      </c>
      <c r="F67" s="74">
        <f t="shared" si="7"/>
        <v>-360878</v>
      </c>
      <c r="G67" s="70">
        <f t="shared" si="6"/>
        <v>-8.5528598487362134E-2</v>
      </c>
      <c r="I67" s="225"/>
    </row>
    <row r="68" spans="1:9" ht="15" customHeight="1" x14ac:dyDescent="0.25">
      <c r="A68" s="75" t="s">
        <v>59</v>
      </c>
      <c r="B68" s="74">
        <v>27745564.330000006</v>
      </c>
      <c r="C68" s="74">
        <v>25148636</v>
      </c>
      <c r="D68" s="307">
        <v>75177636</v>
      </c>
      <c r="E68" s="74">
        <v>26217219</v>
      </c>
      <c r="F68" s="74">
        <f t="shared" si="7"/>
        <v>1068583</v>
      </c>
      <c r="G68" s="70">
        <f t="shared" si="6"/>
        <v>4.2490694127506556E-2</v>
      </c>
      <c r="I68" s="225"/>
    </row>
    <row r="69" spans="1:9" ht="15" customHeight="1" x14ac:dyDescent="0.25">
      <c r="A69" s="75" t="s">
        <v>60</v>
      </c>
      <c r="B69" s="74">
        <v>4259138.38</v>
      </c>
      <c r="C69" s="74">
        <v>4478853</v>
      </c>
      <c r="D69" s="307">
        <v>7692853</v>
      </c>
      <c r="E69" s="74">
        <v>4746565</v>
      </c>
      <c r="F69" s="74">
        <f t="shared" si="7"/>
        <v>267712</v>
      </c>
      <c r="G69" s="70">
        <f t="shared" si="6"/>
        <v>5.9772446204418857E-2</v>
      </c>
      <c r="I69" s="225"/>
    </row>
    <row r="70" spans="1:9" ht="15" customHeight="1" x14ac:dyDescent="0.25">
      <c r="A70" s="75" t="s">
        <v>61</v>
      </c>
      <c r="B70" s="74">
        <v>27046331.939999998</v>
      </c>
      <c r="C70" s="74">
        <v>29697095</v>
      </c>
      <c r="D70" s="307">
        <v>34765095</v>
      </c>
      <c r="E70" s="74">
        <v>29480460</v>
      </c>
      <c r="F70" s="74">
        <f t="shared" si="7"/>
        <v>-216635</v>
      </c>
      <c r="G70" s="70">
        <f t="shared" si="6"/>
        <v>-7.2948212611368213E-3</v>
      </c>
      <c r="I70" s="225"/>
    </row>
    <row r="71" spans="1:9" s="124" customFormat="1" ht="15" customHeight="1" x14ac:dyDescent="0.25">
      <c r="A71" s="94" t="s">
        <v>62</v>
      </c>
      <c r="B71" s="80">
        <v>140989760.49000001</v>
      </c>
      <c r="C71" s="80">
        <v>143313672</v>
      </c>
      <c r="D71" s="311">
        <v>836927501</v>
      </c>
      <c r="E71" s="80">
        <v>151009893</v>
      </c>
      <c r="F71" s="80">
        <f t="shared" si="7"/>
        <v>7696221</v>
      </c>
      <c r="G71" s="81">
        <f t="shared" si="6"/>
        <v>5.3701931522625417E-2</v>
      </c>
      <c r="I71" s="226"/>
    </row>
    <row r="72" spans="1:9" ht="15" customHeight="1" x14ac:dyDescent="0.25">
      <c r="A72" s="75" t="s">
        <v>63</v>
      </c>
      <c r="B72" s="74">
        <v>0</v>
      </c>
      <c r="C72" s="74">
        <v>0</v>
      </c>
      <c r="D72" s="307">
        <v>0</v>
      </c>
      <c r="E72" s="74">
        <v>0</v>
      </c>
      <c r="F72" s="74">
        <f t="shared" si="7"/>
        <v>0</v>
      </c>
      <c r="G72" s="70">
        <f t="shared" si="6"/>
        <v>0</v>
      </c>
      <c r="I72" s="225"/>
    </row>
    <row r="73" spans="1:9" ht="15" customHeight="1" x14ac:dyDescent="0.25">
      <c r="A73" s="75" t="s">
        <v>64</v>
      </c>
      <c r="B73" s="74">
        <v>202446.28000000003</v>
      </c>
      <c r="C73" s="74">
        <v>262124</v>
      </c>
      <c r="D73" s="307">
        <v>5340124</v>
      </c>
      <c r="E73" s="74">
        <v>1463884</v>
      </c>
      <c r="F73" s="74">
        <f t="shared" si="7"/>
        <v>1201760</v>
      </c>
      <c r="G73" s="70">
        <f t="shared" si="6"/>
        <v>4.584700370816865</v>
      </c>
      <c r="I73" s="225"/>
    </row>
    <row r="74" spans="1:9" ht="15" customHeight="1" x14ac:dyDescent="0.25">
      <c r="A74" s="75" t="s">
        <v>65</v>
      </c>
      <c r="B74" s="74">
        <v>0</v>
      </c>
      <c r="C74" s="74">
        <v>0</v>
      </c>
      <c r="D74" s="307">
        <v>0</v>
      </c>
      <c r="E74" s="74">
        <v>0</v>
      </c>
      <c r="F74" s="74">
        <f t="shared" si="7"/>
        <v>0</v>
      </c>
      <c r="G74" s="70">
        <f t="shared" si="6"/>
        <v>0</v>
      </c>
      <c r="I74" s="225"/>
    </row>
    <row r="75" spans="1:9" ht="15" customHeight="1" x14ac:dyDescent="0.25">
      <c r="A75" s="75" t="s">
        <v>66</v>
      </c>
      <c r="B75" s="74">
        <v>0</v>
      </c>
      <c r="C75" s="74">
        <v>0</v>
      </c>
      <c r="D75" s="307">
        <v>13118171</v>
      </c>
      <c r="E75" s="74">
        <v>0</v>
      </c>
      <c r="F75" s="74">
        <f t="shared" si="7"/>
        <v>0</v>
      </c>
      <c r="G75" s="70">
        <f t="shared" si="6"/>
        <v>0</v>
      </c>
      <c r="I75" s="225"/>
    </row>
    <row r="76" spans="1:9" s="124" customFormat="1" ht="15" customHeight="1" x14ac:dyDescent="0.25">
      <c r="A76" s="95" t="s">
        <v>67</v>
      </c>
      <c r="B76" s="96">
        <v>141192206.77000001</v>
      </c>
      <c r="C76" s="96">
        <v>143575796</v>
      </c>
      <c r="D76" s="317">
        <v>855385796</v>
      </c>
      <c r="E76" s="96">
        <v>152473777</v>
      </c>
      <c r="F76" s="229">
        <f t="shared" si="7"/>
        <v>8897981</v>
      </c>
      <c r="G76" s="81">
        <f t="shared" si="6"/>
        <v>6.1974101818665868E-2</v>
      </c>
      <c r="I76" s="226"/>
    </row>
    <row r="77" spans="1:9" ht="15" customHeight="1" x14ac:dyDescent="0.25">
      <c r="A77" s="93"/>
      <c r="B77" s="65"/>
      <c r="C77" s="65"/>
      <c r="D77" s="305"/>
      <c r="E77" s="65"/>
      <c r="F77" s="65"/>
      <c r="G77" s="67"/>
      <c r="I77" s="225"/>
    </row>
    <row r="78" spans="1:9" ht="15" customHeight="1" x14ac:dyDescent="0.25">
      <c r="A78" s="91" t="s">
        <v>68</v>
      </c>
      <c r="B78" s="65"/>
      <c r="C78" s="65"/>
      <c r="D78" s="305"/>
      <c r="E78" s="65"/>
      <c r="F78" s="65"/>
      <c r="G78" s="67"/>
      <c r="I78" s="225"/>
    </row>
    <row r="79" spans="1:9" ht="15" customHeight="1" x14ac:dyDescent="0.25">
      <c r="A79" s="73" t="s">
        <v>69</v>
      </c>
      <c r="B79" s="69">
        <v>55656655.779999994</v>
      </c>
      <c r="C79" s="69">
        <v>58420228</v>
      </c>
      <c r="D79" s="306">
        <v>285265216</v>
      </c>
      <c r="E79" s="69">
        <v>66020231</v>
      </c>
      <c r="F79" s="65">
        <f>E79-C79</f>
        <v>7600003</v>
      </c>
      <c r="G79" s="70">
        <f t="shared" ref="G79:G97" si="8">IF(ISBLANK(F79),"  ",IF(C79&gt;0,F79/C79,IF(F79&gt;0,1,0)))</f>
        <v>0.13009197773072712</v>
      </c>
      <c r="I79" s="225"/>
    </row>
    <row r="80" spans="1:9" ht="15" customHeight="1" x14ac:dyDescent="0.25">
      <c r="A80" s="75" t="s">
        <v>70</v>
      </c>
      <c r="B80" s="72">
        <v>1127192.78</v>
      </c>
      <c r="C80" s="72">
        <v>942053</v>
      </c>
      <c r="D80" s="314">
        <v>54873053</v>
      </c>
      <c r="E80" s="72">
        <v>1023012</v>
      </c>
      <c r="F80" s="74">
        <f>E80-C80</f>
        <v>80959</v>
      </c>
      <c r="G80" s="70">
        <f t="shared" si="8"/>
        <v>8.5938901526771846E-2</v>
      </c>
      <c r="I80" s="225"/>
    </row>
    <row r="81" spans="1:9" ht="15" customHeight="1" x14ac:dyDescent="0.25">
      <c r="A81" s="75" t="s">
        <v>71</v>
      </c>
      <c r="B81" s="65">
        <v>16871169.850000001</v>
      </c>
      <c r="C81" s="65">
        <v>20299368</v>
      </c>
      <c r="D81" s="305">
        <v>72260404</v>
      </c>
      <c r="E81" s="65">
        <v>22748901</v>
      </c>
      <c r="F81" s="74">
        <f t="shared" ref="F81:F96" si="9">E81-C81</f>
        <v>2449533</v>
      </c>
      <c r="G81" s="70">
        <f t="shared" si="8"/>
        <v>0.12067040707868343</v>
      </c>
      <c r="I81" s="225"/>
    </row>
    <row r="82" spans="1:9" s="124" customFormat="1" ht="15" customHeight="1" x14ac:dyDescent="0.25">
      <c r="A82" s="94" t="s">
        <v>72</v>
      </c>
      <c r="B82" s="96">
        <v>73655018.409999996</v>
      </c>
      <c r="C82" s="96">
        <v>79661649</v>
      </c>
      <c r="D82" s="317">
        <v>412398673</v>
      </c>
      <c r="E82" s="96">
        <v>89792144</v>
      </c>
      <c r="F82" s="80">
        <f t="shared" si="9"/>
        <v>10130495</v>
      </c>
      <c r="G82" s="81">
        <f t="shared" si="8"/>
        <v>0.12716903462543186</v>
      </c>
      <c r="I82" s="226"/>
    </row>
    <row r="83" spans="1:9" ht="15" customHeight="1" x14ac:dyDescent="0.25">
      <c r="A83" s="75" t="s">
        <v>73</v>
      </c>
      <c r="B83" s="72">
        <v>29808.51</v>
      </c>
      <c r="C83" s="72">
        <v>285923</v>
      </c>
      <c r="D83" s="314">
        <v>1995923</v>
      </c>
      <c r="E83" s="72">
        <v>382410</v>
      </c>
      <c r="F83" s="74">
        <f t="shared" si="9"/>
        <v>96487</v>
      </c>
      <c r="G83" s="70">
        <f t="shared" si="8"/>
        <v>0.33745798694053991</v>
      </c>
      <c r="I83" s="225"/>
    </row>
    <row r="84" spans="1:9" ht="15" customHeight="1" x14ac:dyDescent="0.25">
      <c r="A84" s="75" t="s">
        <v>74</v>
      </c>
      <c r="B84" s="69">
        <v>19587822.560000002</v>
      </c>
      <c r="C84" s="69">
        <v>19419421</v>
      </c>
      <c r="D84" s="306">
        <v>34619310</v>
      </c>
      <c r="E84" s="69">
        <v>19265265</v>
      </c>
      <c r="F84" s="74">
        <f t="shared" si="9"/>
        <v>-154156</v>
      </c>
      <c r="G84" s="70">
        <f t="shared" si="8"/>
        <v>-7.938238735336136E-3</v>
      </c>
      <c r="I84" s="225"/>
    </row>
    <row r="85" spans="1:9" ht="15" customHeight="1" x14ac:dyDescent="0.25">
      <c r="A85" s="75" t="s">
        <v>75</v>
      </c>
      <c r="B85" s="65">
        <v>3403248.7800000003</v>
      </c>
      <c r="C85" s="65">
        <v>4285886</v>
      </c>
      <c r="D85" s="305">
        <v>23207247</v>
      </c>
      <c r="E85" s="65">
        <v>6203097</v>
      </c>
      <c r="F85" s="74">
        <f t="shared" si="9"/>
        <v>1917211</v>
      </c>
      <c r="G85" s="70">
        <f t="shared" si="8"/>
        <v>0.4473313102588356</v>
      </c>
      <c r="I85" s="225"/>
    </row>
    <row r="86" spans="1:9" s="124" customFormat="1" ht="15" customHeight="1" x14ac:dyDescent="0.25">
      <c r="A86" s="78" t="s">
        <v>76</v>
      </c>
      <c r="B86" s="96">
        <v>23020879.850000005</v>
      </c>
      <c r="C86" s="96">
        <v>23991230</v>
      </c>
      <c r="D86" s="317">
        <v>59822480</v>
      </c>
      <c r="E86" s="96">
        <v>25850772</v>
      </c>
      <c r="F86" s="80">
        <f t="shared" si="9"/>
        <v>1859542</v>
      </c>
      <c r="G86" s="81">
        <f t="shared" si="8"/>
        <v>7.7509239834722937E-2</v>
      </c>
      <c r="I86" s="226"/>
    </row>
    <row r="87" spans="1:9" ht="15" customHeight="1" x14ac:dyDescent="0.25">
      <c r="A87" s="75" t="s">
        <v>77</v>
      </c>
      <c r="B87" s="65">
        <v>1834514.42</v>
      </c>
      <c r="C87" s="65">
        <v>1662594</v>
      </c>
      <c r="D87" s="305">
        <v>29688594</v>
      </c>
      <c r="E87" s="65">
        <v>1909780</v>
      </c>
      <c r="F87" s="74">
        <f t="shared" si="9"/>
        <v>247186</v>
      </c>
      <c r="G87" s="70">
        <f t="shared" si="8"/>
        <v>0.14867490199050398</v>
      </c>
      <c r="I87" s="225"/>
    </row>
    <row r="88" spans="1:9" ht="15" customHeight="1" x14ac:dyDescent="0.25">
      <c r="A88" s="75" t="s">
        <v>78</v>
      </c>
      <c r="B88" s="74">
        <v>29252173.279999997</v>
      </c>
      <c r="C88" s="74">
        <v>26945466</v>
      </c>
      <c r="D88" s="307">
        <v>331181258</v>
      </c>
      <c r="E88" s="74">
        <v>21871538</v>
      </c>
      <c r="F88" s="74">
        <f t="shared" si="9"/>
        <v>-5073928</v>
      </c>
      <c r="G88" s="70">
        <f t="shared" si="8"/>
        <v>-0.18830359066716457</v>
      </c>
      <c r="I88" s="225"/>
    </row>
    <row r="89" spans="1:9" ht="15" customHeight="1" x14ac:dyDescent="0.25">
      <c r="A89" s="75" t="s">
        <v>79</v>
      </c>
      <c r="B89" s="74">
        <v>262147.28000000003</v>
      </c>
      <c r="C89" s="74">
        <v>262124</v>
      </c>
      <c r="D89" s="307">
        <v>1177574</v>
      </c>
      <c r="E89" s="74">
        <v>263884</v>
      </c>
      <c r="F89" s="74">
        <f t="shared" si="9"/>
        <v>1760</v>
      </c>
      <c r="G89" s="70">
        <f t="shared" si="8"/>
        <v>6.714379453998871E-3</v>
      </c>
      <c r="I89" s="225"/>
    </row>
    <row r="90" spans="1:9" ht="15" customHeight="1" x14ac:dyDescent="0.25">
      <c r="A90" s="75" t="s">
        <v>80</v>
      </c>
      <c r="B90" s="74">
        <v>12956657.720000001</v>
      </c>
      <c r="C90" s="74">
        <v>10845255</v>
      </c>
      <c r="D90" s="307">
        <v>10845255</v>
      </c>
      <c r="E90" s="74">
        <v>12638668</v>
      </c>
      <c r="F90" s="74">
        <f t="shared" si="9"/>
        <v>1793413</v>
      </c>
      <c r="G90" s="70">
        <f t="shared" si="8"/>
        <v>0.16536383884011949</v>
      </c>
      <c r="I90" s="225"/>
    </row>
    <row r="91" spans="1:9" s="124" customFormat="1" ht="15" customHeight="1" x14ac:dyDescent="0.25">
      <c r="A91" s="78" t="s">
        <v>81</v>
      </c>
      <c r="B91" s="80">
        <v>44305492.699999996</v>
      </c>
      <c r="C91" s="80">
        <v>39715439</v>
      </c>
      <c r="D91" s="311">
        <v>372892681</v>
      </c>
      <c r="E91" s="80">
        <v>36683870</v>
      </c>
      <c r="F91" s="80">
        <f t="shared" si="9"/>
        <v>-3031569</v>
      </c>
      <c r="G91" s="81">
        <f t="shared" si="8"/>
        <v>-7.6332254567298127E-2</v>
      </c>
      <c r="I91" s="226"/>
    </row>
    <row r="92" spans="1:9" ht="15" customHeight="1" x14ac:dyDescent="0.25">
      <c r="A92" s="75" t="s">
        <v>82</v>
      </c>
      <c r="B92" s="74">
        <v>204013.06</v>
      </c>
      <c r="C92" s="74">
        <v>207478</v>
      </c>
      <c r="D92" s="307">
        <v>9937478</v>
      </c>
      <c r="E92" s="74">
        <v>146991</v>
      </c>
      <c r="F92" s="74">
        <f t="shared" si="9"/>
        <v>-60487</v>
      </c>
      <c r="G92" s="70">
        <f t="shared" si="8"/>
        <v>-0.29153452414231873</v>
      </c>
      <c r="I92" s="225"/>
    </row>
    <row r="93" spans="1:9" ht="15" customHeight="1" x14ac:dyDescent="0.25">
      <c r="A93" s="75" t="s">
        <v>83</v>
      </c>
      <c r="B93" s="74">
        <v>5527.75</v>
      </c>
      <c r="C93" s="74">
        <v>0</v>
      </c>
      <c r="D93" s="307">
        <v>5000</v>
      </c>
      <c r="E93" s="74">
        <v>0</v>
      </c>
      <c r="F93" s="74">
        <f t="shared" si="9"/>
        <v>0</v>
      </c>
      <c r="G93" s="70">
        <f t="shared" si="8"/>
        <v>0</v>
      </c>
      <c r="I93" s="225"/>
    </row>
    <row r="94" spans="1:9" ht="15" customHeight="1" x14ac:dyDescent="0.25">
      <c r="A94" s="83" t="s">
        <v>84</v>
      </c>
      <c r="B94" s="74">
        <v>1275</v>
      </c>
      <c r="C94" s="74">
        <v>0</v>
      </c>
      <c r="D94" s="307">
        <v>329484</v>
      </c>
      <c r="E94" s="74">
        <v>0</v>
      </c>
      <c r="F94" s="74">
        <f t="shared" si="9"/>
        <v>0</v>
      </c>
      <c r="G94" s="70">
        <f t="shared" si="8"/>
        <v>0</v>
      </c>
      <c r="I94" s="225"/>
    </row>
    <row r="95" spans="1:9" s="124" customFormat="1" ht="15" customHeight="1" x14ac:dyDescent="0.25">
      <c r="A95" s="97" t="s">
        <v>85</v>
      </c>
      <c r="B95" s="96">
        <v>210815.81</v>
      </c>
      <c r="C95" s="96">
        <v>207478</v>
      </c>
      <c r="D95" s="317">
        <v>10271962</v>
      </c>
      <c r="E95" s="96">
        <v>146991</v>
      </c>
      <c r="F95" s="80">
        <f t="shared" si="9"/>
        <v>-60487</v>
      </c>
      <c r="G95" s="81">
        <f t="shared" si="8"/>
        <v>-0.29153452414231873</v>
      </c>
      <c r="I95" s="226"/>
    </row>
    <row r="96" spans="1:9" ht="15" customHeight="1" x14ac:dyDescent="0.25">
      <c r="A96" s="83" t="s">
        <v>86</v>
      </c>
      <c r="B96" s="74">
        <v>0</v>
      </c>
      <c r="C96" s="74">
        <v>0</v>
      </c>
      <c r="D96" s="307">
        <v>0</v>
      </c>
      <c r="E96" s="74">
        <v>0</v>
      </c>
      <c r="F96" s="74">
        <f t="shared" si="9"/>
        <v>0</v>
      </c>
      <c r="G96" s="70">
        <f t="shared" si="8"/>
        <v>0</v>
      </c>
      <c r="I96" s="225"/>
    </row>
    <row r="97" spans="1:10" s="124" customFormat="1" ht="15" customHeight="1" thickBot="1" x14ac:dyDescent="0.3">
      <c r="A97" s="195" t="s">
        <v>67</v>
      </c>
      <c r="B97" s="196">
        <v>141192206.76999998</v>
      </c>
      <c r="C97" s="196">
        <v>143575796</v>
      </c>
      <c r="D97" s="313">
        <v>855385796</v>
      </c>
      <c r="E97" s="196">
        <v>152473777</v>
      </c>
      <c r="F97" s="196">
        <f>E97-C97</f>
        <v>8897981</v>
      </c>
      <c r="G97" s="198">
        <f t="shared" si="8"/>
        <v>6.1974101818665868E-2</v>
      </c>
      <c r="I97" s="226"/>
    </row>
    <row r="98" spans="1:10" ht="15" customHeight="1" thickTop="1" x14ac:dyDescent="0.4">
      <c r="A98" s="4"/>
      <c r="B98" s="5"/>
      <c r="C98" s="5"/>
      <c r="D98" s="142"/>
      <c r="E98" s="5"/>
      <c r="F98" s="5"/>
      <c r="G98" s="6" t="s">
        <v>46</v>
      </c>
      <c r="I98" s="142"/>
      <c r="J98" s="142"/>
    </row>
    <row r="99" spans="1:10" x14ac:dyDescent="0.25">
      <c r="A99" s="11" t="s">
        <v>196</v>
      </c>
    </row>
    <row r="100" spans="1:10" x14ac:dyDescent="0.25">
      <c r="A100" s="11" t="s">
        <v>190</v>
      </c>
    </row>
  </sheetData>
  <mergeCells count="1">
    <mergeCell ref="D2:D3"/>
  </mergeCells>
  <hyperlinks>
    <hyperlink ref="J2" location="Home!A1" tooltip="Home" display="Home" xr:uid="{00000000-0004-0000-1C00-000000000000}"/>
  </hyperlinks>
  <printOptions horizontalCentered="1" verticalCentered="1"/>
  <pageMargins left="0.25" right="0.25" top="0.75" bottom="0.75" header="0.3" footer="0.3"/>
  <pageSetup scale="46" fitToWidth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N100"/>
  <sheetViews>
    <sheetView workbookViewId="0">
      <pane xSplit="1" ySplit="5" topLeftCell="B6" activePane="bottomRight" state="frozen"/>
      <selection activeCell="I2" sqref="I2"/>
      <selection pane="topRight" activeCell="I2" sqref="I2"/>
      <selection pane="bottomLeft" activeCell="I2" sqref="I2"/>
      <selection pane="bottomRight" activeCell="I2" sqref="I2"/>
    </sheetView>
  </sheetViews>
  <sheetFormatPr defaultColWidth="9.140625" defaultRowHeight="15.75" x14ac:dyDescent="0.25"/>
  <cols>
    <col min="1" max="1" width="66.5703125" style="1" customWidth="1"/>
    <col min="2" max="3" width="23.7109375" style="2" customWidth="1"/>
    <col min="4" max="4" width="27.140625" style="139" bestFit="1" customWidth="1"/>
    <col min="5" max="5" width="23.7109375" style="12" customWidth="1"/>
    <col min="6" max="6" width="23.7109375" style="2" customWidth="1"/>
    <col min="7" max="7" width="23.7109375" style="3" customWidth="1"/>
    <col min="9" max="9" width="7.7109375" style="139" customWidth="1"/>
    <col min="10" max="10" width="11.5703125" style="139" customWidth="1"/>
    <col min="11" max="11" width="9.140625" style="139"/>
    <col min="12" max="12" width="11.5703125" style="139" bestFit="1" customWidth="1"/>
    <col min="13" max="16384" width="9.140625" style="139"/>
  </cols>
  <sheetData>
    <row r="1" spans="1:10" ht="19.5" customHeight="1" thickBot="1" x14ac:dyDescent="0.35">
      <c r="A1" s="30" t="s">
        <v>0</v>
      </c>
      <c r="B1" s="35"/>
      <c r="E1" s="223" t="s">
        <v>1</v>
      </c>
      <c r="F1" s="29" t="s">
        <v>93</v>
      </c>
      <c r="G1" s="40"/>
    </row>
    <row r="2" spans="1:10" ht="19.5" customHeight="1" thickBot="1" x14ac:dyDescent="0.35">
      <c r="A2" s="30" t="s">
        <v>2</v>
      </c>
      <c r="B2" s="31"/>
      <c r="C2" s="36"/>
      <c r="D2" s="355" t="s">
        <v>207</v>
      </c>
      <c r="E2" s="36"/>
      <c r="F2" s="34"/>
      <c r="G2" s="35"/>
      <c r="J2" s="209" t="s">
        <v>187</v>
      </c>
    </row>
    <row r="3" spans="1:10" ht="19.5" customHeight="1" thickBot="1" x14ac:dyDescent="0.35">
      <c r="A3" s="37" t="s">
        <v>3</v>
      </c>
      <c r="B3" s="38"/>
      <c r="C3" s="39"/>
      <c r="D3" s="356"/>
      <c r="E3" s="221"/>
      <c r="F3" s="34"/>
      <c r="G3" s="35"/>
    </row>
    <row r="4" spans="1:10" ht="15" customHeight="1" thickTop="1" x14ac:dyDescent="0.25">
      <c r="A4" s="57" t="s">
        <v>4</v>
      </c>
      <c r="B4" s="58" t="s">
        <v>5</v>
      </c>
      <c r="C4" s="59" t="s">
        <v>6</v>
      </c>
      <c r="D4" s="303" t="s">
        <v>212</v>
      </c>
      <c r="E4" s="59" t="s">
        <v>6</v>
      </c>
      <c r="F4" s="59" t="s">
        <v>7</v>
      </c>
      <c r="G4" s="60" t="s">
        <v>8</v>
      </c>
      <c r="I4" s="224"/>
    </row>
    <row r="5" spans="1:10" s="140" customFormat="1" ht="15" customHeight="1" x14ac:dyDescent="0.25">
      <c r="A5" s="61"/>
      <c r="B5" s="62" t="s">
        <v>197</v>
      </c>
      <c r="C5" s="62" t="s">
        <v>208</v>
      </c>
      <c r="D5" s="304" t="s">
        <v>210</v>
      </c>
      <c r="E5" s="62" t="s">
        <v>209</v>
      </c>
      <c r="F5" s="62" t="s">
        <v>197</v>
      </c>
      <c r="G5" s="63" t="s">
        <v>9</v>
      </c>
      <c r="I5" s="224"/>
    </row>
    <row r="6" spans="1:10" ht="15" customHeight="1" x14ac:dyDescent="0.25">
      <c r="A6" s="64" t="s">
        <v>10</v>
      </c>
      <c r="B6" s="65"/>
      <c r="C6" s="65"/>
      <c r="D6" s="305"/>
      <c r="E6" s="65"/>
      <c r="F6" s="65"/>
      <c r="G6" s="66"/>
      <c r="I6" s="225"/>
    </row>
    <row r="7" spans="1:10" ht="15" customHeight="1" x14ac:dyDescent="0.25">
      <c r="A7" s="64" t="s">
        <v>11</v>
      </c>
      <c r="B7" s="65"/>
      <c r="C7" s="65"/>
      <c r="D7" s="305"/>
      <c r="E7" s="65"/>
      <c r="F7" s="65"/>
      <c r="G7" s="67"/>
      <c r="I7" s="225"/>
    </row>
    <row r="8" spans="1:10" ht="15" customHeight="1" x14ac:dyDescent="0.25">
      <c r="A8" s="68" t="s">
        <v>12</v>
      </c>
      <c r="B8" s="69">
        <f>LSUE!B8+SUSLA!B8+'LCTCS Summary'!B8-LCTCBoard!B8-Online!B8-AE!B8-RR!B8</f>
        <v>100845173</v>
      </c>
      <c r="C8" s="69">
        <f>LSUE!C8+SUSLA!C8+'LCTCS Summary'!C8-LCTCBoard!C8-Online!C8-AE!C8-RR!C8</f>
        <v>101145173</v>
      </c>
      <c r="D8" s="306">
        <f>LSUE!D8+SUSLA!D8+'LCTCS Summary'!D8-LCTCBoard!D8-Online!D8-AE!D8-RR!D8</f>
        <v>101145172.81999999</v>
      </c>
      <c r="E8" s="69">
        <f>LSUE!E8+SUSLA!E8+'LCTCS Summary'!E8-LCTCBoard!E8-Online!E8-AE!E8-RR!E8</f>
        <v>135316937.81999999</v>
      </c>
      <c r="F8" s="69">
        <f>E8-C8</f>
        <v>34171764.819999993</v>
      </c>
      <c r="G8" s="70">
        <f t="shared" ref="G8:G31" si="0">IF(ISBLANK(F8),"  ",IF(C8&gt;0,F8/C8,IF(F8&gt;0,1,0)))</f>
        <v>0.33784869615082858</v>
      </c>
      <c r="I8" s="225"/>
    </row>
    <row r="9" spans="1:10" ht="15" customHeight="1" x14ac:dyDescent="0.25">
      <c r="A9" s="68" t="s">
        <v>13</v>
      </c>
      <c r="B9" s="69">
        <f>LSUE!B9+SUSLA!B9+'LCTCS Summary'!B9-LCTCBoard!B9-Online!B9-AE!B9-RR!B9</f>
        <v>0</v>
      </c>
      <c r="C9" s="69">
        <f>LSUE!C9+SUSLA!C9+'LCTCS Summary'!C9-LCTCBoard!C9-Online!C9-AE!C9-RR!C9</f>
        <v>0</v>
      </c>
      <c r="D9" s="306">
        <f>LSUE!D9+SUSLA!D9+'LCTCS Summary'!D9-LCTCBoard!D9-Online!D9-AE!D9-RR!D9</f>
        <v>0</v>
      </c>
      <c r="E9" s="69">
        <f>LSUE!E9+SUSLA!E9+'LCTCS Summary'!E9-LCTCBoard!E9-Online!E9-AE!E9-RR!E9</f>
        <v>0</v>
      </c>
      <c r="F9" s="69">
        <f>E9-C9</f>
        <v>0</v>
      </c>
      <c r="G9" s="70">
        <f t="shared" si="0"/>
        <v>0</v>
      </c>
      <c r="I9" s="225"/>
    </row>
    <row r="10" spans="1:10" ht="15" customHeight="1" x14ac:dyDescent="0.25">
      <c r="A10" s="71" t="s">
        <v>14</v>
      </c>
      <c r="B10" s="69">
        <f>LSUE!B10+SUSLA!B10+'LCTCS Summary'!B10-LCTCBoard!B10-Online!B10-AE!B10-RR!B10</f>
        <v>5608555</v>
      </c>
      <c r="C10" s="69">
        <f>LSUE!C10+SUSLA!C10+'LCTCS Summary'!C10-LCTCBoard!C10-Online!C10-AE!C10-RR!C10</f>
        <v>5608555</v>
      </c>
      <c r="D10" s="306">
        <f>LSUE!D10+SUSLA!D10+'LCTCS Summary'!D10-LCTCBoard!D10-Online!D10-AE!D10-RR!D10</f>
        <v>5608555</v>
      </c>
      <c r="E10" s="69">
        <f>LSUE!E10+SUSLA!E10+'LCTCS Summary'!E10-LCTCBoard!E10-Online!E10-AE!E10-RR!E10</f>
        <v>5520249</v>
      </c>
      <c r="F10" s="69">
        <f t="shared" ref="F10:F31" si="1">E10-C10</f>
        <v>-88306</v>
      </c>
      <c r="G10" s="70">
        <f t="shared" si="0"/>
        <v>-1.5744875462574585E-2</v>
      </c>
      <c r="I10" s="225"/>
    </row>
    <row r="11" spans="1:10" ht="15" customHeight="1" x14ac:dyDescent="0.25">
      <c r="A11" s="73" t="s">
        <v>15</v>
      </c>
      <c r="B11" s="69">
        <f>LSUE!B11+SUSLA!B11+'LCTCS Summary'!B11-LCTCBoard!B11-Online!B11-AE!B11-RR!B11</f>
        <v>0</v>
      </c>
      <c r="C11" s="69">
        <f>LSUE!C11+SUSLA!C11+'LCTCS Summary'!C11-LCTCBoard!C11-Online!C11-AE!C11-RR!C11</f>
        <v>0</v>
      </c>
      <c r="D11" s="306">
        <f>LSUE!D11+SUSLA!D11+'LCTCS Summary'!D11-LCTCBoard!D11-Online!D11-AE!D11-RR!D11</f>
        <v>0</v>
      </c>
      <c r="E11" s="69">
        <f>LSUE!E11+SUSLA!E11+'LCTCS Summary'!E11-LCTCBoard!E11-Online!E11-AE!E11-RR!E11</f>
        <v>0</v>
      </c>
      <c r="F11" s="69">
        <f t="shared" si="1"/>
        <v>0</v>
      </c>
      <c r="G11" s="70">
        <f t="shared" si="0"/>
        <v>0</v>
      </c>
      <c r="I11" s="225"/>
    </row>
    <row r="12" spans="1:10" ht="15" customHeight="1" x14ac:dyDescent="0.25">
      <c r="A12" s="75" t="s">
        <v>16</v>
      </c>
      <c r="B12" s="69">
        <f>LSUE!B12+SUSLA!B12+'LCTCS Summary'!B12-LCTCBoard!B12-Online!B12-AE!B12-RR!B12</f>
        <v>4773580</v>
      </c>
      <c r="C12" s="69">
        <f>LSUE!C12+SUSLA!C12+'LCTCS Summary'!C12-LCTCBoard!C12-Online!C12-AE!C12-RR!C12</f>
        <v>4773580</v>
      </c>
      <c r="D12" s="306">
        <f>LSUE!D12+SUSLA!D12+'LCTCS Summary'!D12-LCTCBoard!D12-Online!D12-AE!D12-RR!D12</f>
        <v>4773580</v>
      </c>
      <c r="E12" s="69">
        <f>LSUE!E12+SUSLA!E12+'LCTCS Summary'!E12-LCTCBoard!E12-Online!E12-AE!E12-RR!E12</f>
        <v>4812349</v>
      </c>
      <c r="F12" s="69">
        <f t="shared" si="1"/>
        <v>38769</v>
      </c>
      <c r="G12" s="70">
        <f t="shared" si="0"/>
        <v>8.1215775162456691E-3</v>
      </c>
      <c r="I12" s="225"/>
    </row>
    <row r="13" spans="1:10" ht="15" customHeight="1" x14ac:dyDescent="0.25">
      <c r="A13" s="75" t="s">
        <v>17</v>
      </c>
      <c r="B13" s="69">
        <f>LSUE!B13+SUSLA!B13+'LCTCS Summary'!B13-LCTCBoard!B13-Online!B13-AE!B13-RR!B13</f>
        <v>0</v>
      </c>
      <c r="C13" s="69">
        <f>LSUE!C13+SUSLA!C13+'LCTCS Summary'!C13-LCTCBoard!C13-Online!C13-AE!C13-RR!C13</f>
        <v>0</v>
      </c>
      <c r="D13" s="306">
        <f>LSUE!D13+SUSLA!D13+'LCTCS Summary'!D13-LCTCBoard!D13-Online!D13-AE!D13-RR!D13</f>
        <v>0</v>
      </c>
      <c r="E13" s="69">
        <f>LSUE!E13+SUSLA!E13+'LCTCS Summary'!E13-LCTCBoard!E13-Online!E13-AE!E13-RR!E13</f>
        <v>0</v>
      </c>
      <c r="F13" s="69">
        <f t="shared" si="1"/>
        <v>0</v>
      </c>
      <c r="G13" s="70">
        <f t="shared" si="0"/>
        <v>0</v>
      </c>
      <c r="I13" s="225"/>
    </row>
    <row r="14" spans="1:10" ht="15" customHeight="1" x14ac:dyDescent="0.25">
      <c r="A14" s="75" t="s">
        <v>18</v>
      </c>
      <c r="B14" s="69">
        <f>LSUE!B14+SUSLA!B14+'LCTCS Summary'!B14-LCTCBoard!B14-Online!B14-AE!B14-RR!B14</f>
        <v>78713</v>
      </c>
      <c r="C14" s="69">
        <f>LSUE!C14+SUSLA!C14+'LCTCS Summary'!C14-LCTCBoard!C14-Online!C14-AE!C14-RR!C14</f>
        <v>78713</v>
      </c>
      <c r="D14" s="306">
        <f>LSUE!D14+SUSLA!D14+'LCTCS Summary'!D14-LCTCBoard!D14-Online!D14-AE!D14-RR!D14</f>
        <v>78713</v>
      </c>
      <c r="E14" s="69">
        <f>LSUE!E14+SUSLA!E14+'LCTCS Summary'!E14-LCTCBoard!E14-Online!E14-AE!E14-RR!E14</f>
        <v>77896</v>
      </c>
      <c r="F14" s="69">
        <f t="shared" si="1"/>
        <v>-817</v>
      </c>
      <c r="G14" s="70">
        <f t="shared" si="0"/>
        <v>-1.0379479882611512E-2</v>
      </c>
      <c r="I14" s="225"/>
    </row>
    <row r="15" spans="1:10" ht="15" customHeight="1" x14ac:dyDescent="0.25">
      <c r="A15" s="75" t="s">
        <v>19</v>
      </c>
      <c r="B15" s="69">
        <f>LSUE!B15+SUSLA!B15+'LCTCS Summary'!B15-LCTCBoard!B15-Online!B15-AE!B15-RR!B15</f>
        <v>544710</v>
      </c>
      <c r="C15" s="69">
        <f>LSUE!C15+SUSLA!C15+'LCTCS Summary'!C15-LCTCBoard!C15-Online!C15-AE!C15-RR!C15</f>
        <v>544710</v>
      </c>
      <c r="D15" s="306">
        <f>LSUE!D15+SUSLA!D15+'LCTCS Summary'!D15-LCTCBoard!D15-Online!D15-AE!D15-RR!D15</f>
        <v>544710</v>
      </c>
      <c r="E15" s="69">
        <f>LSUE!E15+SUSLA!E15+'LCTCS Summary'!E15-LCTCBoard!E15-Online!E15-AE!E15-RR!E15</f>
        <v>431254</v>
      </c>
      <c r="F15" s="69">
        <f t="shared" si="1"/>
        <v>-113456</v>
      </c>
      <c r="G15" s="70">
        <f t="shared" si="0"/>
        <v>-0.20828697839217197</v>
      </c>
      <c r="I15" s="225"/>
    </row>
    <row r="16" spans="1:10" ht="15" customHeight="1" x14ac:dyDescent="0.25">
      <c r="A16" s="75" t="s">
        <v>20</v>
      </c>
      <c r="B16" s="69">
        <f>LSUE!B16+SUSLA!B16+'LCTCS Summary'!B16-LCTCBoard!B16-Online!B16-AE!B16-RR!B16</f>
        <v>0</v>
      </c>
      <c r="C16" s="69">
        <f>LSUE!C16+SUSLA!C16+'LCTCS Summary'!C16-LCTCBoard!C16-Online!C16-AE!C16-RR!C16</f>
        <v>0</v>
      </c>
      <c r="D16" s="306">
        <f>LSUE!D16+SUSLA!D16+'LCTCS Summary'!D16-LCTCBoard!D16-Online!D16-AE!D16-RR!D16</f>
        <v>0</v>
      </c>
      <c r="E16" s="69">
        <f>LSUE!E16+SUSLA!E16+'LCTCS Summary'!E16-LCTCBoard!E16-Online!E16-AE!E16-RR!E16</f>
        <v>0</v>
      </c>
      <c r="F16" s="69">
        <f t="shared" si="1"/>
        <v>0</v>
      </c>
      <c r="G16" s="70">
        <f t="shared" si="0"/>
        <v>0</v>
      </c>
      <c r="I16" s="225"/>
    </row>
    <row r="17" spans="1:9" ht="15" customHeight="1" x14ac:dyDescent="0.25">
      <c r="A17" s="75" t="s">
        <v>21</v>
      </c>
      <c r="B17" s="69">
        <f>LSUE!B17+SUSLA!B17+'LCTCS Summary'!B17-LCTCBoard!B17-Online!B17-AE!B17-RR!B17</f>
        <v>0</v>
      </c>
      <c r="C17" s="69">
        <f>LSUE!C17+SUSLA!C17+'LCTCS Summary'!C17-LCTCBoard!C17-Online!C17-AE!C17-RR!C17</f>
        <v>0</v>
      </c>
      <c r="D17" s="306">
        <f>LSUE!D17+SUSLA!D17+'LCTCS Summary'!D17-LCTCBoard!D17-Online!D17-AE!D17-RR!D17</f>
        <v>0</v>
      </c>
      <c r="E17" s="69">
        <f>LSUE!E17+SUSLA!E17+'LCTCS Summary'!E17-LCTCBoard!E17-Online!E17-AE!E17-RR!E17</f>
        <v>0</v>
      </c>
      <c r="F17" s="69">
        <f t="shared" si="1"/>
        <v>0</v>
      </c>
      <c r="G17" s="70">
        <f t="shared" si="0"/>
        <v>0</v>
      </c>
      <c r="I17" s="225"/>
    </row>
    <row r="18" spans="1:9" ht="15" customHeight="1" x14ac:dyDescent="0.25">
      <c r="A18" s="75" t="s">
        <v>22</v>
      </c>
      <c r="B18" s="69">
        <f>LSUE!B18+SUSLA!B18+'LCTCS Summary'!B18-LCTCBoard!B18-Online!B18-AE!B18-RR!B18</f>
        <v>0</v>
      </c>
      <c r="C18" s="69">
        <f>LSUE!C18+SUSLA!C18+'LCTCS Summary'!C18-LCTCBoard!C18-Online!C18-AE!C18-RR!C18</f>
        <v>0</v>
      </c>
      <c r="D18" s="306">
        <f>LSUE!D18+SUSLA!D18+'LCTCS Summary'!D18-LCTCBoard!D18-Online!D18-AE!D18-RR!D18</f>
        <v>0</v>
      </c>
      <c r="E18" s="69">
        <f>LSUE!E18+SUSLA!E18+'LCTCS Summary'!E18-LCTCBoard!E18-Online!E18-AE!E18-RR!E18</f>
        <v>0</v>
      </c>
      <c r="F18" s="69">
        <f t="shared" si="1"/>
        <v>0</v>
      </c>
      <c r="G18" s="70">
        <f t="shared" si="0"/>
        <v>0</v>
      </c>
      <c r="I18" s="225"/>
    </row>
    <row r="19" spans="1:9" ht="15" customHeight="1" x14ac:dyDescent="0.25">
      <c r="A19" s="75" t="s">
        <v>23</v>
      </c>
      <c r="B19" s="69">
        <f>LSUE!B19+SUSLA!B19+'LCTCS Summary'!B19-LCTCBoard!B19-Online!B19-AE!B19-RR!B19</f>
        <v>0</v>
      </c>
      <c r="C19" s="69">
        <f>LSUE!C19+SUSLA!C19+'LCTCS Summary'!C19-LCTCBoard!C19-Online!C19-AE!C19-RR!C19</f>
        <v>0</v>
      </c>
      <c r="D19" s="306">
        <f>LSUE!D19+SUSLA!D19+'LCTCS Summary'!D19-LCTCBoard!D19-Online!D19-AE!D19-RR!D19</f>
        <v>0</v>
      </c>
      <c r="E19" s="69">
        <f>LSUE!E19+SUSLA!E19+'LCTCS Summary'!E19-LCTCBoard!E19-Online!E19-AE!E19-RR!E19</f>
        <v>0</v>
      </c>
      <c r="F19" s="69">
        <f t="shared" si="1"/>
        <v>0</v>
      </c>
      <c r="G19" s="70">
        <f t="shared" si="0"/>
        <v>0</v>
      </c>
      <c r="I19" s="225"/>
    </row>
    <row r="20" spans="1:9" ht="15" customHeight="1" x14ac:dyDescent="0.25">
      <c r="A20" s="75" t="s">
        <v>24</v>
      </c>
      <c r="B20" s="69">
        <f>LSUE!B20+SUSLA!B20+'LCTCS Summary'!B20-LCTCBoard!B20-Online!B20-AE!B20-RR!B20</f>
        <v>0</v>
      </c>
      <c r="C20" s="69">
        <f>LSUE!C20+SUSLA!C20+'LCTCS Summary'!C20-LCTCBoard!C20-Online!C20-AE!C20-RR!C20</f>
        <v>0</v>
      </c>
      <c r="D20" s="306">
        <f>LSUE!D20+SUSLA!D20+'LCTCS Summary'!D20-LCTCBoard!D20-Online!D20-AE!D20-RR!D20</f>
        <v>0</v>
      </c>
      <c r="E20" s="69">
        <f>LSUE!E20+SUSLA!E20+'LCTCS Summary'!E20-LCTCBoard!E20-Online!E20-AE!E20-RR!E20</f>
        <v>0</v>
      </c>
      <c r="F20" s="69">
        <f t="shared" si="1"/>
        <v>0</v>
      </c>
      <c r="G20" s="70">
        <f t="shared" si="0"/>
        <v>0</v>
      </c>
      <c r="I20" s="225"/>
    </row>
    <row r="21" spans="1:9" ht="15" customHeight="1" x14ac:dyDescent="0.25">
      <c r="A21" s="75" t="s">
        <v>25</v>
      </c>
      <c r="B21" s="69">
        <f>LSUE!B21+SUSLA!B21+'LCTCS Summary'!B21-LCTCBoard!B21-Online!B21-AE!B21-RR!B21</f>
        <v>0</v>
      </c>
      <c r="C21" s="69">
        <f>LSUE!C21+SUSLA!C21+'LCTCS Summary'!C21-LCTCBoard!C21-Online!C21-AE!C21-RR!C21</f>
        <v>0</v>
      </c>
      <c r="D21" s="306">
        <f>LSUE!D21+SUSLA!D21+'LCTCS Summary'!D21-LCTCBoard!D21-Online!D21-AE!D21-RR!D21</f>
        <v>0</v>
      </c>
      <c r="E21" s="69">
        <f>LSUE!E21+SUSLA!E21+'LCTCS Summary'!E21-LCTCBoard!E21-Online!E21-AE!E21-RR!E21</f>
        <v>0</v>
      </c>
      <c r="F21" s="69">
        <f t="shared" si="1"/>
        <v>0</v>
      </c>
      <c r="G21" s="70">
        <f t="shared" si="0"/>
        <v>0</v>
      </c>
      <c r="I21" s="225"/>
    </row>
    <row r="22" spans="1:9" ht="15" customHeight="1" x14ac:dyDescent="0.25">
      <c r="A22" s="75" t="s">
        <v>26</v>
      </c>
      <c r="B22" s="69">
        <f>LSUE!B22+SUSLA!B22+'LCTCS Summary'!B22-LCTCBoard!B22-Online!B22-AE!B22-RR!B22</f>
        <v>0</v>
      </c>
      <c r="C22" s="69">
        <f>LSUE!C22+SUSLA!C22+'LCTCS Summary'!C22-LCTCBoard!C22-Online!C22-AE!C22-RR!C22</f>
        <v>0</v>
      </c>
      <c r="D22" s="306">
        <f>LSUE!D22+SUSLA!D22+'LCTCS Summary'!D22-LCTCBoard!D22-Online!D22-AE!D22-RR!D22</f>
        <v>0</v>
      </c>
      <c r="E22" s="69">
        <f>LSUE!E22+SUSLA!E22+'LCTCS Summary'!E22-LCTCBoard!E22-Online!E22-AE!E22-RR!E22</f>
        <v>0</v>
      </c>
      <c r="F22" s="69">
        <f t="shared" si="1"/>
        <v>0</v>
      </c>
      <c r="G22" s="70">
        <f t="shared" si="0"/>
        <v>0</v>
      </c>
      <c r="I22" s="225"/>
    </row>
    <row r="23" spans="1:9" ht="15" customHeight="1" x14ac:dyDescent="0.25">
      <c r="A23" s="76" t="s">
        <v>27</v>
      </c>
      <c r="B23" s="69">
        <f>LSUE!B23+SUSLA!B23+'LCTCS Summary'!B23-LCTCBoard!B23-Online!B23-AE!B23-RR!B23</f>
        <v>0</v>
      </c>
      <c r="C23" s="69">
        <f>LSUE!C23+SUSLA!C23+'LCTCS Summary'!C23-LCTCBoard!C23-Online!C23-AE!C23-RR!C23</f>
        <v>0</v>
      </c>
      <c r="D23" s="306">
        <f>LSUE!D23+SUSLA!D23+'LCTCS Summary'!D23-LCTCBoard!D23-Online!D23-AE!D23-RR!D23</f>
        <v>0</v>
      </c>
      <c r="E23" s="69">
        <f>LSUE!E23+SUSLA!E23+'LCTCS Summary'!E23-LCTCBoard!E23-Online!E23-AE!E23-RR!E23</f>
        <v>0</v>
      </c>
      <c r="F23" s="69">
        <f t="shared" si="1"/>
        <v>0</v>
      </c>
      <c r="G23" s="70">
        <f t="shared" si="0"/>
        <v>0</v>
      </c>
      <c r="I23" s="225"/>
    </row>
    <row r="24" spans="1:9" ht="15" customHeight="1" x14ac:dyDescent="0.25">
      <c r="A24" s="76" t="s">
        <v>28</v>
      </c>
      <c r="B24" s="69">
        <f>LSUE!B24+SUSLA!B24+'LCTCS Summary'!B24-LCTCBoard!B24-Online!B24-AE!B24-RR!B24</f>
        <v>0</v>
      </c>
      <c r="C24" s="69">
        <f>LSUE!C24+SUSLA!C24+'LCTCS Summary'!C24-LCTCBoard!C24-Online!C24-AE!C24-RR!C24</f>
        <v>0</v>
      </c>
      <c r="D24" s="306">
        <f>LSUE!D24+SUSLA!D24+'LCTCS Summary'!D24-LCTCBoard!D24-Online!D24-AE!D24-RR!D24</f>
        <v>0</v>
      </c>
      <c r="E24" s="69">
        <f>LSUE!E24+SUSLA!E24+'LCTCS Summary'!E24-LCTCBoard!E24-Online!E24-AE!E24-RR!E24</f>
        <v>0</v>
      </c>
      <c r="F24" s="69">
        <f t="shared" si="1"/>
        <v>0</v>
      </c>
      <c r="G24" s="70">
        <f t="shared" si="0"/>
        <v>0</v>
      </c>
      <c r="I24" s="225"/>
    </row>
    <row r="25" spans="1:9" ht="15" customHeight="1" x14ac:dyDescent="0.25">
      <c r="A25" s="76" t="s">
        <v>29</v>
      </c>
      <c r="B25" s="69">
        <f>LSUE!B25+SUSLA!B25+'LCTCS Summary'!B25-LCTCBoard!B25-Online!B25-AE!B25-RR!B25</f>
        <v>0</v>
      </c>
      <c r="C25" s="69">
        <f>LSUE!C25+SUSLA!C25+'LCTCS Summary'!C25-LCTCBoard!C25-Online!C25-AE!C25-RR!C25</f>
        <v>0</v>
      </c>
      <c r="D25" s="306">
        <f>LSUE!D25+SUSLA!D25+'LCTCS Summary'!D25-LCTCBoard!D25-Online!D25-AE!D25-RR!D25</f>
        <v>0</v>
      </c>
      <c r="E25" s="69">
        <f>LSUE!E25+SUSLA!E25+'LCTCS Summary'!E25-LCTCBoard!E25-Online!E25-AE!E25-RR!E25</f>
        <v>0</v>
      </c>
      <c r="F25" s="69">
        <f t="shared" si="1"/>
        <v>0</v>
      </c>
      <c r="G25" s="70">
        <f t="shared" si="0"/>
        <v>0</v>
      </c>
      <c r="I25" s="225"/>
    </row>
    <row r="26" spans="1:9" ht="15" customHeight="1" x14ac:dyDescent="0.25">
      <c r="A26" s="76" t="s">
        <v>30</v>
      </c>
      <c r="B26" s="69">
        <f>LSUE!B26+SUSLA!B26+'LCTCS Summary'!B26-LCTCBoard!B26-Online!B26-AE!B26-RR!B26</f>
        <v>211552</v>
      </c>
      <c r="C26" s="69">
        <f>LSUE!C26+SUSLA!C26+'LCTCS Summary'!C26-LCTCBoard!C26-Online!C26-AE!C26-RR!C26</f>
        <v>211552</v>
      </c>
      <c r="D26" s="306">
        <f>LSUE!D26+SUSLA!D26+'LCTCS Summary'!D26-LCTCBoard!D26-Online!D26-AE!D26-RR!D26</f>
        <v>211552</v>
      </c>
      <c r="E26" s="69">
        <f>LSUE!E26+SUSLA!E26+'LCTCS Summary'!E26-LCTCBoard!E26-Online!E26-AE!E26-RR!E26</f>
        <v>198750</v>
      </c>
      <c r="F26" s="69">
        <f t="shared" si="1"/>
        <v>-12802</v>
      </c>
      <c r="G26" s="70">
        <f t="shared" si="0"/>
        <v>-6.0514672515504464E-2</v>
      </c>
      <c r="I26" s="225"/>
    </row>
    <row r="27" spans="1:9" ht="15" customHeight="1" x14ac:dyDescent="0.25">
      <c r="A27" s="76" t="s">
        <v>31</v>
      </c>
      <c r="B27" s="69">
        <f>LSUE!B27+SUSLA!B27+'LCTCS Summary'!B27-LCTCBoard!B27-Online!B27-AE!B27-RR!B27</f>
        <v>0</v>
      </c>
      <c r="C27" s="69">
        <f>LSUE!C27+SUSLA!C27+'LCTCS Summary'!C27-LCTCBoard!C27-Online!C27-AE!C27-RR!C27</f>
        <v>0</v>
      </c>
      <c r="D27" s="306">
        <f>LSUE!D27+SUSLA!D27+'LCTCS Summary'!D27-LCTCBoard!D27-Online!D27-AE!D27-RR!D27</f>
        <v>0</v>
      </c>
      <c r="E27" s="69">
        <f>LSUE!E27+SUSLA!E27+'LCTCS Summary'!E27-LCTCBoard!E27-Online!E27-AE!E27-RR!E27</f>
        <v>0</v>
      </c>
      <c r="F27" s="69">
        <f t="shared" si="1"/>
        <v>0</v>
      </c>
      <c r="G27" s="70">
        <f t="shared" si="0"/>
        <v>0</v>
      </c>
      <c r="I27" s="225"/>
    </row>
    <row r="28" spans="1:9" ht="15" customHeight="1" x14ac:dyDescent="0.25">
      <c r="A28" s="76" t="s">
        <v>87</v>
      </c>
      <c r="B28" s="69">
        <f>LSUE!B28+SUSLA!B28+'LCTCS Summary'!B28-LCTCBoard!B28-Online!B28-AE!B28-RR!B28</f>
        <v>0</v>
      </c>
      <c r="C28" s="69">
        <f>LSUE!C28+SUSLA!C28+'LCTCS Summary'!C28-LCTCBoard!C28-Online!C28-AE!C28-RR!C28</f>
        <v>0</v>
      </c>
      <c r="D28" s="306">
        <f>LSUE!D28+SUSLA!D28+'LCTCS Summary'!D28-LCTCBoard!D28-Online!D28-AE!D28-RR!D28</f>
        <v>0</v>
      </c>
      <c r="E28" s="69">
        <f>LSUE!E28+SUSLA!E28+'LCTCS Summary'!E28-LCTCBoard!E28-Online!E28-AE!E28-RR!E28</f>
        <v>0</v>
      </c>
      <c r="F28" s="69">
        <f t="shared" si="1"/>
        <v>0</v>
      </c>
      <c r="G28" s="70">
        <f t="shared" si="0"/>
        <v>0</v>
      </c>
      <c r="I28" s="225"/>
    </row>
    <row r="29" spans="1:9" ht="15" customHeight="1" x14ac:dyDescent="0.25">
      <c r="A29" s="76" t="s">
        <v>32</v>
      </c>
      <c r="B29" s="69">
        <f>LSUE!B29+SUSLA!B29+'LCTCS Summary'!B29-LCTCBoard!B29-Online!B29-AE!B29-RR!B29</f>
        <v>0</v>
      </c>
      <c r="C29" s="69">
        <f>LSUE!C29+SUSLA!C29+'LCTCS Summary'!C29-LCTCBoard!C29-Online!C29-AE!C29-RR!C29</f>
        <v>0</v>
      </c>
      <c r="D29" s="306">
        <f>LSUE!D29+SUSLA!D29+'LCTCS Summary'!D29-LCTCBoard!D29-Online!D29-AE!D29-RR!D29</f>
        <v>0</v>
      </c>
      <c r="E29" s="69">
        <f>LSUE!E29+SUSLA!E29+'LCTCS Summary'!E29-LCTCBoard!E29-Online!E29-AE!E29-RR!E29</f>
        <v>0</v>
      </c>
      <c r="F29" s="69">
        <f t="shared" si="1"/>
        <v>0</v>
      </c>
      <c r="G29" s="70">
        <f t="shared" si="0"/>
        <v>0</v>
      </c>
      <c r="I29" s="225"/>
    </row>
    <row r="30" spans="1:9" ht="15" customHeight="1" x14ac:dyDescent="0.25">
      <c r="A30" s="217" t="s">
        <v>199</v>
      </c>
      <c r="B30" s="69">
        <f>LSUE!B30+SUSLA!B30+'LCTCS Summary'!B30-LCTCBoard!B30-Online!B30-AE!B30-RR!B30</f>
        <v>0</v>
      </c>
      <c r="C30" s="69">
        <f>LSUE!C30+SUSLA!C30+'LCTCS Summary'!C30-LCTCBoard!C30-Online!C30-AE!C30-RR!C30</f>
        <v>0</v>
      </c>
      <c r="D30" s="306">
        <f>LSUE!D30+SUSLA!D30+'LCTCS Summary'!D30-LCTCBoard!D30-Online!D30-AE!D30-RR!D30</f>
        <v>0</v>
      </c>
      <c r="E30" s="69">
        <f>LSUE!E30+SUSLA!E30+'LCTCS Summary'!E30-LCTCBoard!E30-Online!E30-AE!E30-RR!E30</f>
        <v>0</v>
      </c>
      <c r="F30" s="69">
        <f t="shared" si="1"/>
        <v>0</v>
      </c>
      <c r="G30" s="70">
        <f t="shared" si="0"/>
        <v>0</v>
      </c>
      <c r="I30" s="225"/>
    </row>
    <row r="31" spans="1:9" ht="15" customHeight="1" x14ac:dyDescent="0.25">
      <c r="A31" s="76" t="s">
        <v>200</v>
      </c>
      <c r="B31" s="69">
        <f>LSUE!B31+SUSLA!B31+'LCTCS Summary'!B31-LCTCBoard!B31-Online!B31-AE!B31-RR!B31</f>
        <v>0</v>
      </c>
      <c r="C31" s="69">
        <f>LSUE!C31+SUSLA!C31+'LCTCS Summary'!C31-LCTCBoard!C31-Online!C31-AE!C31-RR!C31</f>
        <v>0</v>
      </c>
      <c r="D31" s="306">
        <f>LSUE!D31+SUSLA!D31+'LCTCS Summary'!D31-LCTCBoard!D31-Online!D31-AE!D31-RR!D31</f>
        <v>0</v>
      </c>
      <c r="E31" s="69">
        <f>LSUE!E31+SUSLA!E31+'LCTCS Summary'!E31-LCTCBoard!E31-Online!E31-AE!E31-RR!E31</f>
        <v>0</v>
      </c>
      <c r="F31" s="69">
        <f t="shared" si="1"/>
        <v>0</v>
      </c>
      <c r="G31" s="70">
        <f t="shared" si="0"/>
        <v>0</v>
      </c>
      <c r="I31" s="225"/>
    </row>
    <row r="32" spans="1:9" ht="15" customHeight="1" x14ac:dyDescent="0.25">
      <c r="A32" s="350" t="s">
        <v>211</v>
      </c>
      <c r="B32" s="69">
        <f>LSUE!B32+SUSLA!B32+'LCTCS Summary'!B32-LCTCBoard!B32-Online!B32-AE!B32-RR!B32</f>
        <v>0</v>
      </c>
      <c r="C32" s="69">
        <f>LSUE!C32+SUSLA!C32+'LCTCS Summary'!C32-LCTCBoard!C32-Online!C32-AE!C32-RR!C32</f>
        <v>0</v>
      </c>
      <c r="D32" s="306">
        <f>LSUE!D32+SUSLA!D32+'LCTCS Summary'!D32-LCTCBoard!D32-Online!D32-AE!D32-RR!D32</f>
        <v>0</v>
      </c>
      <c r="E32" s="69">
        <f>LSUE!E32+SUSLA!E32+'LCTCS Summary'!E32-LCTCBoard!E32-Online!E32-AE!E32-RR!E32</f>
        <v>0</v>
      </c>
      <c r="F32" s="69">
        <f t="shared" ref="F32" si="2">E32-C32</f>
        <v>0</v>
      </c>
      <c r="G32" s="70">
        <f t="shared" ref="G32" si="3">IF(ISBLANK(F32),"  ",IF(C32&gt;0,F32/C32,IF(F32&gt;0,1,0)))</f>
        <v>0</v>
      </c>
      <c r="I32" s="225"/>
    </row>
    <row r="33" spans="1:14" ht="15" customHeight="1" x14ac:dyDescent="0.25">
      <c r="A33" s="77" t="s">
        <v>33</v>
      </c>
      <c r="B33" s="74"/>
      <c r="C33" s="74"/>
      <c r="D33" s="307"/>
      <c r="E33" s="74"/>
      <c r="F33" s="74"/>
      <c r="G33" s="66"/>
      <c r="I33" s="225"/>
    </row>
    <row r="34" spans="1:14" ht="15" customHeight="1" x14ac:dyDescent="0.25">
      <c r="A34" s="73" t="s">
        <v>34</v>
      </c>
      <c r="B34" s="69">
        <f>LSUE!B34+SUSLA!B34+'LCTCS Summary'!B34-LCTCBoard!B34-Online!B34-AE!B34-RR!B34</f>
        <v>0</v>
      </c>
      <c r="C34" s="69">
        <f>LSUE!C34+SUSLA!C34+'LCTCS Summary'!C34-LCTCBoard!C34-Online!C34-AE!C34-RR!C34</f>
        <v>0</v>
      </c>
      <c r="D34" s="306">
        <f>LSUE!D34+SUSLA!D34+'LCTCS Summary'!D34-LCTCBoard!D34-Online!D34-AE!D34-RR!D34</f>
        <v>0</v>
      </c>
      <c r="E34" s="69">
        <f>LSUE!E34+SUSLA!E34+'LCTCS Summary'!E34-LCTCBoard!E34-Online!E34-AE!E34-RR!E34</f>
        <v>0</v>
      </c>
      <c r="F34" s="69">
        <f>E34-C34</f>
        <v>0</v>
      </c>
      <c r="G34" s="70">
        <f>IF(ISBLANK(F34),"  ",IF(C34&gt;0,F34/C34,IF(F34&gt;0,1,0)))</f>
        <v>0</v>
      </c>
      <c r="I34" s="225"/>
    </row>
    <row r="35" spans="1:14" ht="15" customHeight="1" x14ac:dyDescent="0.25">
      <c r="A35" s="78" t="s">
        <v>35</v>
      </c>
      <c r="B35" s="74"/>
      <c r="C35" s="74"/>
      <c r="D35" s="307"/>
      <c r="E35" s="74"/>
      <c r="F35" s="74"/>
      <c r="G35" s="66"/>
      <c r="I35" s="225"/>
    </row>
    <row r="36" spans="1:14" ht="15" customHeight="1" x14ac:dyDescent="0.25">
      <c r="A36" s="73" t="s">
        <v>34</v>
      </c>
      <c r="B36" s="69">
        <f>LSUE!B36+SUSLA!B36+'LCTCS Summary'!B36-LCTCBoard!B36-Online!B36-AE!B36-RR!B36</f>
        <v>0</v>
      </c>
      <c r="C36" s="69">
        <f>LSUE!C36+SUSLA!C36+'LCTCS Summary'!C36-LCTCBoard!C36-Online!C36-AE!C36-RR!C36</f>
        <v>0</v>
      </c>
      <c r="D36" s="306">
        <f>LSUE!D36+SUSLA!D36+'LCTCS Summary'!D36-LCTCBoard!D36-Online!D36-AE!D36-RR!D36</f>
        <v>0</v>
      </c>
      <c r="E36" s="69">
        <f>LSUE!E36+SUSLA!E36+'LCTCS Summary'!E36-LCTCBoard!E36-Online!E36-AE!E36-RR!E36</f>
        <v>0</v>
      </c>
      <c r="F36" s="69">
        <f>E36-C36</f>
        <v>0</v>
      </c>
      <c r="G36" s="70">
        <f>IF(ISBLANK(F36),"  ",IF(C36&gt;0,F36/C36,IF(F36&gt;0,1,0)))</f>
        <v>0</v>
      </c>
      <c r="I36" s="225"/>
    </row>
    <row r="37" spans="1:14" ht="15" customHeight="1" x14ac:dyDescent="0.25">
      <c r="A37" s="75" t="s">
        <v>36</v>
      </c>
      <c r="B37" s="122"/>
      <c r="C37" s="122"/>
      <c r="D37" s="308"/>
      <c r="E37" s="122"/>
      <c r="F37" s="72"/>
      <c r="G37" s="70" t="s">
        <v>37</v>
      </c>
      <c r="I37" s="225"/>
    </row>
    <row r="38" spans="1:14" s="124" customFormat="1" ht="15" customHeight="1" x14ac:dyDescent="0.25">
      <c r="A38" s="79" t="s">
        <v>38</v>
      </c>
      <c r="B38" s="123">
        <f>LSUE!B38+SUSLA!B38+'LCTCS Summary'!B38-LCTCBoard!B38-Online!B38-AE!B38-RR!B38</f>
        <v>106453728</v>
      </c>
      <c r="C38" s="123">
        <f>LSUE!C38+SUSLA!C38+'LCTCS Summary'!C38-LCTCBoard!C38-Online!C38-AE!C38-RR!C38</f>
        <v>106753728</v>
      </c>
      <c r="D38" s="309">
        <f>LSUE!D38+SUSLA!D38+'LCTCS Summary'!D38-LCTCBoard!D38-Online!D38-AE!D38-RR!D38</f>
        <v>106753728</v>
      </c>
      <c r="E38" s="123">
        <f>LSUE!E38+SUSLA!E38+'LCTCS Summary'!E38-LCTCBoard!E38-Online!E38-AE!E38-RR!E38</f>
        <v>140837187</v>
      </c>
      <c r="F38" s="87">
        <f>E38-C38</f>
        <v>34083459</v>
      </c>
      <c r="G38" s="81">
        <f>IF(ISBLANK(F38),"  ",IF(C38&gt;0,F38/C38,IF(F38&gt;0,1,0)))</f>
        <v>0.31927183845045676</v>
      </c>
      <c r="I38" s="226"/>
      <c r="J38" s="189"/>
    </row>
    <row r="39" spans="1:14" ht="15" customHeight="1" x14ac:dyDescent="0.25">
      <c r="A39" s="77" t="s">
        <v>39</v>
      </c>
      <c r="B39" s="74"/>
      <c r="C39" s="74"/>
      <c r="D39" s="307"/>
      <c r="E39" s="74"/>
      <c r="F39" s="74"/>
      <c r="G39" s="66"/>
      <c r="I39" s="225"/>
    </row>
    <row r="40" spans="1:14" ht="15" customHeight="1" x14ac:dyDescent="0.25">
      <c r="A40" s="82" t="s">
        <v>40</v>
      </c>
      <c r="B40" s="69">
        <f>LSUE!B40+SUSLA!B40+'LCTCS Summary'!B40-LCTCBoard!B40-Online!B40-AE!B40-RR!B40</f>
        <v>0</v>
      </c>
      <c r="C40" s="69">
        <f>LSUE!C40+SUSLA!C40+'LCTCS Summary'!C40-LCTCBoard!C40-Online!C40-AE!C40-RR!C40</f>
        <v>0</v>
      </c>
      <c r="D40" s="306">
        <f>LSUE!D40+SUSLA!D40+'LCTCS Summary'!D40-LCTCBoard!D40-Online!D40-AE!D40-RR!D40</f>
        <v>0</v>
      </c>
      <c r="E40" s="69">
        <f>LSUE!E40+SUSLA!E40+'LCTCS Summary'!E40-LCTCBoard!E40-Online!E40-AE!E40-RR!E40</f>
        <v>0</v>
      </c>
      <c r="F40" s="69">
        <f>E40-C40</f>
        <v>0</v>
      </c>
      <c r="G40" s="70">
        <f t="shared" ref="G40:G45" si="4">IF(ISBLANK(F40),"  ",IF(C40&gt;0,F40/C40,IF(F40&gt;0,1,0)))</f>
        <v>0</v>
      </c>
      <c r="I40" s="225"/>
    </row>
    <row r="41" spans="1:14" ht="15" customHeight="1" x14ac:dyDescent="0.25">
      <c r="A41" s="83" t="s">
        <v>41</v>
      </c>
      <c r="B41" s="69">
        <f>LSUE!B41+SUSLA!B41+'LCTCS Summary'!B41-LCTCBoard!B41-Online!B41-AE!B41-RR!B41</f>
        <v>0</v>
      </c>
      <c r="C41" s="69">
        <f>LSUE!C41+SUSLA!C41+'LCTCS Summary'!C41-LCTCBoard!C41-Online!C41-AE!C41-RR!C41</f>
        <v>0</v>
      </c>
      <c r="D41" s="306">
        <f>LSUE!D41+SUSLA!D41+'LCTCS Summary'!D41-LCTCBoard!D41-Online!D41-AE!D41-RR!D41</f>
        <v>0</v>
      </c>
      <c r="E41" s="69">
        <f>LSUE!E41+SUSLA!E41+'LCTCS Summary'!E41-LCTCBoard!E41-Online!E41-AE!E41-RR!E41</f>
        <v>0</v>
      </c>
      <c r="F41" s="69">
        <f>E41-C41</f>
        <v>0</v>
      </c>
      <c r="G41" s="70">
        <f t="shared" si="4"/>
        <v>0</v>
      </c>
      <c r="I41" s="225"/>
    </row>
    <row r="42" spans="1:14" ht="15" customHeight="1" x14ac:dyDescent="0.25">
      <c r="A42" s="83" t="s">
        <v>42</v>
      </c>
      <c r="B42" s="69">
        <f>LSUE!B42+SUSLA!B42+'LCTCS Summary'!B42-LCTCBoard!B42-Online!B42-AE!B42-RR!B42</f>
        <v>1353068.2899999991</v>
      </c>
      <c r="C42" s="69">
        <f>LSUE!C42+SUSLA!C42+'LCTCS Summary'!C42-LCTCBoard!C42-Online!C42-AE!C42-RR!C42</f>
        <v>0</v>
      </c>
      <c r="D42" s="306">
        <f>LSUE!D42+SUSLA!D42+'LCTCS Summary'!D42-LCTCBoard!D42-Online!D42-AE!D42-RR!D42</f>
        <v>0</v>
      </c>
      <c r="E42" s="69">
        <f>LSUE!E42+SUSLA!E42+'LCTCS Summary'!E42-LCTCBoard!E42-Online!E42-AE!E42-RR!E42</f>
        <v>0</v>
      </c>
      <c r="F42" s="69">
        <f t="shared" ref="F42:F45" si="5">E42-C42</f>
        <v>0</v>
      </c>
      <c r="G42" s="70">
        <f t="shared" si="4"/>
        <v>0</v>
      </c>
      <c r="I42" s="225"/>
    </row>
    <row r="43" spans="1:14" ht="15" customHeight="1" x14ac:dyDescent="0.25">
      <c r="A43" s="83" t="s">
        <v>43</v>
      </c>
      <c r="B43" s="69">
        <f>LSUE!B43+SUSLA!B43+'LCTCS Summary'!B43-LCTCBoard!B43-Online!B43-AE!B43-RR!B43</f>
        <v>0</v>
      </c>
      <c r="C43" s="69">
        <f>LSUE!C43+SUSLA!C43+'LCTCS Summary'!C43-LCTCBoard!C43-Online!C43-AE!C43-RR!C43</f>
        <v>0</v>
      </c>
      <c r="D43" s="306">
        <f>LSUE!D43+SUSLA!D43+'LCTCS Summary'!D43-LCTCBoard!D43-Online!D43-AE!D43-RR!D43</f>
        <v>0</v>
      </c>
      <c r="E43" s="69">
        <f>LSUE!E43+SUSLA!E43+'LCTCS Summary'!E43-LCTCBoard!E43-Online!E43-AE!E43-RR!E43</f>
        <v>0</v>
      </c>
      <c r="F43" s="69">
        <f t="shared" si="5"/>
        <v>0</v>
      </c>
      <c r="G43" s="70">
        <f t="shared" si="4"/>
        <v>0</v>
      </c>
      <c r="I43" s="225"/>
    </row>
    <row r="44" spans="1:14" ht="15" customHeight="1" x14ac:dyDescent="0.25">
      <c r="A44" s="84" t="s">
        <v>44</v>
      </c>
      <c r="B44" s="69">
        <f>LSUE!B44+SUSLA!B44+'LCTCS Summary'!B44-LCTCBoard!B44-Online!B44-AE!B44-RR!B44</f>
        <v>0</v>
      </c>
      <c r="C44" s="69">
        <f>LSUE!C44+SUSLA!C44+'LCTCS Summary'!C44-LCTCBoard!C44-Online!C44-AE!C44-RR!C44</f>
        <v>0</v>
      </c>
      <c r="D44" s="306">
        <f>LSUE!D44+SUSLA!D44+'LCTCS Summary'!D44-LCTCBoard!D44-Online!D44-AE!D44-RR!D44</f>
        <v>0</v>
      </c>
      <c r="E44" s="69">
        <f>LSUE!E44+SUSLA!E44+'LCTCS Summary'!E44-LCTCBoard!E44-Online!E44-AE!E44-RR!E44</f>
        <v>0</v>
      </c>
      <c r="F44" s="69">
        <f t="shared" si="5"/>
        <v>0</v>
      </c>
      <c r="G44" s="70">
        <f t="shared" si="4"/>
        <v>0</v>
      </c>
      <c r="I44" s="225"/>
    </row>
    <row r="45" spans="1:14" s="124" customFormat="1" ht="15" customHeight="1" x14ac:dyDescent="0.25">
      <c r="A45" s="77" t="s">
        <v>45</v>
      </c>
      <c r="B45" s="87">
        <f>LSUE!B45+SUSLA!B45+'LCTCS Summary'!B45-LCTCBoard!B45-Online!B45-AE!B45-RR!B45</f>
        <v>1353068.2899999991</v>
      </c>
      <c r="C45" s="87">
        <f>LSUE!C45+SUSLA!C45+'LCTCS Summary'!C45-LCTCBoard!C45-Online!C45-AE!C45-RR!C45</f>
        <v>0</v>
      </c>
      <c r="D45" s="310">
        <f>LSUE!D45+SUSLA!D45+'LCTCS Summary'!D45-LCTCBoard!D45-Online!D45-AE!D45-RR!D45</f>
        <v>0</v>
      </c>
      <c r="E45" s="69">
        <f>LSUE!E45+SUSLA!E45+'LCTCS Summary'!E45-LCTCBoard!E45-Online!E45-AE!E45-RR!E45</f>
        <v>0</v>
      </c>
      <c r="F45" s="87">
        <f t="shared" si="5"/>
        <v>0</v>
      </c>
      <c r="G45" s="81">
        <f t="shared" si="4"/>
        <v>0</v>
      </c>
      <c r="I45" s="226"/>
      <c r="N45" s="124" t="s">
        <v>46</v>
      </c>
    </row>
    <row r="46" spans="1:14" ht="15" customHeight="1" x14ac:dyDescent="0.25">
      <c r="A46" s="75" t="s">
        <v>46</v>
      </c>
      <c r="B46" s="74"/>
      <c r="C46" s="74"/>
      <c r="D46" s="307"/>
      <c r="E46" s="74"/>
      <c r="F46" s="74"/>
      <c r="G46" s="66"/>
      <c r="I46" s="225"/>
    </row>
    <row r="47" spans="1:14" s="124" customFormat="1" ht="15" customHeight="1" x14ac:dyDescent="0.25">
      <c r="A47" s="86" t="s">
        <v>47</v>
      </c>
      <c r="B47" s="87">
        <f>LSUE!B47+SUSLA!B47+'LCTCS Summary'!B47-LCTCBoard!B47-Online!B47-AE!B47-RR!B47</f>
        <v>0</v>
      </c>
      <c r="C47" s="87">
        <f>LSUE!C47+SUSLA!C47+'LCTCS Summary'!C47-LCTCBoard!C47-Online!C47-AE!C47-RR!C47</f>
        <v>0</v>
      </c>
      <c r="D47" s="310">
        <f>LSUE!D47+SUSLA!D47+'LCTCS Summary'!D47-LCTCBoard!D47-Online!D47-AE!D47-RR!D47</f>
        <v>0</v>
      </c>
      <c r="E47" s="87">
        <f>LSUE!E47+SUSLA!E47+'LCTCS Summary'!E47-LCTCBoard!E47-Online!E47-AE!E47-RR!E47</f>
        <v>0</v>
      </c>
      <c r="F47" s="87">
        <f>E47-C47</f>
        <v>0</v>
      </c>
      <c r="G47" s="81">
        <f>IF(ISBLANK(F47),"  ",IF(C47&gt;0,F47/C47,IF(F47&gt;0,1,0)))</f>
        <v>0</v>
      </c>
      <c r="I47" s="226"/>
    </row>
    <row r="48" spans="1:14" ht="15" customHeight="1" x14ac:dyDescent="0.25">
      <c r="A48" s="75" t="s">
        <v>46</v>
      </c>
      <c r="B48" s="80"/>
      <c r="C48" s="80"/>
      <c r="D48" s="311"/>
      <c r="E48" s="80"/>
      <c r="F48" s="74"/>
      <c r="G48" s="66"/>
      <c r="I48" s="226"/>
    </row>
    <row r="49" spans="1:12" ht="15" customHeight="1" x14ac:dyDescent="0.25">
      <c r="A49" s="86" t="s">
        <v>198</v>
      </c>
      <c r="B49" s="87">
        <f>LSUE!B49+SUSLA!B49+'LCTCS Summary'!B49-LCTCBoard!B49-Online!B49-AE!B49-RR!B49</f>
        <v>0</v>
      </c>
      <c r="C49" s="87">
        <f>LSUE!C49+SUSLA!C49+'LCTCS Summary'!C49-LCTCBoard!C49-Online!C49-AE!C49-RR!C49</f>
        <v>0</v>
      </c>
      <c r="D49" s="310">
        <f>LSUE!D49+SUSLA!D49+'LCTCS Summary'!D49-LCTCBoard!D49-Online!D49-AE!D49-RR!D49</f>
        <v>12307902</v>
      </c>
      <c r="E49" s="87">
        <f>LSUE!E49+SUSLA!E49+'LCTCS Summary'!E49-LCTCBoard!E49-Online!E49-AE!E49-RR!E49</f>
        <v>0</v>
      </c>
      <c r="F49" s="87">
        <f>E49-C49</f>
        <v>0</v>
      </c>
      <c r="G49" s="81">
        <f>IF(ISBLANK(F49)," ",IF(C49&gt;0,F49/C49,IF(F49&gt;0,1,0)))</f>
        <v>0</v>
      </c>
      <c r="I49" s="226"/>
      <c r="J49" s="187"/>
      <c r="L49" s="187"/>
    </row>
    <row r="50" spans="1:12" ht="15" customHeight="1" x14ac:dyDescent="0.25">
      <c r="A50" s="73"/>
      <c r="B50" s="65"/>
      <c r="C50" s="65"/>
      <c r="D50" s="305"/>
      <c r="E50" s="65"/>
      <c r="F50" s="65"/>
      <c r="G50" s="67"/>
      <c r="I50" s="225"/>
    </row>
    <row r="51" spans="1:12" s="124" customFormat="1" ht="15" customHeight="1" x14ac:dyDescent="0.25">
      <c r="A51" s="86" t="s">
        <v>48</v>
      </c>
      <c r="B51" s="87">
        <f>LSUE!B51+SUSLA!B51+'LCTCS Summary'!B51-LCTCBoard!B51-Online!B51-AE!B51-RR!B51</f>
        <v>6792110</v>
      </c>
      <c r="C51" s="87">
        <f>LSUE!C51+SUSLA!C51+'LCTCS Summary'!C51-LCTCBoard!C51-Online!C51-AE!C51-RR!C51</f>
        <v>0</v>
      </c>
      <c r="D51" s="310">
        <f>LSUE!D51+SUSLA!D51+'LCTCS Summary'!D51-LCTCBoard!D51-Online!D51-AE!D51-RR!D51</f>
        <v>0</v>
      </c>
      <c r="E51" s="87">
        <f>LSUE!E51+SUSLA!E51+'LCTCS Summary'!E51-LCTCBoard!E51-Online!E51-AE!E51-RR!E51</f>
        <v>0</v>
      </c>
      <c r="F51" s="87">
        <f>E51-C51</f>
        <v>0</v>
      </c>
      <c r="G51" s="81">
        <f>IF(ISBLANK(F51),"  ",IF(C51&gt;0,F51/C51,IF(F51&gt;0,1,0)))</f>
        <v>0</v>
      </c>
      <c r="I51" s="226"/>
    </row>
    <row r="52" spans="1:12" ht="15" customHeight="1" x14ac:dyDescent="0.25">
      <c r="A52" s="75" t="s">
        <v>46</v>
      </c>
      <c r="B52" s="74"/>
      <c r="C52" s="74"/>
      <c r="D52" s="307"/>
      <c r="E52" s="74"/>
      <c r="F52" s="74"/>
      <c r="G52" s="66"/>
      <c r="I52" s="225"/>
    </row>
    <row r="53" spans="1:12" s="124" customFormat="1" ht="15" customHeight="1" x14ac:dyDescent="0.25">
      <c r="A53" s="77" t="s">
        <v>49</v>
      </c>
      <c r="B53" s="87">
        <f>LSUE!B53+SUSLA!B53+'LCTCS Summary'!B53-LCTCBoard!B53-Online!B53-AE!B53-RR!B53</f>
        <v>171855754.78000003</v>
      </c>
      <c r="C53" s="87">
        <f>LSUE!C53+SUSLA!C53+'LCTCS Summary'!C53-LCTCBoard!C53-Online!C53-AE!C53-RR!C53</f>
        <v>191938221.5</v>
      </c>
      <c r="D53" s="310">
        <f>LSUE!D53+SUSLA!D53+'LCTCS Summary'!D53-LCTCBoard!D53-Online!D53-AE!D53-RR!D53</f>
        <v>191938221.5</v>
      </c>
      <c r="E53" s="87">
        <f>LSUE!E53+SUSLA!E53+'LCTCS Summary'!E53-LCTCBoard!E53-Online!E53-AE!E53-RR!E53</f>
        <v>193267221</v>
      </c>
      <c r="F53" s="87">
        <f>E53-C53</f>
        <v>1328999.5</v>
      </c>
      <c r="G53" s="81">
        <f>IF(ISBLANK(F53),"  ",IF(C53&gt;0,F53/C53,IF(F53&gt;0,1,0)))</f>
        <v>6.9241003152673269E-3</v>
      </c>
      <c r="I53" s="226"/>
      <c r="J53" s="189"/>
    </row>
    <row r="54" spans="1:12" ht="15" customHeight="1" x14ac:dyDescent="0.25">
      <c r="A54" s="75" t="s">
        <v>46</v>
      </c>
      <c r="B54" s="74"/>
      <c r="C54" s="74"/>
      <c r="D54" s="307"/>
      <c r="E54" s="74"/>
      <c r="F54" s="74"/>
      <c r="G54" s="66"/>
      <c r="I54" s="225"/>
    </row>
    <row r="55" spans="1:12" s="124" customFormat="1" ht="15" customHeight="1" x14ac:dyDescent="0.25">
      <c r="A55" s="88" t="s">
        <v>50</v>
      </c>
      <c r="B55" s="87">
        <f>LSUE!B55+SUSLA!B55+'LCTCS Summary'!B55-LCTCBoard!B55-Online!B55-AE!B55-RR!B55</f>
        <v>0</v>
      </c>
      <c r="C55" s="87">
        <f>LSUE!C55+SUSLA!C55+'LCTCS Summary'!C55-LCTCBoard!C55-Online!C55-AE!C55-RR!C55</f>
        <v>0</v>
      </c>
      <c r="D55" s="310">
        <f>LSUE!D55+SUSLA!D55+'LCTCS Summary'!D55-LCTCBoard!D55-Online!D55-AE!D55-RR!D55</f>
        <v>0</v>
      </c>
      <c r="E55" s="87">
        <f>LSUE!E55+SUSLA!E55+'LCTCS Summary'!E55-LCTCBoard!E55-Online!E55-AE!E55-RR!E55</f>
        <v>0</v>
      </c>
      <c r="F55" s="87">
        <f>E55-C55</f>
        <v>0</v>
      </c>
      <c r="G55" s="81">
        <f>IF(ISBLANK(F55),"  ",IF(C55&gt;0,F55/C55,IF(F55&gt;0,1,0)))</f>
        <v>0</v>
      </c>
      <c r="I55" s="226"/>
    </row>
    <row r="56" spans="1:12" ht="15" customHeight="1" x14ac:dyDescent="0.25">
      <c r="A56" s="77"/>
      <c r="B56" s="65"/>
      <c r="C56" s="65"/>
      <c r="D56" s="305"/>
      <c r="E56" s="65"/>
      <c r="F56" s="65"/>
      <c r="G56" s="90"/>
      <c r="I56" s="225"/>
    </row>
    <row r="57" spans="1:12" s="124" customFormat="1" ht="15" customHeight="1" x14ac:dyDescent="0.25">
      <c r="A57" s="77" t="s">
        <v>51</v>
      </c>
      <c r="B57" s="87">
        <f>LSUE!B57+SUSLA!B57+'LCTCS Summary'!B57-LCTCBoard!B57-Online!B57-AE!B57-RR!B57</f>
        <v>0</v>
      </c>
      <c r="C57" s="87">
        <f>LSUE!C57+SUSLA!C57+'LCTCS Summary'!C57-LCTCBoard!C57-Online!C57-AE!C57-RR!C57</f>
        <v>0</v>
      </c>
      <c r="D57" s="310">
        <f>LSUE!D57+SUSLA!D57+'LCTCS Summary'!D57-LCTCBoard!D57-Online!D57-AE!D57-RR!D57</f>
        <v>0</v>
      </c>
      <c r="E57" s="87">
        <f>LSUE!E57+SUSLA!E57+'LCTCS Summary'!E57-LCTCBoard!E57-Online!E57-AE!E57-RR!E57</f>
        <v>0</v>
      </c>
      <c r="F57" s="87">
        <f>E57-C57</f>
        <v>0</v>
      </c>
      <c r="G57" s="81">
        <f>IF(ISBLANK(F57),"  ",IF(C57&gt;0,F57/C57,IF(F57&gt;0,1,0)))</f>
        <v>0</v>
      </c>
      <c r="I57" s="226"/>
    </row>
    <row r="58" spans="1:12" ht="15" customHeight="1" x14ac:dyDescent="0.25">
      <c r="A58" s="75"/>
      <c r="B58" s="74"/>
      <c r="C58" s="74"/>
      <c r="D58" s="307"/>
      <c r="E58" s="74"/>
      <c r="F58" s="74"/>
      <c r="G58" s="66"/>
      <c r="I58" s="225"/>
    </row>
    <row r="59" spans="1:12" s="124" customFormat="1" ht="15" customHeight="1" x14ac:dyDescent="0.25">
      <c r="A59" s="91" t="s">
        <v>52</v>
      </c>
      <c r="B59" s="87">
        <f>LSUE!B59+SUSLA!B59+'LCTCS Summary'!B59-LCTCBoard!B59-Online!B59-AE!B59-RR!B59</f>
        <v>283748524.49000001</v>
      </c>
      <c r="C59" s="87">
        <f>LSUE!C59+SUSLA!C59+'LCTCS Summary'!C59-LCTCBoard!C59-Online!C59-AE!C59-RR!C59</f>
        <v>298691949.5</v>
      </c>
      <c r="D59" s="310">
        <f>LSUE!D59+SUSLA!D59+'LCTCS Summary'!D59-LCTCBoard!D59-Online!D59-AE!D59-RR!D59</f>
        <v>310999851.5</v>
      </c>
      <c r="E59" s="87">
        <f>LSUE!E59+SUSLA!E59+'LCTCS Summary'!E59-LCTCBoard!E59-Online!E59-AE!E59-RR!E59</f>
        <v>334104408</v>
      </c>
      <c r="F59" s="87">
        <f>E59-C59</f>
        <v>35412458.5</v>
      </c>
      <c r="G59" s="81">
        <f>IF(ISBLANK(F59),"  ",IF(C59&gt;0,F59/C59,IF(F59&gt;0,1,0)))</f>
        <v>0.11855846319018384</v>
      </c>
      <c r="I59" s="226"/>
    </row>
    <row r="60" spans="1:12" ht="15" customHeight="1" x14ac:dyDescent="0.25">
      <c r="A60" s="92"/>
      <c r="B60" s="74"/>
      <c r="C60" s="74"/>
      <c r="D60" s="307"/>
      <c r="E60" s="74"/>
      <c r="F60" s="74"/>
      <c r="G60" s="66" t="s">
        <v>46</v>
      </c>
      <c r="I60" s="225"/>
    </row>
    <row r="61" spans="1:12" ht="15" customHeight="1" x14ac:dyDescent="0.25">
      <c r="A61" s="93"/>
      <c r="B61" s="65"/>
      <c r="C61" s="65"/>
      <c r="D61" s="305"/>
      <c r="E61" s="65"/>
      <c r="F61" s="65"/>
      <c r="G61" s="67" t="s">
        <v>46</v>
      </c>
      <c r="I61" s="225"/>
    </row>
    <row r="62" spans="1:12" ht="15" customHeight="1" x14ac:dyDescent="0.25">
      <c r="A62" s="91" t="s">
        <v>53</v>
      </c>
      <c r="B62" s="65"/>
      <c r="C62" s="65"/>
      <c r="D62" s="305"/>
      <c r="E62" s="65"/>
      <c r="F62" s="65"/>
      <c r="G62" s="67"/>
      <c r="I62" s="225"/>
    </row>
    <row r="63" spans="1:12" ht="15" customHeight="1" x14ac:dyDescent="0.25">
      <c r="A63" s="73" t="s">
        <v>54</v>
      </c>
      <c r="B63" s="69">
        <f>LSUE!B63+SUSLA!B63+'LCTCS Summary'!B63-LCTCBoard!B63-Online!B63-AE!B63-RR!B63</f>
        <v>134515376.34599999</v>
      </c>
      <c r="C63" s="69">
        <f>LSUE!C63+SUSLA!C63+'LCTCS Summary'!C63-LCTCBoard!C63-Online!C63-AE!C63-RR!C63</f>
        <v>134082415.09200001</v>
      </c>
      <c r="D63" s="306">
        <f>LSUE!D63+SUSLA!D63+'LCTCS Summary'!D63-LCTCBoard!D63-Online!D63-AE!D63-RR!D63</f>
        <v>146008850.09200001</v>
      </c>
      <c r="E63" s="69">
        <f>LSUE!E63+SUSLA!E63+'LCTCS Summary'!E63-LCTCBoard!E63-Online!E63-AE!E63-RR!E63</f>
        <v>152066463.08031112</v>
      </c>
      <c r="F63" s="69">
        <f>E63-C63</f>
        <v>17984047.988311112</v>
      </c>
      <c r="G63" s="70">
        <f t="shared" ref="G63:G76" si="6">IF(ISBLANK(F63),"  ",IF(C63&gt;0,F63/C63,IF(F63&gt;0,1,0)))</f>
        <v>0.13412682025432973</v>
      </c>
      <c r="I63" s="225"/>
    </row>
    <row r="64" spans="1:12" ht="15" customHeight="1" x14ac:dyDescent="0.25">
      <c r="A64" s="75" t="s">
        <v>55</v>
      </c>
      <c r="B64" s="69">
        <f>LSUE!B64+SUSLA!B64+'LCTCS Summary'!B64-LCTCBoard!B64-Online!B64-AE!B64-RR!B64</f>
        <v>0</v>
      </c>
      <c r="C64" s="69">
        <f>LSUE!C64+SUSLA!C64+'LCTCS Summary'!C64-LCTCBoard!C64-Online!C64-AE!C64-RR!C64</f>
        <v>0</v>
      </c>
      <c r="D64" s="306">
        <f>LSUE!D64+SUSLA!D64+'LCTCS Summary'!D64-LCTCBoard!D64-Online!D64-AE!D64-RR!D64</f>
        <v>0</v>
      </c>
      <c r="E64" s="69">
        <f>LSUE!E64+SUSLA!E64+'LCTCS Summary'!E64-LCTCBoard!E64-Online!E64-AE!E64-RR!E64</f>
        <v>0</v>
      </c>
      <c r="F64" s="69">
        <f>E64-C64</f>
        <v>0</v>
      </c>
      <c r="G64" s="70">
        <f t="shared" si="6"/>
        <v>0</v>
      </c>
      <c r="I64" s="225"/>
    </row>
    <row r="65" spans="1:9" ht="15" customHeight="1" x14ac:dyDescent="0.25">
      <c r="A65" s="75" t="s">
        <v>56</v>
      </c>
      <c r="B65" s="69">
        <f>LSUE!B65+SUSLA!B65+'LCTCS Summary'!B65-LCTCBoard!B65-Online!B65-AE!B65-RR!B65</f>
        <v>155544.72</v>
      </c>
      <c r="C65" s="69">
        <f>LSUE!C65+SUSLA!C65+'LCTCS Summary'!C65-LCTCBoard!C65-Online!C65-AE!C65-RR!C65</f>
        <v>168325</v>
      </c>
      <c r="D65" s="306">
        <f>LSUE!D65+SUSLA!D65+'LCTCS Summary'!D65-LCTCBoard!D65-Online!D65-AE!D65-RR!D65</f>
        <v>168325</v>
      </c>
      <c r="E65" s="69">
        <f>LSUE!E65+SUSLA!E65+'LCTCS Summary'!E65-LCTCBoard!E65-Online!E65-AE!E65-RR!E65</f>
        <v>191496.63</v>
      </c>
      <c r="F65" s="69">
        <f t="shared" ref="F65:F76" si="7">E65-C65</f>
        <v>23171.630000000005</v>
      </c>
      <c r="G65" s="70">
        <f t="shared" si="6"/>
        <v>0.13766006237932574</v>
      </c>
      <c r="I65" s="225"/>
    </row>
    <row r="66" spans="1:9" ht="15" customHeight="1" x14ac:dyDescent="0.25">
      <c r="A66" s="75" t="s">
        <v>57</v>
      </c>
      <c r="B66" s="69">
        <f>LSUE!B66+SUSLA!B66+'LCTCS Summary'!B66-LCTCBoard!B66-Online!B66-AE!B66-RR!B66</f>
        <v>24856854.170000002</v>
      </c>
      <c r="C66" s="69">
        <f>LSUE!C66+SUSLA!C66+'LCTCS Summary'!C66-LCTCBoard!C66-Online!C66-AE!C66-RR!C66</f>
        <v>28073197.523000002</v>
      </c>
      <c r="D66" s="306">
        <f>LSUE!D66+SUSLA!D66+'LCTCS Summary'!D66-LCTCBoard!D66-Online!D66-AE!D66-RR!D66</f>
        <v>28357852.523000002</v>
      </c>
      <c r="E66" s="69">
        <f>LSUE!E66+SUSLA!E66+'LCTCS Summary'!E66-LCTCBoard!E66-Online!E66-AE!E66-RR!E66</f>
        <v>28848824.18203111</v>
      </c>
      <c r="F66" s="69">
        <f t="shared" si="7"/>
        <v>775626.65903110802</v>
      </c>
      <c r="G66" s="70">
        <f t="shared" si="6"/>
        <v>2.7628725170891107E-2</v>
      </c>
      <c r="I66" s="225"/>
    </row>
    <row r="67" spans="1:9" ht="15" customHeight="1" x14ac:dyDescent="0.25">
      <c r="A67" s="75" t="s">
        <v>58</v>
      </c>
      <c r="B67" s="69">
        <f>LSUE!B67+SUSLA!B67+'LCTCS Summary'!B67-LCTCBoard!B67-Online!B67-AE!B67-RR!B67</f>
        <v>26043275.66</v>
      </c>
      <c r="C67" s="69">
        <f>LSUE!C67+SUSLA!C67+'LCTCS Summary'!C67-LCTCBoard!C67-Online!C67-AE!C67-RR!C67</f>
        <v>28597256.539999999</v>
      </c>
      <c r="D67" s="306">
        <f>LSUE!D67+SUSLA!D67+'LCTCS Summary'!D67-LCTCBoard!D67-Online!D67-AE!D67-RR!D67</f>
        <v>28597256.539999999</v>
      </c>
      <c r="E67" s="69">
        <f>LSUE!E67+SUSLA!E67+'LCTCS Summary'!E67-LCTCBoard!E67-Online!E67-AE!E67-RR!E67</f>
        <v>30553919.347999997</v>
      </c>
      <c r="F67" s="69">
        <f t="shared" si="7"/>
        <v>1956662.8079999983</v>
      </c>
      <c r="G67" s="70">
        <f t="shared" si="6"/>
        <v>6.842134682615951E-2</v>
      </c>
      <c r="I67" s="225"/>
    </row>
    <row r="68" spans="1:9" ht="15" customHeight="1" x14ac:dyDescent="0.25">
      <c r="A68" s="75" t="s">
        <v>59</v>
      </c>
      <c r="B68" s="69">
        <f>LSUE!B68+SUSLA!B68+'LCTCS Summary'!B68-LCTCBoard!B68-Online!B68-AE!B68-RR!B68</f>
        <v>56616809.950000003</v>
      </c>
      <c r="C68" s="69">
        <f>LSUE!C68+SUSLA!C68+'LCTCS Summary'!C68-LCTCBoard!C68-Online!C68-AE!C68-RR!C68</f>
        <v>61521185.509999998</v>
      </c>
      <c r="D68" s="306">
        <f>LSUE!D68+SUSLA!D68+'LCTCS Summary'!D68-LCTCBoard!D68-Online!D68-AE!D68-RR!D68</f>
        <v>61617997.509999998</v>
      </c>
      <c r="E68" s="69">
        <f>LSUE!E68+SUSLA!E68+'LCTCS Summary'!E68-LCTCBoard!E68-Online!E68-AE!E68-RR!E68</f>
        <v>68567307.971700013</v>
      </c>
      <c r="F68" s="69">
        <f t="shared" si="7"/>
        <v>7046122.4617000148</v>
      </c>
      <c r="G68" s="70">
        <f t="shared" si="6"/>
        <v>0.1145316430964208</v>
      </c>
      <c r="I68" s="225"/>
    </row>
    <row r="69" spans="1:9" ht="15" customHeight="1" x14ac:dyDescent="0.25">
      <c r="A69" s="75" t="s">
        <v>60</v>
      </c>
      <c r="B69" s="69">
        <f>LSUE!B69+SUSLA!B69+'LCTCS Summary'!B69-LCTCBoard!B69-Online!B69-AE!B69-RR!B69</f>
        <v>1603717.79</v>
      </c>
      <c r="C69" s="69">
        <f>LSUE!C69+SUSLA!C69+'LCTCS Summary'!C69-LCTCBoard!C69-Online!C69-AE!C69-RR!C69</f>
        <v>2035899</v>
      </c>
      <c r="D69" s="306">
        <f>LSUE!D69+SUSLA!D69+'LCTCS Summary'!D69-LCTCBoard!D69-Online!D69-AE!D69-RR!D69</f>
        <v>2035899</v>
      </c>
      <c r="E69" s="69">
        <f>LSUE!E69+SUSLA!E69+'LCTCS Summary'!E69-LCTCBoard!E69-Online!E69-AE!E69-RR!E69</f>
        <v>2019065.1</v>
      </c>
      <c r="F69" s="69">
        <f t="shared" si="7"/>
        <v>-16833.899999999907</v>
      </c>
      <c r="G69" s="70">
        <f t="shared" si="6"/>
        <v>-8.2685339498668187E-3</v>
      </c>
      <c r="I69" s="225"/>
    </row>
    <row r="70" spans="1:9" ht="15" customHeight="1" x14ac:dyDescent="0.25">
      <c r="A70" s="75" t="s">
        <v>61</v>
      </c>
      <c r="B70" s="69">
        <f>LSUE!B70+SUSLA!B70+'LCTCS Summary'!B70-LCTCBoard!B70-Online!B70-AE!B70-RR!B70</f>
        <v>34055152.280000001</v>
      </c>
      <c r="C70" s="69">
        <f>LSUE!C70+SUSLA!C70+'LCTCS Summary'!C70-LCTCBoard!C70-Online!C70-AE!C70-RR!C70</f>
        <v>37621758.769999996</v>
      </c>
      <c r="D70" s="306">
        <f>LSUE!D70+SUSLA!D70+'LCTCS Summary'!D70-LCTCBoard!D70-Online!D70-AE!D70-RR!D70</f>
        <v>37621758.769999996</v>
      </c>
      <c r="E70" s="69">
        <f>LSUE!E70+SUSLA!E70+'LCTCS Summary'!E70-LCTCBoard!E70-Online!E70-AE!E70-RR!E70</f>
        <v>40548011.427160002</v>
      </c>
      <c r="F70" s="69">
        <f t="shared" si="7"/>
        <v>2926252.6571600065</v>
      </c>
      <c r="G70" s="70">
        <f t="shared" si="6"/>
        <v>7.7780857483287905E-2</v>
      </c>
      <c r="I70" s="225"/>
    </row>
    <row r="71" spans="1:9" s="124" customFormat="1" ht="15" customHeight="1" x14ac:dyDescent="0.25">
      <c r="A71" s="94" t="s">
        <v>62</v>
      </c>
      <c r="B71" s="87">
        <f>LSUE!B71+SUSLA!B71+'LCTCS Summary'!B71-LCTCBoard!B71-Online!B71-AE!B71-RR!B71</f>
        <v>277846730.91600001</v>
      </c>
      <c r="C71" s="87">
        <f>LSUE!C71+SUSLA!C71+'LCTCS Summary'!C71-LCTCBoard!C71-Online!C71-AE!C71-RR!C71</f>
        <v>292100037.435</v>
      </c>
      <c r="D71" s="310">
        <f>LSUE!D71+SUSLA!D71+'LCTCS Summary'!D71-LCTCBoard!D71-Online!D71-AE!D71-RR!D71</f>
        <v>304407939.435</v>
      </c>
      <c r="E71" s="87">
        <f>LSUE!E71+SUSLA!E71+'LCTCS Summary'!E71-LCTCBoard!E71-Online!E71-AE!E71-RR!E71</f>
        <v>322795087.73920214</v>
      </c>
      <c r="F71" s="87">
        <f t="shared" si="7"/>
        <v>30695050.304202139</v>
      </c>
      <c r="G71" s="81">
        <f t="shared" si="6"/>
        <v>0.10508403413345198</v>
      </c>
      <c r="I71" s="226"/>
    </row>
    <row r="72" spans="1:9" ht="15" customHeight="1" x14ac:dyDescent="0.25">
      <c r="A72" s="75" t="s">
        <v>63</v>
      </c>
      <c r="B72" s="69">
        <f>LSUE!B72+SUSLA!B72+'LCTCS Summary'!B72-LCTCBoard!B72-Online!B72-AE!B72-RR!B72</f>
        <v>0</v>
      </c>
      <c r="C72" s="69">
        <f>LSUE!C72+SUSLA!C72+'LCTCS Summary'!C72-LCTCBoard!C72-Online!C72-AE!C72-RR!C72</f>
        <v>0</v>
      </c>
      <c r="D72" s="306">
        <f>LSUE!D72+SUSLA!D72+'LCTCS Summary'!D72-LCTCBoard!D72-Online!D72-AE!D72-RR!D72</f>
        <v>0</v>
      </c>
      <c r="E72" s="69">
        <f>LSUE!E72+SUSLA!E72+'LCTCS Summary'!E72-LCTCBoard!E72-Online!E72-AE!E72-RR!E72</f>
        <v>0</v>
      </c>
      <c r="F72" s="69">
        <f t="shared" si="7"/>
        <v>0</v>
      </c>
      <c r="G72" s="70">
        <f t="shared" si="6"/>
        <v>0</v>
      </c>
      <c r="I72" s="225"/>
    </row>
    <row r="73" spans="1:9" ht="15" customHeight="1" x14ac:dyDescent="0.25">
      <c r="A73" s="75" t="s">
        <v>64</v>
      </c>
      <c r="B73" s="69">
        <f>LSUE!B73+SUSLA!B73+'LCTCS Summary'!B73-LCTCBoard!B73-Online!B73-AE!B73-RR!B73</f>
        <v>7842270</v>
      </c>
      <c r="C73" s="69">
        <f>LSUE!C73+SUSLA!C73+'LCTCS Summary'!C73-LCTCBoard!C73-Online!C73-AE!C73-RR!C73</f>
        <v>7611897</v>
      </c>
      <c r="D73" s="306">
        <f>LSUE!D73+SUSLA!D73+'LCTCS Summary'!D73-LCTCBoard!D73-Online!D73-AE!D73-RR!D73</f>
        <v>7611897</v>
      </c>
      <c r="E73" s="69">
        <f>LSUE!E73+SUSLA!E73+'LCTCS Summary'!E73-LCTCBoard!E73-Online!E73-AE!E73-RR!E73</f>
        <v>8866791</v>
      </c>
      <c r="F73" s="69">
        <f t="shared" si="7"/>
        <v>1254894</v>
      </c>
      <c r="G73" s="70">
        <f t="shared" si="6"/>
        <v>0.16485956128938686</v>
      </c>
      <c r="I73" s="225"/>
    </row>
    <row r="74" spans="1:9" ht="15" customHeight="1" x14ac:dyDescent="0.25">
      <c r="A74" s="75" t="s">
        <v>65</v>
      </c>
      <c r="B74" s="69">
        <f>LSUE!B74+SUSLA!B74+'LCTCS Summary'!B74-LCTCBoard!B74-Online!B74-AE!B74-RR!B74</f>
        <v>865176.40999999992</v>
      </c>
      <c r="C74" s="69">
        <f>LSUE!C74+SUSLA!C74+'LCTCS Summary'!C74-LCTCBoard!C74-Online!C74-AE!C74-RR!C74</f>
        <v>740380</v>
      </c>
      <c r="D74" s="306">
        <f>LSUE!D74+SUSLA!D74+'LCTCS Summary'!D74-LCTCBoard!D74-Online!D74-AE!D74-RR!D74</f>
        <v>740380</v>
      </c>
      <c r="E74" s="69">
        <f>LSUE!E74+SUSLA!E74+'LCTCS Summary'!E74-LCTCBoard!E74-Online!E74-AE!E74-RR!E74</f>
        <v>1040595.2</v>
      </c>
      <c r="F74" s="69">
        <f t="shared" si="7"/>
        <v>300215.19999999995</v>
      </c>
      <c r="G74" s="70">
        <f t="shared" si="6"/>
        <v>0.40548799265242169</v>
      </c>
      <c r="I74" s="225"/>
    </row>
    <row r="75" spans="1:9" ht="15" customHeight="1" x14ac:dyDescent="0.25">
      <c r="A75" s="75" t="s">
        <v>66</v>
      </c>
      <c r="B75" s="69">
        <f>LSUE!B75+SUSLA!B75+'LCTCS Summary'!B75-LCTCBoard!B75-Online!B75-AE!B75-RR!B75</f>
        <v>-2805651.02</v>
      </c>
      <c r="C75" s="69">
        <f>LSUE!C75+SUSLA!C75+'LCTCS Summary'!C75-LCTCBoard!C75-Online!C75-AE!C75-RR!C75</f>
        <v>-1760366</v>
      </c>
      <c r="D75" s="306">
        <f>LSUE!D75+SUSLA!D75+'LCTCS Summary'!D75-LCTCBoard!D75-Online!D75-AE!D75-RR!D75</f>
        <v>-1760366</v>
      </c>
      <c r="E75" s="69">
        <f>LSUE!E75+SUSLA!E75+'LCTCS Summary'!E75-LCTCBoard!E75-Online!E75-AE!E75-RR!E75</f>
        <v>1401935</v>
      </c>
      <c r="F75" s="69">
        <f t="shared" si="7"/>
        <v>3162301</v>
      </c>
      <c r="G75" s="70">
        <f t="shared" si="6"/>
        <v>1</v>
      </c>
      <c r="I75" s="225"/>
    </row>
    <row r="76" spans="1:9" s="124" customFormat="1" ht="15" customHeight="1" x14ac:dyDescent="0.25">
      <c r="A76" s="95" t="s">
        <v>67</v>
      </c>
      <c r="B76" s="87">
        <f>LSUE!B76+SUSLA!B76+'LCTCS Summary'!B76-LCTCBoard!B76-Online!B76-AE!B76-RR!B76</f>
        <v>283748525.30599999</v>
      </c>
      <c r="C76" s="87">
        <f>LSUE!C76+SUSLA!C76+'LCTCS Summary'!C76-LCTCBoard!C76-Online!C76-AE!C76-RR!C76</f>
        <v>298691948.435</v>
      </c>
      <c r="D76" s="310">
        <f>LSUE!D76+SUSLA!D76+'LCTCS Summary'!D76-LCTCBoard!D76-Online!D76-AE!D76-RR!D76</f>
        <v>310999850.435</v>
      </c>
      <c r="E76" s="87">
        <f>LSUE!E76+SUSLA!E76+'LCTCS Summary'!E76-LCTCBoard!E76-Online!E76-AE!E76-RR!E76</f>
        <v>334104408.93920219</v>
      </c>
      <c r="F76" s="87">
        <f t="shared" si="7"/>
        <v>35412460.504202187</v>
      </c>
      <c r="G76" s="81">
        <f t="shared" si="6"/>
        <v>0.11855847032283995</v>
      </c>
      <c r="I76" s="226"/>
    </row>
    <row r="77" spans="1:9" ht="15" customHeight="1" x14ac:dyDescent="0.25">
      <c r="A77" s="93"/>
      <c r="B77" s="65"/>
      <c r="C77" s="65"/>
      <c r="D77" s="305"/>
      <c r="E77" s="65"/>
      <c r="F77" s="65"/>
      <c r="G77" s="67"/>
      <c r="I77" s="225"/>
    </row>
    <row r="78" spans="1:9" ht="15" customHeight="1" x14ac:dyDescent="0.25">
      <c r="A78" s="91" t="s">
        <v>68</v>
      </c>
      <c r="B78" s="65"/>
      <c r="C78" s="65"/>
      <c r="D78" s="305"/>
      <c r="E78" s="65"/>
      <c r="F78" s="65"/>
      <c r="G78" s="67"/>
      <c r="I78" s="225"/>
    </row>
    <row r="79" spans="1:9" ht="15" customHeight="1" x14ac:dyDescent="0.25">
      <c r="A79" s="73" t="s">
        <v>69</v>
      </c>
      <c r="B79" s="69">
        <f>LSUE!B79+SUSLA!B79+'LCTCS Summary'!B79-LCTCBoard!B79-Online!B79-AE!B79-RR!B79</f>
        <v>159539586.94</v>
      </c>
      <c r="C79" s="69">
        <f>LSUE!C79+SUSLA!C79+'LCTCS Summary'!C79-LCTCBoard!C79-Online!C79-AE!C79-RR!C79</f>
        <v>163753057.345</v>
      </c>
      <c r="D79" s="306">
        <f>LSUE!D79+SUSLA!D79+'LCTCS Summary'!D79-LCTCBoard!D79-Online!D79-AE!D79-RR!D79</f>
        <v>173394464.345</v>
      </c>
      <c r="E79" s="69">
        <f>LSUE!E79+SUSLA!E79+'LCTCS Summary'!E79-LCTCBoard!E79-Online!E79-AE!E79-RR!E79</f>
        <v>182505880.66524443</v>
      </c>
      <c r="F79" s="69">
        <f>E79-C79</f>
        <v>18752823.320244431</v>
      </c>
      <c r="G79" s="70">
        <f t="shared" ref="G79:G97" si="8">IF(ISBLANK(F79),"  ",IF(C79&gt;0,F79/C79,IF(F79&gt;0,1,0)))</f>
        <v>0.11451892028333495</v>
      </c>
      <c r="I79" s="225"/>
    </row>
    <row r="80" spans="1:9" ht="15" customHeight="1" x14ac:dyDescent="0.25">
      <c r="A80" s="75" t="s">
        <v>70</v>
      </c>
      <c r="B80" s="69">
        <f>LSUE!B80+SUSLA!B80+'LCTCS Summary'!B80-LCTCBoard!B80-Online!B80-AE!B80-RR!B80</f>
        <v>1312848.5099999998</v>
      </c>
      <c r="C80" s="69">
        <f>LSUE!C80+SUSLA!C80+'LCTCS Summary'!C80-LCTCBoard!C80-Online!C80-AE!C80-RR!C80</f>
        <v>1325391</v>
      </c>
      <c r="D80" s="306">
        <f>LSUE!D80+SUSLA!D80+'LCTCS Summary'!D80-LCTCBoard!D80-Online!D80-AE!D80-RR!D80</f>
        <v>1325391</v>
      </c>
      <c r="E80" s="69">
        <f>LSUE!E80+SUSLA!E80+'LCTCS Summary'!E80-LCTCBoard!E80-Online!E80-AE!E80-RR!E80</f>
        <v>875800</v>
      </c>
      <c r="F80" s="69">
        <f>E80-C80</f>
        <v>-449591</v>
      </c>
      <c r="G80" s="70">
        <f t="shared" si="8"/>
        <v>-0.33921386217350202</v>
      </c>
      <c r="I80" s="225"/>
    </row>
    <row r="81" spans="1:9" ht="15" customHeight="1" x14ac:dyDescent="0.25">
      <c r="A81" s="75" t="s">
        <v>71</v>
      </c>
      <c r="B81" s="69">
        <f>LSUE!B81+SUSLA!B81+'LCTCS Summary'!B81-LCTCBoard!B81-Online!B81-AE!B81-RR!B81</f>
        <v>71106823.299999997</v>
      </c>
      <c r="C81" s="69">
        <f>LSUE!C81+SUSLA!C81+'LCTCS Summary'!C81-LCTCBoard!C81-Online!C81-AE!C81-RR!C81</f>
        <v>74093369.700000003</v>
      </c>
      <c r="D81" s="306">
        <f>LSUE!D81+SUSLA!D81+'LCTCS Summary'!D81-LCTCBoard!D81-Online!D81-AE!D81-RR!D81</f>
        <v>76641775.700000003</v>
      </c>
      <c r="E81" s="69">
        <f>LSUE!E81+SUSLA!E81+'LCTCS Summary'!E81-LCTCBoard!E81-Online!E81-AE!E81-RR!E81</f>
        <v>80798567.193957776</v>
      </c>
      <c r="F81" s="69">
        <f t="shared" ref="F81:F96" si="9">E81-C81</f>
        <v>6705197.4939577729</v>
      </c>
      <c r="G81" s="70">
        <f t="shared" si="8"/>
        <v>9.0496592625045266E-2</v>
      </c>
      <c r="I81" s="225"/>
    </row>
    <row r="82" spans="1:9" s="124" customFormat="1" ht="15" customHeight="1" x14ac:dyDescent="0.25">
      <c r="A82" s="94" t="s">
        <v>72</v>
      </c>
      <c r="B82" s="87">
        <f>LSUE!B82+SUSLA!B82+'LCTCS Summary'!B82-LCTCBoard!B82-Online!B82-AE!B82-RR!B82</f>
        <v>231959258.75000003</v>
      </c>
      <c r="C82" s="87">
        <f>LSUE!C82+SUSLA!C82+'LCTCS Summary'!C82-LCTCBoard!C82-Online!C82-AE!C82-RR!C82</f>
        <v>239171818.04500002</v>
      </c>
      <c r="D82" s="310">
        <f>LSUE!D82+SUSLA!D82+'LCTCS Summary'!D82-LCTCBoard!D82-Online!D82-AE!D82-RR!D82</f>
        <v>251361631.04500002</v>
      </c>
      <c r="E82" s="87">
        <f>LSUE!E82+SUSLA!E82+'LCTCS Summary'!E82-LCTCBoard!E82-Online!E82-AE!E82-RR!E82</f>
        <v>264180247.85920227</v>
      </c>
      <c r="F82" s="87">
        <f t="shared" si="9"/>
        <v>25008429.814202249</v>
      </c>
      <c r="G82" s="81">
        <f t="shared" si="8"/>
        <v>0.10456261117477031</v>
      </c>
      <c r="I82" s="226"/>
    </row>
    <row r="83" spans="1:9" ht="15" customHeight="1" x14ac:dyDescent="0.25">
      <c r="A83" s="75" t="s">
        <v>73</v>
      </c>
      <c r="B83" s="69">
        <f>LSUE!B83+SUSLA!B83+'LCTCS Summary'!B83-LCTCBoard!B83-Online!B83-AE!B83-RR!B83</f>
        <v>220255.69</v>
      </c>
      <c r="C83" s="69">
        <f>LSUE!C83+SUSLA!C83+'LCTCS Summary'!C83-LCTCBoard!C83-Online!C83-AE!C83-RR!C83</f>
        <v>475172.73</v>
      </c>
      <c r="D83" s="306">
        <f>LSUE!D83+SUSLA!D83+'LCTCS Summary'!D83-LCTCBoard!D83-Online!D83-AE!D83-RR!D83</f>
        <v>475172.73</v>
      </c>
      <c r="E83" s="69">
        <f>LSUE!E83+SUSLA!E83+'LCTCS Summary'!E83-LCTCBoard!E83-Online!E83-AE!E83-RR!E83</f>
        <v>1560110.19</v>
      </c>
      <c r="F83" s="69">
        <f t="shared" si="9"/>
        <v>1084937.46</v>
      </c>
      <c r="G83" s="70">
        <f t="shared" si="8"/>
        <v>2.2832485778382106</v>
      </c>
      <c r="I83" s="225"/>
    </row>
    <row r="84" spans="1:9" ht="15" customHeight="1" x14ac:dyDescent="0.25">
      <c r="A84" s="75" t="s">
        <v>74</v>
      </c>
      <c r="B84" s="69">
        <f>LSUE!B84+SUSLA!B84+'LCTCS Summary'!B84-LCTCBoard!B84-Online!B84-AE!B84-RR!B84</f>
        <v>30769721.316</v>
      </c>
      <c r="C84" s="69">
        <f>LSUE!C84+SUSLA!C84+'LCTCS Summary'!C84-LCTCBoard!C84-Online!C84-AE!C84-RR!C84</f>
        <v>32866977.770000003</v>
      </c>
      <c r="D84" s="306">
        <f>LSUE!D84+SUSLA!D84+'LCTCS Summary'!D84-LCTCBoard!D84-Online!D84-AE!D84-RR!D84</f>
        <v>32985066.770000003</v>
      </c>
      <c r="E84" s="69">
        <f>LSUE!E84+SUSLA!E84+'LCTCS Summary'!E84-LCTCBoard!E84-Online!E84-AE!E84-RR!E84</f>
        <v>35263303.159999996</v>
      </c>
      <c r="F84" s="69">
        <f t="shared" si="9"/>
        <v>2396325.3899999931</v>
      </c>
      <c r="G84" s="70">
        <f t="shared" si="8"/>
        <v>7.2909818686988842E-2</v>
      </c>
      <c r="I84" s="225"/>
    </row>
    <row r="85" spans="1:9" ht="15" customHeight="1" x14ac:dyDescent="0.25">
      <c r="A85" s="75" t="s">
        <v>75</v>
      </c>
      <c r="B85" s="69">
        <f>LSUE!B85+SUSLA!B85+'LCTCS Summary'!B85-LCTCBoard!B85-Online!B85-AE!B85-RR!B85</f>
        <v>3467211.69</v>
      </c>
      <c r="C85" s="69">
        <f>LSUE!C85+SUSLA!C85+'LCTCS Summary'!C85-LCTCBoard!C85-Online!C85-AE!C85-RR!C85</f>
        <v>5368857.0300000003</v>
      </c>
      <c r="D85" s="306">
        <f>LSUE!D85+SUSLA!D85+'LCTCS Summary'!D85-LCTCBoard!D85-Online!D85-AE!D85-RR!D85</f>
        <v>5368857.0300000003</v>
      </c>
      <c r="E85" s="69">
        <f>LSUE!E85+SUSLA!E85+'LCTCS Summary'!E85-LCTCBoard!E85-Online!E85-AE!E85-RR!E85</f>
        <v>6263543.5499999998</v>
      </c>
      <c r="F85" s="69">
        <f t="shared" si="9"/>
        <v>894686.51999999955</v>
      </c>
      <c r="G85" s="70">
        <f t="shared" si="8"/>
        <v>0.16664375955639846</v>
      </c>
      <c r="I85" s="225"/>
    </row>
    <row r="86" spans="1:9" s="124" customFormat="1" ht="15" customHeight="1" x14ac:dyDescent="0.25">
      <c r="A86" s="78" t="s">
        <v>76</v>
      </c>
      <c r="B86" s="87">
        <f>LSUE!B86+SUSLA!B86+'LCTCS Summary'!B86-LCTCBoard!B86-Online!B86-AE!B86-RR!B86</f>
        <v>34457188.696000002</v>
      </c>
      <c r="C86" s="87">
        <f>LSUE!C86+SUSLA!C86+'LCTCS Summary'!C86-LCTCBoard!C86-Online!C86-AE!C86-RR!C86</f>
        <v>38711007.530000009</v>
      </c>
      <c r="D86" s="310">
        <f>LSUE!D86+SUSLA!D86+'LCTCS Summary'!D86-LCTCBoard!D86-Online!D86-AE!D86-RR!D86</f>
        <v>38829096.530000009</v>
      </c>
      <c r="E86" s="87">
        <f>LSUE!E86+SUSLA!E86+'LCTCS Summary'!E86-LCTCBoard!E86-Online!E86-AE!E86-RR!E86</f>
        <v>43086956.899999999</v>
      </c>
      <c r="F86" s="87">
        <f t="shared" si="9"/>
        <v>4375949.3699999899</v>
      </c>
      <c r="G86" s="81">
        <f t="shared" si="8"/>
        <v>0.11304147448522864</v>
      </c>
      <c r="I86" s="226"/>
    </row>
    <row r="87" spans="1:9" ht="15" customHeight="1" x14ac:dyDescent="0.25">
      <c r="A87" s="75" t="s">
        <v>77</v>
      </c>
      <c r="B87" s="69">
        <f>LSUE!B87+SUSLA!B87+'LCTCS Summary'!B87-LCTCBoard!B87-Online!B87-AE!B87-RR!B87</f>
        <v>4598810.3900000006</v>
      </c>
      <c r="C87" s="69">
        <f>LSUE!C87+SUSLA!C87+'LCTCS Summary'!C87-LCTCBoard!C87-Online!C87-AE!C87-RR!C87</f>
        <v>5865495.9800000004</v>
      </c>
      <c r="D87" s="306">
        <f>LSUE!D87+SUSLA!D87+'LCTCS Summary'!D87-LCTCBoard!D87-Online!D87-AE!D87-RR!D87</f>
        <v>5865495.9800000004</v>
      </c>
      <c r="E87" s="69">
        <f>LSUE!E87+SUSLA!E87+'LCTCS Summary'!E87-LCTCBoard!E87-Online!E87-AE!E87-RR!E87</f>
        <v>5702080.3900000006</v>
      </c>
      <c r="F87" s="69">
        <f t="shared" si="9"/>
        <v>-163415.58999999985</v>
      </c>
      <c r="G87" s="70">
        <f t="shared" si="8"/>
        <v>-2.7860489642684887E-2</v>
      </c>
      <c r="I87" s="225"/>
    </row>
    <row r="88" spans="1:9" ht="15" customHeight="1" x14ac:dyDescent="0.25">
      <c r="A88" s="75" t="s">
        <v>78</v>
      </c>
      <c r="B88" s="69">
        <f>LSUE!B88+SUSLA!B88+'LCTCS Summary'!B88-LCTCBoard!B88-Online!B88-AE!B88-RR!B88</f>
        <v>1718628.8000000007</v>
      </c>
      <c r="C88" s="69">
        <f>LSUE!C88+SUSLA!C88+'LCTCS Summary'!C88-LCTCBoard!C88-Online!C88-AE!C88-RR!C88</f>
        <v>3742430</v>
      </c>
      <c r="D88" s="306">
        <f>LSUE!D88+SUSLA!D88+'LCTCS Summary'!D88-LCTCBoard!D88-Online!D88-AE!D88-RR!D88</f>
        <v>3742430</v>
      </c>
      <c r="E88" s="69">
        <f>LSUE!E88+SUSLA!E88+'LCTCS Summary'!E88-LCTCBoard!E88-Online!E88-AE!E88-RR!E88</f>
        <v>7863482.3000000007</v>
      </c>
      <c r="F88" s="69">
        <f t="shared" si="9"/>
        <v>4121052.3000000007</v>
      </c>
      <c r="G88" s="70">
        <f t="shared" si="8"/>
        <v>1.1011701755276653</v>
      </c>
      <c r="I88" s="225"/>
    </row>
    <row r="89" spans="1:9" ht="15" customHeight="1" x14ac:dyDescent="0.25">
      <c r="A89" s="75" t="s">
        <v>79</v>
      </c>
      <c r="B89" s="69">
        <f>LSUE!B89+SUSLA!B89+'LCTCS Summary'!B89-LCTCBoard!B89-Online!B89-AE!B89-RR!B89</f>
        <v>0</v>
      </c>
      <c r="C89" s="69">
        <f>LSUE!C89+SUSLA!C89+'LCTCS Summary'!C89-LCTCBoard!C89-Online!C89-AE!C89-RR!C89</f>
        <v>0</v>
      </c>
      <c r="D89" s="306">
        <f>LSUE!D89+SUSLA!D89+'LCTCS Summary'!D89-LCTCBoard!D89-Online!D89-AE!D89-RR!D89</f>
        <v>0</v>
      </c>
      <c r="E89" s="69">
        <f>LSUE!E89+SUSLA!E89+'LCTCS Summary'!E89-LCTCBoard!E89-Online!E89-AE!E89-RR!E89</f>
        <v>0</v>
      </c>
      <c r="F89" s="69">
        <f t="shared" si="9"/>
        <v>0</v>
      </c>
      <c r="G89" s="70">
        <f t="shared" si="8"/>
        <v>0</v>
      </c>
      <c r="I89" s="225"/>
    </row>
    <row r="90" spans="1:9" ht="15" customHeight="1" x14ac:dyDescent="0.25">
      <c r="A90" s="75" t="s">
        <v>80</v>
      </c>
      <c r="B90" s="69">
        <f>LSUE!B90+SUSLA!B90+'LCTCS Summary'!B90-LCTCBoard!B90-Online!B90-AE!B90-RR!B90</f>
        <v>9412263</v>
      </c>
      <c r="C90" s="69">
        <f>LSUE!C90+SUSLA!C90+'LCTCS Summary'!C90-LCTCBoard!C90-Online!C90-AE!C90-RR!C90</f>
        <v>9483279.5999999996</v>
      </c>
      <c r="D90" s="306">
        <f>LSUE!D90+SUSLA!D90+'LCTCS Summary'!D90-LCTCBoard!D90-Online!D90-AE!D90-RR!D90</f>
        <v>9483279.5999999996</v>
      </c>
      <c r="E90" s="69">
        <f>LSUE!E90+SUSLA!E90+'LCTCS Summary'!E90-LCTCBoard!E90-Online!E90-AE!E90-RR!E90</f>
        <v>10456419</v>
      </c>
      <c r="F90" s="69">
        <f t="shared" si="9"/>
        <v>973139.40000000037</v>
      </c>
      <c r="G90" s="70">
        <f t="shared" si="8"/>
        <v>0.10261633538675802</v>
      </c>
      <c r="I90" s="225"/>
    </row>
    <row r="91" spans="1:9" s="124" customFormat="1" ht="15" customHeight="1" x14ac:dyDescent="0.25">
      <c r="A91" s="78" t="s">
        <v>81</v>
      </c>
      <c r="B91" s="87">
        <f>LSUE!B91+SUSLA!B91+'LCTCS Summary'!B91-LCTCBoard!B91-Online!B91-AE!B91-RR!B91</f>
        <v>15729702.189999998</v>
      </c>
      <c r="C91" s="87">
        <f>LSUE!C91+SUSLA!C91+'LCTCS Summary'!C91-LCTCBoard!C91-Online!C91-AE!C91-RR!C91</f>
        <v>19091205.579999998</v>
      </c>
      <c r="D91" s="310">
        <f>LSUE!D91+SUSLA!D91+'LCTCS Summary'!D91-LCTCBoard!D91-Online!D91-AE!D91-RR!D91</f>
        <v>19091205.579999998</v>
      </c>
      <c r="E91" s="87">
        <f>LSUE!E91+SUSLA!E91+'LCTCS Summary'!E91-LCTCBoard!E91-Online!E91-AE!E91-RR!E91</f>
        <v>24021981.689999998</v>
      </c>
      <c r="F91" s="87">
        <f t="shared" si="9"/>
        <v>4930776.1099999994</v>
      </c>
      <c r="G91" s="81">
        <f t="shared" si="8"/>
        <v>0.25827473751398367</v>
      </c>
      <c r="I91" s="226"/>
    </row>
    <row r="92" spans="1:9" ht="15" customHeight="1" x14ac:dyDescent="0.25">
      <c r="A92" s="75" t="s">
        <v>82</v>
      </c>
      <c r="B92" s="69">
        <f>LSUE!B92+SUSLA!B92+'LCTCS Summary'!B92-LCTCBoard!B92-Online!B92-AE!B92-RR!B92</f>
        <v>1312878.4100000001</v>
      </c>
      <c r="C92" s="69">
        <f>LSUE!C92+SUSLA!C92+'LCTCS Summary'!C92-LCTCBoard!C92-Online!C92-AE!C92-RR!C92</f>
        <v>1406865.25</v>
      </c>
      <c r="D92" s="306">
        <f>LSUE!D92+SUSLA!D92+'LCTCS Summary'!D92-LCTCBoard!D92-Online!D92-AE!D92-RR!D92</f>
        <v>1406865.25</v>
      </c>
      <c r="E92" s="69">
        <f>LSUE!E92+SUSLA!E92+'LCTCS Summary'!E92-LCTCBoard!E92-Online!E92-AE!E92-RR!E92</f>
        <v>2429404.4900000002</v>
      </c>
      <c r="F92" s="69">
        <f t="shared" si="9"/>
        <v>1022539.2400000002</v>
      </c>
      <c r="G92" s="70">
        <f t="shared" si="8"/>
        <v>0.72682102283783057</v>
      </c>
      <c r="I92" s="225"/>
    </row>
    <row r="93" spans="1:9" ht="15" customHeight="1" x14ac:dyDescent="0.25">
      <c r="A93" s="75" t="s">
        <v>83</v>
      </c>
      <c r="B93" s="69">
        <f>LSUE!B93+SUSLA!B93+'LCTCS Summary'!B93-LCTCBoard!B93-Online!B93-AE!B93-RR!B93</f>
        <v>243135.87</v>
      </c>
      <c r="C93" s="69">
        <f>LSUE!C93+SUSLA!C93+'LCTCS Summary'!C93-LCTCBoard!C93-Online!C93-AE!C93-RR!C93</f>
        <v>223052</v>
      </c>
      <c r="D93" s="306">
        <f>LSUE!D93+SUSLA!D93+'LCTCS Summary'!D93-LCTCBoard!D93-Online!D93-AE!D93-RR!D93</f>
        <v>223052</v>
      </c>
      <c r="E93" s="69">
        <f>LSUE!E93+SUSLA!E93+'LCTCS Summary'!E93-LCTCBoard!E93-Online!E93-AE!E93-RR!E93</f>
        <v>285818</v>
      </c>
      <c r="F93" s="69">
        <f t="shared" si="9"/>
        <v>62766</v>
      </c>
      <c r="G93" s="70">
        <f t="shared" si="8"/>
        <v>0.28139626634148091</v>
      </c>
      <c r="I93" s="225"/>
    </row>
    <row r="94" spans="1:9" ht="15" customHeight="1" x14ac:dyDescent="0.25">
      <c r="A94" s="83" t="s">
        <v>84</v>
      </c>
      <c r="B94" s="69">
        <f>LSUE!B94+SUSLA!B94+'LCTCS Summary'!B94-LCTCBoard!B94-Online!B94-AE!B94-RR!B94</f>
        <v>46362.39</v>
      </c>
      <c r="C94" s="69">
        <f>LSUE!C94+SUSLA!C94+'LCTCS Summary'!C94-LCTCBoard!C94-Online!C94-AE!C94-RR!C94</f>
        <v>88000</v>
      </c>
      <c r="D94" s="306">
        <f>LSUE!D94+SUSLA!D94+'LCTCS Summary'!D94-LCTCBoard!D94-Online!D94-AE!D94-RR!D94</f>
        <v>88000</v>
      </c>
      <c r="E94" s="69">
        <f>LSUE!E94+SUSLA!E94+'LCTCS Summary'!E94-LCTCBoard!E94-Online!E94-AE!E94-RR!E94</f>
        <v>100000</v>
      </c>
      <c r="F94" s="69">
        <f t="shared" si="9"/>
        <v>12000</v>
      </c>
      <c r="G94" s="70">
        <f t="shared" si="8"/>
        <v>0.13636363636363635</v>
      </c>
      <c r="I94" s="225"/>
    </row>
    <row r="95" spans="1:9" s="124" customFormat="1" ht="15" customHeight="1" x14ac:dyDescent="0.25">
      <c r="A95" s="97" t="s">
        <v>85</v>
      </c>
      <c r="B95" s="87">
        <f>LSUE!B95+SUSLA!B95+'LCTCS Summary'!B95-LCTCBoard!B95-Online!B95-AE!B95-RR!B95</f>
        <v>1602376.67</v>
      </c>
      <c r="C95" s="87">
        <f>LSUE!C95+SUSLA!C95+'LCTCS Summary'!C95-LCTCBoard!C95-Online!C95-AE!C95-RR!C95</f>
        <v>1717917.25</v>
      </c>
      <c r="D95" s="310">
        <f>LSUE!D95+SUSLA!D95+'LCTCS Summary'!D95-LCTCBoard!D95-Online!D95-AE!D95-RR!D95</f>
        <v>1717917.25</v>
      </c>
      <c r="E95" s="87">
        <f>LSUE!E95+SUSLA!E95+'LCTCS Summary'!E95-LCTCBoard!E95-Online!E95-AE!E95-RR!E95</f>
        <v>2815222.49</v>
      </c>
      <c r="F95" s="87">
        <f t="shared" si="9"/>
        <v>1097305.2400000002</v>
      </c>
      <c r="G95" s="81">
        <f t="shared" si="8"/>
        <v>0.63874161575593946</v>
      </c>
      <c r="I95" s="226"/>
    </row>
    <row r="96" spans="1:9" ht="15" customHeight="1" x14ac:dyDescent="0.25">
      <c r="A96" s="83" t="s">
        <v>86</v>
      </c>
      <c r="B96" s="69">
        <f>LSUE!B96+SUSLA!B96+'LCTCS Summary'!B96-LCTCBoard!B96-Online!B96-AE!B96-RR!B96</f>
        <v>0</v>
      </c>
      <c r="C96" s="69">
        <f>LSUE!C96+SUSLA!C96+'LCTCS Summary'!C96-LCTCBoard!C96-Online!C96-AE!C96-RR!C96</f>
        <v>0</v>
      </c>
      <c r="D96" s="306">
        <f>LSUE!D96+SUSLA!D96+'LCTCS Summary'!D96-LCTCBoard!D96-Online!D96-AE!D96-RR!D96</f>
        <v>0</v>
      </c>
      <c r="E96" s="69">
        <f>LSUE!E96+SUSLA!E96+'LCTCS Summary'!E96-LCTCBoard!E96-Online!E96-AE!E96-RR!E96</f>
        <v>0</v>
      </c>
      <c r="F96" s="69">
        <f t="shared" si="9"/>
        <v>0</v>
      </c>
      <c r="G96" s="70">
        <f t="shared" si="8"/>
        <v>0</v>
      </c>
      <c r="I96" s="225"/>
    </row>
    <row r="97" spans="1:10" s="124" customFormat="1" ht="15" customHeight="1" thickBot="1" x14ac:dyDescent="0.3">
      <c r="A97" s="195" t="s">
        <v>67</v>
      </c>
      <c r="B97" s="196">
        <f>LSUE!B97+SUSLA!B97+'LCTCS Summary'!B97-LCTCBoard!B97-Online!B97-AE!B97-RR!B97</f>
        <v>283748526.30599999</v>
      </c>
      <c r="C97" s="196">
        <f>LSUE!C97+SUSLA!C97+'LCTCS Summary'!C97-LCTCBoard!C97-Online!C97-AE!C97-RR!C97</f>
        <v>298691948.40500003</v>
      </c>
      <c r="D97" s="313">
        <f>LSUE!D97+SUSLA!D97+'LCTCS Summary'!D97-LCTCBoard!D97-Online!D97-AE!D97-RR!D97</f>
        <v>310999850.40500003</v>
      </c>
      <c r="E97" s="196">
        <f>LSUE!E97+SUSLA!E97+'LCTCS Summary'!E97-LCTCBoard!E97-Online!E97-AE!E97-RR!E97</f>
        <v>334104408.93920219</v>
      </c>
      <c r="F97" s="197">
        <f>E97-C97</f>
        <v>35412460.534202158</v>
      </c>
      <c r="G97" s="198">
        <f t="shared" si="8"/>
        <v>0.11855847043518553</v>
      </c>
      <c r="I97" s="226"/>
    </row>
    <row r="98" spans="1:10" ht="15" customHeight="1" thickTop="1" x14ac:dyDescent="0.4">
      <c r="A98" s="4"/>
      <c r="B98" s="5"/>
      <c r="C98" s="5"/>
      <c r="D98" s="142"/>
      <c r="E98" s="5"/>
      <c r="F98" s="5"/>
      <c r="G98" s="6" t="s">
        <v>46</v>
      </c>
      <c r="I98" s="142"/>
      <c r="J98" s="142"/>
    </row>
    <row r="99" spans="1:10" x14ac:dyDescent="0.25">
      <c r="A99" s="1" t="s">
        <v>196</v>
      </c>
    </row>
    <row r="100" spans="1:10" x14ac:dyDescent="0.25">
      <c r="A100" s="1" t="s">
        <v>190</v>
      </c>
    </row>
  </sheetData>
  <mergeCells count="1">
    <mergeCell ref="D2:D3"/>
  </mergeCells>
  <hyperlinks>
    <hyperlink ref="J2" location="Home!A1" tooltip="Home" display="Home" xr:uid="{00000000-0004-0000-0200-000000000000}"/>
  </hyperlinks>
  <printOptions horizontalCentered="1" verticalCentered="1"/>
  <pageMargins left="0.25" right="0.25" top="0.75" bottom="0.75" header="0.3" footer="0.3"/>
  <pageSetup scale="46" fitToWidth="0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30">
    <tabColor theme="9" tint="0.79998168889431442"/>
    <pageSetUpPr fitToPage="1"/>
  </sheetPr>
  <dimension ref="A1:N100"/>
  <sheetViews>
    <sheetView workbookViewId="0">
      <pane xSplit="1" ySplit="5" topLeftCell="B6" activePane="bottomRight" state="frozen"/>
      <selection activeCell="I2" sqref="I2"/>
      <selection pane="topRight" activeCell="I2" sqref="I2"/>
      <selection pane="bottomLeft" activeCell="I2" sqref="I2"/>
      <selection pane="bottomRight" activeCell="D18" sqref="D18"/>
    </sheetView>
  </sheetViews>
  <sheetFormatPr defaultColWidth="9.140625" defaultRowHeight="15.75" x14ac:dyDescent="0.25"/>
  <cols>
    <col min="1" max="1" width="66.5703125" style="11" customWidth="1"/>
    <col min="2" max="3" width="23.7109375" style="12" customWidth="1"/>
    <col min="4" max="4" width="27.140625" style="139" bestFit="1" customWidth="1"/>
    <col min="5" max="6" width="23.7109375" style="12" customWidth="1"/>
    <col min="7" max="7" width="23.7109375" style="13" customWidth="1"/>
    <col min="9" max="9" width="7.7109375" style="139" customWidth="1"/>
    <col min="10" max="10" width="11.5703125" style="139" customWidth="1"/>
    <col min="11" max="11" width="9.140625" style="139"/>
    <col min="12" max="12" width="10.85546875" style="139" bestFit="1" customWidth="1"/>
    <col min="13" max="16384" width="9.140625" style="139"/>
  </cols>
  <sheetData>
    <row r="1" spans="1:10" ht="19.5" customHeight="1" thickBot="1" x14ac:dyDescent="0.35">
      <c r="A1" s="30" t="s">
        <v>0</v>
      </c>
      <c r="B1" s="31"/>
      <c r="E1" s="32" t="s">
        <v>1</v>
      </c>
      <c r="F1" s="29" t="s">
        <v>116</v>
      </c>
      <c r="G1" s="40"/>
      <c r="J1" s="142"/>
    </row>
    <row r="2" spans="1:10" ht="19.5" customHeight="1" thickBot="1" x14ac:dyDescent="0.3">
      <c r="A2" s="30" t="s">
        <v>2</v>
      </c>
      <c r="B2" s="31"/>
      <c r="C2" s="31"/>
      <c r="D2" s="355" t="s">
        <v>207</v>
      </c>
      <c r="E2" s="31"/>
      <c r="F2" s="31"/>
      <c r="G2" s="36"/>
      <c r="I2" s="142"/>
      <c r="J2" s="209" t="s">
        <v>187</v>
      </c>
    </row>
    <row r="3" spans="1:10" ht="19.5" customHeight="1" thickBot="1" x14ac:dyDescent="0.3">
      <c r="A3" s="37" t="s">
        <v>3</v>
      </c>
      <c r="B3" s="38"/>
      <c r="C3" s="38"/>
      <c r="D3" s="356"/>
      <c r="E3" s="38"/>
      <c r="F3" s="38"/>
      <c r="G3" s="39"/>
      <c r="I3" s="142"/>
      <c r="J3" s="142"/>
    </row>
    <row r="4" spans="1:10" ht="15" customHeight="1" thickTop="1" x14ac:dyDescent="0.25">
      <c r="A4" s="57" t="s">
        <v>4</v>
      </c>
      <c r="B4" s="58" t="s">
        <v>5</v>
      </c>
      <c r="C4" s="59" t="s">
        <v>6</v>
      </c>
      <c r="D4" s="303" t="s">
        <v>212</v>
      </c>
      <c r="E4" s="59" t="s">
        <v>6</v>
      </c>
      <c r="F4" s="59" t="s">
        <v>7</v>
      </c>
      <c r="G4" s="60" t="s">
        <v>8</v>
      </c>
      <c r="I4" s="224"/>
    </row>
    <row r="5" spans="1:10" s="140" customFormat="1" ht="15" customHeight="1" x14ac:dyDescent="0.25">
      <c r="A5" s="61"/>
      <c r="B5" s="62" t="s">
        <v>197</v>
      </c>
      <c r="C5" s="62" t="s">
        <v>208</v>
      </c>
      <c r="D5" s="304" t="s">
        <v>210</v>
      </c>
      <c r="E5" s="62" t="s">
        <v>209</v>
      </c>
      <c r="F5" s="62" t="s">
        <v>197</v>
      </c>
      <c r="G5" s="63" t="s">
        <v>9</v>
      </c>
      <c r="I5" s="224"/>
    </row>
    <row r="6" spans="1:10" ht="15" customHeight="1" x14ac:dyDescent="0.25">
      <c r="A6" s="64" t="s">
        <v>10</v>
      </c>
      <c r="B6" s="65"/>
      <c r="C6" s="65"/>
      <c r="D6" s="305"/>
      <c r="E6" s="65"/>
      <c r="F6" s="65"/>
      <c r="G6" s="66"/>
      <c r="I6" s="225"/>
    </row>
    <row r="7" spans="1:10" ht="15" customHeight="1" x14ac:dyDescent="0.25">
      <c r="A7" s="64" t="s">
        <v>11</v>
      </c>
      <c r="B7" s="65"/>
      <c r="C7" s="65"/>
      <c r="D7" s="305"/>
      <c r="E7" s="65"/>
      <c r="F7" s="65"/>
      <c r="G7" s="67"/>
      <c r="I7" s="225"/>
    </row>
    <row r="8" spans="1:10" ht="15" customHeight="1" x14ac:dyDescent="0.25">
      <c r="A8" s="68" t="s">
        <v>12</v>
      </c>
      <c r="B8" s="69">
        <v>80639997</v>
      </c>
      <c r="C8" s="69">
        <v>80639997</v>
      </c>
      <c r="D8" s="306">
        <v>80639997</v>
      </c>
      <c r="E8" s="69">
        <v>79951870</v>
      </c>
      <c r="F8" s="69">
        <f>E8-C8</f>
        <v>-688127</v>
      </c>
      <c r="G8" s="70">
        <f t="shared" ref="G8:G31" si="0">IF(ISBLANK(F8),"  ",IF(C8&gt;0,F8/C8,IF(F8&gt;0,1,0)))</f>
        <v>-8.5333212499995505E-3</v>
      </c>
      <c r="I8" s="225"/>
    </row>
    <row r="9" spans="1:10" ht="15" customHeight="1" x14ac:dyDescent="0.25">
      <c r="A9" s="68" t="s">
        <v>13</v>
      </c>
      <c r="B9" s="69">
        <v>0</v>
      </c>
      <c r="C9" s="69">
        <v>0</v>
      </c>
      <c r="D9" s="306">
        <v>0</v>
      </c>
      <c r="E9" s="69">
        <v>0</v>
      </c>
      <c r="F9" s="69">
        <f>E9-C9</f>
        <v>0</v>
      </c>
      <c r="G9" s="70">
        <f t="shared" si="0"/>
        <v>0</v>
      </c>
      <c r="I9" s="225"/>
    </row>
    <row r="10" spans="1:10" ht="15" customHeight="1" x14ac:dyDescent="0.25">
      <c r="A10" s="71" t="s">
        <v>14</v>
      </c>
      <c r="B10" s="72">
        <v>3768272</v>
      </c>
      <c r="C10" s="72">
        <v>3768272</v>
      </c>
      <c r="D10" s="314">
        <v>3768272</v>
      </c>
      <c r="E10" s="72">
        <v>3723146</v>
      </c>
      <c r="F10" s="69">
        <f t="shared" ref="F10:F31" si="1">E10-C10</f>
        <v>-45126</v>
      </c>
      <c r="G10" s="70">
        <f t="shared" si="0"/>
        <v>-1.1975250194253493E-2</v>
      </c>
      <c r="I10" s="225"/>
    </row>
    <row r="11" spans="1:10" ht="15" customHeight="1" x14ac:dyDescent="0.25">
      <c r="A11" s="73" t="s">
        <v>15</v>
      </c>
      <c r="B11" s="74">
        <v>0</v>
      </c>
      <c r="C11" s="74">
        <v>0</v>
      </c>
      <c r="D11" s="307">
        <v>0</v>
      </c>
      <c r="E11" s="74">
        <v>0</v>
      </c>
      <c r="F11" s="69">
        <f t="shared" si="1"/>
        <v>0</v>
      </c>
      <c r="G11" s="70">
        <f t="shared" si="0"/>
        <v>0</v>
      </c>
      <c r="I11" s="225"/>
    </row>
    <row r="12" spans="1:10" ht="15" customHeight="1" x14ac:dyDescent="0.25">
      <c r="A12" s="75" t="s">
        <v>16</v>
      </c>
      <c r="B12" s="74">
        <v>2482567</v>
      </c>
      <c r="C12" s="74">
        <v>2482567</v>
      </c>
      <c r="D12" s="307">
        <v>2482567</v>
      </c>
      <c r="E12" s="74">
        <v>2502729</v>
      </c>
      <c r="F12" s="69">
        <f t="shared" si="1"/>
        <v>20162</v>
      </c>
      <c r="G12" s="70">
        <f t="shared" si="0"/>
        <v>8.1214323722179505E-3</v>
      </c>
      <c r="I12" s="225"/>
    </row>
    <row r="13" spans="1:10" ht="15" customHeight="1" x14ac:dyDescent="0.25">
      <c r="A13" s="75" t="s">
        <v>17</v>
      </c>
      <c r="B13" s="74">
        <v>1285705</v>
      </c>
      <c r="C13" s="74">
        <v>1285705</v>
      </c>
      <c r="D13" s="307">
        <v>1285705</v>
      </c>
      <c r="E13" s="74">
        <v>1220417</v>
      </c>
      <c r="F13" s="69">
        <f t="shared" si="1"/>
        <v>-65288</v>
      </c>
      <c r="G13" s="70">
        <f t="shared" si="0"/>
        <v>-5.0779922299438826E-2</v>
      </c>
      <c r="I13" s="225"/>
    </row>
    <row r="14" spans="1:10" ht="15" customHeight="1" x14ac:dyDescent="0.25">
      <c r="A14" s="75" t="s">
        <v>18</v>
      </c>
      <c r="B14" s="74">
        <v>0</v>
      </c>
      <c r="C14" s="74">
        <v>0</v>
      </c>
      <c r="D14" s="307">
        <v>0</v>
      </c>
      <c r="E14" s="74">
        <v>0</v>
      </c>
      <c r="F14" s="69">
        <f t="shared" si="1"/>
        <v>0</v>
      </c>
      <c r="G14" s="70">
        <f t="shared" si="0"/>
        <v>0</v>
      </c>
      <c r="I14" s="225"/>
    </row>
    <row r="15" spans="1:10" ht="15" customHeight="1" x14ac:dyDescent="0.25">
      <c r="A15" s="75" t="s">
        <v>19</v>
      </c>
      <c r="B15" s="74">
        <v>0</v>
      </c>
      <c r="C15" s="74">
        <v>0</v>
      </c>
      <c r="D15" s="307">
        <v>0</v>
      </c>
      <c r="E15" s="74">
        <v>0</v>
      </c>
      <c r="F15" s="69">
        <f t="shared" si="1"/>
        <v>0</v>
      </c>
      <c r="G15" s="70">
        <f t="shared" si="0"/>
        <v>0</v>
      </c>
      <c r="I15" s="225"/>
    </row>
    <row r="16" spans="1:10" ht="15" customHeight="1" x14ac:dyDescent="0.25">
      <c r="A16" s="75" t="s">
        <v>20</v>
      </c>
      <c r="B16" s="74">
        <v>0</v>
      </c>
      <c r="C16" s="74">
        <v>0</v>
      </c>
      <c r="D16" s="307">
        <v>0</v>
      </c>
      <c r="E16" s="74">
        <v>0</v>
      </c>
      <c r="F16" s="69">
        <f t="shared" si="1"/>
        <v>0</v>
      </c>
      <c r="G16" s="70">
        <f t="shared" si="0"/>
        <v>0</v>
      </c>
      <c r="I16" s="225"/>
    </row>
    <row r="17" spans="1:9" ht="15" customHeight="1" x14ac:dyDescent="0.25">
      <c r="A17" s="75" t="s">
        <v>21</v>
      </c>
      <c r="B17" s="74">
        <v>0</v>
      </c>
      <c r="C17" s="74">
        <v>0</v>
      </c>
      <c r="D17" s="307">
        <v>0</v>
      </c>
      <c r="E17" s="74">
        <v>0</v>
      </c>
      <c r="F17" s="69">
        <f t="shared" si="1"/>
        <v>0</v>
      </c>
      <c r="G17" s="70">
        <f t="shared" si="0"/>
        <v>0</v>
      </c>
      <c r="I17" s="225"/>
    </row>
    <row r="18" spans="1:9" ht="15" customHeight="1" x14ac:dyDescent="0.25">
      <c r="A18" s="75" t="s">
        <v>22</v>
      </c>
      <c r="B18" s="74">
        <v>0</v>
      </c>
      <c r="C18" s="74">
        <v>0</v>
      </c>
      <c r="D18" s="307">
        <v>0</v>
      </c>
      <c r="E18" s="74">
        <v>0</v>
      </c>
      <c r="F18" s="69">
        <f t="shared" si="1"/>
        <v>0</v>
      </c>
      <c r="G18" s="70">
        <f t="shared" si="0"/>
        <v>0</v>
      </c>
      <c r="I18" s="225"/>
    </row>
    <row r="19" spans="1:9" ht="15" customHeight="1" x14ac:dyDescent="0.25">
      <c r="A19" s="75" t="s">
        <v>23</v>
      </c>
      <c r="B19" s="74">
        <v>0</v>
      </c>
      <c r="C19" s="74">
        <v>0</v>
      </c>
      <c r="D19" s="307">
        <v>0</v>
      </c>
      <c r="E19" s="74">
        <v>0</v>
      </c>
      <c r="F19" s="69">
        <f t="shared" si="1"/>
        <v>0</v>
      </c>
      <c r="G19" s="70">
        <f t="shared" si="0"/>
        <v>0</v>
      </c>
      <c r="I19" s="225"/>
    </row>
    <row r="20" spans="1:9" ht="15" customHeight="1" x14ac:dyDescent="0.25">
      <c r="A20" s="75" t="s">
        <v>24</v>
      </c>
      <c r="B20" s="74">
        <v>0</v>
      </c>
      <c r="C20" s="74">
        <v>0</v>
      </c>
      <c r="D20" s="307">
        <v>0</v>
      </c>
      <c r="E20" s="74">
        <v>0</v>
      </c>
      <c r="F20" s="69">
        <f t="shared" si="1"/>
        <v>0</v>
      </c>
      <c r="G20" s="70">
        <f t="shared" si="0"/>
        <v>0</v>
      </c>
      <c r="I20" s="225"/>
    </row>
    <row r="21" spans="1:9" ht="15" customHeight="1" x14ac:dyDescent="0.25">
      <c r="A21" s="75" t="s">
        <v>25</v>
      </c>
      <c r="B21" s="74">
        <v>0</v>
      </c>
      <c r="C21" s="74">
        <v>0</v>
      </c>
      <c r="D21" s="307">
        <v>0</v>
      </c>
      <c r="E21" s="74">
        <v>0</v>
      </c>
      <c r="F21" s="69">
        <f t="shared" si="1"/>
        <v>0</v>
      </c>
      <c r="G21" s="70">
        <f t="shared" si="0"/>
        <v>0</v>
      </c>
      <c r="I21" s="225"/>
    </row>
    <row r="22" spans="1:9" ht="15" customHeight="1" x14ac:dyDescent="0.25">
      <c r="A22" s="75" t="s">
        <v>26</v>
      </c>
      <c r="B22" s="74">
        <v>0</v>
      </c>
      <c r="C22" s="74">
        <v>0</v>
      </c>
      <c r="D22" s="307">
        <v>0</v>
      </c>
      <c r="E22" s="74">
        <v>0</v>
      </c>
      <c r="F22" s="69">
        <f t="shared" si="1"/>
        <v>0</v>
      </c>
      <c r="G22" s="70">
        <f t="shared" si="0"/>
        <v>0</v>
      </c>
      <c r="I22" s="225"/>
    </row>
    <row r="23" spans="1:9" ht="15" customHeight="1" x14ac:dyDescent="0.25">
      <c r="A23" s="76" t="s">
        <v>27</v>
      </c>
      <c r="B23" s="74">
        <v>0</v>
      </c>
      <c r="C23" s="74">
        <v>0</v>
      </c>
      <c r="D23" s="307">
        <v>0</v>
      </c>
      <c r="E23" s="74">
        <v>0</v>
      </c>
      <c r="F23" s="69">
        <f t="shared" si="1"/>
        <v>0</v>
      </c>
      <c r="G23" s="70">
        <f t="shared" si="0"/>
        <v>0</v>
      </c>
      <c r="I23" s="225"/>
    </row>
    <row r="24" spans="1:9" ht="15" customHeight="1" x14ac:dyDescent="0.25">
      <c r="A24" s="76" t="s">
        <v>28</v>
      </c>
      <c r="B24" s="74">
        <v>0</v>
      </c>
      <c r="C24" s="74">
        <v>0</v>
      </c>
      <c r="D24" s="307">
        <v>0</v>
      </c>
      <c r="E24" s="74">
        <v>0</v>
      </c>
      <c r="F24" s="69">
        <f t="shared" si="1"/>
        <v>0</v>
      </c>
      <c r="G24" s="70">
        <f t="shared" si="0"/>
        <v>0</v>
      </c>
      <c r="I24" s="225"/>
    </row>
    <row r="25" spans="1:9" ht="15" customHeight="1" x14ac:dyDescent="0.25">
      <c r="A25" s="76" t="s">
        <v>29</v>
      </c>
      <c r="B25" s="74">
        <v>0</v>
      </c>
      <c r="C25" s="74">
        <v>0</v>
      </c>
      <c r="D25" s="307">
        <v>0</v>
      </c>
      <c r="E25" s="74">
        <v>0</v>
      </c>
      <c r="F25" s="69">
        <f t="shared" si="1"/>
        <v>0</v>
      </c>
      <c r="G25" s="70">
        <f t="shared" si="0"/>
        <v>0</v>
      </c>
      <c r="I25" s="225"/>
    </row>
    <row r="26" spans="1:9" ht="15" customHeight="1" x14ac:dyDescent="0.25">
      <c r="A26" s="76" t="s">
        <v>30</v>
      </c>
      <c r="B26" s="74">
        <v>0</v>
      </c>
      <c r="C26" s="74">
        <v>0</v>
      </c>
      <c r="D26" s="307">
        <v>0</v>
      </c>
      <c r="E26" s="74">
        <v>0</v>
      </c>
      <c r="F26" s="69">
        <f t="shared" si="1"/>
        <v>0</v>
      </c>
      <c r="G26" s="70">
        <f t="shared" si="0"/>
        <v>0</v>
      </c>
      <c r="I26" s="225"/>
    </row>
    <row r="27" spans="1:9" ht="15" customHeight="1" x14ac:dyDescent="0.25">
      <c r="A27" s="76" t="s">
        <v>31</v>
      </c>
      <c r="B27" s="74">
        <v>0</v>
      </c>
      <c r="C27" s="74">
        <v>0</v>
      </c>
      <c r="D27" s="307">
        <v>0</v>
      </c>
      <c r="E27" s="74">
        <v>0</v>
      </c>
      <c r="F27" s="69">
        <f t="shared" si="1"/>
        <v>0</v>
      </c>
      <c r="G27" s="70">
        <f t="shared" si="0"/>
        <v>0</v>
      </c>
      <c r="I27" s="225"/>
    </row>
    <row r="28" spans="1:9" ht="15" customHeight="1" x14ac:dyDescent="0.25">
      <c r="A28" s="76" t="s">
        <v>87</v>
      </c>
      <c r="B28" s="74">
        <v>0</v>
      </c>
      <c r="C28" s="74">
        <v>0</v>
      </c>
      <c r="D28" s="307">
        <v>0</v>
      </c>
      <c r="E28" s="74">
        <v>0</v>
      </c>
      <c r="F28" s="69">
        <f t="shared" si="1"/>
        <v>0</v>
      </c>
      <c r="G28" s="70">
        <f t="shared" si="0"/>
        <v>0</v>
      </c>
      <c r="I28" s="225"/>
    </row>
    <row r="29" spans="1:9" ht="15" customHeight="1" x14ac:dyDescent="0.25">
      <c r="A29" s="76" t="s">
        <v>32</v>
      </c>
      <c r="B29" s="74">
        <v>0</v>
      </c>
      <c r="C29" s="74">
        <v>0</v>
      </c>
      <c r="D29" s="307">
        <v>0</v>
      </c>
      <c r="E29" s="74">
        <v>0</v>
      </c>
      <c r="F29" s="69">
        <f t="shared" si="1"/>
        <v>0</v>
      </c>
      <c r="G29" s="70">
        <f t="shared" si="0"/>
        <v>0</v>
      </c>
      <c r="I29" s="225"/>
    </row>
    <row r="30" spans="1:9" ht="15" customHeight="1" x14ac:dyDescent="0.25">
      <c r="A30" s="217" t="s">
        <v>199</v>
      </c>
      <c r="B30" s="74">
        <v>0</v>
      </c>
      <c r="C30" s="74">
        <v>0</v>
      </c>
      <c r="D30" s="307">
        <v>0</v>
      </c>
      <c r="E30" s="74">
        <v>0</v>
      </c>
      <c r="F30" s="69">
        <f t="shared" si="1"/>
        <v>0</v>
      </c>
      <c r="G30" s="70">
        <f t="shared" si="0"/>
        <v>0</v>
      </c>
      <c r="I30" s="225"/>
    </row>
    <row r="31" spans="1:9" ht="15" customHeight="1" x14ac:dyDescent="0.25">
      <c r="A31" s="76" t="s">
        <v>200</v>
      </c>
      <c r="B31" s="74">
        <v>0</v>
      </c>
      <c r="C31" s="74">
        <v>0</v>
      </c>
      <c r="D31" s="307">
        <v>0</v>
      </c>
      <c r="E31" s="74">
        <v>0</v>
      </c>
      <c r="F31" s="69">
        <f t="shared" si="1"/>
        <v>0</v>
      </c>
      <c r="G31" s="70">
        <f t="shared" si="0"/>
        <v>0</v>
      </c>
      <c r="I31" s="225"/>
    </row>
    <row r="32" spans="1:9" ht="15" customHeight="1" x14ac:dyDescent="0.25">
      <c r="A32" s="350" t="s">
        <v>211</v>
      </c>
      <c r="B32" s="74">
        <v>0</v>
      </c>
      <c r="C32" s="74">
        <v>0</v>
      </c>
      <c r="D32" s="307">
        <v>0</v>
      </c>
      <c r="E32" s="74">
        <v>0</v>
      </c>
      <c r="F32" s="69">
        <f t="shared" ref="F32" si="2">E32-C32</f>
        <v>0</v>
      </c>
      <c r="G32" s="70">
        <f t="shared" ref="G32" si="3">IF(ISBLANK(F32),"  ",IF(C32&gt;0,F32/C32,IF(F32&gt;0,1,0)))</f>
        <v>0</v>
      </c>
      <c r="I32" s="225"/>
    </row>
    <row r="33" spans="1:14" ht="15" customHeight="1" x14ac:dyDescent="0.25">
      <c r="A33" s="77" t="s">
        <v>33</v>
      </c>
      <c r="B33" s="74"/>
      <c r="C33" s="74"/>
      <c r="D33" s="307"/>
      <c r="E33" s="74"/>
      <c r="F33" s="74"/>
      <c r="G33" s="66"/>
      <c r="I33" s="225"/>
    </row>
    <row r="34" spans="1:14" ht="15" customHeight="1" x14ac:dyDescent="0.25">
      <c r="A34" s="73" t="s">
        <v>34</v>
      </c>
      <c r="B34" s="69">
        <v>0</v>
      </c>
      <c r="C34" s="69">
        <v>0</v>
      </c>
      <c r="D34" s="306">
        <v>0</v>
      </c>
      <c r="E34" s="69">
        <v>0</v>
      </c>
      <c r="F34" s="69">
        <f>E34-C34</f>
        <v>0</v>
      </c>
      <c r="G34" s="70">
        <f>IF(ISBLANK(F34),"  ",IF(C34&gt;0,F34/C34,IF(F34&gt;0,1,0)))</f>
        <v>0</v>
      </c>
      <c r="I34" s="225"/>
    </row>
    <row r="35" spans="1:14" ht="15" customHeight="1" x14ac:dyDescent="0.25">
      <c r="A35" s="78" t="s">
        <v>35</v>
      </c>
      <c r="B35" s="74"/>
      <c r="C35" s="74"/>
      <c r="D35" s="307"/>
      <c r="E35" s="74"/>
      <c r="F35" s="74"/>
      <c r="G35" s="66"/>
      <c r="I35" s="225"/>
    </row>
    <row r="36" spans="1:14" ht="15" customHeight="1" x14ac:dyDescent="0.25">
      <c r="A36" s="73" t="s">
        <v>34</v>
      </c>
      <c r="B36" s="65">
        <v>0</v>
      </c>
      <c r="C36" s="65">
        <v>0</v>
      </c>
      <c r="D36" s="305">
        <v>0</v>
      </c>
      <c r="E36" s="65">
        <v>0</v>
      </c>
      <c r="F36" s="69">
        <f>E36-C36</f>
        <v>0</v>
      </c>
      <c r="G36" s="70">
        <f>IF(ISBLANK(F36),"  ",IF(C36&gt;0,F36/C36,IF(F36&gt;0,1,0)))</f>
        <v>0</v>
      </c>
      <c r="I36" s="225"/>
    </row>
    <row r="37" spans="1:14" ht="15" customHeight="1" x14ac:dyDescent="0.25">
      <c r="A37" s="75" t="s">
        <v>36</v>
      </c>
      <c r="B37" s="74"/>
      <c r="C37" s="74"/>
      <c r="D37" s="307"/>
      <c r="E37" s="74"/>
      <c r="F37" s="72"/>
      <c r="G37" s="70" t="str">
        <f>IF(ISBLANK(F37),"  ",IF(C37&gt;0,F37/C37,IF(F37&gt;0,1,0)))</f>
        <v xml:space="preserve">  </v>
      </c>
      <c r="I37" s="225"/>
    </row>
    <row r="38" spans="1:14" s="124" customFormat="1" ht="15" customHeight="1" x14ac:dyDescent="0.25">
      <c r="A38" s="79" t="s">
        <v>38</v>
      </c>
      <c r="B38" s="80">
        <v>84408269</v>
      </c>
      <c r="C38" s="80">
        <v>84408269</v>
      </c>
      <c r="D38" s="311">
        <v>84408269</v>
      </c>
      <c r="E38" s="80">
        <v>83675016</v>
      </c>
      <c r="F38" s="80">
        <f>E38-C38</f>
        <v>-733253</v>
      </c>
      <c r="G38" s="81">
        <f>IF(ISBLANK(F38),"  ",IF(C38&gt;0,F38/C38,IF(F38&gt;0,1,0)))</f>
        <v>-8.6869806558881098E-3</v>
      </c>
      <c r="I38" s="226"/>
    </row>
    <row r="39" spans="1:14" ht="15" customHeight="1" x14ac:dyDescent="0.25">
      <c r="A39" s="77" t="s">
        <v>39</v>
      </c>
      <c r="B39" s="74"/>
      <c r="C39" s="74"/>
      <c r="D39" s="307"/>
      <c r="E39" s="74"/>
      <c r="F39" s="74"/>
      <c r="G39" s="66"/>
      <c r="I39" s="225"/>
    </row>
    <row r="40" spans="1:14" ht="15" customHeight="1" x14ac:dyDescent="0.25">
      <c r="A40" s="82" t="s">
        <v>40</v>
      </c>
      <c r="B40" s="69">
        <v>0</v>
      </c>
      <c r="C40" s="69">
        <v>0</v>
      </c>
      <c r="D40" s="306">
        <v>0</v>
      </c>
      <c r="E40" s="69">
        <v>0</v>
      </c>
      <c r="F40" s="69">
        <f>E40-C40</f>
        <v>0</v>
      </c>
      <c r="G40" s="70">
        <f t="shared" ref="G40:G45" si="4">IF(ISBLANK(F40),"  ",IF(C40&gt;0,F40/C40,IF(F40&gt;0,1,0)))</f>
        <v>0</v>
      </c>
      <c r="I40" s="225"/>
    </row>
    <row r="41" spans="1:14" ht="15" customHeight="1" x14ac:dyDescent="0.25">
      <c r="A41" s="83" t="s">
        <v>41</v>
      </c>
      <c r="B41" s="69">
        <v>0</v>
      </c>
      <c r="C41" s="69">
        <v>0</v>
      </c>
      <c r="D41" s="306">
        <v>0</v>
      </c>
      <c r="E41" s="69">
        <v>0</v>
      </c>
      <c r="F41" s="72">
        <f>E41-C41</f>
        <v>0</v>
      </c>
      <c r="G41" s="70">
        <f t="shared" si="4"/>
        <v>0</v>
      </c>
      <c r="I41" s="225"/>
    </row>
    <row r="42" spans="1:14" ht="15" customHeight="1" x14ac:dyDescent="0.25">
      <c r="A42" s="83" t="s">
        <v>42</v>
      </c>
      <c r="B42" s="69">
        <v>0</v>
      </c>
      <c r="C42" s="69">
        <v>0</v>
      </c>
      <c r="D42" s="306">
        <v>0</v>
      </c>
      <c r="E42" s="69">
        <v>0</v>
      </c>
      <c r="F42" s="72">
        <f t="shared" ref="F42:F45" si="5">E42-C42</f>
        <v>0</v>
      </c>
      <c r="G42" s="70">
        <f t="shared" si="4"/>
        <v>0</v>
      </c>
      <c r="I42" s="225"/>
    </row>
    <row r="43" spans="1:14" ht="15" customHeight="1" x14ac:dyDescent="0.25">
      <c r="A43" s="83" t="s">
        <v>43</v>
      </c>
      <c r="B43" s="69">
        <v>0</v>
      </c>
      <c r="C43" s="69">
        <v>0</v>
      </c>
      <c r="D43" s="306">
        <v>0</v>
      </c>
      <c r="E43" s="69">
        <v>0</v>
      </c>
      <c r="F43" s="72">
        <f t="shared" si="5"/>
        <v>0</v>
      </c>
      <c r="G43" s="70">
        <f t="shared" si="4"/>
        <v>0</v>
      </c>
      <c r="I43" s="225"/>
    </row>
    <row r="44" spans="1:14" ht="15" customHeight="1" x14ac:dyDescent="0.25">
      <c r="A44" s="84" t="s">
        <v>44</v>
      </c>
      <c r="B44" s="69">
        <v>0</v>
      </c>
      <c r="C44" s="69">
        <v>0</v>
      </c>
      <c r="D44" s="306">
        <v>0</v>
      </c>
      <c r="E44" s="69">
        <v>0</v>
      </c>
      <c r="F44" s="72">
        <f t="shared" si="5"/>
        <v>0</v>
      </c>
      <c r="G44" s="70">
        <f t="shared" si="4"/>
        <v>0</v>
      </c>
      <c r="I44" s="225"/>
    </row>
    <row r="45" spans="1:14" s="124" customFormat="1" ht="15" customHeight="1" x14ac:dyDescent="0.25">
      <c r="A45" s="77" t="s">
        <v>45</v>
      </c>
      <c r="B45" s="85">
        <v>0</v>
      </c>
      <c r="C45" s="85">
        <v>0</v>
      </c>
      <c r="D45" s="315">
        <v>0</v>
      </c>
      <c r="E45" s="85">
        <v>0</v>
      </c>
      <c r="F45" s="96">
        <f t="shared" si="5"/>
        <v>0</v>
      </c>
      <c r="G45" s="81">
        <f t="shared" si="4"/>
        <v>0</v>
      </c>
      <c r="I45" s="226"/>
      <c r="N45" s="124" t="s">
        <v>46</v>
      </c>
    </row>
    <row r="46" spans="1:14" ht="15" customHeight="1" x14ac:dyDescent="0.25">
      <c r="A46" s="75" t="s">
        <v>46</v>
      </c>
      <c r="B46" s="74"/>
      <c r="C46" s="74"/>
      <c r="D46" s="307"/>
      <c r="E46" s="74"/>
      <c r="F46" s="74"/>
      <c r="G46" s="66"/>
      <c r="I46" s="225"/>
    </row>
    <row r="47" spans="1:14" s="124" customFormat="1" ht="15" customHeight="1" x14ac:dyDescent="0.25">
      <c r="A47" s="86" t="s">
        <v>47</v>
      </c>
      <c r="B47" s="87">
        <v>0</v>
      </c>
      <c r="C47" s="87">
        <v>0</v>
      </c>
      <c r="D47" s="310">
        <v>0</v>
      </c>
      <c r="E47" s="87">
        <v>0</v>
      </c>
      <c r="F47" s="87">
        <f>E47-C47</f>
        <v>0</v>
      </c>
      <c r="G47" s="81">
        <f>IF(ISBLANK(F47),"  ",IF(C47&gt;0,F47/C47,IF(F47&gt;0,1,0)))</f>
        <v>0</v>
      </c>
      <c r="I47" s="226"/>
    </row>
    <row r="48" spans="1:14" ht="15" customHeight="1" x14ac:dyDescent="0.25">
      <c r="A48" s="75" t="s">
        <v>46</v>
      </c>
      <c r="B48" s="80"/>
      <c r="C48" s="80"/>
      <c r="D48" s="311"/>
      <c r="E48" s="80"/>
      <c r="F48" s="74"/>
      <c r="G48" s="66"/>
      <c r="I48" s="226"/>
    </row>
    <row r="49" spans="1:12" ht="15" customHeight="1" x14ac:dyDescent="0.25">
      <c r="A49" s="86" t="s">
        <v>198</v>
      </c>
      <c r="B49" s="87">
        <v>0</v>
      </c>
      <c r="C49" s="87">
        <v>0</v>
      </c>
      <c r="D49" s="310">
        <v>3434950</v>
      </c>
      <c r="E49" s="87">
        <v>0</v>
      </c>
      <c r="F49" s="87">
        <f>E49-C49</f>
        <v>0</v>
      </c>
      <c r="G49" s="81">
        <f>IF(ISBLANK(F49)," ",IF(C49&gt;0,F49/C49,IF(F49&gt;0,1,0)))</f>
        <v>0</v>
      </c>
      <c r="I49" s="226"/>
      <c r="L49" s="187"/>
    </row>
    <row r="50" spans="1:12" ht="15" customHeight="1" x14ac:dyDescent="0.25">
      <c r="A50" s="73"/>
      <c r="B50" s="65"/>
      <c r="C50" s="65"/>
      <c r="D50" s="305"/>
      <c r="E50" s="65"/>
      <c r="F50" s="65"/>
      <c r="G50" s="67"/>
      <c r="I50" s="225"/>
      <c r="L50" s="187"/>
    </row>
    <row r="51" spans="1:12" s="124" customFormat="1" ht="15" customHeight="1" x14ac:dyDescent="0.25">
      <c r="A51" s="86" t="s">
        <v>48</v>
      </c>
      <c r="B51" s="87">
        <v>0</v>
      </c>
      <c r="C51" s="87">
        <v>0</v>
      </c>
      <c r="D51" s="310">
        <v>0</v>
      </c>
      <c r="E51" s="87">
        <v>0</v>
      </c>
      <c r="F51" s="87">
        <f>E51-C51</f>
        <v>0</v>
      </c>
      <c r="G51" s="81">
        <f>IF(ISBLANK(F51),"  ",IF(C51&gt;0,F51/C51,IF(F51&gt;0,1,0)))</f>
        <v>0</v>
      </c>
      <c r="I51" s="226"/>
    </row>
    <row r="52" spans="1:12" ht="15" customHeight="1" x14ac:dyDescent="0.25">
      <c r="A52" s="75" t="s">
        <v>46</v>
      </c>
      <c r="B52" s="74"/>
      <c r="C52" s="74"/>
      <c r="D52" s="307"/>
      <c r="E52" s="74"/>
      <c r="F52" s="74"/>
      <c r="G52" s="66"/>
      <c r="I52" s="225"/>
    </row>
    <row r="53" spans="1:12" s="124" customFormat="1" ht="15" customHeight="1" x14ac:dyDescent="0.25">
      <c r="A53" s="77" t="s">
        <v>49</v>
      </c>
      <c r="B53" s="85">
        <v>3536913</v>
      </c>
      <c r="C53" s="85">
        <v>6807967</v>
      </c>
      <c r="D53" s="315">
        <v>6807967</v>
      </c>
      <c r="E53" s="85">
        <v>6807967</v>
      </c>
      <c r="F53" s="85">
        <f>E53-C53</f>
        <v>0</v>
      </c>
      <c r="G53" s="81">
        <f>IF(ISBLANK(F53),"  ",IF(C53&gt;0,F53/C53,IF(F53&gt;0,1,0)))</f>
        <v>0</v>
      </c>
      <c r="I53" s="226"/>
    </row>
    <row r="54" spans="1:12" ht="15" customHeight="1" x14ac:dyDescent="0.25">
      <c r="A54" s="75" t="s">
        <v>46</v>
      </c>
      <c r="B54" s="74"/>
      <c r="C54" s="74"/>
      <c r="D54" s="307"/>
      <c r="E54" s="74"/>
      <c r="F54" s="74"/>
      <c r="G54" s="66"/>
      <c r="I54" s="225"/>
    </row>
    <row r="55" spans="1:12" s="124" customFormat="1" ht="15" customHeight="1" x14ac:dyDescent="0.25">
      <c r="A55" s="88" t="s">
        <v>50</v>
      </c>
      <c r="B55" s="89">
        <v>11286783.189999999</v>
      </c>
      <c r="C55" s="89">
        <v>13018275</v>
      </c>
      <c r="D55" s="316">
        <v>13018275</v>
      </c>
      <c r="E55" s="89">
        <v>13018275</v>
      </c>
      <c r="F55" s="89">
        <f>E55-C55</f>
        <v>0</v>
      </c>
      <c r="G55" s="81">
        <f>IF(ISBLANK(F55),"  ",IF(C55&gt;0,F55/C55,IF(F55&gt;0,1,0)))</f>
        <v>0</v>
      </c>
      <c r="I55" s="226"/>
    </row>
    <row r="56" spans="1:12" ht="15" customHeight="1" x14ac:dyDescent="0.25">
      <c r="A56" s="77"/>
      <c r="B56" s="65"/>
      <c r="C56" s="65"/>
      <c r="D56" s="305"/>
      <c r="E56" s="65"/>
      <c r="F56" s="65"/>
      <c r="G56" s="90"/>
      <c r="I56" s="225"/>
    </row>
    <row r="57" spans="1:12" s="124" customFormat="1" ht="15" customHeight="1" x14ac:dyDescent="0.25">
      <c r="A57" s="77" t="s">
        <v>51</v>
      </c>
      <c r="B57" s="85">
        <v>0</v>
      </c>
      <c r="C57" s="85">
        <v>0</v>
      </c>
      <c r="D57" s="315">
        <v>0</v>
      </c>
      <c r="E57" s="85">
        <v>0</v>
      </c>
      <c r="F57" s="89">
        <f>E57-C57</f>
        <v>0</v>
      </c>
      <c r="G57" s="81">
        <f>IF(ISBLANK(F57),"  ",IF(C57&gt;0,F57/C57,IF(F57&gt;0,1,0)))</f>
        <v>0</v>
      </c>
      <c r="I57" s="226"/>
    </row>
    <row r="58" spans="1:12" ht="15" customHeight="1" x14ac:dyDescent="0.25">
      <c r="A58" s="75"/>
      <c r="B58" s="74"/>
      <c r="C58" s="74"/>
      <c r="D58" s="307"/>
      <c r="E58" s="74"/>
      <c r="F58" s="74"/>
      <c r="G58" s="66"/>
      <c r="I58" s="225"/>
    </row>
    <row r="59" spans="1:12" s="124" customFormat="1" ht="15" customHeight="1" x14ac:dyDescent="0.25">
      <c r="A59" s="91" t="s">
        <v>52</v>
      </c>
      <c r="B59" s="85">
        <v>99231965.189999998</v>
      </c>
      <c r="C59" s="85">
        <v>104234511</v>
      </c>
      <c r="D59" s="315">
        <v>107669461</v>
      </c>
      <c r="E59" s="85">
        <v>103501258</v>
      </c>
      <c r="F59" s="85">
        <f>E59-C59</f>
        <v>-733253</v>
      </c>
      <c r="G59" s="81">
        <f>IF(ISBLANK(F59),"  ",IF(C59&gt;0,F59/C59,IF(F59&gt;0,1,0)))</f>
        <v>-7.0346470949530331E-3</v>
      </c>
      <c r="I59" s="226"/>
    </row>
    <row r="60" spans="1:12" ht="15" customHeight="1" x14ac:dyDescent="0.25">
      <c r="A60" s="92"/>
      <c r="B60" s="74"/>
      <c r="C60" s="74"/>
      <c r="D60" s="307"/>
      <c r="E60" s="74"/>
      <c r="F60" s="74"/>
      <c r="G60" s="66" t="s">
        <v>46</v>
      </c>
      <c r="I60" s="225"/>
    </row>
    <row r="61" spans="1:12" ht="15" customHeight="1" x14ac:dyDescent="0.25">
      <c r="A61" s="93"/>
      <c r="B61" s="65">
        <v>0</v>
      </c>
      <c r="C61" s="65"/>
      <c r="D61" s="305"/>
      <c r="E61" s="65"/>
      <c r="F61" s="65"/>
      <c r="G61" s="67" t="s">
        <v>46</v>
      </c>
      <c r="I61" s="225"/>
    </row>
    <row r="62" spans="1:12" ht="15" customHeight="1" x14ac:dyDescent="0.25">
      <c r="A62" s="91" t="s">
        <v>53</v>
      </c>
      <c r="B62" s="65"/>
      <c r="C62" s="65"/>
      <c r="D62" s="305"/>
      <c r="E62" s="65"/>
      <c r="F62" s="65"/>
      <c r="G62" s="67"/>
      <c r="I62" s="225"/>
    </row>
    <row r="63" spans="1:12" ht="15" customHeight="1" x14ac:dyDescent="0.25">
      <c r="A63" s="73" t="s">
        <v>54</v>
      </c>
      <c r="B63" s="65">
        <v>0</v>
      </c>
      <c r="C63" s="65">
        <v>0</v>
      </c>
      <c r="D63" s="305">
        <v>0</v>
      </c>
      <c r="E63" s="65">
        <v>0</v>
      </c>
      <c r="F63" s="65">
        <f>E63-C63</f>
        <v>0</v>
      </c>
      <c r="G63" s="70">
        <f t="shared" ref="G63:G76" si="6">IF(ISBLANK(F63),"  ",IF(C63&gt;0,F63/C63,IF(F63&gt;0,1,0)))</f>
        <v>0</v>
      </c>
      <c r="I63" s="225"/>
    </row>
    <row r="64" spans="1:12" ht="15" customHeight="1" x14ac:dyDescent="0.25">
      <c r="A64" s="75" t="s">
        <v>55</v>
      </c>
      <c r="B64" s="74">
        <v>27730085.129999999</v>
      </c>
      <c r="C64" s="74">
        <v>42040820.786853433</v>
      </c>
      <c r="D64" s="307">
        <v>42040820.786853433</v>
      </c>
      <c r="E64" s="74">
        <v>42526499</v>
      </c>
      <c r="F64" s="74">
        <f>E64-C64</f>
        <v>485678.21314656734</v>
      </c>
      <c r="G64" s="70">
        <f t="shared" si="6"/>
        <v>1.1552538795780208E-2</v>
      </c>
      <c r="I64" s="225"/>
    </row>
    <row r="65" spans="1:9" ht="15" customHeight="1" x14ac:dyDescent="0.25">
      <c r="A65" s="75" t="s">
        <v>56</v>
      </c>
      <c r="B65" s="74">
        <v>21454119.549999997</v>
      </c>
      <c r="C65" s="74">
        <v>36820462.198623553</v>
      </c>
      <c r="D65" s="307">
        <v>36820462.198623553</v>
      </c>
      <c r="E65" s="74">
        <v>36790363</v>
      </c>
      <c r="F65" s="74">
        <f t="shared" ref="F65:F76" si="7">E65-C65</f>
        <v>-30099.198623552918</v>
      </c>
      <c r="G65" s="70">
        <f t="shared" si="6"/>
        <v>-8.1745846809815731E-4</v>
      </c>
      <c r="I65" s="225"/>
    </row>
    <row r="66" spans="1:9" ht="15" customHeight="1" x14ac:dyDescent="0.25">
      <c r="A66" s="75" t="s">
        <v>57</v>
      </c>
      <c r="B66" s="74">
        <v>2956897.06</v>
      </c>
      <c r="C66" s="74">
        <v>3903644.5120524224</v>
      </c>
      <c r="D66" s="307">
        <v>3903644.5120524224</v>
      </c>
      <c r="E66" s="74">
        <v>4012485</v>
      </c>
      <c r="F66" s="74">
        <f t="shared" si="7"/>
        <v>108840.48794757761</v>
      </c>
      <c r="G66" s="70">
        <f t="shared" si="6"/>
        <v>2.7881762186985733E-2</v>
      </c>
      <c r="I66" s="225"/>
    </row>
    <row r="67" spans="1:9" ht="15" customHeight="1" x14ac:dyDescent="0.25">
      <c r="A67" s="75" t="s">
        <v>58</v>
      </c>
      <c r="B67" s="74">
        <v>0</v>
      </c>
      <c r="C67" s="74">
        <v>0</v>
      </c>
      <c r="D67" s="307">
        <v>0</v>
      </c>
      <c r="E67" s="74">
        <v>0</v>
      </c>
      <c r="F67" s="74">
        <f t="shared" si="7"/>
        <v>0</v>
      </c>
      <c r="G67" s="70">
        <f t="shared" si="6"/>
        <v>0</v>
      </c>
      <c r="I67" s="225"/>
    </row>
    <row r="68" spans="1:9" ht="15" customHeight="1" x14ac:dyDescent="0.25">
      <c r="A68" s="75" t="s">
        <v>59</v>
      </c>
      <c r="B68" s="74">
        <v>42772706.959999993</v>
      </c>
      <c r="C68" s="74">
        <v>16732823.366513653</v>
      </c>
      <c r="D68" s="307">
        <v>20167773.366513655</v>
      </c>
      <c r="E68" s="74">
        <v>15306728</v>
      </c>
      <c r="F68" s="74">
        <f t="shared" si="7"/>
        <v>-1426095.3665136527</v>
      </c>
      <c r="G68" s="70">
        <f t="shared" si="6"/>
        <v>-8.5227420099802623E-2</v>
      </c>
      <c r="I68" s="225"/>
    </row>
    <row r="69" spans="1:9" ht="15" customHeight="1" x14ac:dyDescent="0.25">
      <c r="A69" s="75" t="s">
        <v>60</v>
      </c>
      <c r="B69" s="74">
        <v>0</v>
      </c>
      <c r="C69" s="74">
        <v>0</v>
      </c>
      <c r="D69" s="307">
        <v>0</v>
      </c>
      <c r="E69" s="74">
        <v>0</v>
      </c>
      <c r="F69" s="74">
        <f t="shared" si="7"/>
        <v>0</v>
      </c>
      <c r="G69" s="70">
        <f t="shared" si="6"/>
        <v>0</v>
      </c>
      <c r="I69" s="225"/>
    </row>
    <row r="70" spans="1:9" ht="15" customHeight="1" x14ac:dyDescent="0.25">
      <c r="A70" s="75" t="s">
        <v>61</v>
      </c>
      <c r="B70" s="74">
        <v>4318155.9400000004</v>
      </c>
      <c r="C70" s="74">
        <v>4736760.1359569449</v>
      </c>
      <c r="D70" s="307">
        <v>4736760.1359569449</v>
      </c>
      <c r="E70" s="74">
        <v>4865184</v>
      </c>
      <c r="F70" s="74">
        <f t="shared" si="7"/>
        <v>128423.8640430551</v>
      </c>
      <c r="G70" s="70">
        <f t="shared" si="6"/>
        <v>2.7112173797483256E-2</v>
      </c>
      <c r="I70" s="225"/>
    </row>
    <row r="71" spans="1:9" s="124" customFormat="1" ht="15" customHeight="1" x14ac:dyDescent="0.25">
      <c r="A71" s="94" t="s">
        <v>62</v>
      </c>
      <c r="B71" s="80">
        <v>99231964.639999986</v>
      </c>
      <c r="C71" s="80">
        <v>104234511</v>
      </c>
      <c r="D71" s="311">
        <v>107669461</v>
      </c>
      <c r="E71" s="80">
        <v>103501259</v>
      </c>
      <c r="F71" s="80">
        <f t="shared" si="7"/>
        <v>-733252</v>
      </c>
      <c r="G71" s="81">
        <f t="shared" si="6"/>
        <v>-7.0346375012014977E-3</v>
      </c>
      <c r="I71" s="226"/>
    </row>
    <row r="72" spans="1:9" ht="15" customHeight="1" x14ac:dyDescent="0.25">
      <c r="A72" s="75" t="s">
        <v>63</v>
      </c>
      <c r="B72" s="74">
        <v>0</v>
      </c>
      <c r="C72" s="74">
        <v>0</v>
      </c>
      <c r="D72" s="307">
        <v>0</v>
      </c>
      <c r="E72" s="74">
        <v>0</v>
      </c>
      <c r="F72" s="74">
        <f t="shared" si="7"/>
        <v>0</v>
      </c>
      <c r="G72" s="70">
        <f t="shared" si="6"/>
        <v>0</v>
      </c>
      <c r="I72" s="225"/>
    </row>
    <row r="73" spans="1:9" ht="15" customHeight="1" x14ac:dyDescent="0.25">
      <c r="A73" s="75" t="s">
        <v>64</v>
      </c>
      <c r="B73" s="74">
        <v>0</v>
      </c>
      <c r="C73" s="74">
        <v>0</v>
      </c>
      <c r="D73" s="307">
        <v>0</v>
      </c>
      <c r="E73" s="74">
        <v>0</v>
      </c>
      <c r="F73" s="74">
        <f t="shared" si="7"/>
        <v>0</v>
      </c>
      <c r="G73" s="70">
        <f t="shared" si="6"/>
        <v>0</v>
      </c>
      <c r="I73" s="225"/>
    </row>
    <row r="74" spans="1:9" ht="15" customHeight="1" x14ac:dyDescent="0.25">
      <c r="A74" s="75" t="s">
        <v>65</v>
      </c>
      <c r="B74" s="74">
        <v>0</v>
      </c>
      <c r="C74" s="74">
        <v>0</v>
      </c>
      <c r="D74" s="307">
        <v>0</v>
      </c>
      <c r="E74" s="74">
        <v>0</v>
      </c>
      <c r="F74" s="74">
        <f t="shared" si="7"/>
        <v>0</v>
      </c>
      <c r="G74" s="70">
        <f t="shared" si="6"/>
        <v>0</v>
      </c>
      <c r="I74" s="225"/>
    </row>
    <row r="75" spans="1:9" ht="15" customHeight="1" x14ac:dyDescent="0.25">
      <c r="A75" s="75" t="s">
        <v>66</v>
      </c>
      <c r="B75" s="74">
        <v>0</v>
      </c>
      <c r="C75" s="74">
        <v>0</v>
      </c>
      <c r="D75" s="307">
        <v>0</v>
      </c>
      <c r="E75" s="74">
        <v>0</v>
      </c>
      <c r="F75" s="74">
        <f t="shared" si="7"/>
        <v>0</v>
      </c>
      <c r="G75" s="70">
        <f t="shared" si="6"/>
        <v>0</v>
      </c>
      <c r="I75" s="225"/>
    </row>
    <row r="76" spans="1:9" s="124" customFormat="1" ht="15" customHeight="1" x14ac:dyDescent="0.25">
      <c r="A76" s="95" t="s">
        <v>67</v>
      </c>
      <c r="B76" s="96">
        <v>99231964.639999986</v>
      </c>
      <c r="C76" s="96">
        <v>104234511</v>
      </c>
      <c r="D76" s="317">
        <v>107669461</v>
      </c>
      <c r="E76" s="96">
        <v>103501258</v>
      </c>
      <c r="F76" s="229">
        <f t="shared" si="7"/>
        <v>-733253</v>
      </c>
      <c r="G76" s="81">
        <f t="shared" si="6"/>
        <v>-7.0346470949530331E-3</v>
      </c>
      <c r="I76" s="226"/>
    </row>
    <row r="77" spans="1:9" ht="15" customHeight="1" x14ac:dyDescent="0.25">
      <c r="A77" s="93"/>
      <c r="B77" s="65"/>
      <c r="C77" s="65"/>
      <c r="D77" s="305"/>
      <c r="E77" s="65"/>
      <c r="F77" s="65"/>
      <c r="G77" s="67"/>
      <c r="I77" s="225"/>
    </row>
    <row r="78" spans="1:9" ht="15" customHeight="1" x14ac:dyDescent="0.25">
      <c r="A78" s="91" t="s">
        <v>68</v>
      </c>
      <c r="B78" s="65"/>
      <c r="C78" s="65"/>
      <c r="D78" s="305"/>
      <c r="E78" s="65"/>
      <c r="F78" s="65"/>
      <c r="G78" s="67"/>
      <c r="I78" s="225"/>
    </row>
    <row r="79" spans="1:9" ht="15" customHeight="1" x14ac:dyDescent="0.25">
      <c r="A79" s="73" t="s">
        <v>69</v>
      </c>
      <c r="B79" s="69">
        <v>46852925.229999997</v>
      </c>
      <c r="C79" s="69">
        <v>46894515</v>
      </c>
      <c r="D79" s="306">
        <v>48829465</v>
      </c>
      <c r="E79" s="69">
        <v>49462638</v>
      </c>
      <c r="F79" s="65">
        <f>E79-C79</f>
        <v>2568123</v>
      </c>
      <c r="G79" s="70">
        <f t="shared" ref="G79:G97" si="8">IF(ISBLANK(F79),"  ",IF(C79&gt;0,F79/C79,IF(F79&gt;0,1,0)))</f>
        <v>5.4763824724490699E-2</v>
      </c>
      <c r="I79" s="225"/>
    </row>
    <row r="80" spans="1:9" ht="15" customHeight="1" x14ac:dyDescent="0.25">
      <c r="A80" s="75" t="s">
        <v>70</v>
      </c>
      <c r="B80" s="72">
        <v>3062590.46</v>
      </c>
      <c r="C80" s="69">
        <v>2560085</v>
      </c>
      <c r="D80" s="306">
        <v>2560085</v>
      </c>
      <c r="E80" s="69">
        <v>3040528</v>
      </c>
      <c r="F80" s="74">
        <f>E80-C80</f>
        <v>480443</v>
      </c>
      <c r="G80" s="70">
        <f t="shared" si="8"/>
        <v>0.18766681575025829</v>
      </c>
      <c r="I80" s="225"/>
    </row>
    <row r="81" spans="1:9" ht="15" customHeight="1" x14ac:dyDescent="0.25">
      <c r="A81" s="75" t="s">
        <v>71</v>
      </c>
      <c r="B81" s="65">
        <v>28091939.84</v>
      </c>
      <c r="C81" s="69">
        <v>28722820.000000004</v>
      </c>
      <c r="D81" s="306">
        <v>28722820.000000004</v>
      </c>
      <c r="E81" s="69">
        <v>29509770</v>
      </c>
      <c r="F81" s="74">
        <f t="shared" ref="F81:F96" si="9">E81-C81</f>
        <v>786949.99999999627</v>
      </c>
      <c r="G81" s="70">
        <f t="shared" si="8"/>
        <v>2.7398075815675348E-2</v>
      </c>
      <c r="I81" s="225"/>
    </row>
    <row r="82" spans="1:9" s="124" customFormat="1" ht="15" customHeight="1" x14ac:dyDescent="0.25">
      <c r="A82" s="94" t="s">
        <v>72</v>
      </c>
      <c r="B82" s="96">
        <v>78007455.530000001</v>
      </c>
      <c r="C82" s="96">
        <v>78177420</v>
      </c>
      <c r="D82" s="317">
        <v>80112370</v>
      </c>
      <c r="E82" s="96">
        <v>82012936</v>
      </c>
      <c r="F82" s="80">
        <f t="shared" si="9"/>
        <v>3835516</v>
      </c>
      <c r="G82" s="81">
        <f t="shared" si="8"/>
        <v>4.9061685586451943E-2</v>
      </c>
      <c r="I82" s="226"/>
    </row>
    <row r="83" spans="1:9" ht="15" customHeight="1" x14ac:dyDescent="0.25">
      <c r="A83" s="75" t="s">
        <v>73</v>
      </c>
      <c r="B83" s="72">
        <v>461896.05000000005</v>
      </c>
      <c r="C83" s="72">
        <v>1476916</v>
      </c>
      <c r="D83" s="314">
        <v>1476916</v>
      </c>
      <c r="E83" s="72">
        <v>1473316</v>
      </c>
      <c r="F83" s="74">
        <f t="shared" si="9"/>
        <v>-3600</v>
      </c>
      <c r="G83" s="70">
        <f t="shared" si="8"/>
        <v>-2.4375116797434654E-3</v>
      </c>
      <c r="I83" s="225"/>
    </row>
    <row r="84" spans="1:9" ht="15" customHeight="1" x14ac:dyDescent="0.25">
      <c r="A84" s="75" t="s">
        <v>74</v>
      </c>
      <c r="B84" s="69">
        <v>6925575.3599999994</v>
      </c>
      <c r="C84" s="69">
        <v>8313418</v>
      </c>
      <c r="D84" s="306">
        <v>9313418</v>
      </c>
      <c r="E84" s="69">
        <v>8527822</v>
      </c>
      <c r="F84" s="74">
        <f t="shared" si="9"/>
        <v>214404</v>
      </c>
      <c r="G84" s="70">
        <f t="shared" si="8"/>
        <v>2.579011424663117E-2</v>
      </c>
      <c r="I84" s="225"/>
    </row>
    <row r="85" spans="1:9" ht="15" customHeight="1" x14ac:dyDescent="0.25">
      <c r="A85" s="75" t="s">
        <v>75</v>
      </c>
      <c r="B85" s="65">
        <v>4161700.24</v>
      </c>
      <c r="C85" s="65">
        <v>4653573</v>
      </c>
      <c r="D85" s="305">
        <v>5153573</v>
      </c>
      <c r="E85" s="65">
        <v>5750912</v>
      </c>
      <c r="F85" s="74">
        <f t="shared" si="9"/>
        <v>1097339</v>
      </c>
      <c r="G85" s="70">
        <f t="shared" si="8"/>
        <v>0.23580569166960527</v>
      </c>
      <c r="I85" s="225"/>
    </row>
    <row r="86" spans="1:9" s="124" customFormat="1" ht="15" customHeight="1" x14ac:dyDescent="0.25">
      <c r="A86" s="78" t="s">
        <v>76</v>
      </c>
      <c r="B86" s="96">
        <v>11549171.649999999</v>
      </c>
      <c r="C86" s="96">
        <v>14443907</v>
      </c>
      <c r="D86" s="317">
        <v>15943907</v>
      </c>
      <c r="E86" s="96">
        <v>15752050</v>
      </c>
      <c r="F86" s="80">
        <f t="shared" si="9"/>
        <v>1308143</v>
      </c>
      <c r="G86" s="81">
        <f t="shared" si="8"/>
        <v>9.0567115947229507E-2</v>
      </c>
      <c r="I86" s="226"/>
    </row>
    <row r="87" spans="1:9" ht="15" customHeight="1" x14ac:dyDescent="0.25">
      <c r="A87" s="75" t="s">
        <v>77</v>
      </c>
      <c r="B87" s="65">
        <v>504034.35000000003</v>
      </c>
      <c r="C87" s="65">
        <v>249451</v>
      </c>
      <c r="D87" s="305">
        <v>249451</v>
      </c>
      <c r="E87" s="65">
        <v>250801</v>
      </c>
      <c r="F87" s="74">
        <f t="shared" si="9"/>
        <v>1350</v>
      </c>
      <c r="G87" s="70">
        <f t="shared" si="8"/>
        <v>5.411884498358395E-3</v>
      </c>
      <c r="I87" s="225"/>
    </row>
    <row r="88" spans="1:9" ht="15" customHeight="1" x14ac:dyDescent="0.25">
      <c r="A88" s="75" t="s">
        <v>78</v>
      </c>
      <c r="B88" s="74">
        <v>5463224.1699999999</v>
      </c>
      <c r="C88" s="74">
        <v>8294819</v>
      </c>
      <c r="D88" s="307">
        <v>8294819</v>
      </c>
      <c r="E88" s="74">
        <v>194819</v>
      </c>
      <c r="F88" s="74">
        <f t="shared" si="9"/>
        <v>-8100000</v>
      </c>
      <c r="G88" s="70">
        <f t="shared" si="8"/>
        <v>-0.97651317045013275</v>
      </c>
      <c r="I88" s="225"/>
    </row>
    <row r="89" spans="1:9" ht="15" customHeight="1" x14ac:dyDescent="0.25">
      <c r="A89" s="75" t="s">
        <v>79</v>
      </c>
      <c r="B89" s="74">
        <v>0</v>
      </c>
      <c r="C89" s="74">
        <v>0</v>
      </c>
      <c r="D89" s="307">
        <v>0</v>
      </c>
      <c r="E89" s="74">
        <v>0</v>
      </c>
      <c r="F89" s="74">
        <f t="shared" si="9"/>
        <v>0</v>
      </c>
      <c r="G89" s="70">
        <f t="shared" si="8"/>
        <v>0</v>
      </c>
      <c r="I89" s="225"/>
    </row>
    <row r="90" spans="1:9" ht="15" customHeight="1" x14ac:dyDescent="0.25">
      <c r="A90" s="75" t="s">
        <v>80</v>
      </c>
      <c r="B90" s="74">
        <v>2354064</v>
      </c>
      <c r="C90" s="74">
        <v>2354064</v>
      </c>
      <c r="D90" s="307">
        <v>2354064</v>
      </c>
      <c r="E90" s="74">
        <v>2777153</v>
      </c>
      <c r="F90" s="74">
        <f t="shared" si="9"/>
        <v>423089</v>
      </c>
      <c r="G90" s="70">
        <f t="shared" si="8"/>
        <v>0.17972705924732718</v>
      </c>
      <c r="I90" s="225"/>
    </row>
    <row r="91" spans="1:9" s="124" customFormat="1" ht="15" customHeight="1" x14ac:dyDescent="0.25">
      <c r="A91" s="78" t="s">
        <v>81</v>
      </c>
      <c r="B91" s="80">
        <v>8321322.5199999996</v>
      </c>
      <c r="C91" s="80">
        <v>10898334</v>
      </c>
      <c r="D91" s="311">
        <v>10898334</v>
      </c>
      <c r="E91" s="80">
        <v>3222773</v>
      </c>
      <c r="F91" s="80">
        <f t="shared" si="9"/>
        <v>-7675561</v>
      </c>
      <c r="G91" s="81">
        <f t="shared" si="8"/>
        <v>-0.70428755440969237</v>
      </c>
      <c r="I91" s="226"/>
    </row>
    <row r="92" spans="1:9" ht="15" customHeight="1" x14ac:dyDescent="0.25">
      <c r="A92" s="75" t="s">
        <v>82</v>
      </c>
      <c r="B92" s="74">
        <v>1354014.94</v>
      </c>
      <c r="C92" s="74">
        <v>714850</v>
      </c>
      <c r="D92" s="307">
        <v>714850</v>
      </c>
      <c r="E92" s="74">
        <v>2513500</v>
      </c>
      <c r="F92" s="74">
        <f t="shared" si="9"/>
        <v>1798650</v>
      </c>
      <c r="G92" s="70">
        <f t="shared" si="8"/>
        <v>2.5161222634119045</v>
      </c>
      <c r="I92" s="225"/>
    </row>
    <row r="93" spans="1:9" ht="15" customHeight="1" x14ac:dyDescent="0.25">
      <c r="A93" s="75" t="s">
        <v>83</v>
      </c>
      <c r="B93" s="74">
        <v>0</v>
      </c>
      <c r="C93" s="74">
        <v>0</v>
      </c>
      <c r="D93" s="307">
        <v>0</v>
      </c>
      <c r="E93" s="74">
        <v>0</v>
      </c>
      <c r="F93" s="74">
        <f t="shared" si="9"/>
        <v>0</v>
      </c>
      <c r="G93" s="70">
        <f t="shared" si="8"/>
        <v>0</v>
      </c>
      <c r="I93" s="225"/>
    </row>
    <row r="94" spans="1:9" ht="15" customHeight="1" x14ac:dyDescent="0.25">
      <c r="A94" s="83" t="s">
        <v>84</v>
      </c>
      <c r="B94" s="74">
        <v>0</v>
      </c>
      <c r="C94" s="74">
        <v>0</v>
      </c>
      <c r="D94" s="307">
        <v>0</v>
      </c>
      <c r="E94" s="74">
        <v>0</v>
      </c>
      <c r="F94" s="74">
        <f t="shared" si="9"/>
        <v>0</v>
      </c>
      <c r="G94" s="70">
        <f t="shared" si="8"/>
        <v>0</v>
      </c>
      <c r="I94" s="225"/>
    </row>
    <row r="95" spans="1:9" s="124" customFormat="1" ht="15" customHeight="1" x14ac:dyDescent="0.25">
      <c r="A95" s="97" t="s">
        <v>85</v>
      </c>
      <c r="B95" s="96">
        <v>1354014.94</v>
      </c>
      <c r="C95" s="96">
        <v>714850</v>
      </c>
      <c r="D95" s="317">
        <v>714850</v>
      </c>
      <c r="E95" s="96">
        <v>2513500</v>
      </c>
      <c r="F95" s="80">
        <f t="shared" si="9"/>
        <v>1798650</v>
      </c>
      <c r="G95" s="81">
        <f t="shared" si="8"/>
        <v>2.5161222634119045</v>
      </c>
      <c r="I95" s="226"/>
    </row>
    <row r="96" spans="1:9" ht="15" customHeight="1" x14ac:dyDescent="0.25">
      <c r="A96" s="83" t="s">
        <v>86</v>
      </c>
      <c r="B96" s="74">
        <v>0</v>
      </c>
      <c r="C96" s="74">
        <v>0</v>
      </c>
      <c r="D96" s="314">
        <v>0</v>
      </c>
      <c r="E96" s="74">
        <v>0</v>
      </c>
      <c r="F96" s="74">
        <f t="shared" si="9"/>
        <v>0</v>
      </c>
      <c r="G96" s="70">
        <f t="shared" si="8"/>
        <v>0</v>
      </c>
      <c r="I96" s="225"/>
    </row>
    <row r="97" spans="1:10" s="124" customFormat="1" ht="15" customHeight="1" thickBot="1" x14ac:dyDescent="0.3">
      <c r="A97" s="195" t="s">
        <v>67</v>
      </c>
      <c r="B97" s="196">
        <v>99231964.640000001</v>
      </c>
      <c r="C97" s="196">
        <v>104234511</v>
      </c>
      <c r="D97" s="318">
        <v>107669461</v>
      </c>
      <c r="E97" s="196">
        <v>103501258</v>
      </c>
      <c r="F97" s="196">
        <f>E97-C97</f>
        <v>-733253</v>
      </c>
      <c r="G97" s="198">
        <f t="shared" si="8"/>
        <v>-7.0346470949530331E-3</v>
      </c>
      <c r="I97" s="226"/>
    </row>
    <row r="98" spans="1:10" ht="15" customHeight="1" thickTop="1" x14ac:dyDescent="0.4">
      <c r="A98" s="4"/>
      <c r="B98" s="5"/>
      <c r="C98" s="5"/>
      <c r="D98" s="142"/>
      <c r="E98" s="5"/>
      <c r="F98" s="5"/>
      <c r="G98" s="6" t="s">
        <v>46</v>
      </c>
      <c r="I98" s="142"/>
      <c r="J98" s="142"/>
    </row>
    <row r="99" spans="1:10" x14ac:dyDescent="0.25">
      <c r="A99" s="11" t="s">
        <v>196</v>
      </c>
    </row>
    <row r="100" spans="1:10" x14ac:dyDescent="0.25">
      <c r="A100" s="11" t="s">
        <v>190</v>
      </c>
    </row>
  </sheetData>
  <mergeCells count="1">
    <mergeCell ref="D2:D3"/>
  </mergeCells>
  <hyperlinks>
    <hyperlink ref="J2" location="Home!A1" tooltip="Home" display="Home" xr:uid="{00000000-0004-0000-1D00-000000000000}"/>
  </hyperlinks>
  <printOptions horizontalCentered="1" verticalCentered="1"/>
  <pageMargins left="0.25" right="0.25" top="0.75" bottom="0.75" header="0.3" footer="0.3"/>
  <pageSetup scale="46" fitToWidth="0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Sheet31">
    <tabColor theme="9" tint="0.79998168889431442"/>
    <pageSetUpPr fitToPage="1"/>
  </sheetPr>
  <dimension ref="A1:N100"/>
  <sheetViews>
    <sheetView workbookViewId="0">
      <pane xSplit="1" ySplit="5" topLeftCell="B6" activePane="bottomRight" state="frozen"/>
      <selection activeCell="I2" sqref="I2"/>
      <selection pane="topRight" activeCell="I2" sqref="I2"/>
      <selection pane="bottomLeft" activeCell="I2" sqref="I2"/>
      <selection pane="bottomRight" activeCell="B34" sqref="B34:E97"/>
    </sheetView>
  </sheetViews>
  <sheetFormatPr defaultColWidth="9.140625" defaultRowHeight="15.75" x14ac:dyDescent="0.25"/>
  <cols>
    <col min="1" max="1" width="66.5703125" style="11" customWidth="1"/>
    <col min="2" max="3" width="23.7109375" style="12" customWidth="1"/>
    <col min="4" max="4" width="27.140625" style="139" bestFit="1" customWidth="1"/>
    <col min="5" max="6" width="23.7109375" style="12" customWidth="1"/>
    <col min="7" max="7" width="23.7109375" style="13" customWidth="1"/>
    <col min="9" max="9" width="7.7109375" style="139" customWidth="1"/>
    <col min="10" max="10" width="11.5703125" style="139" customWidth="1"/>
    <col min="11" max="16384" width="9.140625" style="139"/>
  </cols>
  <sheetData>
    <row r="1" spans="1:10" ht="19.5" customHeight="1" thickBot="1" x14ac:dyDescent="0.35">
      <c r="A1" s="30" t="s">
        <v>0</v>
      </c>
      <c r="B1" s="31"/>
      <c r="D1" s="210"/>
      <c r="E1" s="32" t="s">
        <v>1</v>
      </c>
      <c r="F1" s="29" t="s">
        <v>122</v>
      </c>
      <c r="G1" s="40"/>
      <c r="I1" s="210"/>
      <c r="J1" s="142"/>
    </row>
    <row r="2" spans="1:10" ht="19.5" customHeight="1" thickBot="1" x14ac:dyDescent="0.3">
      <c r="A2" s="30" t="s">
        <v>2</v>
      </c>
      <c r="B2" s="31"/>
      <c r="C2" s="31"/>
      <c r="D2" s="355" t="s">
        <v>207</v>
      </c>
      <c r="E2" s="31"/>
      <c r="F2" s="31"/>
      <c r="G2" s="36"/>
      <c r="I2" s="142"/>
      <c r="J2" s="209" t="s">
        <v>187</v>
      </c>
    </row>
    <row r="3" spans="1:10" ht="19.5" customHeight="1" thickBot="1" x14ac:dyDescent="0.3">
      <c r="A3" s="37" t="s">
        <v>3</v>
      </c>
      <c r="B3" s="38"/>
      <c r="C3" s="38"/>
      <c r="D3" s="356"/>
      <c r="E3" s="38"/>
      <c r="F3" s="38"/>
      <c r="G3" s="39"/>
      <c r="I3" s="142"/>
      <c r="J3" s="142"/>
    </row>
    <row r="4" spans="1:10" ht="15" customHeight="1" thickTop="1" x14ac:dyDescent="0.25">
      <c r="A4" s="57" t="s">
        <v>4</v>
      </c>
      <c r="B4" s="58" t="s">
        <v>5</v>
      </c>
      <c r="C4" s="59" t="s">
        <v>6</v>
      </c>
      <c r="D4" s="303" t="s">
        <v>212</v>
      </c>
      <c r="E4" s="59" t="s">
        <v>6</v>
      </c>
      <c r="F4" s="59" t="s">
        <v>7</v>
      </c>
      <c r="G4" s="60" t="s">
        <v>8</v>
      </c>
      <c r="I4" s="224"/>
    </row>
    <row r="5" spans="1:10" s="140" customFormat="1" ht="15" customHeight="1" x14ac:dyDescent="0.25">
      <c r="A5" s="61"/>
      <c r="B5" s="62" t="s">
        <v>197</v>
      </c>
      <c r="C5" s="62" t="s">
        <v>208</v>
      </c>
      <c r="D5" s="304" t="s">
        <v>210</v>
      </c>
      <c r="E5" s="62" t="s">
        <v>209</v>
      </c>
      <c r="F5" s="62" t="s">
        <v>197</v>
      </c>
      <c r="G5" s="63" t="s">
        <v>9</v>
      </c>
      <c r="I5" s="224"/>
    </row>
    <row r="6" spans="1:10" ht="15" customHeight="1" x14ac:dyDescent="0.25">
      <c r="A6" s="64" t="s">
        <v>10</v>
      </c>
      <c r="B6" s="65"/>
      <c r="C6" s="65"/>
      <c r="D6" s="305"/>
      <c r="E6" s="65"/>
      <c r="F6" s="65"/>
      <c r="G6" s="66"/>
      <c r="I6" s="225"/>
    </row>
    <row r="7" spans="1:10" ht="15" customHeight="1" x14ac:dyDescent="0.25">
      <c r="A7" s="64" t="s">
        <v>11</v>
      </c>
      <c r="B7" s="65"/>
      <c r="C7" s="65"/>
      <c r="D7" s="305"/>
      <c r="E7" s="65"/>
      <c r="F7" s="65"/>
      <c r="G7" s="67"/>
      <c r="I7" s="225"/>
    </row>
    <row r="8" spans="1:10" ht="15" customHeight="1" x14ac:dyDescent="0.25">
      <c r="A8" s="68" t="s">
        <v>12</v>
      </c>
      <c r="B8" s="69">
        <v>21410797</v>
      </c>
      <c r="C8" s="69">
        <v>21410797</v>
      </c>
      <c r="D8" s="306">
        <v>21410797</v>
      </c>
      <c r="E8" s="69">
        <v>24695553</v>
      </c>
      <c r="F8" s="69">
        <f>E8-C8</f>
        <v>3284756</v>
      </c>
      <c r="G8" s="70">
        <f t="shared" ref="G8:G31" si="0">IF(ISBLANK(F8),"  ",IF(C8&gt;0,F8/C8,IF(F8&gt;0,1,0)))</f>
        <v>0.15341586770450441</v>
      </c>
      <c r="I8" s="225"/>
    </row>
    <row r="9" spans="1:10" ht="15" customHeight="1" x14ac:dyDescent="0.25">
      <c r="A9" s="68" t="s">
        <v>13</v>
      </c>
      <c r="B9" s="69">
        <v>0</v>
      </c>
      <c r="C9" s="69">
        <v>0</v>
      </c>
      <c r="D9" s="306">
        <v>0</v>
      </c>
      <c r="E9" s="69">
        <v>0</v>
      </c>
      <c r="F9" s="69">
        <f>E9-C9</f>
        <v>0</v>
      </c>
      <c r="G9" s="70">
        <f t="shared" si="0"/>
        <v>0</v>
      </c>
      <c r="I9" s="225"/>
    </row>
    <row r="10" spans="1:10" ht="15" customHeight="1" x14ac:dyDescent="0.25">
      <c r="A10" s="71" t="s">
        <v>14</v>
      </c>
      <c r="B10" s="72">
        <v>80408</v>
      </c>
      <c r="C10" s="72">
        <v>80408</v>
      </c>
      <c r="D10" s="314">
        <v>80408</v>
      </c>
      <c r="E10" s="72">
        <v>81061</v>
      </c>
      <c r="F10" s="69">
        <f t="shared" ref="F10:F31" si="1">E10-C10</f>
        <v>653</v>
      </c>
      <c r="G10" s="70">
        <f t="shared" si="0"/>
        <v>8.1210824793552881E-3</v>
      </c>
      <c r="I10" s="225"/>
    </row>
    <row r="11" spans="1:10" ht="15" customHeight="1" x14ac:dyDescent="0.25">
      <c r="A11" s="73" t="s">
        <v>15</v>
      </c>
      <c r="B11" s="74">
        <v>0</v>
      </c>
      <c r="C11" s="74">
        <v>0</v>
      </c>
      <c r="D11" s="307">
        <v>0</v>
      </c>
      <c r="E11" s="74">
        <v>0</v>
      </c>
      <c r="F11" s="69">
        <f t="shared" si="1"/>
        <v>0</v>
      </c>
      <c r="G11" s="70">
        <f t="shared" si="0"/>
        <v>0</v>
      </c>
      <c r="I11" s="225"/>
    </row>
    <row r="12" spans="1:10" ht="15" customHeight="1" x14ac:dyDescent="0.25">
      <c r="A12" s="75" t="s">
        <v>16</v>
      </c>
      <c r="B12" s="74">
        <v>80408</v>
      </c>
      <c r="C12" s="74">
        <v>80408</v>
      </c>
      <c r="D12" s="307">
        <v>80408</v>
      </c>
      <c r="E12" s="74">
        <v>81061</v>
      </c>
      <c r="F12" s="69">
        <f t="shared" si="1"/>
        <v>653</v>
      </c>
      <c r="G12" s="70">
        <f t="shared" si="0"/>
        <v>8.1210824793552881E-3</v>
      </c>
      <c r="I12" s="225"/>
    </row>
    <row r="13" spans="1:10" ht="15" customHeight="1" x14ac:dyDescent="0.25">
      <c r="A13" s="75" t="s">
        <v>17</v>
      </c>
      <c r="B13" s="74">
        <v>0</v>
      </c>
      <c r="C13" s="74">
        <v>0</v>
      </c>
      <c r="D13" s="307">
        <v>0</v>
      </c>
      <c r="E13" s="74">
        <v>0</v>
      </c>
      <c r="F13" s="69">
        <f t="shared" si="1"/>
        <v>0</v>
      </c>
      <c r="G13" s="70">
        <f t="shared" si="0"/>
        <v>0</v>
      </c>
      <c r="I13" s="225"/>
    </row>
    <row r="14" spans="1:10" ht="15" customHeight="1" x14ac:dyDescent="0.25">
      <c r="A14" s="75" t="s">
        <v>18</v>
      </c>
      <c r="B14" s="74">
        <v>0</v>
      </c>
      <c r="C14" s="74">
        <v>0</v>
      </c>
      <c r="D14" s="307">
        <v>0</v>
      </c>
      <c r="E14" s="74">
        <v>0</v>
      </c>
      <c r="F14" s="69">
        <f t="shared" si="1"/>
        <v>0</v>
      </c>
      <c r="G14" s="70">
        <f t="shared" si="0"/>
        <v>0</v>
      </c>
      <c r="I14" s="225"/>
    </row>
    <row r="15" spans="1:10" ht="15" customHeight="1" x14ac:dyDescent="0.25">
      <c r="A15" s="75" t="s">
        <v>19</v>
      </c>
      <c r="B15" s="74">
        <v>0</v>
      </c>
      <c r="C15" s="74">
        <v>0</v>
      </c>
      <c r="D15" s="307">
        <v>0</v>
      </c>
      <c r="E15" s="74">
        <v>0</v>
      </c>
      <c r="F15" s="69">
        <f t="shared" si="1"/>
        <v>0</v>
      </c>
      <c r="G15" s="70">
        <f t="shared" si="0"/>
        <v>0</v>
      </c>
      <c r="I15" s="225"/>
    </row>
    <row r="16" spans="1:10" ht="15" customHeight="1" x14ac:dyDescent="0.25">
      <c r="A16" s="75" t="s">
        <v>20</v>
      </c>
      <c r="B16" s="74">
        <v>0</v>
      </c>
      <c r="C16" s="74">
        <v>0</v>
      </c>
      <c r="D16" s="307">
        <v>0</v>
      </c>
      <c r="E16" s="74">
        <v>0</v>
      </c>
      <c r="F16" s="69">
        <f t="shared" si="1"/>
        <v>0</v>
      </c>
      <c r="G16" s="70">
        <f t="shared" si="0"/>
        <v>0</v>
      </c>
      <c r="I16" s="225"/>
    </row>
    <row r="17" spans="1:9" ht="15" customHeight="1" x14ac:dyDescent="0.25">
      <c r="A17" s="75" t="s">
        <v>21</v>
      </c>
      <c r="B17" s="74">
        <v>0</v>
      </c>
      <c r="C17" s="74">
        <v>0</v>
      </c>
      <c r="D17" s="307">
        <v>0</v>
      </c>
      <c r="E17" s="74">
        <v>0</v>
      </c>
      <c r="F17" s="69">
        <f t="shared" si="1"/>
        <v>0</v>
      </c>
      <c r="G17" s="70">
        <f t="shared" si="0"/>
        <v>0</v>
      </c>
      <c r="I17" s="225"/>
    </row>
    <row r="18" spans="1:9" ht="15" customHeight="1" x14ac:dyDescent="0.25">
      <c r="A18" s="75" t="s">
        <v>22</v>
      </c>
      <c r="B18" s="74">
        <v>0</v>
      </c>
      <c r="C18" s="74">
        <v>0</v>
      </c>
      <c r="D18" s="307">
        <v>0</v>
      </c>
      <c r="E18" s="74">
        <v>0</v>
      </c>
      <c r="F18" s="69">
        <f t="shared" si="1"/>
        <v>0</v>
      </c>
      <c r="G18" s="70">
        <f t="shared" si="0"/>
        <v>0</v>
      </c>
      <c r="I18" s="225"/>
    </row>
    <row r="19" spans="1:9" ht="15" customHeight="1" x14ac:dyDescent="0.25">
      <c r="A19" s="75" t="s">
        <v>23</v>
      </c>
      <c r="B19" s="74">
        <v>0</v>
      </c>
      <c r="C19" s="74">
        <v>0</v>
      </c>
      <c r="D19" s="307">
        <v>0</v>
      </c>
      <c r="E19" s="74">
        <v>0</v>
      </c>
      <c r="F19" s="69">
        <f t="shared" si="1"/>
        <v>0</v>
      </c>
      <c r="G19" s="70">
        <f t="shared" si="0"/>
        <v>0</v>
      </c>
      <c r="I19" s="225"/>
    </row>
    <row r="20" spans="1:9" ht="15" customHeight="1" x14ac:dyDescent="0.25">
      <c r="A20" s="75" t="s">
        <v>24</v>
      </c>
      <c r="B20" s="74">
        <v>0</v>
      </c>
      <c r="C20" s="74">
        <v>0</v>
      </c>
      <c r="D20" s="307">
        <v>0</v>
      </c>
      <c r="E20" s="74">
        <v>0</v>
      </c>
      <c r="F20" s="69">
        <f t="shared" si="1"/>
        <v>0</v>
      </c>
      <c r="G20" s="70">
        <f t="shared" si="0"/>
        <v>0</v>
      </c>
      <c r="I20" s="225"/>
    </row>
    <row r="21" spans="1:9" ht="15" customHeight="1" x14ac:dyDescent="0.25">
      <c r="A21" s="75" t="s">
        <v>25</v>
      </c>
      <c r="B21" s="74">
        <v>0</v>
      </c>
      <c r="C21" s="74">
        <v>0</v>
      </c>
      <c r="D21" s="307">
        <v>0</v>
      </c>
      <c r="E21" s="74">
        <v>0</v>
      </c>
      <c r="F21" s="69">
        <f t="shared" si="1"/>
        <v>0</v>
      </c>
      <c r="G21" s="70">
        <f t="shared" si="0"/>
        <v>0</v>
      </c>
      <c r="I21" s="225"/>
    </row>
    <row r="22" spans="1:9" ht="15" customHeight="1" x14ac:dyDescent="0.25">
      <c r="A22" s="75" t="s">
        <v>26</v>
      </c>
      <c r="B22" s="74">
        <v>0</v>
      </c>
      <c r="C22" s="74">
        <v>0</v>
      </c>
      <c r="D22" s="307">
        <v>0</v>
      </c>
      <c r="E22" s="74">
        <v>0</v>
      </c>
      <c r="F22" s="69">
        <f t="shared" si="1"/>
        <v>0</v>
      </c>
      <c r="G22" s="70">
        <f t="shared" si="0"/>
        <v>0</v>
      </c>
      <c r="I22" s="225"/>
    </row>
    <row r="23" spans="1:9" ht="15" customHeight="1" x14ac:dyDescent="0.25">
      <c r="A23" s="76" t="s">
        <v>27</v>
      </c>
      <c r="B23" s="74">
        <v>0</v>
      </c>
      <c r="C23" s="74">
        <v>0</v>
      </c>
      <c r="D23" s="307">
        <v>0</v>
      </c>
      <c r="E23" s="74">
        <v>0</v>
      </c>
      <c r="F23" s="69">
        <f t="shared" si="1"/>
        <v>0</v>
      </c>
      <c r="G23" s="70">
        <f t="shared" si="0"/>
        <v>0</v>
      </c>
      <c r="I23" s="225"/>
    </row>
    <row r="24" spans="1:9" ht="15" customHeight="1" x14ac:dyDescent="0.25">
      <c r="A24" s="76" t="s">
        <v>28</v>
      </c>
      <c r="B24" s="74">
        <v>0</v>
      </c>
      <c r="C24" s="74">
        <v>0</v>
      </c>
      <c r="D24" s="307">
        <v>0</v>
      </c>
      <c r="E24" s="74">
        <v>0</v>
      </c>
      <c r="F24" s="69">
        <f t="shared" si="1"/>
        <v>0</v>
      </c>
      <c r="G24" s="70">
        <f t="shared" si="0"/>
        <v>0</v>
      </c>
      <c r="I24" s="225"/>
    </row>
    <row r="25" spans="1:9" ht="15" customHeight="1" x14ac:dyDescent="0.25">
      <c r="A25" s="76" t="s">
        <v>29</v>
      </c>
      <c r="B25" s="74">
        <v>0</v>
      </c>
      <c r="C25" s="74">
        <v>0</v>
      </c>
      <c r="D25" s="307">
        <v>0</v>
      </c>
      <c r="E25" s="74">
        <v>0</v>
      </c>
      <c r="F25" s="69">
        <f t="shared" si="1"/>
        <v>0</v>
      </c>
      <c r="G25" s="70">
        <f t="shared" si="0"/>
        <v>0</v>
      </c>
      <c r="I25" s="225"/>
    </row>
    <row r="26" spans="1:9" ht="15" customHeight="1" x14ac:dyDescent="0.25">
      <c r="A26" s="76" t="s">
        <v>30</v>
      </c>
      <c r="B26" s="74">
        <v>0</v>
      </c>
      <c r="C26" s="74">
        <v>0</v>
      </c>
      <c r="D26" s="307">
        <v>0</v>
      </c>
      <c r="E26" s="74">
        <v>0</v>
      </c>
      <c r="F26" s="69">
        <f t="shared" si="1"/>
        <v>0</v>
      </c>
      <c r="G26" s="70">
        <f t="shared" si="0"/>
        <v>0</v>
      </c>
      <c r="I26" s="225"/>
    </row>
    <row r="27" spans="1:9" ht="15" customHeight="1" x14ac:dyDescent="0.25">
      <c r="A27" s="76" t="s">
        <v>31</v>
      </c>
      <c r="B27" s="74">
        <v>0</v>
      </c>
      <c r="C27" s="74">
        <v>0</v>
      </c>
      <c r="D27" s="307">
        <v>0</v>
      </c>
      <c r="E27" s="74">
        <v>0</v>
      </c>
      <c r="F27" s="69">
        <f t="shared" si="1"/>
        <v>0</v>
      </c>
      <c r="G27" s="70">
        <f t="shared" si="0"/>
        <v>0</v>
      </c>
      <c r="I27" s="225"/>
    </row>
    <row r="28" spans="1:9" ht="15" customHeight="1" x14ac:dyDescent="0.25">
      <c r="A28" s="76" t="s">
        <v>87</v>
      </c>
      <c r="B28" s="74">
        <v>0</v>
      </c>
      <c r="C28" s="74">
        <v>0</v>
      </c>
      <c r="D28" s="307">
        <v>0</v>
      </c>
      <c r="E28" s="74">
        <v>0</v>
      </c>
      <c r="F28" s="69">
        <f t="shared" si="1"/>
        <v>0</v>
      </c>
      <c r="G28" s="70">
        <f t="shared" si="0"/>
        <v>0</v>
      </c>
      <c r="I28" s="225"/>
    </row>
    <row r="29" spans="1:9" ht="15" customHeight="1" x14ac:dyDescent="0.25">
      <c r="A29" s="76" t="s">
        <v>32</v>
      </c>
      <c r="B29" s="74">
        <v>0</v>
      </c>
      <c r="C29" s="74">
        <v>0</v>
      </c>
      <c r="D29" s="307">
        <v>0</v>
      </c>
      <c r="E29" s="74">
        <v>0</v>
      </c>
      <c r="F29" s="69">
        <f t="shared" si="1"/>
        <v>0</v>
      </c>
      <c r="G29" s="70">
        <f t="shared" si="0"/>
        <v>0</v>
      </c>
      <c r="I29" s="225"/>
    </row>
    <row r="30" spans="1:9" ht="15" customHeight="1" x14ac:dyDescent="0.25">
      <c r="A30" s="217" t="s">
        <v>199</v>
      </c>
      <c r="B30" s="74">
        <v>0</v>
      </c>
      <c r="C30" s="74">
        <v>0</v>
      </c>
      <c r="D30" s="307">
        <v>0</v>
      </c>
      <c r="E30" s="74">
        <v>0</v>
      </c>
      <c r="F30" s="69">
        <f t="shared" si="1"/>
        <v>0</v>
      </c>
      <c r="G30" s="70">
        <f t="shared" si="0"/>
        <v>0</v>
      </c>
      <c r="I30" s="225"/>
    </row>
    <row r="31" spans="1:9" ht="15" customHeight="1" x14ac:dyDescent="0.25">
      <c r="A31" s="76" t="s">
        <v>200</v>
      </c>
      <c r="B31" s="74">
        <v>0</v>
      </c>
      <c r="C31" s="74">
        <v>0</v>
      </c>
      <c r="D31" s="307">
        <v>0</v>
      </c>
      <c r="E31" s="74">
        <v>0</v>
      </c>
      <c r="F31" s="69">
        <f t="shared" si="1"/>
        <v>0</v>
      </c>
      <c r="G31" s="70">
        <f t="shared" si="0"/>
        <v>0</v>
      </c>
      <c r="I31" s="225"/>
    </row>
    <row r="32" spans="1:9" ht="15" customHeight="1" x14ac:dyDescent="0.25">
      <c r="A32" s="350" t="s">
        <v>211</v>
      </c>
      <c r="B32" s="74">
        <v>0</v>
      </c>
      <c r="C32" s="74">
        <v>0</v>
      </c>
      <c r="D32" s="307">
        <v>0</v>
      </c>
      <c r="E32" s="74">
        <v>0</v>
      </c>
      <c r="F32" s="69">
        <f t="shared" ref="F32" si="2">E32-C32</f>
        <v>0</v>
      </c>
      <c r="G32" s="70">
        <f t="shared" ref="G32" si="3">IF(ISBLANK(F32),"  ",IF(C32&gt;0,F32/C32,IF(F32&gt;0,1,0)))</f>
        <v>0</v>
      </c>
      <c r="I32" s="225"/>
    </row>
    <row r="33" spans="1:14" ht="15" customHeight="1" x14ac:dyDescent="0.25">
      <c r="A33" s="77" t="s">
        <v>33</v>
      </c>
      <c r="B33" s="74"/>
      <c r="C33" s="74"/>
      <c r="D33" s="307"/>
      <c r="E33" s="74"/>
      <c r="F33" s="74"/>
      <c r="G33" s="66"/>
      <c r="I33" s="225"/>
    </row>
    <row r="34" spans="1:14" ht="15" customHeight="1" x14ac:dyDescent="0.25">
      <c r="A34" s="73" t="s">
        <v>34</v>
      </c>
      <c r="B34" s="69">
        <v>0</v>
      </c>
      <c r="C34" s="69">
        <v>0</v>
      </c>
      <c r="D34" s="306">
        <v>0</v>
      </c>
      <c r="E34" s="69">
        <v>0</v>
      </c>
      <c r="F34" s="69">
        <f>E34-C34</f>
        <v>0</v>
      </c>
      <c r="G34" s="70">
        <f>IF(ISBLANK(F34),"  ",IF(C34&gt;0,F34/C34,IF(F34&gt;0,1,0)))</f>
        <v>0</v>
      </c>
      <c r="I34" s="225"/>
    </row>
    <row r="35" spans="1:14" ht="15" customHeight="1" x14ac:dyDescent="0.25">
      <c r="A35" s="78" t="s">
        <v>35</v>
      </c>
      <c r="B35" s="74"/>
      <c r="C35" s="74"/>
      <c r="D35" s="307"/>
      <c r="E35" s="74"/>
      <c r="F35" s="74"/>
      <c r="G35" s="66"/>
      <c r="I35" s="225"/>
    </row>
    <row r="36" spans="1:14" ht="15" customHeight="1" x14ac:dyDescent="0.25">
      <c r="A36" s="73" t="s">
        <v>34</v>
      </c>
      <c r="B36" s="65">
        <v>0</v>
      </c>
      <c r="C36" s="65">
        <v>0</v>
      </c>
      <c r="D36" s="305">
        <v>0</v>
      </c>
      <c r="E36" s="65">
        <v>0</v>
      </c>
      <c r="F36" s="69">
        <f>E36-C36</f>
        <v>0</v>
      </c>
      <c r="G36" s="70">
        <f>IF(ISBLANK(F36),"  ",IF(C36&gt;0,F36/C36,IF(F36&gt;0,1,0)))</f>
        <v>0</v>
      </c>
      <c r="I36" s="225"/>
    </row>
    <row r="37" spans="1:14" ht="15" customHeight="1" x14ac:dyDescent="0.25">
      <c r="A37" s="75" t="s">
        <v>36</v>
      </c>
      <c r="B37" s="74"/>
      <c r="C37" s="74"/>
      <c r="D37" s="307"/>
      <c r="E37" s="74"/>
      <c r="F37" s="72"/>
      <c r="G37" s="70" t="str">
        <f>IF(ISBLANK(F37),"  ",IF(C37&gt;0,F37/C37,IF(F37&gt;0,1,0)))</f>
        <v xml:space="preserve">  </v>
      </c>
      <c r="I37" s="225"/>
    </row>
    <row r="38" spans="1:14" s="124" customFormat="1" ht="15" customHeight="1" x14ac:dyDescent="0.25">
      <c r="A38" s="79" t="s">
        <v>38</v>
      </c>
      <c r="B38" s="80">
        <v>21491205</v>
      </c>
      <c r="C38" s="80">
        <v>21491205</v>
      </c>
      <c r="D38" s="311">
        <v>21491205</v>
      </c>
      <c r="E38" s="80">
        <v>24776614</v>
      </c>
      <c r="F38" s="80">
        <f>E38-C38</f>
        <v>3285409</v>
      </c>
      <c r="G38" s="81">
        <f>IF(ISBLANK(F38),"  ",IF(C38&gt;0,F38/C38,IF(F38&gt;0,1,0)))</f>
        <v>0.15287225634858539</v>
      </c>
      <c r="I38" s="226"/>
    </row>
    <row r="39" spans="1:14" ht="15" customHeight="1" x14ac:dyDescent="0.25">
      <c r="A39" s="77" t="s">
        <v>39</v>
      </c>
      <c r="B39" s="74"/>
      <c r="C39" s="74"/>
      <c r="D39" s="307"/>
      <c r="E39" s="74"/>
      <c r="F39" s="74"/>
      <c r="G39" s="66"/>
      <c r="I39" s="225"/>
    </row>
    <row r="40" spans="1:14" ht="15" customHeight="1" x14ac:dyDescent="0.25">
      <c r="A40" s="82" t="s">
        <v>40</v>
      </c>
      <c r="B40" s="69">
        <v>0</v>
      </c>
      <c r="C40" s="69">
        <v>0</v>
      </c>
      <c r="D40" s="306">
        <v>0</v>
      </c>
      <c r="E40" s="69">
        <v>0</v>
      </c>
      <c r="F40" s="69">
        <f>E40-C40</f>
        <v>0</v>
      </c>
      <c r="G40" s="70">
        <f t="shared" ref="G40:G45" si="4">IF(ISBLANK(F40),"  ",IF(C40&gt;0,F40/C40,IF(F40&gt;0,1,0)))</f>
        <v>0</v>
      </c>
      <c r="I40" s="225"/>
    </row>
    <row r="41" spans="1:14" ht="15" customHeight="1" x14ac:dyDescent="0.25">
      <c r="A41" s="83" t="s">
        <v>41</v>
      </c>
      <c r="B41" s="69">
        <v>0</v>
      </c>
      <c r="C41" s="69">
        <v>0</v>
      </c>
      <c r="D41" s="306">
        <v>0</v>
      </c>
      <c r="E41" s="69">
        <v>0</v>
      </c>
      <c r="F41" s="72">
        <f>E41-C41</f>
        <v>0</v>
      </c>
      <c r="G41" s="70">
        <f t="shared" si="4"/>
        <v>0</v>
      </c>
      <c r="I41" s="225"/>
    </row>
    <row r="42" spans="1:14" ht="15" customHeight="1" x14ac:dyDescent="0.25">
      <c r="A42" s="83" t="s">
        <v>42</v>
      </c>
      <c r="B42" s="69">
        <v>0</v>
      </c>
      <c r="C42" s="69">
        <v>0</v>
      </c>
      <c r="D42" s="306">
        <v>0</v>
      </c>
      <c r="E42" s="69">
        <v>0</v>
      </c>
      <c r="F42" s="72">
        <f t="shared" ref="F42:F45" si="5">E42-C42</f>
        <v>0</v>
      </c>
      <c r="G42" s="70">
        <f t="shared" si="4"/>
        <v>0</v>
      </c>
      <c r="I42" s="225"/>
    </row>
    <row r="43" spans="1:14" ht="15" customHeight="1" x14ac:dyDescent="0.25">
      <c r="A43" s="83" t="s">
        <v>43</v>
      </c>
      <c r="B43" s="69">
        <v>0</v>
      </c>
      <c r="C43" s="69">
        <v>0</v>
      </c>
      <c r="D43" s="306">
        <v>0</v>
      </c>
      <c r="E43" s="69">
        <v>0</v>
      </c>
      <c r="F43" s="72">
        <f t="shared" si="5"/>
        <v>0</v>
      </c>
      <c r="G43" s="70">
        <f t="shared" si="4"/>
        <v>0</v>
      </c>
      <c r="I43" s="225"/>
    </row>
    <row r="44" spans="1:14" ht="15" customHeight="1" x14ac:dyDescent="0.25">
      <c r="A44" s="84" t="s">
        <v>44</v>
      </c>
      <c r="B44" s="69">
        <v>0</v>
      </c>
      <c r="C44" s="69">
        <v>0</v>
      </c>
      <c r="D44" s="306">
        <v>0</v>
      </c>
      <c r="E44" s="69">
        <v>0</v>
      </c>
      <c r="F44" s="72">
        <f t="shared" si="5"/>
        <v>0</v>
      </c>
      <c r="G44" s="70">
        <f t="shared" si="4"/>
        <v>0</v>
      </c>
      <c r="I44" s="225"/>
    </row>
    <row r="45" spans="1:14" s="124" customFormat="1" ht="15" customHeight="1" x14ac:dyDescent="0.25">
      <c r="A45" s="77" t="s">
        <v>45</v>
      </c>
      <c r="B45" s="85">
        <v>0</v>
      </c>
      <c r="C45" s="85">
        <v>0</v>
      </c>
      <c r="D45" s="315">
        <v>0</v>
      </c>
      <c r="E45" s="85">
        <v>0</v>
      </c>
      <c r="F45" s="96">
        <f t="shared" si="5"/>
        <v>0</v>
      </c>
      <c r="G45" s="81">
        <f t="shared" si="4"/>
        <v>0</v>
      </c>
      <c r="I45" s="226"/>
      <c r="N45" s="124" t="s">
        <v>46</v>
      </c>
    </row>
    <row r="46" spans="1:14" ht="15" customHeight="1" x14ac:dyDescent="0.25">
      <c r="A46" s="75" t="s">
        <v>46</v>
      </c>
      <c r="B46" s="74"/>
      <c r="C46" s="74"/>
      <c r="D46" s="307"/>
      <c r="E46" s="74"/>
      <c r="F46" s="74"/>
      <c r="G46" s="66"/>
      <c r="I46" s="225"/>
    </row>
    <row r="47" spans="1:14" s="124" customFormat="1" ht="15" customHeight="1" x14ac:dyDescent="0.25">
      <c r="A47" s="86" t="s">
        <v>47</v>
      </c>
      <c r="B47" s="87">
        <v>0</v>
      </c>
      <c r="C47" s="87">
        <v>0</v>
      </c>
      <c r="D47" s="310">
        <v>0</v>
      </c>
      <c r="E47" s="87">
        <v>0</v>
      </c>
      <c r="F47" s="87">
        <f>E47-C47</f>
        <v>0</v>
      </c>
      <c r="G47" s="81">
        <f>IF(ISBLANK(F47),"  ",IF(C47&gt;0,F47/C47,IF(F47&gt;0,1,0)))</f>
        <v>0</v>
      </c>
      <c r="I47" s="226"/>
    </row>
    <row r="48" spans="1:14" ht="15" customHeight="1" x14ac:dyDescent="0.25">
      <c r="A48" s="75" t="s">
        <v>46</v>
      </c>
      <c r="B48" s="80"/>
      <c r="C48" s="80"/>
      <c r="D48" s="311"/>
      <c r="E48" s="80"/>
      <c r="F48" s="74"/>
      <c r="G48" s="66"/>
      <c r="I48" s="226"/>
    </row>
    <row r="49" spans="1:11" ht="15" customHeight="1" x14ac:dyDescent="0.25">
      <c r="A49" s="86" t="s">
        <v>198</v>
      </c>
      <c r="B49" s="87">
        <v>0</v>
      </c>
      <c r="C49" s="87">
        <v>0</v>
      </c>
      <c r="D49" s="310">
        <v>1500000</v>
      </c>
      <c r="E49" s="87">
        <v>0</v>
      </c>
      <c r="F49" s="87">
        <f>E49-C49</f>
        <v>0</v>
      </c>
      <c r="G49" s="81">
        <f>IF(ISBLANK(F49)," ",IF(C49&gt;0,F49/C49,IF(F49&gt;0,1,0)))</f>
        <v>0</v>
      </c>
      <c r="I49" s="226"/>
      <c r="K49" s="187"/>
    </row>
    <row r="50" spans="1:11" ht="15" customHeight="1" x14ac:dyDescent="0.25">
      <c r="A50" s="73"/>
      <c r="B50" s="65"/>
      <c r="C50" s="65"/>
      <c r="D50" s="305"/>
      <c r="E50" s="65"/>
      <c r="F50" s="65"/>
      <c r="G50" s="67"/>
      <c r="I50" s="225"/>
    </row>
    <row r="51" spans="1:11" s="124" customFormat="1" ht="15" customHeight="1" x14ac:dyDescent="0.25">
      <c r="A51" s="86" t="s">
        <v>48</v>
      </c>
      <c r="B51" s="87">
        <v>0</v>
      </c>
      <c r="C51" s="87">
        <v>0</v>
      </c>
      <c r="D51" s="310">
        <v>0</v>
      </c>
      <c r="E51" s="87">
        <v>0</v>
      </c>
      <c r="F51" s="87">
        <f>E51-C51</f>
        <v>0</v>
      </c>
      <c r="G51" s="81">
        <f>IF(ISBLANK(F51),"  ",IF(C51&gt;0,F51/C51,IF(F51&gt;0,1,0)))</f>
        <v>0</v>
      </c>
      <c r="I51" s="226"/>
    </row>
    <row r="52" spans="1:11" ht="15" customHeight="1" x14ac:dyDescent="0.25">
      <c r="A52" s="75" t="s">
        <v>46</v>
      </c>
      <c r="B52" s="74"/>
      <c r="C52" s="74"/>
      <c r="D52" s="307"/>
      <c r="E52" s="74"/>
      <c r="F52" s="74"/>
      <c r="G52" s="66"/>
      <c r="I52" s="225"/>
    </row>
    <row r="53" spans="1:11" s="124" customFormat="1" ht="15" customHeight="1" x14ac:dyDescent="0.25">
      <c r="A53" s="77" t="s">
        <v>49</v>
      </c>
      <c r="B53" s="85">
        <v>845561</v>
      </c>
      <c r="C53" s="85">
        <v>845561</v>
      </c>
      <c r="D53" s="315">
        <v>845561</v>
      </c>
      <c r="E53" s="85">
        <v>845561</v>
      </c>
      <c r="F53" s="85">
        <f>E53-C53</f>
        <v>0</v>
      </c>
      <c r="G53" s="81">
        <f>IF(ISBLANK(F53),"  ",IF(C53&gt;0,F53/C53,IF(F53&gt;0,1,0)))</f>
        <v>0</v>
      </c>
      <c r="I53" s="226"/>
    </row>
    <row r="54" spans="1:11" ht="15" customHeight="1" x14ac:dyDescent="0.25">
      <c r="A54" s="75" t="s">
        <v>46</v>
      </c>
      <c r="B54" s="74"/>
      <c r="C54" s="74"/>
      <c r="D54" s="307"/>
      <c r="E54" s="74"/>
      <c r="F54" s="74"/>
      <c r="G54" s="66"/>
      <c r="I54" s="225"/>
    </row>
    <row r="55" spans="1:11" s="124" customFormat="1" ht="15" customHeight="1" x14ac:dyDescent="0.25">
      <c r="A55" s="88" t="s">
        <v>50</v>
      </c>
      <c r="B55" s="89">
        <v>0</v>
      </c>
      <c r="C55" s="89">
        <v>0</v>
      </c>
      <c r="D55" s="316">
        <v>0</v>
      </c>
      <c r="E55" s="89">
        <v>0</v>
      </c>
      <c r="F55" s="89">
        <f>E55-C55</f>
        <v>0</v>
      </c>
      <c r="G55" s="81">
        <f>IF(ISBLANK(F55),"  ",IF(C55&gt;0,F55/C55,IF(F55&gt;0,1,0)))</f>
        <v>0</v>
      </c>
      <c r="I55" s="226"/>
    </row>
    <row r="56" spans="1:11" ht="15" customHeight="1" x14ac:dyDescent="0.25">
      <c r="A56" s="77"/>
      <c r="B56" s="65"/>
      <c r="C56" s="65"/>
      <c r="D56" s="305"/>
      <c r="E56" s="65"/>
      <c r="F56" s="65"/>
      <c r="G56" s="90"/>
      <c r="I56" s="225"/>
    </row>
    <row r="57" spans="1:11" s="124" customFormat="1" ht="15" customHeight="1" x14ac:dyDescent="0.25">
      <c r="A57" s="77" t="s">
        <v>51</v>
      </c>
      <c r="B57" s="85">
        <v>0</v>
      </c>
      <c r="C57" s="85">
        <v>0</v>
      </c>
      <c r="D57" s="315">
        <v>0</v>
      </c>
      <c r="E57" s="85">
        <v>0</v>
      </c>
      <c r="F57" s="89">
        <f>E57-C57</f>
        <v>0</v>
      </c>
      <c r="G57" s="81">
        <f>IF(ISBLANK(F57),"  ",IF(C57&gt;0,F57/C57,IF(F57&gt;0,1,0)))</f>
        <v>0</v>
      </c>
      <c r="I57" s="226"/>
    </row>
    <row r="58" spans="1:11" ht="15" customHeight="1" x14ac:dyDescent="0.25">
      <c r="A58" s="75"/>
      <c r="B58" s="74"/>
      <c r="C58" s="74"/>
      <c r="D58" s="307"/>
      <c r="E58" s="74"/>
      <c r="F58" s="74"/>
      <c r="G58" s="66"/>
      <c r="I58" s="225"/>
    </row>
    <row r="59" spans="1:11" s="124" customFormat="1" ht="15" customHeight="1" x14ac:dyDescent="0.25">
      <c r="A59" s="91" t="s">
        <v>52</v>
      </c>
      <c r="B59" s="85">
        <v>22336766</v>
      </c>
      <c r="C59" s="85">
        <v>22336766</v>
      </c>
      <c r="D59" s="315">
        <v>23836766</v>
      </c>
      <c r="E59" s="85">
        <v>25622175</v>
      </c>
      <c r="F59" s="85">
        <f>E59-C59</f>
        <v>3285409</v>
      </c>
      <c r="G59" s="81">
        <f>IF(ISBLANK(F59),"  ",IF(C59&gt;0,F59/C59,IF(F59&gt;0,1,0)))</f>
        <v>0.14708525844788811</v>
      </c>
      <c r="I59" s="226"/>
    </row>
    <row r="60" spans="1:11" ht="15" customHeight="1" x14ac:dyDescent="0.25">
      <c r="A60" s="92"/>
      <c r="B60" s="74"/>
      <c r="C60" s="74"/>
      <c r="D60" s="307"/>
      <c r="E60" s="74"/>
      <c r="F60" s="74"/>
      <c r="G60" s="66" t="s">
        <v>46</v>
      </c>
      <c r="I60" s="225"/>
    </row>
    <row r="61" spans="1:11" ht="15" customHeight="1" x14ac:dyDescent="0.25">
      <c r="A61" s="93"/>
      <c r="B61" s="65"/>
      <c r="C61" s="65"/>
      <c r="D61" s="305"/>
      <c r="E61" s="65"/>
      <c r="F61" s="65"/>
      <c r="G61" s="67" t="s">
        <v>46</v>
      </c>
      <c r="I61" s="225"/>
    </row>
    <row r="62" spans="1:11" ht="15" customHeight="1" x14ac:dyDescent="0.25">
      <c r="A62" s="91" t="s">
        <v>53</v>
      </c>
      <c r="B62" s="65"/>
      <c r="C62" s="65"/>
      <c r="D62" s="305"/>
      <c r="E62" s="65"/>
      <c r="F62" s="65"/>
      <c r="G62" s="67"/>
      <c r="I62" s="225"/>
    </row>
    <row r="63" spans="1:11" ht="15" customHeight="1" x14ac:dyDescent="0.25">
      <c r="A63" s="73" t="s">
        <v>54</v>
      </c>
      <c r="B63" s="65">
        <v>0</v>
      </c>
      <c r="C63" s="65">
        <v>0</v>
      </c>
      <c r="D63" s="305">
        <v>1500000</v>
      </c>
      <c r="E63" s="65">
        <v>0</v>
      </c>
      <c r="F63" s="65">
        <f>E63-C63</f>
        <v>0</v>
      </c>
      <c r="G63" s="70">
        <f t="shared" ref="G63:G76" si="6">IF(ISBLANK(F63),"  ",IF(C63&gt;0,F63/C63,IF(F63&gt;0,1,0)))</f>
        <v>0</v>
      </c>
      <c r="I63" s="225"/>
    </row>
    <row r="64" spans="1:11" ht="15" customHeight="1" x14ac:dyDescent="0.25">
      <c r="A64" s="75" t="s">
        <v>55</v>
      </c>
      <c r="B64" s="74">
        <v>6457475.2600000016</v>
      </c>
      <c r="C64" s="74">
        <v>6102087</v>
      </c>
      <c r="D64" s="307">
        <v>6102087</v>
      </c>
      <c r="E64" s="74">
        <v>7160184</v>
      </c>
      <c r="F64" s="74">
        <f>E64-C64</f>
        <v>1058097</v>
      </c>
      <c r="G64" s="70">
        <f t="shared" si="6"/>
        <v>0.17339919932311681</v>
      </c>
      <c r="I64" s="225"/>
    </row>
    <row r="65" spans="1:9" ht="15" customHeight="1" x14ac:dyDescent="0.25">
      <c r="A65" s="75" t="s">
        <v>56</v>
      </c>
      <c r="B65" s="74">
        <v>167074.38999999996</v>
      </c>
      <c r="C65" s="74">
        <v>200333</v>
      </c>
      <c r="D65" s="307">
        <v>200333</v>
      </c>
      <c r="E65" s="74">
        <v>376447</v>
      </c>
      <c r="F65" s="74">
        <f t="shared" ref="F65:F76" si="7">E65-C65</f>
        <v>176114</v>
      </c>
      <c r="G65" s="70">
        <f t="shared" si="6"/>
        <v>0.87910628803042934</v>
      </c>
      <c r="I65" s="225"/>
    </row>
    <row r="66" spans="1:9" ht="15" customHeight="1" x14ac:dyDescent="0.25">
      <c r="A66" s="75" t="s">
        <v>57</v>
      </c>
      <c r="B66" s="74">
        <v>5615571.8910000008</v>
      </c>
      <c r="C66" s="74">
        <v>5596720.0000000009</v>
      </c>
      <c r="D66" s="307">
        <v>5596720.0000000009</v>
      </c>
      <c r="E66" s="74">
        <v>7371609</v>
      </c>
      <c r="F66" s="74">
        <f t="shared" si="7"/>
        <v>1774888.9999999991</v>
      </c>
      <c r="G66" s="70">
        <f t="shared" si="6"/>
        <v>0.31713021198130309</v>
      </c>
      <c r="I66" s="225"/>
    </row>
    <row r="67" spans="1:9" ht="15" customHeight="1" x14ac:dyDescent="0.25">
      <c r="A67" s="75" t="s">
        <v>58</v>
      </c>
      <c r="B67" s="74">
        <v>0</v>
      </c>
      <c r="C67" s="74">
        <v>0</v>
      </c>
      <c r="D67" s="307">
        <v>0</v>
      </c>
      <c r="E67" s="74">
        <v>0</v>
      </c>
      <c r="F67" s="74">
        <f t="shared" si="7"/>
        <v>0</v>
      </c>
      <c r="G67" s="70">
        <f t="shared" si="6"/>
        <v>0</v>
      </c>
      <c r="I67" s="225"/>
    </row>
    <row r="68" spans="1:9" ht="15" customHeight="1" x14ac:dyDescent="0.25">
      <c r="A68" s="75" t="s">
        <v>59</v>
      </c>
      <c r="B68" s="74">
        <v>5996297.79</v>
      </c>
      <c r="C68" s="74">
        <v>5842260</v>
      </c>
      <c r="D68" s="307">
        <v>5842260</v>
      </c>
      <c r="E68" s="74">
        <v>5918993</v>
      </c>
      <c r="F68" s="74">
        <f t="shared" si="7"/>
        <v>76733</v>
      </c>
      <c r="G68" s="70">
        <f t="shared" si="6"/>
        <v>1.3134129600531301E-2</v>
      </c>
      <c r="I68" s="225"/>
    </row>
    <row r="69" spans="1:9" ht="15" customHeight="1" x14ac:dyDescent="0.25">
      <c r="A69" s="75" t="s">
        <v>60</v>
      </c>
      <c r="B69" s="74">
        <v>0</v>
      </c>
      <c r="C69" s="74">
        <v>0</v>
      </c>
      <c r="D69" s="307">
        <v>0</v>
      </c>
      <c r="E69" s="74">
        <v>0</v>
      </c>
      <c r="F69" s="74">
        <f t="shared" si="7"/>
        <v>0</v>
      </c>
      <c r="G69" s="70">
        <f t="shared" si="6"/>
        <v>0</v>
      </c>
      <c r="I69" s="225"/>
    </row>
    <row r="70" spans="1:9" ht="15" customHeight="1" x14ac:dyDescent="0.25">
      <c r="A70" s="75" t="s">
        <v>61</v>
      </c>
      <c r="B70" s="74">
        <v>4100347.0190000003</v>
      </c>
      <c r="C70" s="74">
        <v>4595366</v>
      </c>
      <c r="D70" s="307">
        <v>4595366</v>
      </c>
      <c r="E70" s="74">
        <v>4794942</v>
      </c>
      <c r="F70" s="74">
        <f t="shared" si="7"/>
        <v>199576</v>
      </c>
      <c r="G70" s="70">
        <f t="shared" si="6"/>
        <v>4.3429837797468146E-2</v>
      </c>
      <c r="I70" s="225"/>
    </row>
    <row r="71" spans="1:9" s="124" customFormat="1" ht="15" customHeight="1" x14ac:dyDescent="0.25">
      <c r="A71" s="94" t="s">
        <v>62</v>
      </c>
      <c r="B71" s="80">
        <v>22336766.350000001</v>
      </c>
      <c r="C71" s="80">
        <v>22336766</v>
      </c>
      <c r="D71" s="311">
        <v>23836766</v>
      </c>
      <c r="E71" s="80">
        <v>25622175</v>
      </c>
      <c r="F71" s="80">
        <f t="shared" si="7"/>
        <v>3285409</v>
      </c>
      <c r="G71" s="81">
        <f t="shared" si="6"/>
        <v>0.14708525844788811</v>
      </c>
      <c r="I71" s="226"/>
    </row>
    <row r="72" spans="1:9" ht="15" customHeight="1" x14ac:dyDescent="0.25">
      <c r="A72" s="75" t="s">
        <v>63</v>
      </c>
      <c r="B72" s="74">
        <v>0</v>
      </c>
      <c r="C72" s="74">
        <v>0</v>
      </c>
      <c r="D72" s="307">
        <v>0</v>
      </c>
      <c r="E72" s="74">
        <v>0</v>
      </c>
      <c r="F72" s="74">
        <f t="shared" si="7"/>
        <v>0</v>
      </c>
      <c r="G72" s="70">
        <f t="shared" si="6"/>
        <v>0</v>
      </c>
      <c r="I72" s="225"/>
    </row>
    <row r="73" spans="1:9" ht="15" customHeight="1" x14ac:dyDescent="0.25">
      <c r="A73" s="75" t="s">
        <v>64</v>
      </c>
      <c r="B73" s="74">
        <v>0</v>
      </c>
      <c r="C73" s="74">
        <v>0</v>
      </c>
      <c r="D73" s="307">
        <v>0</v>
      </c>
      <c r="E73" s="74">
        <v>0</v>
      </c>
      <c r="F73" s="74">
        <f t="shared" si="7"/>
        <v>0</v>
      </c>
      <c r="G73" s="70">
        <f t="shared" si="6"/>
        <v>0</v>
      </c>
      <c r="I73" s="225"/>
    </row>
    <row r="74" spans="1:9" ht="15" customHeight="1" x14ac:dyDescent="0.25">
      <c r="A74" s="75" t="s">
        <v>65</v>
      </c>
      <c r="B74" s="74">
        <v>0</v>
      </c>
      <c r="C74" s="74">
        <v>0</v>
      </c>
      <c r="D74" s="307">
        <v>0</v>
      </c>
      <c r="E74" s="74">
        <v>0</v>
      </c>
      <c r="F74" s="74">
        <f t="shared" si="7"/>
        <v>0</v>
      </c>
      <c r="G74" s="70">
        <f t="shared" si="6"/>
        <v>0</v>
      </c>
      <c r="I74" s="225"/>
    </row>
    <row r="75" spans="1:9" ht="15" customHeight="1" x14ac:dyDescent="0.25">
      <c r="A75" s="75" t="s">
        <v>66</v>
      </c>
      <c r="B75" s="74">
        <v>0</v>
      </c>
      <c r="C75" s="74">
        <v>0</v>
      </c>
      <c r="D75" s="307">
        <v>0</v>
      </c>
      <c r="E75" s="74">
        <v>0</v>
      </c>
      <c r="F75" s="74">
        <f t="shared" si="7"/>
        <v>0</v>
      </c>
      <c r="G75" s="70">
        <f t="shared" si="6"/>
        <v>0</v>
      </c>
      <c r="I75" s="225"/>
    </row>
    <row r="76" spans="1:9" s="124" customFormat="1" ht="15" customHeight="1" x14ac:dyDescent="0.25">
      <c r="A76" s="95" t="s">
        <v>67</v>
      </c>
      <c r="B76" s="96">
        <v>22336766.350000001</v>
      </c>
      <c r="C76" s="96">
        <v>22336766</v>
      </c>
      <c r="D76" s="317">
        <v>23836766</v>
      </c>
      <c r="E76" s="96">
        <v>25622175</v>
      </c>
      <c r="F76" s="229">
        <f t="shared" si="7"/>
        <v>3285409</v>
      </c>
      <c r="G76" s="81">
        <f t="shared" si="6"/>
        <v>0.14708525844788811</v>
      </c>
      <c r="I76" s="226"/>
    </row>
    <row r="77" spans="1:9" ht="15" customHeight="1" x14ac:dyDescent="0.25">
      <c r="A77" s="93"/>
      <c r="B77" s="65"/>
      <c r="C77" s="65"/>
      <c r="D77" s="305"/>
      <c r="E77" s="65"/>
      <c r="F77" s="65"/>
      <c r="G77" s="67"/>
      <c r="I77" s="225"/>
    </row>
    <row r="78" spans="1:9" ht="15" customHeight="1" x14ac:dyDescent="0.25">
      <c r="A78" s="91" t="s">
        <v>68</v>
      </c>
      <c r="B78" s="65"/>
      <c r="C78" s="65"/>
      <c r="D78" s="305"/>
      <c r="E78" s="65"/>
      <c r="F78" s="65"/>
      <c r="G78" s="67"/>
      <c r="I78" s="225"/>
    </row>
    <row r="79" spans="1:9" ht="15" customHeight="1" x14ac:dyDescent="0.25">
      <c r="A79" s="73" t="s">
        <v>69</v>
      </c>
      <c r="B79" s="69">
        <v>12198694.16</v>
      </c>
      <c r="C79" s="69">
        <v>10552963.408353128</v>
      </c>
      <c r="D79" s="306">
        <v>12052963.408353128</v>
      </c>
      <c r="E79" s="69">
        <v>12603227.586684911</v>
      </c>
      <c r="F79" s="65">
        <f>E79-C79</f>
        <v>2050264.178331783</v>
      </c>
      <c r="G79" s="70">
        <f t="shared" ref="G79:G97" si="8">IF(ISBLANK(F79),"  ",IF(C79&gt;0,F79/C79,IF(F79&gt;0,1,0)))</f>
        <v>0.19428326423541942</v>
      </c>
      <c r="I79" s="225"/>
    </row>
    <row r="80" spans="1:9" ht="15" customHeight="1" x14ac:dyDescent="0.25">
      <c r="A80" s="75" t="s">
        <v>70</v>
      </c>
      <c r="B80" s="72">
        <v>136216.78899999999</v>
      </c>
      <c r="C80" s="72">
        <v>601476.98858942208</v>
      </c>
      <c r="D80" s="314">
        <v>601476.98858942208</v>
      </c>
      <c r="E80" s="72">
        <v>1279788.4481327555</v>
      </c>
      <c r="F80" s="74">
        <f>E80-C80</f>
        <v>678311.45954333339</v>
      </c>
      <c r="G80" s="70">
        <f t="shared" si="8"/>
        <v>1.1277429933505898</v>
      </c>
      <c r="I80" s="225"/>
    </row>
    <row r="81" spans="1:9" ht="15" customHeight="1" x14ac:dyDescent="0.25">
      <c r="A81" s="75" t="s">
        <v>71</v>
      </c>
      <c r="B81" s="65">
        <v>4549226.7700000005</v>
      </c>
      <c r="C81" s="65">
        <v>4976315.0135993725</v>
      </c>
      <c r="D81" s="305">
        <v>4976315.0135993725</v>
      </c>
      <c r="E81" s="65">
        <v>5853196.102324551</v>
      </c>
      <c r="F81" s="74">
        <f t="shared" ref="F81:F96" si="9">E81-C81</f>
        <v>876881.0887251785</v>
      </c>
      <c r="G81" s="70">
        <f t="shared" si="8"/>
        <v>0.1762109284337548</v>
      </c>
      <c r="I81" s="225"/>
    </row>
    <row r="82" spans="1:9" s="124" customFormat="1" ht="15" customHeight="1" x14ac:dyDescent="0.25">
      <c r="A82" s="94" t="s">
        <v>72</v>
      </c>
      <c r="B82" s="96">
        <v>16884137.719000001</v>
      </c>
      <c r="C82" s="96">
        <v>16130755.410541922</v>
      </c>
      <c r="D82" s="317">
        <v>17630755.410541922</v>
      </c>
      <c r="E82" s="96">
        <v>19736212.137142219</v>
      </c>
      <c r="F82" s="80">
        <f t="shared" si="9"/>
        <v>3605456.7266002968</v>
      </c>
      <c r="G82" s="81">
        <f t="shared" si="8"/>
        <v>0.22351443778287192</v>
      </c>
      <c r="I82" s="226"/>
    </row>
    <row r="83" spans="1:9" ht="15" customHeight="1" x14ac:dyDescent="0.25">
      <c r="A83" s="75" t="s">
        <v>73</v>
      </c>
      <c r="B83" s="72">
        <v>2990.3199999999993</v>
      </c>
      <c r="C83" s="72">
        <v>15212.02389282182</v>
      </c>
      <c r="D83" s="314">
        <v>15212.02389282182</v>
      </c>
      <c r="E83" s="72">
        <v>17693.884390686377</v>
      </c>
      <c r="F83" s="74">
        <f t="shared" si="9"/>
        <v>2481.8604978645562</v>
      </c>
      <c r="G83" s="70">
        <f t="shared" si="8"/>
        <v>0.16315123584809021</v>
      </c>
      <c r="I83" s="225"/>
    </row>
    <row r="84" spans="1:9" ht="15" customHeight="1" x14ac:dyDescent="0.25">
      <c r="A84" s="75" t="s">
        <v>74</v>
      </c>
      <c r="B84" s="69">
        <v>4206320.71</v>
      </c>
      <c r="C84" s="69">
        <v>5381496.2453425098</v>
      </c>
      <c r="D84" s="306">
        <v>5381496.2453425098</v>
      </c>
      <c r="E84" s="69">
        <v>4569578.1226397315</v>
      </c>
      <c r="F84" s="74">
        <f t="shared" si="9"/>
        <v>-811918.12270277832</v>
      </c>
      <c r="G84" s="70">
        <f t="shared" si="8"/>
        <v>-0.1508721897567919</v>
      </c>
      <c r="I84" s="225"/>
    </row>
    <row r="85" spans="1:9" ht="15" customHeight="1" x14ac:dyDescent="0.25">
      <c r="A85" s="75" t="s">
        <v>75</v>
      </c>
      <c r="B85" s="65">
        <v>1027704.2899999999</v>
      </c>
      <c r="C85" s="65">
        <v>724878.65420935792</v>
      </c>
      <c r="D85" s="305">
        <v>724878.65420935792</v>
      </c>
      <c r="E85" s="65">
        <v>955380.72887393774</v>
      </c>
      <c r="F85" s="74">
        <f t="shared" si="9"/>
        <v>230502.07466457982</v>
      </c>
      <c r="G85" s="70">
        <f t="shared" si="8"/>
        <v>0.31798711870746671</v>
      </c>
      <c r="I85" s="225"/>
    </row>
    <row r="86" spans="1:9" s="124" customFormat="1" ht="15" customHeight="1" x14ac:dyDescent="0.25">
      <c r="A86" s="78" t="s">
        <v>76</v>
      </c>
      <c r="B86" s="96">
        <v>5237015.32</v>
      </c>
      <c r="C86" s="96">
        <v>6121586.9234446893</v>
      </c>
      <c r="D86" s="317">
        <v>6121586.9234446893</v>
      </c>
      <c r="E86" s="96">
        <v>5542652.7359043555</v>
      </c>
      <c r="F86" s="80">
        <f t="shared" si="9"/>
        <v>-578934.18754033372</v>
      </c>
      <c r="G86" s="81">
        <f t="shared" si="8"/>
        <v>-9.457256668579013E-2</v>
      </c>
      <c r="I86" s="226"/>
    </row>
    <row r="87" spans="1:9" ht="15" customHeight="1" x14ac:dyDescent="0.25">
      <c r="A87" s="75" t="s">
        <v>77</v>
      </c>
      <c r="B87" s="65">
        <v>11195.399999999998</v>
      </c>
      <c r="C87" s="65">
        <v>21782.312236293896</v>
      </c>
      <c r="D87" s="305">
        <v>21782.312236293896</v>
      </c>
      <c r="E87" s="65">
        <v>46757.167274750369</v>
      </c>
      <c r="F87" s="74">
        <f t="shared" si="9"/>
        <v>24974.855038456473</v>
      </c>
      <c r="G87" s="70">
        <f t="shared" si="8"/>
        <v>1.1465658359649777</v>
      </c>
      <c r="I87" s="225"/>
    </row>
    <row r="88" spans="1:9" ht="15" customHeight="1" x14ac:dyDescent="0.25">
      <c r="A88" s="75" t="s">
        <v>78</v>
      </c>
      <c r="B88" s="74">
        <v>234478.02100000001</v>
      </c>
      <c r="C88" s="74">
        <v>51075.95672957108</v>
      </c>
      <c r="D88" s="307">
        <v>51075.95672957108</v>
      </c>
      <c r="E88" s="74">
        <v>223829.04418564215</v>
      </c>
      <c r="F88" s="74">
        <f t="shared" si="9"/>
        <v>172753.08745607108</v>
      </c>
      <c r="G88" s="70">
        <f t="shared" si="8"/>
        <v>3.3822780524843985</v>
      </c>
      <c r="I88" s="225"/>
    </row>
    <row r="89" spans="1:9" ht="15" customHeight="1" x14ac:dyDescent="0.25">
      <c r="A89" s="75" t="s">
        <v>79</v>
      </c>
      <c r="B89" s="74">
        <v>0</v>
      </c>
      <c r="C89" s="74">
        <v>0</v>
      </c>
      <c r="D89" s="307">
        <v>0</v>
      </c>
      <c r="E89" s="74">
        <v>0</v>
      </c>
      <c r="F89" s="74">
        <f t="shared" si="9"/>
        <v>0</v>
      </c>
      <c r="G89" s="70">
        <f t="shared" si="8"/>
        <v>0</v>
      </c>
      <c r="I89" s="225"/>
    </row>
    <row r="90" spans="1:9" ht="15" customHeight="1" x14ac:dyDescent="0.25">
      <c r="A90" s="75" t="s">
        <v>80</v>
      </c>
      <c r="B90" s="74">
        <v>-50000</v>
      </c>
      <c r="C90" s="74">
        <v>0</v>
      </c>
      <c r="D90" s="307">
        <v>0</v>
      </c>
      <c r="E90" s="74">
        <v>0</v>
      </c>
      <c r="F90" s="74">
        <f t="shared" si="9"/>
        <v>0</v>
      </c>
      <c r="G90" s="70">
        <f t="shared" si="8"/>
        <v>0</v>
      </c>
      <c r="I90" s="225"/>
    </row>
    <row r="91" spans="1:9" s="124" customFormat="1" ht="15" customHeight="1" x14ac:dyDescent="0.25">
      <c r="A91" s="78" t="s">
        <v>81</v>
      </c>
      <c r="B91" s="80">
        <v>195673.421</v>
      </c>
      <c r="C91" s="80">
        <v>72858.268965864976</v>
      </c>
      <c r="D91" s="311">
        <v>72858.268965864976</v>
      </c>
      <c r="E91" s="80">
        <v>270586.21146039251</v>
      </c>
      <c r="F91" s="80">
        <f t="shared" si="9"/>
        <v>197727.94249452755</v>
      </c>
      <c r="G91" s="81">
        <f t="shared" si="8"/>
        <v>2.7138709895395072</v>
      </c>
      <c r="I91" s="226"/>
    </row>
    <row r="92" spans="1:9" ht="15" customHeight="1" x14ac:dyDescent="0.25">
      <c r="A92" s="75" t="s">
        <v>82</v>
      </c>
      <c r="B92" s="74">
        <v>19939.89</v>
      </c>
      <c r="C92" s="74">
        <v>11565.397047524857</v>
      </c>
      <c r="D92" s="307">
        <v>11565.397047524857</v>
      </c>
      <c r="E92" s="74">
        <v>72723.915493034277</v>
      </c>
      <c r="F92" s="74">
        <f t="shared" si="9"/>
        <v>61158.51844550942</v>
      </c>
      <c r="G92" s="70">
        <f t="shared" si="8"/>
        <v>5.2880604266498681</v>
      </c>
      <c r="I92" s="225"/>
    </row>
    <row r="93" spans="1:9" ht="15" customHeight="1" x14ac:dyDescent="0.25">
      <c r="A93" s="75" t="s">
        <v>83</v>
      </c>
      <c r="B93" s="74">
        <v>0</v>
      </c>
      <c r="C93" s="74">
        <v>0</v>
      </c>
      <c r="D93" s="307">
        <v>0</v>
      </c>
      <c r="E93" s="74">
        <v>0</v>
      </c>
      <c r="F93" s="74">
        <f t="shared" si="9"/>
        <v>0</v>
      </c>
      <c r="G93" s="70">
        <f t="shared" si="8"/>
        <v>0</v>
      </c>
      <c r="I93" s="225"/>
    </row>
    <row r="94" spans="1:9" ht="15" customHeight="1" x14ac:dyDescent="0.25">
      <c r="A94" s="83" t="s">
        <v>84</v>
      </c>
      <c r="B94" s="74">
        <v>0</v>
      </c>
      <c r="C94" s="74">
        <v>0</v>
      </c>
      <c r="D94" s="307">
        <v>0</v>
      </c>
      <c r="E94" s="74">
        <v>0</v>
      </c>
      <c r="F94" s="74">
        <f t="shared" si="9"/>
        <v>0</v>
      </c>
      <c r="G94" s="70">
        <f t="shared" si="8"/>
        <v>0</v>
      </c>
      <c r="I94" s="225"/>
    </row>
    <row r="95" spans="1:9" s="124" customFormat="1" ht="15" customHeight="1" x14ac:dyDescent="0.25">
      <c r="A95" s="97" t="s">
        <v>85</v>
      </c>
      <c r="B95" s="96">
        <v>19939.89</v>
      </c>
      <c r="C95" s="96">
        <v>11565.397047524857</v>
      </c>
      <c r="D95" s="317">
        <v>11565.397047524857</v>
      </c>
      <c r="E95" s="96">
        <v>72723.915493034277</v>
      </c>
      <c r="F95" s="80">
        <f t="shared" si="9"/>
        <v>61158.51844550942</v>
      </c>
      <c r="G95" s="81">
        <f t="shared" si="8"/>
        <v>5.2880604266498681</v>
      </c>
      <c r="I95" s="226"/>
    </row>
    <row r="96" spans="1:9" ht="15" customHeight="1" x14ac:dyDescent="0.25">
      <c r="A96" s="83" t="s">
        <v>86</v>
      </c>
      <c r="B96" s="74">
        <v>0</v>
      </c>
      <c r="C96" s="74">
        <v>0</v>
      </c>
      <c r="D96" s="307">
        <v>0</v>
      </c>
      <c r="E96" s="74">
        <v>0</v>
      </c>
      <c r="F96" s="74">
        <f t="shared" si="9"/>
        <v>0</v>
      </c>
      <c r="G96" s="70">
        <f t="shared" si="8"/>
        <v>0</v>
      </c>
      <c r="I96" s="225"/>
    </row>
    <row r="97" spans="1:10" s="124" customFormat="1" ht="15" customHeight="1" thickBot="1" x14ac:dyDescent="0.3">
      <c r="A97" s="195" t="s">
        <v>67</v>
      </c>
      <c r="B97" s="196">
        <v>22336766.350000001</v>
      </c>
      <c r="C97" s="196">
        <v>22336766</v>
      </c>
      <c r="D97" s="313">
        <v>23836766</v>
      </c>
      <c r="E97" s="196">
        <v>25622175</v>
      </c>
      <c r="F97" s="196">
        <f>E97-C97</f>
        <v>3285409</v>
      </c>
      <c r="G97" s="198">
        <f t="shared" si="8"/>
        <v>0.14708525844788811</v>
      </c>
      <c r="I97" s="226"/>
    </row>
    <row r="98" spans="1:10" ht="15" customHeight="1" thickTop="1" x14ac:dyDescent="0.4">
      <c r="A98" s="4"/>
      <c r="B98" s="5"/>
      <c r="C98" s="5"/>
      <c r="D98" s="142"/>
      <c r="E98" s="5"/>
      <c r="F98" s="5"/>
      <c r="G98" s="6" t="s">
        <v>46</v>
      </c>
      <c r="I98" s="142"/>
      <c r="J98" s="142"/>
    </row>
    <row r="99" spans="1:10" x14ac:dyDescent="0.25">
      <c r="A99" s="11" t="s">
        <v>196</v>
      </c>
    </row>
    <row r="100" spans="1:10" x14ac:dyDescent="0.25">
      <c r="A100" s="11" t="s">
        <v>190</v>
      </c>
    </row>
  </sheetData>
  <mergeCells count="1">
    <mergeCell ref="D2:D3"/>
  </mergeCells>
  <hyperlinks>
    <hyperlink ref="J2" location="Home!A1" tooltip="Home" display="Home" xr:uid="{00000000-0004-0000-1E00-000000000000}"/>
  </hyperlinks>
  <printOptions horizontalCentered="1" verticalCentered="1"/>
  <pageMargins left="0.25" right="0.25" top="0.75" bottom="0.75" header="0.3" footer="0.3"/>
  <pageSetup scale="46" fitToWidth="0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Sheet32">
    <tabColor theme="8" tint="0.79998168889431442"/>
    <pageSetUpPr fitToPage="1"/>
  </sheetPr>
  <dimension ref="A1:N100"/>
  <sheetViews>
    <sheetView workbookViewId="0">
      <pane xSplit="1" ySplit="5" topLeftCell="B6" activePane="bottomRight" state="frozen"/>
      <selection activeCell="I2" sqref="I2"/>
      <selection pane="topRight" activeCell="I2" sqref="I2"/>
      <selection pane="bottomLeft" activeCell="I2" sqref="I2"/>
      <selection pane="bottomRight" activeCell="J2" sqref="J2"/>
    </sheetView>
  </sheetViews>
  <sheetFormatPr defaultColWidth="9.140625" defaultRowHeight="15.75" x14ac:dyDescent="0.25"/>
  <cols>
    <col min="1" max="1" width="66.5703125" style="1" customWidth="1"/>
    <col min="2" max="3" width="23.7109375" style="2" customWidth="1"/>
    <col min="4" max="4" width="27.140625" style="139" bestFit="1" customWidth="1"/>
    <col min="5" max="5" width="23.7109375" style="12" customWidth="1"/>
    <col min="6" max="6" width="23.7109375" style="2" customWidth="1"/>
    <col min="7" max="7" width="23.7109375" style="3" customWidth="1"/>
    <col min="9" max="9" width="7.7109375" style="139" customWidth="1"/>
    <col min="10" max="10" width="11.5703125" style="139" customWidth="1"/>
    <col min="11" max="16384" width="9.140625" style="139"/>
  </cols>
  <sheetData>
    <row r="1" spans="1:10" ht="19.5" customHeight="1" thickBot="1" x14ac:dyDescent="0.35">
      <c r="A1" s="30" t="s">
        <v>0</v>
      </c>
      <c r="B1" s="35"/>
      <c r="E1" s="32" t="s">
        <v>1</v>
      </c>
      <c r="F1" s="29" t="s">
        <v>88</v>
      </c>
      <c r="G1" s="40"/>
    </row>
    <row r="2" spans="1:10" ht="19.5" customHeight="1" thickBot="1" x14ac:dyDescent="0.35">
      <c r="A2" s="30" t="s">
        <v>2</v>
      </c>
      <c r="B2" s="31"/>
      <c r="C2" s="36"/>
      <c r="D2" s="355" t="s">
        <v>207</v>
      </c>
      <c r="E2" s="31"/>
      <c r="F2" s="34"/>
      <c r="G2" s="35"/>
      <c r="J2" s="209" t="s">
        <v>187</v>
      </c>
    </row>
    <row r="3" spans="1:10" ht="19.5" customHeight="1" thickBot="1" x14ac:dyDescent="0.35">
      <c r="A3" s="37" t="s">
        <v>3</v>
      </c>
      <c r="B3" s="38"/>
      <c r="C3" s="39"/>
      <c r="D3" s="356"/>
      <c r="E3" s="301"/>
      <c r="F3" s="34"/>
      <c r="G3" s="35"/>
    </row>
    <row r="4" spans="1:10" ht="15" customHeight="1" thickTop="1" x14ac:dyDescent="0.25">
      <c r="A4" s="57" t="s">
        <v>4</v>
      </c>
      <c r="B4" s="58" t="s">
        <v>5</v>
      </c>
      <c r="C4" s="59" t="s">
        <v>6</v>
      </c>
      <c r="D4" s="303" t="s">
        <v>212</v>
      </c>
      <c r="E4" s="59" t="s">
        <v>6</v>
      </c>
      <c r="F4" s="59" t="s">
        <v>7</v>
      </c>
      <c r="G4" s="60" t="s">
        <v>8</v>
      </c>
      <c r="I4" s="224"/>
    </row>
    <row r="5" spans="1:10" s="140" customFormat="1" ht="15" customHeight="1" x14ac:dyDescent="0.25">
      <c r="A5" s="61"/>
      <c r="B5" s="62" t="s">
        <v>197</v>
      </c>
      <c r="C5" s="62" t="s">
        <v>208</v>
      </c>
      <c r="D5" s="304" t="s">
        <v>210</v>
      </c>
      <c r="E5" s="62" t="s">
        <v>209</v>
      </c>
      <c r="F5" s="62" t="s">
        <v>197</v>
      </c>
      <c r="G5" s="63" t="s">
        <v>9</v>
      </c>
      <c r="I5" s="224"/>
    </row>
    <row r="6" spans="1:10" ht="15" customHeight="1" x14ac:dyDescent="0.25">
      <c r="A6" s="64" t="s">
        <v>10</v>
      </c>
      <c r="B6" s="65"/>
      <c r="C6" s="65"/>
      <c r="D6" s="305"/>
      <c r="E6" s="65"/>
      <c r="F6" s="65"/>
      <c r="G6" s="66"/>
      <c r="I6" s="225"/>
    </row>
    <row r="7" spans="1:10" ht="15" customHeight="1" x14ac:dyDescent="0.25">
      <c r="A7" s="64" t="s">
        <v>11</v>
      </c>
      <c r="B7" s="65"/>
      <c r="C7" s="65"/>
      <c r="D7" s="305"/>
      <c r="E7" s="65"/>
      <c r="F7" s="65"/>
      <c r="G7" s="67"/>
      <c r="I7" s="225"/>
    </row>
    <row r="8" spans="1:10" ht="15" customHeight="1" x14ac:dyDescent="0.25">
      <c r="A8" s="68" t="s">
        <v>12</v>
      </c>
      <c r="B8" s="69">
        <f>SUBoard!B8+SUBR!B8+SUNO!B8+SUSLA!B8+SULaw!B8+SUAg!B8</f>
        <v>43442284</v>
      </c>
      <c r="C8" s="69">
        <f>SUBoard!C8+SUBR!C8+SUNO!C8+SUSLA!C8+SULaw!C8+SUAg!C8</f>
        <v>47717283.600000001</v>
      </c>
      <c r="D8" s="306">
        <f>SUBoard!D8+SUBR!D8+SUNO!D8+SUSLA!D8+SULaw!D8+SUAg!D8-0.13</f>
        <v>47717283.469999999</v>
      </c>
      <c r="E8" s="69">
        <f>SUBoard!E8+SUBR!E8+SUNO!E8+SUSLA!E8+SULaw!E8+SUAg!E8-0.13</f>
        <v>47398796.57</v>
      </c>
      <c r="F8" s="69">
        <f>E8-C8</f>
        <v>-318487.03000000119</v>
      </c>
      <c r="G8" s="70">
        <f t="shared" ref="G8:G31" si="0">IF(ISBLANK(F8),"  ",IF(C8&gt;0,F8/C8,IF(F8&gt;0,1,0)))</f>
        <v>-6.6744585184224771E-3</v>
      </c>
      <c r="I8" s="225"/>
    </row>
    <row r="9" spans="1:10" ht="15" customHeight="1" x14ac:dyDescent="0.25">
      <c r="A9" s="68" t="s">
        <v>13</v>
      </c>
      <c r="B9" s="69">
        <f>SUBoard!B9+SUBR!B9+SUNO!B9+SUSLA!B9+SULaw!B9+SUAg!B9</f>
        <v>0</v>
      </c>
      <c r="C9" s="69">
        <f>SUBoard!C9+SUBR!C9+SUNO!C9+SUSLA!C9+SULaw!C9+SUAg!C9</f>
        <v>0</v>
      </c>
      <c r="D9" s="306">
        <f>SUBoard!D9+SUBR!D9+SUNO!D9+SUSLA!D9+SULaw!D9+SUAg!D9</f>
        <v>0</v>
      </c>
      <c r="E9" s="69">
        <f>SUBoard!E9+SUBR!E9+SUNO!E9+SUSLA!E9+SULaw!E9+SUAg!E9</f>
        <v>0</v>
      </c>
      <c r="F9" s="69">
        <f>E9-C9</f>
        <v>0</v>
      </c>
      <c r="G9" s="70">
        <f t="shared" si="0"/>
        <v>0</v>
      </c>
      <c r="I9" s="225"/>
    </row>
    <row r="10" spans="1:10" ht="15" customHeight="1" x14ac:dyDescent="0.25">
      <c r="A10" s="71" t="s">
        <v>14</v>
      </c>
      <c r="B10" s="69">
        <f>SUBoard!B10+SUBR!B10+SUNO!B10+SUSLA!B10+SULaw!B10+SUAg!B10</f>
        <v>4234658</v>
      </c>
      <c r="C10" s="69">
        <f>SUBoard!C10+SUBR!C10+SUNO!C10+SUSLA!C10+SULaw!C10+SUAg!C10</f>
        <v>4234657.5999999996</v>
      </c>
      <c r="D10" s="306">
        <f>SUBoard!D10+SUBR!D10+SUNO!D10+SUSLA!D10+SULaw!D10+SUAg!D10</f>
        <v>4234657.5999999996</v>
      </c>
      <c r="E10" s="69">
        <f>SUBoard!E10+SUBR!E10+SUNO!E10+SUSLA!E10+SULaw!E10+SUAg!E10</f>
        <v>4250996.7</v>
      </c>
      <c r="F10" s="69">
        <f t="shared" ref="F10:F31" si="1">E10-C10</f>
        <v>16339.100000000559</v>
      </c>
      <c r="G10" s="70">
        <f t="shared" si="0"/>
        <v>3.8584229336512499E-3</v>
      </c>
      <c r="I10" s="225"/>
    </row>
    <row r="11" spans="1:10" ht="15" customHeight="1" x14ac:dyDescent="0.25">
      <c r="A11" s="73" t="s">
        <v>15</v>
      </c>
      <c r="B11" s="69">
        <f>SUBoard!B11+SUBR!B11+SUNO!B11+SUSLA!B11+SULaw!B11+SUAg!B11</f>
        <v>0</v>
      </c>
      <c r="C11" s="69">
        <f>SUBoard!C11+SUBR!C11+SUNO!C11+SUSLA!C11+SULaw!C11+SUAg!C11</f>
        <v>0</v>
      </c>
      <c r="D11" s="306">
        <f>SUBoard!D11+SUBR!D11+SUNO!D11+SUSLA!D11+SULaw!D11+SUAg!D11</f>
        <v>0</v>
      </c>
      <c r="E11" s="69">
        <f>SUBoard!E11+SUBR!E11+SUNO!E11+SUSLA!E11+SULaw!E11+SUAg!E11</f>
        <v>0</v>
      </c>
      <c r="F11" s="69">
        <f t="shared" si="1"/>
        <v>0</v>
      </c>
      <c r="G11" s="70">
        <f t="shared" si="0"/>
        <v>0</v>
      </c>
      <c r="I11" s="225"/>
    </row>
    <row r="12" spans="1:10" ht="15" customHeight="1" x14ac:dyDescent="0.25">
      <c r="A12" s="75" t="s">
        <v>16</v>
      </c>
      <c r="B12" s="69">
        <f>SUBoard!B12+SUBR!B12+SUNO!B12+SUSLA!B12+SULaw!B12+SUAg!B12</f>
        <v>2434658</v>
      </c>
      <c r="C12" s="69">
        <f>SUBoard!C12+SUBR!C12+SUNO!C12+SUSLA!C12+SULaw!C12+SUAg!C12</f>
        <v>2434657.6</v>
      </c>
      <c r="D12" s="306">
        <f>SUBoard!D12+SUBR!D12+SUNO!D12+SUSLA!D12+SULaw!D12+SUAg!D12</f>
        <v>2434657.6</v>
      </c>
      <c r="E12" s="69">
        <f>SUBoard!E12+SUBR!E12+SUNO!E12+SUSLA!E12+SULaw!E12+SUAg!E12</f>
        <v>2450996.7000000002</v>
      </c>
      <c r="F12" s="69">
        <f t="shared" si="1"/>
        <v>16339.100000000093</v>
      </c>
      <c r="G12" s="70">
        <f t="shared" si="0"/>
        <v>6.7110463500083513E-3</v>
      </c>
      <c r="I12" s="225"/>
    </row>
    <row r="13" spans="1:10" ht="15" customHeight="1" x14ac:dyDescent="0.25">
      <c r="A13" s="75" t="s">
        <v>17</v>
      </c>
      <c r="B13" s="69">
        <f>SUBoard!B13+SUBR!B13+SUNO!B13+SUSLA!B13+SULaw!B13+SUAg!B13</f>
        <v>1000000</v>
      </c>
      <c r="C13" s="69">
        <f>SUBoard!C13+SUBR!C13+SUNO!C13+SUSLA!C13+SULaw!C13+SUAg!C13</f>
        <v>1000000</v>
      </c>
      <c r="D13" s="306">
        <f>SUBoard!D13+SUBR!D13+SUNO!D13+SUSLA!D13+SULaw!D13+SUAg!D13</f>
        <v>1000000</v>
      </c>
      <c r="E13" s="69">
        <f>SUBoard!E13+SUBR!E13+SUNO!E13+SUSLA!E13+SULaw!E13+SUAg!E13</f>
        <v>1000000</v>
      </c>
      <c r="F13" s="69">
        <f t="shared" si="1"/>
        <v>0</v>
      </c>
      <c r="G13" s="70">
        <f t="shared" si="0"/>
        <v>0</v>
      </c>
      <c r="I13" s="225"/>
    </row>
    <row r="14" spans="1:10" ht="15" customHeight="1" x14ac:dyDescent="0.25">
      <c r="A14" s="75" t="s">
        <v>18</v>
      </c>
      <c r="B14" s="69">
        <f>SUBoard!B14+SUBR!B14+SUNO!B14+SUSLA!B14+SULaw!B14+SUAg!B14</f>
        <v>0</v>
      </c>
      <c r="C14" s="69">
        <f>SUBoard!C14+SUBR!C14+SUNO!C14+SUSLA!C14+SULaw!C14+SUAg!C14</f>
        <v>0</v>
      </c>
      <c r="D14" s="306">
        <f>SUBoard!D14+SUBR!D14+SUNO!D14+SUSLA!D14+SULaw!D14+SUAg!D14</f>
        <v>0</v>
      </c>
      <c r="E14" s="69">
        <f>SUBoard!E14+SUBR!E14+SUNO!E14+SUSLA!E14+SULaw!E14+SUAg!E14</f>
        <v>0</v>
      </c>
      <c r="F14" s="69">
        <f t="shared" si="1"/>
        <v>0</v>
      </c>
      <c r="G14" s="70">
        <f t="shared" si="0"/>
        <v>0</v>
      </c>
      <c r="I14" s="225"/>
    </row>
    <row r="15" spans="1:10" ht="15" customHeight="1" x14ac:dyDescent="0.25">
      <c r="A15" s="75" t="s">
        <v>19</v>
      </c>
      <c r="B15" s="69">
        <f>SUBoard!B15+SUBR!B15+SUNO!B15+SUSLA!B15+SULaw!B15+SUAg!B15</f>
        <v>0</v>
      </c>
      <c r="C15" s="69">
        <f>SUBoard!C15+SUBR!C15+SUNO!C15+SUSLA!C15+SULaw!C15+SUAg!C15</f>
        <v>0</v>
      </c>
      <c r="D15" s="306">
        <f>SUBoard!D15+SUBR!D15+SUNO!D15+SUSLA!D15+SULaw!D15+SUAg!D15</f>
        <v>0</v>
      </c>
      <c r="E15" s="69">
        <f>SUBoard!E15+SUBR!E15+SUNO!E15+SUSLA!E15+SULaw!E15+SUAg!E15</f>
        <v>0</v>
      </c>
      <c r="F15" s="69">
        <f t="shared" si="1"/>
        <v>0</v>
      </c>
      <c r="G15" s="70">
        <f t="shared" si="0"/>
        <v>0</v>
      </c>
      <c r="I15" s="225"/>
    </row>
    <row r="16" spans="1:10" ht="15" customHeight="1" x14ac:dyDescent="0.25">
      <c r="A16" s="75" t="s">
        <v>20</v>
      </c>
      <c r="B16" s="69">
        <f>SUBoard!B16+SUBR!B16+SUNO!B16+SUSLA!B16+SULaw!B16+SUAg!B16</f>
        <v>50000</v>
      </c>
      <c r="C16" s="69">
        <f>SUBoard!C16+SUBR!C16+SUNO!C16+SUSLA!C16+SULaw!C16+SUAg!C16</f>
        <v>50000</v>
      </c>
      <c r="D16" s="306">
        <f>SUBoard!D16+SUBR!D16+SUNO!D16+SUSLA!D16+SULaw!D16+SUAg!D16</f>
        <v>50000</v>
      </c>
      <c r="E16" s="69">
        <f>SUBoard!E16+SUBR!E16+SUNO!E16+SUSLA!E16+SULaw!E16+SUAg!E16</f>
        <v>50000</v>
      </c>
      <c r="F16" s="69">
        <f t="shared" si="1"/>
        <v>0</v>
      </c>
      <c r="G16" s="70">
        <f t="shared" si="0"/>
        <v>0</v>
      </c>
      <c r="I16" s="225"/>
    </row>
    <row r="17" spans="1:9" ht="15" customHeight="1" x14ac:dyDescent="0.25">
      <c r="A17" s="75" t="s">
        <v>21</v>
      </c>
      <c r="B17" s="69">
        <f>SUBoard!B17+SUBR!B17+SUNO!B17+SUSLA!B17+SULaw!B17+SUAg!B17</f>
        <v>750000</v>
      </c>
      <c r="C17" s="69">
        <f>SUBoard!C17+SUBR!C17+SUNO!C17+SUSLA!C17+SULaw!C17+SUAg!C17</f>
        <v>750000</v>
      </c>
      <c r="D17" s="306">
        <f>SUBoard!D17+SUBR!D17+SUNO!D17+SUSLA!D17+SULaw!D17+SUAg!D17</f>
        <v>750000</v>
      </c>
      <c r="E17" s="69">
        <f>SUBoard!E17+SUBR!E17+SUNO!E17+SUSLA!E17+SULaw!E17+SUAg!E17</f>
        <v>750000</v>
      </c>
      <c r="F17" s="69">
        <f t="shared" si="1"/>
        <v>0</v>
      </c>
      <c r="G17" s="70">
        <f t="shared" si="0"/>
        <v>0</v>
      </c>
      <c r="I17" s="225"/>
    </row>
    <row r="18" spans="1:9" ht="15" customHeight="1" x14ac:dyDescent="0.25">
      <c r="A18" s="75" t="s">
        <v>22</v>
      </c>
      <c r="B18" s="69">
        <f>SUBoard!B18+SUBR!B18+SUNO!B18+SUSLA!B18+SULaw!B18+SUAg!B18</f>
        <v>0</v>
      </c>
      <c r="C18" s="69">
        <f>SUBoard!C18+SUBR!C18+SUNO!C18+SUSLA!C18+SULaw!C18+SUAg!C18</f>
        <v>0</v>
      </c>
      <c r="D18" s="306">
        <f>SUBoard!D18+SUBR!D18+SUNO!D18+SUSLA!D18+SULaw!D18+SUAg!D18</f>
        <v>0</v>
      </c>
      <c r="E18" s="69">
        <f>SUBoard!E18+SUBR!E18+SUNO!E18+SUSLA!E18+SULaw!E18+SUAg!E18</f>
        <v>0</v>
      </c>
      <c r="F18" s="69">
        <f t="shared" si="1"/>
        <v>0</v>
      </c>
      <c r="G18" s="70">
        <f t="shared" si="0"/>
        <v>0</v>
      </c>
      <c r="I18" s="225"/>
    </row>
    <row r="19" spans="1:9" ht="15" customHeight="1" x14ac:dyDescent="0.25">
      <c r="A19" s="75" t="s">
        <v>23</v>
      </c>
      <c r="B19" s="69">
        <f>SUBoard!B19+SUBR!B19+SUNO!B19+SUSLA!B19+SULaw!B19+SUAg!B19</f>
        <v>0</v>
      </c>
      <c r="C19" s="69">
        <f>SUBoard!C19+SUBR!C19+SUNO!C19+SUSLA!C19+SULaw!C19+SUAg!C19</f>
        <v>0</v>
      </c>
      <c r="D19" s="306">
        <f>SUBoard!D19+SUBR!D19+SUNO!D19+SUSLA!D19+SULaw!D19+SUAg!D19</f>
        <v>0</v>
      </c>
      <c r="E19" s="69">
        <f>SUBoard!E19+SUBR!E19+SUNO!E19+SUSLA!E19+SULaw!E19+SUAg!E19</f>
        <v>0</v>
      </c>
      <c r="F19" s="69">
        <f t="shared" si="1"/>
        <v>0</v>
      </c>
      <c r="G19" s="70">
        <f t="shared" si="0"/>
        <v>0</v>
      </c>
      <c r="I19" s="225"/>
    </row>
    <row r="20" spans="1:9" ht="15" customHeight="1" x14ac:dyDescent="0.25">
      <c r="A20" s="75" t="s">
        <v>24</v>
      </c>
      <c r="B20" s="69">
        <f>SUBoard!B20+SUBR!B20+SUNO!B20+SUSLA!B20+SULaw!B20+SUAg!B20</f>
        <v>0</v>
      </c>
      <c r="C20" s="69">
        <f>SUBoard!C20+SUBR!C20+SUNO!C20+SUSLA!C20+SULaw!C20+SUAg!C20</f>
        <v>0</v>
      </c>
      <c r="D20" s="306">
        <f>SUBoard!D20+SUBR!D20+SUNO!D20+SUSLA!D20+SULaw!D20+SUAg!D20</f>
        <v>0</v>
      </c>
      <c r="E20" s="69">
        <f>SUBoard!E20+SUBR!E20+SUNO!E20+SUSLA!E20+SULaw!E20+SUAg!E20</f>
        <v>0</v>
      </c>
      <c r="F20" s="69">
        <f t="shared" si="1"/>
        <v>0</v>
      </c>
      <c r="G20" s="70">
        <f t="shared" si="0"/>
        <v>0</v>
      </c>
      <c r="I20" s="225"/>
    </row>
    <row r="21" spans="1:9" ht="15" customHeight="1" x14ac:dyDescent="0.25">
      <c r="A21" s="75" t="s">
        <v>25</v>
      </c>
      <c r="B21" s="69">
        <f>SUBoard!B21+SUBR!B21+SUNO!B21+SUSLA!B21+SULaw!B21+SUAg!B21</f>
        <v>0</v>
      </c>
      <c r="C21" s="69">
        <f>SUBoard!C21+SUBR!C21+SUNO!C21+SUSLA!C21+SULaw!C21+SUAg!C21</f>
        <v>0</v>
      </c>
      <c r="D21" s="306">
        <f>SUBoard!D21+SUBR!D21+SUNO!D21+SUSLA!D21+SULaw!D21+SUAg!D21</f>
        <v>0</v>
      </c>
      <c r="E21" s="69">
        <f>SUBoard!E21+SUBR!E21+SUNO!E21+SUSLA!E21+SULaw!E21+SUAg!E21</f>
        <v>0</v>
      </c>
      <c r="F21" s="69">
        <f t="shared" si="1"/>
        <v>0</v>
      </c>
      <c r="G21" s="70">
        <f t="shared" si="0"/>
        <v>0</v>
      </c>
      <c r="I21" s="225"/>
    </row>
    <row r="22" spans="1:9" ht="15" customHeight="1" x14ac:dyDescent="0.25">
      <c r="A22" s="75" t="s">
        <v>26</v>
      </c>
      <c r="B22" s="69">
        <f>SUBoard!B22+SUBR!B22+SUNO!B22+SUSLA!B22+SULaw!B22+SUAg!B22</f>
        <v>0</v>
      </c>
      <c r="C22" s="69">
        <f>SUBoard!C22+SUBR!C22+SUNO!C22+SUSLA!C22+SULaw!C22+SUAg!C22</f>
        <v>0</v>
      </c>
      <c r="D22" s="306">
        <f>SUBoard!D22+SUBR!D22+SUNO!D22+SUSLA!D22+SULaw!D22+SUAg!D22</f>
        <v>0</v>
      </c>
      <c r="E22" s="69">
        <f>SUBoard!E22+SUBR!E22+SUNO!E22+SUSLA!E22+SULaw!E22+SUAg!E22</f>
        <v>0</v>
      </c>
      <c r="F22" s="69">
        <f t="shared" si="1"/>
        <v>0</v>
      </c>
      <c r="G22" s="70">
        <f t="shared" si="0"/>
        <v>0</v>
      </c>
      <c r="I22" s="225"/>
    </row>
    <row r="23" spans="1:9" ht="15" customHeight="1" x14ac:dyDescent="0.25">
      <c r="A23" s="76" t="s">
        <v>27</v>
      </c>
      <c r="B23" s="69">
        <f>SUBoard!B23+SUBR!B23+SUNO!B23+SUSLA!B23+SULaw!B23+SUAg!B23</f>
        <v>0</v>
      </c>
      <c r="C23" s="69">
        <f>SUBoard!C23+SUBR!C23+SUNO!C23+SUSLA!C23+SULaw!C23+SUAg!C23</f>
        <v>0</v>
      </c>
      <c r="D23" s="306">
        <f>SUBoard!D23+SUBR!D23+SUNO!D23+SUSLA!D23+SULaw!D23+SUAg!D23</f>
        <v>0</v>
      </c>
      <c r="E23" s="69">
        <f>SUBoard!E23+SUBR!E23+SUNO!E23+SUSLA!E23+SULaw!E23+SUAg!E23</f>
        <v>0</v>
      </c>
      <c r="F23" s="69">
        <f t="shared" si="1"/>
        <v>0</v>
      </c>
      <c r="G23" s="70">
        <f t="shared" si="0"/>
        <v>0</v>
      </c>
      <c r="I23" s="225"/>
    </row>
    <row r="24" spans="1:9" ht="15" customHeight="1" x14ac:dyDescent="0.25">
      <c r="A24" s="76" t="s">
        <v>28</v>
      </c>
      <c r="B24" s="69">
        <f>SUBoard!B24+SUBR!B24+SUNO!B24+SUSLA!B24+SULaw!B24+SUAg!B24</f>
        <v>0</v>
      </c>
      <c r="C24" s="69">
        <f>SUBoard!C24+SUBR!C24+SUNO!C24+SUSLA!C24+SULaw!C24+SUAg!C24</f>
        <v>0</v>
      </c>
      <c r="D24" s="306">
        <f>SUBoard!D24+SUBR!D24+SUNO!D24+SUSLA!D24+SULaw!D24+SUAg!D24</f>
        <v>0</v>
      </c>
      <c r="E24" s="69">
        <f>SUBoard!E24+SUBR!E24+SUNO!E24+SUSLA!E24+SULaw!E24+SUAg!E24</f>
        <v>0</v>
      </c>
      <c r="F24" s="69">
        <f t="shared" si="1"/>
        <v>0</v>
      </c>
      <c r="G24" s="70">
        <f t="shared" si="0"/>
        <v>0</v>
      </c>
      <c r="I24" s="225"/>
    </row>
    <row r="25" spans="1:9" ht="15" customHeight="1" x14ac:dyDescent="0.25">
      <c r="A25" s="76" t="s">
        <v>29</v>
      </c>
      <c r="B25" s="69">
        <f>SUBoard!B25+SUBR!B25+SUNO!B25+SUSLA!B25+SULaw!B25+SUAg!B25</f>
        <v>0</v>
      </c>
      <c r="C25" s="69">
        <f>SUBoard!C25+SUBR!C25+SUNO!C25+SUSLA!C25+SULaw!C25+SUAg!C25</f>
        <v>0</v>
      </c>
      <c r="D25" s="306">
        <f>SUBoard!D25+SUBR!D25+SUNO!D25+SUSLA!D25+SULaw!D25+SUAg!D25</f>
        <v>0</v>
      </c>
      <c r="E25" s="69">
        <f>SUBoard!E25+SUBR!E25+SUNO!E25+SUSLA!E25+SULaw!E25+SUAg!E25</f>
        <v>0</v>
      </c>
      <c r="F25" s="69">
        <f t="shared" si="1"/>
        <v>0</v>
      </c>
      <c r="G25" s="70">
        <f t="shared" si="0"/>
        <v>0</v>
      </c>
      <c r="I25" s="225"/>
    </row>
    <row r="26" spans="1:9" ht="15" customHeight="1" x14ac:dyDescent="0.25">
      <c r="A26" s="76" t="s">
        <v>30</v>
      </c>
      <c r="B26" s="69">
        <f>SUBoard!B26+SUBR!B26+SUNO!B26+SUSLA!B26+SULaw!B26+SUAg!B26</f>
        <v>0</v>
      </c>
      <c r="C26" s="69">
        <f>SUBoard!C26+SUBR!C26+SUNO!C26+SUSLA!C26+SULaw!C26+SUAg!C26</f>
        <v>0</v>
      </c>
      <c r="D26" s="306">
        <f>SUBoard!D26+SUBR!D26+SUNO!D26+SUSLA!D26+SULaw!D26+SUAg!D26</f>
        <v>0</v>
      </c>
      <c r="E26" s="69">
        <f>SUBoard!E26+SUBR!E26+SUNO!E26+SUSLA!E26+SULaw!E26+SUAg!E26</f>
        <v>0</v>
      </c>
      <c r="F26" s="69">
        <f t="shared" si="1"/>
        <v>0</v>
      </c>
      <c r="G26" s="70">
        <f t="shared" si="0"/>
        <v>0</v>
      </c>
      <c r="I26" s="225"/>
    </row>
    <row r="27" spans="1:9" ht="15" customHeight="1" x14ac:dyDescent="0.25">
      <c r="A27" s="76" t="s">
        <v>31</v>
      </c>
      <c r="B27" s="69">
        <f>SUBoard!B27+SUBR!B27+SUNO!B27+SUSLA!B27+SULaw!B27+SUAg!B27</f>
        <v>0</v>
      </c>
      <c r="C27" s="69">
        <f>SUBoard!C27+SUBR!C27+SUNO!C27+SUSLA!C27+SULaw!C27+SUAg!C27</f>
        <v>0</v>
      </c>
      <c r="D27" s="306">
        <f>SUBoard!D27+SUBR!D27+SUNO!D27+SUSLA!D27+SULaw!D27+SUAg!D27</f>
        <v>0</v>
      </c>
      <c r="E27" s="69">
        <f>SUBoard!E27+SUBR!E27+SUNO!E27+SUSLA!E27+SULaw!E27+SUAg!E27</f>
        <v>0</v>
      </c>
      <c r="F27" s="69">
        <f t="shared" si="1"/>
        <v>0</v>
      </c>
      <c r="G27" s="70">
        <f t="shared" si="0"/>
        <v>0</v>
      </c>
      <c r="I27" s="225"/>
    </row>
    <row r="28" spans="1:9" ht="15" customHeight="1" x14ac:dyDescent="0.25">
      <c r="A28" s="76" t="s">
        <v>87</v>
      </c>
      <c r="B28" s="69">
        <f>SUBoard!B28+SUBR!B28+SUNO!B28+SUSLA!B28+SULaw!B28+SUAg!B28</f>
        <v>0</v>
      </c>
      <c r="C28" s="69">
        <f>SUBoard!C28+SUBR!C28+SUNO!C28+SUSLA!C28+SULaw!C28+SUAg!C28</f>
        <v>0</v>
      </c>
      <c r="D28" s="306">
        <f>SUBoard!D28+SUBR!D28+SUNO!D28+SUSLA!D28+SULaw!D28+SUAg!D28</f>
        <v>0</v>
      </c>
      <c r="E28" s="69">
        <f>SUBoard!E28+SUBR!E28+SUNO!E28+SUSLA!E28+SULaw!E28+SUAg!E28</f>
        <v>0</v>
      </c>
      <c r="F28" s="69">
        <f t="shared" si="1"/>
        <v>0</v>
      </c>
      <c r="G28" s="70">
        <f t="shared" si="0"/>
        <v>0</v>
      </c>
      <c r="I28" s="225"/>
    </row>
    <row r="29" spans="1:9" ht="15" customHeight="1" x14ac:dyDescent="0.25">
      <c r="A29" s="76" t="s">
        <v>32</v>
      </c>
      <c r="B29" s="69">
        <f>SUBoard!B29+SUBR!B29+SUNO!B29+SUSLA!B29+SULaw!B29+SUAg!B29</f>
        <v>0</v>
      </c>
      <c r="C29" s="69">
        <f>SUBoard!C29+SUBR!C29+SUNO!C29+SUSLA!C29+SULaw!C29+SUAg!C29</f>
        <v>0</v>
      </c>
      <c r="D29" s="306">
        <f>SUBoard!D29+SUBR!D29+SUNO!D29+SUSLA!D29+SULaw!D29+SUAg!D29</f>
        <v>0</v>
      </c>
      <c r="E29" s="69">
        <f>SUBoard!E29+SUBR!E29+SUNO!E29+SUSLA!E29+SULaw!E29+SUAg!E29</f>
        <v>0</v>
      </c>
      <c r="F29" s="69">
        <f t="shared" si="1"/>
        <v>0</v>
      </c>
      <c r="G29" s="70">
        <f t="shared" si="0"/>
        <v>0</v>
      </c>
      <c r="I29" s="225"/>
    </row>
    <row r="30" spans="1:9" ht="15" customHeight="1" x14ac:dyDescent="0.25">
      <c r="A30" s="217" t="s">
        <v>199</v>
      </c>
      <c r="B30" s="69">
        <f>SUBoard!B30+SUBR!B30+SUNO!B30+SUSLA!B30+SULaw!B30+SUAg!B30</f>
        <v>0</v>
      </c>
      <c r="C30" s="69">
        <f>SUBoard!C30+SUBR!C30+SUNO!C30+SUSLA!C30+SULaw!C30+SUAg!C30</f>
        <v>0</v>
      </c>
      <c r="D30" s="306">
        <f>SUBoard!D30+SUBR!D30+SUNO!D30+SUSLA!D30+SULaw!D30+SUAg!D30</f>
        <v>0</v>
      </c>
      <c r="E30" s="69">
        <f>SUBoard!E30+SUBR!E30+SUNO!E30+SUSLA!E30+SULaw!E30+SUAg!E30</f>
        <v>0</v>
      </c>
      <c r="F30" s="69">
        <f t="shared" si="1"/>
        <v>0</v>
      </c>
      <c r="G30" s="70">
        <f t="shared" si="0"/>
        <v>0</v>
      </c>
      <c r="I30" s="225"/>
    </row>
    <row r="31" spans="1:9" ht="15" customHeight="1" x14ac:dyDescent="0.25">
      <c r="A31" s="76" t="s">
        <v>200</v>
      </c>
      <c r="B31" s="69">
        <f>SUBoard!B31+SUBR!B31+SUNO!B31+SUSLA!B31+SULaw!B31+SUAg!B31</f>
        <v>0</v>
      </c>
      <c r="C31" s="69">
        <f>SUBoard!C31+SUBR!C31+SUNO!C31+SUSLA!C31+SULaw!C31+SUAg!C31</f>
        <v>0</v>
      </c>
      <c r="D31" s="306">
        <f>SUBoard!D31+SUBR!D31+SUNO!D31+SUSLA!D31+SULaw!D31+SUAg!D31</f>
        <v>0</v>
      </c>
      <c r="E31" s="69">
        <f>SUBoard!E31+SUBR!E31+SUNO!E31+SUSLA!E31+SULaw!E31+SUAg!E31</f>
        <v>0</v>
      </c>
      <c r="F31" s="69">
        <f t="shared" si="1"/>
        <v>0</v>
      </c>
      <c r="G31" s="70">
        <f t="shared" si="0"/>
        <v>0</v>
      </c>
      <c r="I31" s="225"/>
    </row>
    <row r="32" spans="1:9" ht="15" customHeight="1" x14ac:dyDescent="0.25">
      <c r="A32" s="350" t="s">
        <v>211</v>
      </c>
      <c r="B32" s="69">
        <f>SUBoard!B32+SUBR!B32+SUNO!B32+SUSLA!B32+SULaw!B32+SUAg!B32</f>
        <v>0</v>
      </c>
      <c r="C32" s="69">
        <f>SUBoard!C32+SUBR!C32+SUNO!C32+SUSLA!C32+SULaw!C32+SUAg!C32</f>
        <v>0</v>
      </c>
      <c r="D32" s="306">
        <f>SUBoard!D32+SUBR!D32+SUNO!D32+SUSLA!D32+SULaw!D32+SUAg!D32</f>
        <v>0</v>
      </c>
      <c r="E32" s="69">
        <f>SUBoard!E32+SUBR!E32+SUNO!E32+SUSLA!E32+SULaw!E32+SUAg!E32</f>
        <v>0</v>
      </c>
      <c r="F32" s="69">
        <f t="shared" ref="F32" si="2">E32-C32</f>
        <v>0</v>
      </c>
      <c r="G32" s="70">
        <f t="shared" ref="G32" si="3">IF(ISBLANK(F32),"  ",IF(C32&gt;0,F32/C32,IF(F32&gt;0,1,0)))</f>
        <v>0</v>
      </c>
      <c r="I32" s="225"/>
    </row>
    <row r="33" spans="1:14" ht="15" customHeight="1" x14ac:dyDescent="0.25">
      <c r="A33" s="77" t="s">
        <v>33</v>
      </c>
      <c r="B33" s="74"/>
      <c r="C33" s="74"/>
      <c r="D33" s="307"/>
      <c r="E33" s="74"/>
      <c r="F33" s="74"/>
      <c r="G33" s="66"/>
      <c r="I33" s="225"/>
    </row>
    <row r="34" spans="1:14" ht="15" customHeight="1" x14ac:dyDescent="0.25">
      <c r="A34" s="73" t="s">
        <v>34</v>
      </c>
      <c r="B34" s="69">
        <f>SUBoard!B34+SUBR!B34+SUNO!B34+SUSLA!B34+SULaw!B34+SUAg!B34</f>
        <v>0</v>
      </c>
      <c r="C34" s="69">
        <f>SUBoard!C34+SUBR!C34+SUNO!C34+SUSLA!C34+SULaw!C34+SUAg!C34</f>
        <v>0</v>
      </c>
      <c r="D34" s="306">
        <f>SUBoard!D34+SUBR!D34+SUNO!D34+SUSLA!D34+SULaw!D34+SUAg!D34</f>
        <v>0</v>
      </c>
      <c r="E34" s="69">
        <f>SUBoard!E34+SUBR!E34+SUNO!E34+SUSLA!E34+SULaw!E34+SUAg!E34</f>
        <v>0</v>
      </c>
      <c r="F34" s="69">
        <f>E34-C34</f>
        <v>0</v>
      </c>
      <c r="G34" s="70">
        <f>IF(ISBLANK(F34),"  ",IF(C34&gt;0,F34/C34,IF(F34&gt;0,1,0)))</f>
        <v>0</v>
      </c>
      <c r="I34" s="225"/>
      <c r="J34" s="139" t="s">
        <v>46</v>
      </c>
    </row>
    <row r="35" spans="1:14" ht="15" customHeight="1" x14ac:dyDescent="0.25">
      <c r="A35" s="78" t="s">
        <v>35</v>
      </c>
      <c r="B35" s="74"/>
      <c r="C35" s="74"/>
      <c r="D35" s="307"/>
      <c r="E35" s="74"/>
      <c r="F35" s="74"/>
      <c r="G35" s="66"/>
      <c r="I35" s="225"/>
    </row>
    <row r="36" spans="1:14" ht="15" customHeight="1" x14ac:dyDescent="0.25">
      <c r="A36" s="73" t="s">
        <v>34</v>
      </c>
      <c r="B36" s="69">
        <f>SUBoard!B36+SUBR!B36+SUNO!B36+SUSLA!B36+SULaw!B36+SUAg!B36</f>
        <v>0</v>
      </c>
      <c r="C36" s="69">
        <f>SUBoard!C36+SUBR!C36+SUNO!C36+SUSLA!C36+SULaw!C36+SUAg!C36</f>
        <v>0</v>
      </c>
      <c r="D36" s="306">
        <f>SUBoard!D36+SUBR!D36+SUNO!D36+SUSLA!D36+SULaw!D36+SUAg!D36</f>
        <v>0</v>
      </c>
      <c r="E36" s="69">
        <f>SUBoard!E36+SUBR!E36+SUNO!E36+SUSLA!E36+SULaw!E36+SUAg!E36</f>
        <v>0</v>
      </c>
      <c r="F36" s="69">
        <f>E36-C36</f>
        <v>0</v>
      </c>
      <c r="G36" s="70">
        <f>IF(ISBLANK(F36),"  ",IF(C36&gt;0,F36/C36,IF(F36&gt;0,1,0)))</f>
        <v>0</v>
      </c>
      <c r="I36" s="225"/>
    </row>
    <row r="37" spans="1:14" ht="15" customHeight="1" x14ac:dyDescent="0.25">
      <c r="A37" s="75" t="s">
        <v>36</v>
      </c>
      <c r="B37" s="112"/>
      <c r="C37" s="112"/>
      <c r="D37" s="319"/>
      <c r="E37" s="112"/>
      <c r="F37" s="72"/>
      <c r="G37" s="70" t="s">
        <v>37</v>
      </c>
      <c r="I37" s="225"/>
      <c r="J37" s="139" t="s">
        <v>46</v>
      </c>
    </row>
    <row r="38" spans="1:14" s="124" customFormat="1" ht="15" customHeight="1" x14ac:dyDescent="0.25">
      <c r="A38" s="79" t="s">
        <v>38</v>
      </c>
      <c r="B38" s="87">
        <f>SUBoard!B38+SUBR!B38+SUNO!B38+SUSLA!B38+SULaw!B38+SUAg!B38</f>
        <v>47676942</v>
      </c>
      <c r="C38" s="87">
        <f>SUBoard!C38+SUBR!C38+SUNO!C38+SUSLA!C38+SULaw!C38+SUAg!C38</f>
        <v>51951941.200000003</v>
      </c>
      <c r="D38" s="310">
        <f>SUBoard!D38+SUBR!D38+SUNO!D38+SUSLA!D38+SULaw!D38+SUAg!D38-0.13</f>
        <v>51951941.07</v>
      </c>
      <c r="E38" s="87">
        <f>SUBoard!E38+SUBR!E38+SUNO!E38+SUSLA!E38+SULaw!E38+SUAg!E38-0.13</f>
        <v>51649793.269999996</v>
      </c>
      <c r="F38" s="87">
        <f>E38-C38</f>
        <v>-302147.93000000715</v>
      </c>
      <c r="G38" s="81">
        <f>IF(ISBLANK(F38),"  ",IF(C38&gt;0,F38/C38,IF(F38&gt;0,1,0)))</f>
        <v>-5.815912226201995E-3</v>
      </c>
      <c r="I38" s="226"/>
    </row>
    <row r="39" spans="1:14" ht="15" customHeight="1" x14ac:dyDescent="0.25">
      <c r="A39" s="77" t="s">
        <v>39</v>
      </c>
      <c r="B39" s="74"/>
      <c r="C39" s="74"/>
      <c r="D39" s="307"/>
      <c r="E39" s="74"/>
      <c r="F39" s="74"/>
      <c r="G39" s="66"/>
      <c r="I39" s="225"/>
    </row>
    <row r="40" spans="1:14" ht="15" customHeight="1" x14ac:dyDescent="0.25">
      <c r="A40" s="82" t="s">
        <v>40</v>
      </c>
      <c r="B40" s="69">
        <f>SUBoard!B40+SUBR!B40+SUNO!B40+SUSLA!B40+SULaw!B40+SUAg!B40</f>
        <v>0</v>
      </c>
      <c r="C40" s="69">
        <f>SUBoard!C40+SUBR!C40+SUNO!C40+SUSLA!C40+SULaw!C40+SUAg!C40</f>
        <v>0</v>
      </c>
      <c r="D40" s="306">
        <f>SUBoard!D40+SUBR!D40+SUNO!D40+SUSLA!D40+SULaw!D40+SUAg!D40</f>
        <v>0</v>
      </c>
      <c r="E40" s="69">
        <f>SUBoard!E40+SUBR!E40+SUNO!E40+SUSLA!E40+SULaw!E40+SUAg!E40</f>
        <v>0</v>
      </c>
      <c r="F40" s="69">
        <f>E40-C40</f>
        <v>0</v>
      </c>
      <c r="G40" s="70">
        <f t="shared" ref="G40:G45" si="4">IF(ISBLANK(F40),"  ",IF(C40&gt;0,F40/C40,IF(F40&gt;0,1,0)))</f>
        <v>0</v>
      </c>
      <c r="I40" s="225"/>
    </row>
    <row r="41" spans="1:14" ht="15" customHeight="1" x14ac:dyDescent="0.25">
      <c r="A41" s="83" t="s">
        <v>41</v>
      </c>
      <c r="B41" s="69">
        <f>SUBoard!B41+SUBR!B41+SUNO!B41+SUSLA!B41+SULaw!B41+SUAg!B41</f>
        <v>0</v>
      </c>
      <c r="C41" s="69">
        <f>SUBoard!C41+SUBR!C41+SUNO!C41+SUSLA!C41+SULaw!C41+SUAg!C41</f>
        <v>0</v>
      </c>
      <c r="D41" s="306">
        <f>SUBoard!D41+SUBR!D41+SUNO!D41+SUSLA!D41+SULaw!D41+SUAg!D41</f>
        <v>0</v>
      </c>
      <c r="E41" s="69">
        <f>SUBoard!E41+SUBR!E41+SUNO!E41+SUSLA!E41+SULaw!E41+SUAg!E41</f>
        <v>0</v>
      </c>
      <c r="F41" s="69">
        <f>E41-C41</f>
        <v>0</v>
      </c>
      <c r="G41" s="70">
        <f t="shared" si="4"/>
        <v>0</v>
      </c>
      <c r="I41" s="225"/>
    </row>
    <row r="42" spans="1:14" ht="15" customHeight="1" x14ac:dyDescent="0.25">
      <c r="A42" s="83" t="s">
        <v>42</v>
      </c>
      <c r="B42" s="69">
        <f>SUBoard!B42+SUBR!B42+SUNO!B42+SUSLA!B42+SULaw!B42+SUAg!B42</f>
        <v>0</v>
      </c>
      <c r="C42" s="69">
        <f>SUBoard!C42+SUBR!C42+SUNO!C42+SUSLA!C42+SULaw!C42+SUAg!C42</f>
        <v>0</v>
      </c>
      <c r="D42" s="306">
        <f>SUBoard!D42+SUBR!D42+SUNO!D42+SUSLA!D42+SULaw!D42+SUAg!D42</f>
        <v>0</v>
      </c>
      <c r="E42" s="69">
        <f>SUBoard!E42+SUBR!E42+SUNO!E42+SUSLA!E42+SULaw!E42+SUAg!E42</f>
        <v>0</v>
      </c>
      <c r="F42" s="69">
        <f t="shared" ref="F42:F45" si="5">E42-C42</f>
        <v>0</v>
      </c>
      <c r="G42" s="70">
        <f t="shared" si="4"/>
        <v>0</v>
      </c>
      <c r="I42" s="225"/>
    </row>
    <row r="43" spans="1:14" ht="15" customHeight="1" x14ac:dyDescent="0.25">
      <c r="A43" s="83" t="s">
        <v>43</v>
      </c>
      <c r="B43" s="69">
        <f>SUBoard!B43+SUBR!B43+SUNO!B43+SUSLA!B43+SULaw!B43+SUAg!B43</f>
        <v>0</v>
      </c>
      <c r="C43" s="69">
        <f>SUBoard!C43+SUBR!C43+SUNO!C43+SUSLA!C43+SULaw!C43+SUAg!C43</f>
        <v>0</v>
      </c>
      <c r="D43" s="306">
        <f>SUBoard!D43+SUBR!D43+SUNO!D43+SUSLA!D43+SULaw!D43+SUAg!D43</f>
        <v>0</v>
      </c>
      <c r="E43" s="69">
        <f>SUBoard!E43+SUBR!E43+SUNO!E43+SUSLA!E43+SULaw!E43+SUAg!E43</f>
        <v>0</v>
      </c>
      <c r="F43" s="69">
        <f t="shared" si="5"/>
        <v>0</v>
      </c>
      <c r="G43" s="70">
        <f t="shared" si="4"/>
        <v>0</v>
      </c>
      <c r="I43" s="225"/>
    </row>
    <row r="44" spans="1:14" ht="15" customHeight="1" x14ac:dyDescent="0.25">
      <c r="A44" s="84" t="s">
        <v>44</v>
      </c>
      <c r="B44" s="69">
        <f>SUBoard!B44+SUBR!B44+SUNO!B44+SUSLA!B44+SULaw!B44+SUAg!B44</f>
        <v>0</v>
      </c>
      <c r="C44" s="69">
        <f>SUBoard!C44+SUBR!C44+SUNO!C44+SUSLA!C44+SULaw!C44+SUAg!C44</f>
        <v>0</v>
      </c>
      <c r="D44" s="306">
        <f>SUBoard!D44+SUBR!D44+SUNO!D44+SUSLA!D44+SULaw!D44+SUAg!D44</f>
        <v>0</v>
      </c>
      <c r="E44" s="69">
        <f>SUBoard!E44+SUBR!E44+SUNO!E44+SUSLA!E44+SULaw!E44+SUAg!E44</f>
        <v>0</v>
      </c>
      <c r="F44" s="69">
        <f t="shared" si="5"/>
        <v>0</v>
      </c>
      <c r="G44" s="70">
        <f t="shared" si="4"/>
        <v>0</v>
      </c>
      <c r="I44" s="225"/>
    </row>
    <row r="45" spans="1:14" s="124" customFormat="1" ht="15" customHeight="1" x14ac:dyDescent="0.25">
      <c r="A45" s="77" t="s">
        <v>45</v>
      </c>
      <c r="B45" s="87">
        <f>SUBoard!B45+SUBR!B45+SUNO!B45+SUSLA!B45+SULaw!B45+SUAg!B45</f>
        <v>0</v>
      </c>
      <c r="C45" s="87">
        <f>SUBoard!C45+SUBR!C45+SUNO!C45+SUSLA!C45+SULaw!C45+SUAg!C45</f>
        <v>0</v>
      </c>
      <c r="D45" s="310">
        <f>SUBoard!D45+SUBR!D45+SUNO!D45+SUSLA!D45+SULaw!D45+SUAg!D45</f>
        <v>0</v>
      </c>
      <c r="E45" s="87">
        <f>SUBoard!E45+SUBR!E45+SUNO!E45+SUSLA!E45+SULaw!E45+SUAg!E45</f>
        <v>0</v>
      </c>
      <c r="F45" s="87">
        <f t="shared" si="5"/>
        <v>0</v>
      </c>
      <c r="G45" s="81">
        <f t="shared" si="4"/>
        <v>0</v>
      </c>
      <c r="I45" s="226"/>
      <c r="N45" s="124" t="s">
        <v>46</v>
      </c>
    </row>
    <row r="46" spans="1:14" ht="15" customHeight="1" x14ac:dyDescent="0.25">
      <c r="A46" s="75" t="s">
        <v>46</v>
      </c>
      <c r="B46" s="74"/>
      <c r="C46" s="74"/>
      <c r="D46" s="307"/>
      <c r="E46" s="74"/>
      <c r="F46" s="74"/>
      <c r="G46" s="66"/>
      <c r="I46" s="225"/>
    </row>
    <row r="47" spans="1:14" s="124" customFormat="1" ht="15" customHeight="1" x14ac:dyDescent="0.25">
      <c r="A47" s="86" t="s">
        <v>47</v>
      </c>
      <c r="B47" s="87">
        <f>SUBoard!B47+SUBR!B47+SUNO!B47+SUSLA!B47+SULaw!B47+SUAg!B47</f>
        <v>4090802</v>
      </c>
      <c r="C47" s="87">
        <f>SUBoard!C47+SUBR!C47+SUNO!C47+SUSLA!C47+SULaw!C47+SUAg!C47</f>
        <v>3869822</v>
      </c>
      <c r="D47" s="310">
        <f>SUBoard!D47+SUBR!D47+SUNO!D47+SUSLA!D47+SULaw!D47+SUAg!D47</f>
        <v>3869822</v>
      </c>
      <c r="E47" s="87">
        <f>SUBoard!E47+SUBR!E47+SUNO!E47+SUSLA!E47+SULaw!E47+SUAg!E47</f>
        <v>3869822</v>
      </c>
      <c r="F47" s="87">
        <f>E47-C47</f>
        <v>0</v>
      </c>
      <c r="G47" s="81">
        <f>IF(ISBLANK(F47),"  ",IF(C47&gt;0,F47/C47,IF(F47&gt;0,1,0)))</f>
        <v>0</v>
      </c>
      <c r="I47" s="226"/>
    </row>
    <row r="48" spans="1:14" ht="15" customHeight="1" x14ac:dyDescent="0.25">
      <c r="A48" s="75" t="s">
        <v>46</v>
      </c>
      <c r="B48" s="80"/>
      <c r="C48" s="80"/>
      <c r="D48" s="311"/>
      <c r="E48" s="80"/>
      <c r="F48" s="74"/>
      <c r="G48" s="66"/>
      <c r="I48" s="226"/>
    </row>
    <row r="49" spans="1:9" ht="15" customHeight="1" x14ac:dyDescent="0.25">
      <c r="A49" s="86" t="s">
        <v>198</v>
      </c>
      <c r="B49" s="87">
        <f>SUBoard!B49+SUBR!B49+SUNO!B49+SUSLA!B49+SULaw!B49+SUAg!B49</f>
        <v>0</v>
      </c>
      <c r="C49" s="87">
        <f>SUBoard!C49+SUBR!C49+SUNO!C49+SUSLA!C49+SULaw!C49+SUAg!C49</f>
        <v>0</v>
      </c>
      <c r="D49" s="310">
        <f>SUBoard!D49+SUBR!D49+SUNO!D49+SUSLA!D49+SULaw!D49+SUAg!D49</f>
        <v>3334184</v>
      </c>
      <c r="E49" s="87">
        <f>SUBoard!E49+SUBR!E49+SUNO!E49+SUSLA!E49+SULaw!E49+SUAg!E49</f>
        <v>0</v>
      </c>
      <c r="F49" s="87">
        <f>E49-C49</f>
        <v>0</v>
      </c>
      <c r="G49" s="81">
        <f>IF(ISBLANK(F49)," ",IF(C49&gt;0,F49/C49,IF(F49&gt;0,1,0)))</f>
        <v>0</v>
      </c>
      <c r="I49" s="226"/>
    </row>
    <row r="50" spans="1:9" ht="15" customHeight="1" x14ac:dyDescent="0.25">
      <c r="A50" s="73"/>
      <c r="B50" s="65"/>
      <c r="C50" s="65"/>
      <c r="D50" s="305"/>
      <c r="E50" s="65"/>
      <c r="F50" s="65"/>
      <c r="G50" s="67"/>
      <c r="I50" s="225"/>
    </row>
    <row r="51" spans="1:9" s="124" customFormat="1" ht="15" customHeight="1" x14ac:dyDescent="0.25">
      <c r="A51" s="86" t="s">
        <v>48</v>
      </c>
      <c r="B51" s="87">
        <f>SUBoard!B51+SUBR!B51+SUNO!B51+SUSLA!B51+SULaw!B51+SUAg!B51</f>
        <v>0</v>
      </c>
      <c r="C51" s="87">
        <f>SUBoard!C51+SUBR!C51+SUNO!C51+SUSLA!C51+SULaw!C51+SUAg!C51</f>
        <v>0</v>
      </c>
      <c r="D51" s="310">
        <f>SUBoard!D51+SUBR!D51+SUNO!D51+SUSLA!D51+SULaw!D51+SUAg!D51</f>
        <v>0</v>
      </c>
      <c r="E51" s="87">
        <f>SUBoard!E51+SUBR!E51+SUNO!E51+SUSLA!E51+SULaw!E51+SUAg!E51</f>
        <v>0</v>
      </c>
      <c r="F51" s="87">
        <f>E51-C51</f>
        <v>0</v>
      </c>
      <c r="G51" s="81">
        <f>IF(ISBLANK(F51),"  ",IF(C51&gt;0,F51/C51,IF(F51&gt;0,1,0)))</f>
        <v>0</v>
      </c>
      <c r="I51" s="226"/>
    </row>
    <row r="52" spans="1:9" ht="15" customHeight="1" x14ac:dyDescent="0.25">
      <c r="A52" s="75" t="s">
        <v>46</v>
      </c>
      <c r="B52" s="74"/>
      <c r="C52" s="74"/>
      <c r="D52" s="307"/>
      <c r="E52" s="74"/>
      <c r="F52" s="74"/>
      <c r="G52" s="66"/>
      <c r="I52" s="225"/>
    </row>
    <row r="53" spans="1:9" s="124" customFormat="1" ht="15" customHeight="1" x14ac:dyDescent="0.25">
      <c r="A53" s="77" t="s">
        <v>49</v>
      </c>
      <c r="B53" s="87">
        <f>SUBoard!B53+SUBR!B53+SUNO!B53+SUSLA!B53+SULaw!B53+SUAg!B53</f>
        <v>100966010.88</v>
      </c>
      <c r="C53" s="87">
        <f>SUBoard!C53+SUBR!C53+SUNO!C53+SUSLA!C53+SULaw!C53+SUAg!C53</f>
        <v>104962571</v>
      </c>
      <c r="D53" s="310">
        <f>SUBoard!D53+SUBR!D53+SUNO!D53+SUSLA!D53+SULaw!D53+SUAg!D53</f>
        <v>104962571</v>
      </c>
      <c r="E53" s="87">
        <f>SUBoard!E53+SUBR!E53+SUNO!E53+SUSLA!E53+SULaw!E53+SUAg!E53</f>
        <v>104962571</v>
      </c>
      <c r="F53" s="87">
        <f>E53-C53</f>
        <v>0</v>
      </c>
      <c r="G53" s="81">
        <f>IF(ISBLANK(F53),"  ",IF(C53&gt;0,F53/C53,IF(F53&gt;0,1,0)))</f>
        <v>0</v>
      </c>
      <c r="I53" s="226"/>
    </row>
    <row r="54" spans="1:9" ht="15" customHeight="1" x14ac:dyDescent="0.25">
      <c r="A54" s="75" t="s">
        <v>46</v>
      </c>
      <c r="B54" s="74"/>
      <c r="C54" s="74"/>
      <c r="D54" s="307"/>
      <c r="E54" s="74"/>
      <c r="F54" s="74"/>
      <c r="G54" s="66"/>
      <c r="I54" s="225"/>
    </row>
    <row r="55" spans="1:9" s="124" customFormat="1" ht="15" customHeight="1" x14ac:dyDescent="0.25">
      <c r="A55" s="88" t="s">
        <v>50</v>
      </c>
      <c r="B55" s="87">
        <f>SUBoard!B55+SUBR!B55+SUNO!B55+SUSLA!B55+SULaw!B55+SUAg!B55</f>
        <v>3406930</v>
      </c>
      <c r="C55" s="87">
        <f>SUBoard!C55+SUBR!C55+SUNO!C55+SUSLA!C55+SULaw!C55+SUAg!C55</f>
        <v>6154209</v>
      </c>
      <c r="D55" s="310">
        <f>SUBoard!D55+SUBR!D55+SUNO!D55+SUSLA!D55+SULaw!D55+SUAg!D55</f>
        <v>6154209</v>
      </c>
      <c r="E55" s="87">
        <f>SUBoard!E55+SUBR!E55+SUNO!E55+SUSLA!E55+SULaw!E55+SUAg!E55</f>
        <v>3654209</v>
      </c>
      <c r="F55" s="87">
        <f>E55-C55</f>
        <v>-2500000</v>
      </c>
      <c r="G55" s="81">
        <f>IF(ISBLANK(F55),"  ",IF(C55&gt;0,F55/C55,IF(F55&gt;0,1,0)))</f>
        <v>-0.4062260478966509</v>
      </c>
      <c r="I55" s="226"/>
    </row>
    <row r="56" spans="1:9" ht="15" customHeight="1" x14ac:dyDescent="0.25">
      <c r="A56" s="77"/>
      <c r="B56" s="65"/>
      <c r="C56" s="65"/>
      <c r="D56" s="305"/>
      <c r="E56" s="65"/>
      <c r="F56" s="65"/>
      <c r="G56" s="90"/>
      <c r="I56" s="225"/>
    </row>
    <row r="57" spans="1:9" s="124" customFormat="1" ht="15" customHeight="1" x14ac:dyDescent="0.25">
      <c r="A57" s="77" t="s">
        <v>51</v>
      </c>
      <c r="B57" s="87">
        <f>SUBoard!B57+SUBR!B57+SUNO!B57+SUSLA!B57+SULaw!B57+SUAg!B57</f>
        <v>0</v>
      </c>
      <c r="C57" s="87">
        <f>SUBoard!C57+SUBR!C57+SUNO!C57+SUSLA!C57+SULaw!C57+SUAg!C57</f>
        <v>0</v>
      </c>
      <c r="D57" s="310">
        <f>SUBoard!D57+SUBR!D57+SUNO!D57+SUSLA!D57+SULaw!D57+SUAg!D57</f>
        <v>0</v>
      </c>
      <c r="E57" s="87">
        <f>SUBoard!E57+SUBR!E57+SUNO!E57+SUSLA!E57+SULaw!E57+SUAg!E57</f>
        <v>0</v>
      </c>
      <c r="F57" s="87">
        <f>E57-C57</f>
        <v>0</v>
      </c>
      <c r="G57" s="81">
        <f>IF(ISBLANK(F57),"  ",IF(C57&gt;0,F57/C57,IF(F57&gt;0,1,0)))</f>
        <v>0</v>
      </c>
      <c r="I57" s="226"/>
    </row>
    <row r="58" spans="1:9" ht="15" customHeight="1" x14ac:dyDescent="0.25">
      <c r="A58" s="75"/>
      <c r="B58" s="74"/>
      <c r="C58" s="74"/>
      <c r="D58" s="307"/>
      <c r="E58" s="74"/>
      <c r="F58" s="74"/>
      <c r="G58" s="66"/>
      <c r="I58" s="225"/>
    </row>
    <row r="59" spans="1:9" s="124" customFormat="1" ht="15" customHeight="1" x14ac:dyDescent="0.25">
      <c r="A59" s="91" t="s">
        <v>52</v>
      </c>
      <c r="B59" s="87">
        <f>B57+B55+B53+B51+B49+B47+-B45+B38</f>
        <v>156140684.88</v>
      </c>
      <c r="C59" s="87">
        <f>C57+C55+C53+C51+C49+C47+-C45+C38</f>
        <v>166938543.19999999</v>
      </c>
      <c r="D59" s="310">
        <f>D57+D55+D53+D51+D49+D47+-D45+D38</f>
        <v>170272727.06999999</v>
      </c>
      <c r="E59" s="87">
        <f>E57+E55+E53+E51+E49+E47+-E45+E38</f>
        <v>164136395.26999998</v>
      </c>
      <c r="F59" s="87">
        <f>E59-C59</f>
        <v>-2802147.9300000072</v>
      </c>
      <c r="G59" s="81">
        <f>IF(ISBLANK(F59),"  ",IF(C59&gt;0,F59/C59,IF(F59&gt;0,1,0)))</f>
        <v>-1.678550606879866E-2</v>
      </c>
      <c r="I59" s="226"/>
    </row>
    <row r="60" spans="1:9" ht="15" customHeight="1" x14ac:dyDescent="0.25">
      <c r="A60" s="92"/>
      <c r="B60" s="74"/>
      <c r="C60" s="74"/>
      <c r="D60" s="307"/>
      <c r="E60" s="74"/>
      <c r="F60" s="74"/>
      <c r="G60" s="66" t="s">
        <v>46</v>
      </c>
      <c r="I60" s="225"/>
    </row>
    <row r="61" spans="1:9" ht="15" customHeight="1" x14ac:dyDescent="0.25">
      <c r="A61" s="93"/>
      <c r="B61" s="65"/>
      <c r="C61" s="65"/>
      <c r="D61" s="305"/>
      <c r="E61" s="65"/>
      <c r="F61" s="65"/>
      <c r="G61" s="67" t="s">
        <v>46</v>
      </c>
      <c r="I61" s="225"/>
    </row>
    <row r="62" spans="1:9" ht="15" customHeight="1" x14ac:dyDescent="0.25">
      <c r="A62" s="91" t="s">
        <v>53</v>
      </c>
      <c r="B62" s="65"/>
      <c r="C62" s="65"/>
      <c r="D62" s="305"/>
      <c r="E62" s="65"/>
      <c r="F62" s="65"/>
      <c r="G62" s="67"/>
      <c r="I62" s="225"/>
    </row>
    <row r="63" spans="1:9" ht="15" customHeight="1" x14ac:dyDescent="0.25">
      <c r="A63" s="73" t="s">
        <v>54</v>
      </c>
      <c r="B63" s="69">
        <f>SUBoard!B63+SUBR!B63+SUNO!B63+SUSLA!B63+SULaw!B63+SUAg!B63</f>
        <v>49173347.246999994</v>
      </c>
      <c r="C63" s="69">
        <f>SUBoard!C63+SUBR!C63+SUNO!C63+SUSLA!C63+SULaw!C63+SUAg!C63</f>
        <v>52879574.840000004</v>
      </c>
      <c r="D63" s="306">
        <f>SUBoard!D63+SUBR!D63+SUNO!D63+SUSLA!D63+SULaw!D63+SUAg!D63</f>
        <v>55701462.930000007</v>
      </c>
      <c r="E63" s="69">
        <f>SUBoard!E63+SUBR!E63+SUNO!E63+SUSLA!E63+SULaw!E63+SUAg!E63</f>
        <v>55276716.599999994</v>
      </c>
      <c r="F63" s="69">
        <f>E63-C63</f>
        <v>2397141.7599999905</v>
      </c>
      <c r="G63" s="70">
        <f t="shared" ref="G63:G76" si="6">IF(ISBLANK(F63),"  ",IF(C63&gt;0,F63/C63,IF(F63&gt;0,1,0)))</f>
        <v>4.5332092159460907E-2</v>
      </c>
      <c r="I63" s="225"/>
    </row>
    <row r="64" spans="1:9" ht="15" customHeight="1" x14ac:dyDescent="0.25">
      <c r="A64" s="75" t="s">
        <v>55</v>
      </c>
      <c r="B64" s="69">
        <f>SUBoard!B64+SUBR!B64+SUNO!B64+SUSLA!B64+SULaw!B64+SUAg!B64</f>
        <v>3100185.7299999995</v>
      </c>
      <c r="C64" s="69">
        <f>SUBoard!C64+SUBR!C64+SUNO!C64+SUSLA!C64+SULaw!C64+SUAg!C64</f>
        <v>5959125</v>
      </c>
      <c r="D64" s="306">
        <f>SUBoard!D64+SUBR!D64+SUNO!D64+SUSLA!D64+SULaw!D64+SUAg!D64</f>
        <v>5959125</v>
      </c>
      <c r="E64" s="69">
        <f>SUBoard!E64+SUBR!E64+SUNO!E64+SUSLA!E64+SULaw!E64+SUAg!E64</f>
        <v>3298307</v>
      </c>
      <c r="F64" s="69">
        <f>E64-C64</f>
        <v>-2660818</v>
      </c>
      <c r="G64" s="70">
        <f t="shared" si="6"/>
        <v>-0.44651152644054287</v>
      </c>
      <c r="I64" s="225"/>
    </row>
    <row r="65" spans="1:9" ht="15" customHeight="1" x14ac:dyDescent="0.25">
      <c r="A65" s="75" t="s">
        <v>56</v>
      </c>
      <c r="B65" s="69">
        <f>SUBoard!B65+SUBR!B65+SUNO!B65+SUSLA!B65+SULaw!B65+SUAg!B65</f>
        <v>3560677.5900000003</v>
      </c>
      <c r="C65" s="69">
        <f>SUBoard!C65+SUBR!C65+SUNO!C65+SUSLA!C65+SULaw!C65+SUAg!C65</f>
        <v>4574166.24</v>
      </c>
      <c r="D65" s="306">
        <f>SUBoard!D65+SUBR!D65+SUNO!D65+SUSLA!D65+SULaw!D65+SUAg!D65</f>
        <v>4574166.24</v>
      </c>
      <c r="E65" s="69">
        <f>SUBoard!E65+SUBR!E65+SUNO!E65+SUSLA!E65+SULaw!E65+SUAg!E65</f>
        <v>3460555.6</v>
      </c>
      <c r="F65" s="69">
        <f t="shared" ref="F65:F76" si="7">E65-C65</f>
        <v>-1113610.6400000001</v>
      </c>
      <c r="G65" s="70">
        <f t="shared" si="6"/>
        <v>-0.24345652990521832</v>
      </c>
      <c r="I65" s="225"/>
    </row>
    <row r="66" spans="1:9" ht="15" customHeight="1" x14ac:dyDescent="0.25">
      <c r="A66" s="75" t="s">
        <v>57</v>
      </c>
      <c r="B66" s="69">
        <f>SUBoard!B66+SUBR!B66+SUNO!B66+SUSLA!B66+SULaw!B66+SUAg!B66</f>
        <v>16497060.763</v>
      </c>
      <c r="C66" s="69">
        <f>SUBoard!C66+SUBR!C66+SUNO!C66+SUSLA!C66+SULaw!C66+SUAg!C66</f>
        <v>16184949.359999999</v>
      </c>
      <c r="D66" s="306">
        <f>SUBoard!D66+SUBR!D66+SUNO!D66+SUSLA!D66+SULaw!D66+SUAg!D66</f>
        <v>16184949.359999999</v>
      </c>
      <c r="E66" s="69">
        <f>SUBoard!E66+SUBR!E66+SUNO!E66+SUSLA!E66+SULaw!E66+SUAg!E66</f>
        <v>16322438.620000001</v>
      </c>
      <c r="F66" s="69">
        <f t="shared" si="7"/>
        <v>137489.26000000164</v>
      </c>
      <c r="G66" s="70">
        <f t="shared" si="6"/>
        <v>8.4948835453138322E-3</v>
      </c>
      <c r="I66" s="225"/>
    </row>
    <row r="67" spans="1:9" ht="15" customHeight="1" x14ac:dyDescent="0.25">
      <c r="A67" s="75" t="s">
        <v>58</v>
      </c>
      <c r="B67" s="69">
        <f>SUBoard!B67+SUBR!B67+SUNO!B67+SUSLA!B67+SULaw!B67+SUAg!B67</f>
        <v>8804213.1699999999</v>
      </c>
      <c r="C67" s="69">
        <f>SUBoard!C67+SUBR!C67+SUNO!C67+SUSLA!C67+SULaw!C67+SUAg!C67</f>
        <v>10232380.870000001</v>
      </c>
      <c r="D67" s="306">
        <f>SUBoard!D67+SUBR!D67+SUNO!D67+SUSLA!D67+SULaw!D67+SUAg!D67</f>
        <v>10237564.870000001</v>
      </c>
      <c r="E67" s="69">
        <f>SUBoard!E67+SUBR!E67+SUNO!E67+SUSLA!E67+SULaw!E67+SUAg!E67</f>
        <v>9070751.5</v>
      </c>
      <c r="F67" s="69">
        <f t="shared" si="7"/>
        <v>-1161629.370000001</v>
      </c>
      <c r="G67" s="70">
        <f t="shared" si="6"/>
        <v>-0.11352483696201596</v>
      </c>
      <c r="I67" s="225"/>
    </row>
    <row r="68" spans="1:9" ht="15" customHeight="1" x14ac:dyDescent="0.25">
      <c r="A68" s="75" t="s">
        <v>59</v>
      </c>
      <c r="B68" s="69">
        <f>SUBoard!B68+SUBR!B68+SUNO!B68+SUSLA!B68+SULaw!B68+SUAg!B68</f>
        <v>40673128.670000002</v>
      </c>
      <c r="C68" s="69">
        <f>SUBoard!C68+SUBR!C68+SUNO!C68+SUSLA!C68+SULaw!C68+SUAg!C68</f>
        <v>40883637.68</v>
      </c>
      <c r="D68" s="306">
        <f>SUBoard!D68+SUBR!D68+SUNO!D68+SUSLA!D68+SULaw!D68+SUAg!D68</f>
        <v>40927856.68</v>
      </c>
      <c r="E68" s="69">
        <f>SUBoard!E68+SUBR!E68+SUNO!E68+SUSLA!E68+SULaw!E68+SUAg!E68</f>
        <v>39562117.5</v>
      </c>
      <c r="F68" s="69">
        <f t="shared" si="7"/>
        <v>-1321520.1799999997</v>
      </c>
      <c r="G68" s="70">
        <f t="shared" si="6"/>
        <v>-3.2323938254801593E-2</v>
      </c>
      <c r="I68" s="225"/>
    </row>
    <row r="69" spans="1:9" ht="15" customHeight="1" x14ac:dyDescent="0.25">
      <c r="A69" s="75" t="s">
        <v>60</v>
      </c>
      <c r="B69" s="69">
        <f>SUBoard!B69+SUBR!B69+SUNO!B69+SUSLA!B69+SULaw!B69+SUAg!B69</f>
        <v>10823579.75</v>
      </c>
      <c r="C69" s="69">
        <f>SUBoard!C69+SUBR!C69+SUNO!C69+SUSLA!C69+SULaw!C69+SUAg!C69</f>
        <v>8128990</v>
      </c>
      <c r="D69" s="306">
        <f>SUBoard!D69+SUBR!D69+SUNO!D69+SUSLA!D69+SULaw!D69+SUAg!D69</f>
        <v>8546281</v>
      </c>
      <c r="E69" s="69">
        <f>SUBoard!E69+SUBR!E69+SUNO!E69+SUSLA!E69+SULaw!E69+SUAg!E69</f>
        <v>8291288</v>
      </c>
      <c r="F69" s="69">
        <f t="shared" si="7"/>
        <v>162298</v>
      </c>
      <c r="G69" s="70">
        <f t="shared" si="6"/>
        <v>1.9965333946775677E-2</v>
      </c>
      <c r="I69" s="225"/>
    </row>
    <row r="70" spans="1:9" ht="15" customHeight="1" x14ac:dyDescent="0.25">
      <c r="A70" s="75" t="s">
        <v>61</v>
      </c>
      <c r="B70" s="69">
        <f>SUBoard!B70+SUBR!B70+SUNO!B70+SUSLA!B70+SULaw!B70+SUAg!B70</f>
        <v>17613133.039999999</v>
      </c>
      <c r="C70" s="69">
        <f>SUBoard!C70+SUBR!C70+SUNO!C70+SUSLA!C70+SULaw!C70+SUAg!C70</f>
        <v>20711841</v>
      </c>
      <c r="D70" s="306">
        <f>SUBoard!D70+SUBR!D70+SUNO!D70+SUSLA!D70+SULaw!D70+SUAg!D70</f>
        <v>20757443</v>
      </c>
      <c r="E70" s="69">
        <f>SUBoard!E70+SUBR!E70+SUNO!E70+SUSLA!E70+SULaw!E70+SUAg!E70</f>
        <v>20242054</v>
      </c>
      <c r="F70" s="69">
        <f t="shared" si="7"/>
        <v>-469787</v>
      </c>
      <c r="G70" s="70">
        <f t="shared" si="6"/>
        <v>-2.2682049364901941E-2</v>
      </c>
      <c r="I70" s="225"/>
    </row>
    <row r="71" spans="1:9" s="124" customFormat="1" ht="15" customHeight="1" x14ac:dyDescent="0.25">
      <c r="A71" s="94" t="s">
        <v>62</v>
      </c>
      <c r="B71" s="87">
        <f>SUBoard!B71+SUBR!B71+SUNO!B71+SUSLA!B71+SULaw!B71+SUAg!B71</f>
        <v>150245325.95999998</v>
      </c>
      <c r="C71" s="87">
        <f>SUBoard!C71+SUBR!C71+SUNO!C71+SUSLA!C71+SULaw!C71+SUAg!C71</f>
        <v>159554664.99000001</v>
      </c>
      <c r="D71" s="310">
        <f>SUBoard!D71+SUBR!D71+SUNO!D71+SUSLA!D71+SULaw!D71+SUAg!D71</f>
        <v>162888849.08000001</v>
      </c>
      <c r="E71" s="87">
        <f>SUBoard!E71+SUBR!E71+SUNO!E71+SUSLA!E71+SULaw!E71+SUAg!E71</f>
        <v>155524228.81999999</v>
      </c>
      <c r="F71" s="87">
        <f t="shared" si="7"/>
        <v>-4030436.1700000167</v>
      </c>
      <c r="G71" s="81">
        <f t="shared" si="6"/>
        <v>-2.5260534815780045E-2</v>
      </c>
      <c r="I71" s="226"/>
    </row>
    <row r="72" spans="1:9" ht="15" customHeight="1" x14ac:dyDescent="0.25">
      <c r="A72" s="75" t="s">
        <v>63</v>
      </c>
      <c r="B72" s="69">
        <f>SUBoard!B72+SUBR!B72+SUNO!B72+SUSLA!B72+SULaw!B72+SUAg!B72</f>
        <v>0</v>
      </c>
      <c r="C72" s="69">
        <f>SUBoard!C72+SUBR!C72+SUNO!C72+SUSLA!C72+SULaw!C72+SUAg!C72</f>
        <v>0</v>
      </c>
      <c r="D72" s="306">
        <f>SUBoard!D72+SUBR!D72+SUNO!D72+SUSLA!D72+SULaw!D72+SUAg!D72</f>
        <v>0</v>
      </c>
      <c r="E72" s="69">
        <f>SUBoard!E72+SUBR!E72+SUNO!E72+SUSLA!E72+SULaw!E72+SUAg!E72</f>
        <v>0</v>
      </c>
      <c r="F72" s="69">
        <f t="shared" si="7"/>
        <v>0</v>
      </c>
      <c r="G72" s="70">
        <f t="shared" si="6"/>
        <v>0</v>
      </c>
      <c r="I72" s="225"/>
    </row>
    <row r="73" spans="1:9" ht="15" customHeight="1" x14ac:dyDescent="0.25">
      <c r="A73" s="75" t="s">
        <v>64</v>
      </c>
      <c r="B73" s="69">
        <f>SUBoard!B73+SUBR!B73+SUNO!B73+SUSLA!B73+SULaw!B73+SUAg!B73</f>
        <v>3179518.1</v>
      </c>
      <c r="C73" s="69">
        <f>SUBoard!C73+SUBR!C73+SUNO!C73+SUSLA!C73+SULaw!C73+SUAg!C73</f>
        <v>4384037</v>
      </c>
      <c r="D73" s="306">
        <f>SUBoard!D73+SUBR!D73+SUNO!D73+SUSLA!D73+SULaw!D73+SUAg!D73</f>
        <v>4384037</v>
      </c>
      <c r="E73" s="69">
        <f>SUBoard!E73+SUBR!E73+SUNO!E73+SUSLA!E73+SULaw!E73+SUAg!E73</f>
        <v>4912325</v>
      </c>
      <c r="F73" s="69">
        <f t="shared" si="7"/>
        <v>528288</v>
      </c>
      <c r="G73" s="70">
        <f t="shared" si="6"/>
        <v>0.12050263261920463</v>
      </c>
      <c r="I73" s="225"/>
    </row>
    <row r="74" spans="1:9" ht="15" customHeight="1" x14ac:dyDescent="0.25">
      <c r="A74" s="75" t="s">
        <v>65</v>
      </c>
      <c r="B74" s="69">
        <f>SUBoard!B74+SUBR!B74+SUNO!B74+SUSLA!B74+SULaw!B74+SUAg!B74</f>
        <v>2715841</v>
      </c>
      <c r="C74" s="69">
        <f>SUBoard!C74+SUBR!C74+SUNO!C74+SUSLA!C74+SULaw!C74+SUAg!C74</f>
        <v>2999841</v>
      </c>
      <c r="D74" s="306">
        <f>SUBoard!D74+SUBR!D74+SUNO!D74+SUSLA!D74+SULaw!D74+SUAg!D74</f>
        <v>2999841</v>
      </c>
      <c r="E74" s="69">
        <f>SUBoard!E74+SUBR!E74+SUNO!E74+SUSLA!E74+SULaw!E74+SUAg!E74</f>
        <v>3699841</v>
      </c>
      <c r="F74" s="69">
        <f t="shared" si="7"/>
        <v>700000</v>
      </c>
      <c r="G74" s="70">
        <f t="shared" si="6"/>
        <v>0.23334570065546809</v>
      </c>
      <c r="I74" s="225"/>
    </row>
    <row r="75" spans="1:9" ht="15" customHeight="1" x14ac:dyDescent="0.25">
      <c r="A75" s="75" t="s">
        <v>66</v>
      </c>
      <c r="B75" s="69">
        <f>SUBoard!B75+SUBR!B75+SUNO!B75+SUSLA!B75+SULaw!B75+SUAg!B75</f>
        <v>0</v>
      </c>
      <c r="C75" s="69">
        <f>SUBoard!C75+SUBR!C75+SUNO!C75+SUSLA!C75+SULaw!C75+SUAg!C75</f>
        <v>0</v>
      </c>
      <c r="D75" s="306">
        <f>SUBoard!D75+SUBR!D75+SUNO!D75+SUSLA!D75+SULaw!D75+SUAg!D75</f>
        <v>0</v>
      </c>
      <c r="E75" s="69">
        <f>SUBoard!E75+SUBR!E75+SUNO!E75+SUSLA!E75+SULaw!E75+SUAg!E75</f>
        <v>0</v>
      </c>
      <c r="F75" s="69">
        <f t="shared" si="7"/>
        <v>0</v>
      </c>
      <c r="G75" s="70">
        <f t="shared" si="6"/>
        <v>0</v>
      </c>
      <c r="I75" s="225"/>
    </row>
    <row r="76" spans="1:9" s="124" customFormat="1" ht="15" customHeight="1" x14ac:dyDescent="0.25">
      <c r="A76" s="95" t="s">
        <v>67</v>
      </c>
      <c r="B76" s="87">
        <f>SUBoard!B76+SUBR!B76+SUNO!B76+SUSLA!B76+SULaw!B76+SUAg!B76+1</f>
        <v>156140686.06</v>
      </c>
      <c r="C76" s="87">
        <f>SUBoard!C76+SUBR!C76+SUNO!C76+SUSLA!C76+SULaw!C76+SUAg!C76</f>
        <v>166938542.99000001</v>
      </c>
      <c r="D76" s="310">
        <f>SUBoard!D76+SUBR!D76+SUNO!D76+SUSLA!D76+SULaw!D76+SUAg!D76</f>
        <v>170272727.08000001</v>
      </c>
      <c r="E76" s="87">
        <f>SUBoard!E76+SUBR!E76+SUNO!E76+SUSLA!E76+SULaw!E76+SUAg!E76</f>
        <v>164136394.81999999</v>
      </c>
      <c r="F76" s="87">
        <f t="shared" si="7"/>
        <v>-2802148.1700000167</v>
      </c>
      <c r="G76" s="81">
        <f t="shared" si="6"/>
        <v>-1.6785507527568824E-2</v>
      </c>
      <c r="I76" s="226"/>
    </row>
    <row r="77" spans="1:9" ht="15" customHeight="1" x14ac:dyDescent="0.25">
      <c r="A77" s="93"/>
      <c r="B77" s="65"/>
      <c r="C77" s="65"/>
      <c r="D77" s="305"/>
      <c r="E77" s="65"/>
      <c r="F77" s="65"/>
      <c r="G77" s="67"/>
      <c r="I77" s="225"/>
    </row>
    <row r="78" spans="1:9" ht="15" customHeight="1" x14ac:dyDescent="0.25">
      <c r="A78" s="91" t="s">
        <v>68</v>
      </c>
      <c r="B78" s="65"/>
      <c r="C78" s="65"/>
      <c r="D78" s="305"/>
      <c r="E78" s="65"/>
      <c r="F78" s="65"/>
      <c r="G78" s="67"/>
      <c r="I78" s="225"/>
    </row>
    <row r="79" spans="1:9" ht="15" customHeight="1" x14ac:dyDescent="0.25">
      <c r="A79" s="73" t="s">
        <v>69</v>
      </c>
      <c r="B79" s="69">
        <f>SUBoard!B79+SUBR!B79+SUNO!B79+SUSLA!B79+SULaw!B79+SUAg!B79</f>
        <v>73765067.75999999</v>
      </c>
      <c r="C79" s="69">
        <f>SUBoard!C79+SUBR!C79+SUNO!C79+SUSLA!C79+SULaw!C79+SUAg!C79</f>
        <v>76892930.989999995</v>
      </c>
      <c r="D79" s="306">
        <f>SUBoard!D79+SUBR!D79+SUNO!D79+SUSLA!D79+SULaw!D79+SUAg!D79</f>
        <v>78961271.989999995</v>
      </c>
      <c r="E79" s="69">
        <f>SUBoard!E79+SUBR!E79+SUNO!E79+SUSLA!E79+SULaw!E79+SUAg!E79</f>
        <v>79584523.659999996</v>
      </c>
      <c r="F79" s="69">
        <f>E79-C79</f>
        <v>2691592.6700000018</v>
      </c>
      <c r="G79" s="70">
        <f t="shared" ref="G79:G97" si="8">IF(ISBLANK(F79),"  ",IF(C79&gt;0,F79/C79,IF(F79&gt;0,1,0)))</f>
        <v>3.5004422842849443E-2</v>
      </c>
      <c r="I79" s="225"/>
    </row>
    <row r="80" spans="1:9" ht="15" customHeight="1" x14ac:dyDescent="0.25">
      <c r="A80" s="75" t="s">
        <v>70</v>
      </c>
      <c r="B80" s="69">
        <f>SUBoard!B80+SUBR!B80+SUNO!B80+SUSLA!B80+SULaw!B80+SUAg!B80</f>
        <v>257770.53</v>
      </c>
      <c r="C80" s="69">
        <f>SUBoard!C80+SUBR!C80+SUNO!C80+SUSLA!C80+SULaw!C80+SUAg!C80</f>
        <v>334877</v>
      </c>
      <c r="D80" s="306">
        <f>SUBoard!D80+SUBR!D80+SUNO!D80+SUSLA!D80+SULaw!D80+SUAg!D80</f>
        <v>334877</v>
      </c>
      <c r="E80" s="69">
        <f>SUBoard!E80+SUBR!E80+SUNO!E80+SUSLA!E80+SULaw!E80+SUAg!E80</f>
        <v>425877</v>
      </c>
      <c r="F80" s="69">
        <f>E80-C80</f>
        <v>91000</v>
      </c>
      <c r="G80" s="70">
        <f t="shared" si="8"/>
        <v>0.27174156481334938</v>
      </c>
      <c r="I80" s="225"/>
    </row>
    <row r="81" spans="1:9" ht="15" customHeight="1" x14ac:dyDescent="0.25">
      <c r="A81" s="75" t="s">
        <v>71</v>
      </c>
      <c r="B81" s="69">
        <f>SUBoard!B81+SUBR!B81+SUNO!B81+SUSLA!B81+SULaw!B81+SUAg!B81</f>
        <v>32437829.949999996</v>
      </c>
      <c r="C81" s="69">
        <f>SUBoard!C81+SUBR!C81+SUNO!C81+SUSLA!C81+SULaw!C81+SUAg!C81</f>
        <v>34612514</v>
      </c>
      <c r="D81" s="306">
        <f>SUBoard!D81+SUBR!D81+SUNO!D81+SUSLA!D81+SULaw!D81+SUAg!D81</f>
        <v>35440275.090000004</v>
      </c>
      <c r="E81" s="69">
        <f>SUBoard!E81+SUBR!E81+SUNO!E81+SUSLA!E81+SULaw!E81+SUAg!E81</f>
        <v>34792842.160000004</v>
      </c>
      <c r="F81" s="69">
        <f t="shared" ref="F81:F96" si="9">E81-C81</f>
        <v>180328.16000000387</v>
      </c>
      <c r="G81" s="70">
        <f t="shared" si="8"/>
        <v>5.2099122300103334E-3</v>
      </c>
      <c r="I81" s="225"/>
    </row>
    <row r="82" spans="1:9" s="124" customFormat="1" ht="15" customHeight="1" x14ac:dyDescent="0.25">
      <c r="A82" s="94" t="s">
        <v>72</v>
      </c>
      <c r="B82" s="87">
        <f>SUBoard!B82+SUBR!B82+SUNO!B82+SUSLA!B82+SULaw!B82+SUAg!B82</f>
        <v>106460668.23999999</v>
      </c>
      <c r="C82" s="87">
        <f>SUBoard!C82+SUBR!C82+SUNO!C82+SUSLA!C82+SULaw!C82+SUAg!C82</f>
        <v>111840321.98999999</v>
      </c>
      <c r="D82" s="310">
        <f>SUBoard!D82+SUBR!D82+SUNO!D82+SUSLA!D82+SULaw!D82+SUAg!D82</f>
        <v>114736424.08</v>
      </c>
      <c r="E82" s="87">
        <f>SUBoard!E82+SUBR!E82+SUNO!E82+SUSLA!E82+SULaw!E82+SUAg!E82</f>
        <v>114803242.81999999</v>
      </c>
      <c r="F82" s="87">
        <f t="shared" si="9"/>
        <v>2962920.8299999982</v>
      </c>
      <c r="G82" s="81">
        <f t="shared" si="8"/>
        <v>2.6492420419398671E-2</v>
      </c>
      <c r="I82" s="226"/>
    </row>
    <row r="83" spans="1:9" ht="15" customHeight="1" x14ac:dyDescent="0.25">
      <c r="A83" s="75" t="s">
        <v>73</v>
      </c>
      <c r="B83" s="69">
        <f>SUBoard!B83+SUBR!B83+SUNO!B83+SUSLA!B83+SULaw!B83+SUAg!B83</f>
        <v>165934.57</v>
      </c>
      <c r="C83" s="69">
        <f>SUBoard!C83+SUBR!C83+SUNO!C83+SUSLA!C83+SULaw!C83+SUAg!C83</f>
        <v>1033981</v>
      </c>
      <c r="D83" s="306">
        <f>SUBoard!D83+SUBR!D83+SUNO!D83+SUSLA!D83+SULaw!D83+SUAg!D83</f>
        <v>1033981</v>
      </c>
      <c r="E83" s="69">
        <f>SUBoard!E83+SUBR!E83+SUNO!E83+SUSLA!E83+SULaw!E83+SUAg!E83</f>
        <v>1168170</v>
      </c>
      <c r="F83" s="69">
        <f t="shared" si="9"/>
        <v>134189</v>
      </c>
      <c r="G83" s="70">
        <f t="shared" si="8"/>
        <v>0.12977898046482478</v>
      </c>
      <c r="I83" s="225"/>
    </row>
    <row r="84" spans="1:9" ht="15" customHeight="1" x14ac:dyDescent="0.25">
      <c r="A84" s="75" t="s">
        <v>74</v>
      </c>
      <c r="B84" s="69">
        <f>SUBoard!B84+SUBR!B84+SUNO!B84+SUSLA!B84+SULaw!B84+SUAg!B84</f>
        <v>20762823.990000002</v>
      </c>
      <c r="C84" s="69">
        <f>SUBoard!C84+SUBR!C84+SUNO!C84+SUSLA!C84+SULaw!C84+SUAg!C84</f>
        <v>15197664</v>
      </c>
      <c r="D84" s="306">
        <f>SUBoard!D84+SUBR!D84+SUNO!D84+SUSLA!D84+SULaw!D84+SUAg!D84</f>
        <v>15218455</v>
      </c>
      <c r="E84" s="69">
        <f>SUBoard!E84+SUBR!E84+SUNO!E84+SUSLA!E84+SULaw!E84+SUAg!E84</f>
        <v>15026069</v>
      </c>
      <c r="F84" s="69">
        <f t="shared" si="9"/>
        <v>-171595</v>
      </c>
      <c r="G84" s="70">
        <f t="shared" si="8"/>
        <v>-1.1290879966815952E-2</v>
      </c>
      <c r="I84" s="225"/>
    </row>
    <row r="85" spans="1:9" ht="15" customHeight="1" x14ac:dyDescent="0.25">
      <c r="A85" s="75" t="s">
        <v>75</v>
      </c>
      <c r="B85" s="69">
        <f>SUBoard!B85+SUBR!B85+SUNO!B85+SUSLA!B85+SULaw!B85+SUAg!B85</f>
        <v>1383201.9700000002</v>
      </c>
      <c r="C85" s="69">
        <f>SUBoard!C85+SUBR!C85+SUNO!C85+SUSLA!C85+SULaw!C85+SUAg!C85</f>
        <v>1861051</v>
      </c>
      <c r="D85" s="306">
        <f>SUBoard!D85+SUBR!D85+SUNO!D85+SUSLA!D85+SULaw!D85+SUAg!D85</f>
        <v>1861051</v>
      </c>
      <c r="E85" s="69">
        <f>SUBoard!E85+SUBR!E85+SUNO!E85+SUSLA!E85+SULaw!E85+SUAg!E85</f>
        <v>1901288</v>
      </c>
      <c r="F85" s="69">
        <f t="shared" si="9"/>
        <v>40237</v>
      </c>
      <c r="G85" s="70">
        <f t="shared" si="8"/>
        <v>2.1620578909444181E-2</v>
      </c>
      <c r="I85" s="225"/>
    </row>
    <row r="86" spans="1:9" s="124" customFormat="1" ht="15" customHeight="1" x14ac:dyDescent="0.25">
      <c r="A86" s="78" t="s">
        <v>76</v>
      </c>
      <c r="B86" s="87">
        <f>SUBoard!B86+SUBR!B86+SUNO!B86+SUSLA!B86+SULaw!B86+SUAg!B86</f>
        <v>22311960.530000001</v>
      </c>
      <c r="C86" s="87">
        <f>SUBoard!C86+SUBR!C86+SUNO!C86+SUSLA!C86+SULaw!C86+SUAg!C86</f>
        <v>18092696</v>
      </c>
      <c r="D86" s="310">
        <f>SUBoard!D86+SUBR!D86+SUNO!D86+SUSLA!D86+SULaw!D86+SUAg!D86</f>
        <v>18113487</v>
      </c>
      <c r="E86" s="87">
        <f>SUBoard!E86+SUBR!E86+SUNO!E86+SUSLA!E86+SULaw!E86+SUAg!E86</f>
        <v>18095527</v>
      </c>
      <c r="F86" s="87">
        <f t="shared" si="9"/>
        <v>2831</v>
      </c>
      <c r="G86" s="81">
        <f t="shared" si="8"/>
        <v>1.5647198184283868E-4</v>
      </c>
      <c r="I86" s="226"/>
    </row>
    <row r="87" spans="1:9" ht="15" customHeight="1" x14ac:dyDescent="0.25">
      <c r="A87" s="75" t="s">
        <v>77</v>
      </c>
      <c r="B87" s="69">
        <f>SUBoard!B87+SUBR!B87+SUNO!B87+SUSLA!B87+SULaw!B87+SUAg!B87</f>
        <v>2083459.4</v>
      </c>
      <c r="C87" s="69">
        <f>SUBoard!C87+SUBR!C87+SUNO!C87+SUSLA!C87+SULaw!C87+SUAg!C87</f>
        <v>3779087</v>
      </c>
      <c r="D87" s="306">
        <f>SUBoard!D87+SUBR!D87+SUNO!D87+SUSLA!D87+SULaw!D87+SUAg!D87</f>
        <v>3779087</v>
      </c>
      <c r="E87" s="69">
        <f>SUBoard!E87+SUBR!E87+SUNO!E87+SUSLA!E87+SULaw!E87+SUAg!E87</f>
        <v>2954627</v>
      </c>
      <c r="F87" s="69">
        <f t="shared" si="9"/>
        <v>-824460</v>
      </c>
      <c r="G87" s="70">
        <f t="shared" si="8"/>
        <v>-0.2181638051730484</v>
      </c>
      <c r="I87" s="225"/>
    </row>
    <row r="88" spans="1:9" ht="15" customHeight="1" x14ac:dyDescent="0.25">
      <c r="A88" s="75" t="s">
        <v>78</v>
      </c>
      <c r="B88" s="69">
        <f>SUBoard!B88+SUBR!B88+SUNO!B88+SUSLA!B88+SULaw!B88+SUAg!B88</f>
        <v>17834405.460000001</v>
      </c>
      <c r="C88" s="69">
        <f>SUBoard!C88+SUBR!C88+SUNO!C88+SUSLA!C88+SULaw!C88+SUAg!C88</f>
        <v>19665307</v>
      </c>
      <c r="D88" s="306">
        <f>SUBoard!D88+SUBR!D88+SUNO!D88+SUSLA!D88+SULaw!D88+SUAg!D88</f>
        <v>20082598</v>
      </c>
      <c r="E88" s="69">
        <f>SUBoard!E88+SUBR!E88+SUNO!E88+SUSLA!E88+SULaw!E88+SUAg!E88</f>
        <v>20392764</v>
      </c>
      <c r="F88" s="69">
        <f t="shared" si="9"/>
        <v>727457</v>
      </c>
      <c r="G88" s="70">
        <f t="shared" si="8"/>
        <v>3.6991896439755555E-2</v>
      </c>
      <c r="I88" s="225"/>
    </row>
    <row r="89" spans="1:9" ht="15" customHeight="1" x14ac:dyDescent="0.25">
      <c r="A89" s="75" t="s">
        <v>79</v>
      </c>
      <c r="B89" s="69">
        <f>SUBoard!B89+SUBR!B89+SUNO!B89+SUSLA!B89+SULaw!B89+SUAg!B89</f>
        <v>0</v>
      </c>
      <c r="C89" s="69">
        <f>SUBoard!C89+SUBR!C89+SUNO!C89+SUSLA!C89+SULaw!C89+SUAg!C89</f>
        <v>0</v>
      </c>
      <c r="D89" s="306">
        <f>SUBoard!D89+SUBR!D89+SUNO!D89+SUSLA!D89+SULaw!D89+SUAg!D89</f>
        <v>0</v>
      </c>
      <c r="E89" s="69">
        <f>SUBoard!E89+SUBR!E89+SUNO!E89+SUSLA!E89+SULaw!E89+SUAg!E89</f>
        <v>0</v>
      </c>
      <c r="F89" s="69">
        <f t="shared" si="9"/>
        <v>0</v>
      </c>
      <c r="G89" s="70">
        <f t="shared" si="8"/>
        <v>0</v>
      </c>
      <c r="I89" s="225"/>
    </row>
    <row r="90" spans="1:9" ht="15" customHeight="1" x14ac:dyDescent="0.25">
      <c r="A90" s="75" t="s">
        <v>80</v>
      </c>
      <c r="B90" s="69">
        <f>SUBoard!B90+SUBR!B90+SUNO!B90+SUSLA!B90+SULaw!B90+SUAg!B90</f>
        <v>5196926.1000000006</v>
      </c>
      <c r="C90" s="69">
        <f>SUBoard!C90+SUBR!C90+SUNO!C90+SUSLA!C90+SULaw!C90+SUAg!C90</f>
        <v>5656140</v>
      </c>
      <c r="D90" s="306">
        <f>SUBoard!D90+SUBR!D90+SUNO!D90+SUSLA!D90+SULaw!D90+SUAg!D90</f>
        <v>5656140</v>
      </c>
      <c r="E90" s="69">
        <f>SUBoard!E90+SUBR!E90+SUNO!E90+SUSLA!E90+SULaw!E90+SUAg!E90</f>
        <v>6184428</v>
      </c>
      <c r="F90" s="69">
        <f t="shared" si="9"/>
        <v>528288</v>
      </c>
      <c r="G90" s="70">
        <f t="shared" si="8"/>
        <v>9.3400799838759291E-2</v>
      </c>
      <c r="I90" s="225"/>
    </row>
    <row r="91" spans="1:9" s="124" customFormat="1" ht="15" customHeight="1" x14ac:dyDescent="0.25">
      <c r="A91" s="78" t="s">
        <v>81</v>
      </c>
      <c r="B91" s="87">
        <f>SUBoard!B91+SUBR!B91+SUNO!B91+SUSLA!B91+SULaw!B91+SUAg!B91</f>
        <v>25114790.960000005</v>
      </c>
      <c r="C91" s="87">
        <f>SUBoard!C91+SUBR!C91+SUNO!C91+SUSLA!C91+SULaw!C91+SUAg!C91</f>
        <v>29100534</v>
      </c>
      <c r="D91" s="310">
        <f>SUBoard!D91+SUBR!D91+SUNO!D91+SUSLA!D91+SULaw!D91+SUAg!D91</f>
        <v>29517825</v>
      </c>
      <c r="E91" s="87">
        <f>SUBoard!E91+SUBR!E91+SUNO!E91+SUSLA!E91+SULaw!E91+SUAg!E91</f>
        <v>29531819</v>
      </c>
      <c r="F91" s="87">
        <f t="shared" si="9"/>
        <v>431285</v>
      </c>
      <c r="G91" s="81">
        <f t="shared" si="8"/>
        <v>1.4820518413854537E-2</v>
      </c>
      <c r="I91" s="226"/>
    </row>
    <row r="92" spans="1:9" ht="15" customHeight="1" x14ac:dyDescent="0.25">
      <c r="A92" s="75" t="s">
        <v>82</v>
      </c>
      <c r="B92" s="69">
        <f>SUBoard!B92+SUBR!B92+SUNO!B92+SUSLA!B92+SULaw!B92+SUAg!B92</f>
        <v>1576294.02</v>
      </c>
      <c r="C92" s="69">
        <f>SUBoard!C92+SUBR!C92+SUNO!C92+SUSLA!C92+SULaw!C92+SUAg!C92</f>
        <v>867342</v>
      </c>
      <c r="D92" s="306">
        <f>SUBoard!D92+SUBR!D92+SUNO!D92+SUSLA!D92+SULaw!D92+SUAg!D92</f>
        <v>867342</v>
      </c>
      <c r="E92" s="69">
        <f>SUBoard!E92+SUBR!E92+SUNO!E92+SUSLA!E92+SULaw!E92+SUAg!E92</f>
        <v>241363</v>
      </c>
      <c r="F92" s="69">
        <f t="shared" si="9"/>
        <v>-625979</v>
      </c>
      <c r="G92" s="70">
        <f t="shared" si="8"/>
        <v>-0.72172107427058763</v>
      </c>
      <c r="I92" s="225"/>
    </row>
    <row r="93" spans="1:9" ht="15" customHeight="1" x14ac:dyDescent="0.25">
      <c r="A93" s="75" t="s">
        <v>83</v>
      </c>
      <c r="B93" s="69">
        <f>SUBoard!B93+SUBR!B93+SUNO!B93+SUSLA!B93+SULaw!B93+SUAg!B93</f>
        <v>676971.30999999994</v>
      </c>
      <c r="C93" s="69">
        <f>SUBoard!C93+SUBR!C93+SUNO!C93+SUSLA!C93+SULaw!C93+SUAg!C93</f>
        <v>562649</v>
      </c>
      <c r="D93" s="306">
        <f>SUBoard!D93+SUBR!D93+SUNO!D93+SUSLA!D93+SULaw!D93+SUAg!D93</f>
        <v>562649</v>
      </c>
      <c r="E93" s="69">
        <f>SUBoard!E93+SUBR!E93+SUNO!E93+SUSLA!E93+SULaw!E93+SUAg!E93</f>
        <v>662649</v>
      </c>
      <c r="F93" s="69">
        <f t="shared" si="9"/>
        <v>100000</v>
      </c>
      <c r="G93" s="70">
        <f t="shared" si="8"/>
        <v>0.17773069889042725</v>
      </c>
      <c r="I93" s="225"/>
    </row>
    <row r="94" spans="1:9" ht="15" customHeight="1" x14ac:dyDescent="0.25">
      <c r="A94" s="83" t="s">
        <v>84</v>
      </c>
      <c r="B94" s="69">
        <f>SUBoard!B94+SUBR!B94+SUNO!B94+SUSLA!B94+SULaw!B94+SUAg!B94</f>
        <v>0</v>
      </c>
      <c r="C94" s="69">
        <f>SUBoard!C94+SUBR!C94+SUNO!C94+SUSLA!C94+SULaw!C94+SUAg!C94</f>
        <v>6475000</v>
      </c>
      <c r="D94" s="306">
        <f>SUBoard!D94+SUBR!D94+SUNO!D94+SUSLA!D94+SULaw!D94+SUAg!D94</f>
        <v>6475000</v>
      </c>
      <c r="E94" s="69">
        <f>SUBoard!E94+SUBR!E94+SUNO!E94+SUSLA!E94+SULaw!E94+SUAg!E94</f>
        <v>801794</v>
      </c>
      <c r="F94" s="69">
        <f t="shared" si="9"/>
        <v>-5673206</v>
      </c>
      <c r="G94" s="70">
        <f t="shared" si="8"/>
        <v>-0.87617081081081083</v>
      </c>
      <c r="I94" s="225"/>
    </row>
    <row r="95" spans="1:9" s="124" customFormat="1" ht="15" customHeight="1" x14ac:dyDescent="0.25">
      <c r="A95" s="97" t="s">
        <v>85</v>
      </c>
      <c r="B95" s="87">
        <f>SUBoard!B95+SUBR!B95+SUNO!B95+SUSLA!B95+SULaw!B95+SUAg!B95</f>
        <v>2253265.33</v>
      </c>
      <c r="C95" s="87">
        <f>SUBoard!C95+SUBR!C95+SUNO!C95+SUSLA!C95+SULaw!C95+SUAg!C95</f>
        <v>7904991</v>
      </c>
      <c r="D95" s="310">
        <f>SUBoard!D95+SUBR!D95+SUNO!D95+SUSLA!D95+SULaw!D95+SUAg!D95</f>
        <v>7904991</v>
      </c>
      <c r="E95" s="87">
        <f>SUBoard!E95+SUBR!E95+SUNO!E95+SUSLA!E95+SULaw!E95+SUAg!E95</f>
        <v>1705806</v>
      </c>
      <c r="F95" s="87">
        <f t="shared" si="9"/>
        <v>-6199185</v>
      </c>
      <c r="G95" s="81">
        <f t="shared" si="8"/>
        <v>-0.78421151902639741</v>
      </c>
      <c r="I95" s="226"/>
    </row>
    <row r="96" spans="1:9" ht="15" customHeight="1" x14ac:dyDescent="0.25">
      <c r="A96" s="83" t="s">
        <v>86</v>
      </c>
      <c r="B96" s="69">
        <f>SUBoard!B96+SUBR!B96+SUNO!B96+SUSLA!B96+SULaw!B96+SUAg!B96</f>
        <v>0</v>
      </c>
      <c r="C96" s="69">
        <f>SUBoard!C96+SUBR!C96+SUNO!C96+SUSLA!C96+SULaw!C96+SUAg!C96</f>
        <v>0</v>
      </c>
      <c r="D96" s="306">
        <f>SUBoard!D96+SUBR!D96+SUNO!D96+SUSLA!D96+SULaw!D96+SUAg!D96</f>
        <v>0</v>
      </c>
      <c r="E96" s="69">
        <f>SUBoard!E96+SUBR!E96+SUNO!E96+SUSLA!E96+SULaw!E96+SUAg!E96</f>
        <v>0</v>
      </c>
      <c r="F96" s="69">
        <f t="shared" si="9"/>
        <v>0</v>
      </c>
      <c r="G96" s="70">
        <f t="shared" si="8"/>
        <v>0</v>
      </c>
      <c r="I96" s="225"/>
    </row>
    <row r="97" spans="1:10" s="124" customFormat="1" ht="15" customHeight="1" thickBot="1" x14ac:dyDescent="0.3">
      <c r="A97" s="195" t="s">
        <v>67</v>
      </c>
      <c r="B97" s="196">
        <f>SUBoard!B97+SUBR!B97+SUNO!B97+SUSLA!B97+SULaw!B97+SUAg!B97+1</f>
        <v>156140686.06</v>
      </c>
      <c r="C97" s="196">
        <f>SUBoard!C97+SUBR!C97+SUNO!C97+SUSLA!C97+SULaw!C97+SUAg!C97</f>
        <v>166938542.99000001</v>
      </c>
      <c r="D97" s="313">
        <f>SUBoard!D97+SUBR!D97+SUNO!D97+SUSLA!D97+SULaw!D97+SUAg!D97</f>
        <v>170272727.08000001</v>
      </c>
      <c r="E97" s="196">
        <f>SUBoard!E97+SUBR!E97+SUNO!E97+SUSLA!E97+SULaw!E97+SUAg!E97</f>
        <v>164136394.81999999</v>
      </c>
      <c r="F97" s="197">
        <f>E97-C97</f>
        <v>-2802148.1700000167</v>
      </c>
      <c r="G97" s="198">
        <f t="shared" si="8"/>
        <v>-1.6785507527568824E-2</v>
      </c>
      <c r="I97" s="226"/>
    </row>
    <row r="98" spans="1:10" ht="15" customHeight="1" thickTop="1" x14ac:dyDescent="0.4">
      <c r="A98" s="4"/>
      <c r="B98" s="5"/>
      <c r="C98" s="5"/>
      <c r="D98" s="142"/>
      <c r="E98" s="5"/>
      <c r="F98" s="5"/>
      <c r="G98" s="6" t="s">
        <v>46</v>
      </c>
      <c r="I98" s="142"/>
      <c r="J98" s="142"/>
    </row>
    <row r="99" spans="1:10" x14ac:dyDescent="0.25">
      <c r="A99" s="1" t="s">
        <v>196</v>
      </c>
    </row>
    <row r="100" spans="1:10" x14ac:dyDescent="0.25">
      <c r="A100" s="1" t="s">
        <v>190</v>
      </c>
    </row>
  </sheetData>
  <mergeCells count="1">
    <mergeCell ref="D2:D3"/>
  </mergeCells>
  <hyperlinks>
    <hyperlink ref="J2" location="Home!A1" tooltip="Home" display="Home" xr:uid="{00000000-0004-0000-1F00-000000000000}"/>
  </hyperlinks>
  <printOptions horizontalCentered="1" verticalCentered="1"/>
  <pageMargins left="0.25" right="0.25" top="0.75" bottom="0.75" header="0.3" footer="0.3"/>
  <pageSetup scale="46" fitToWidth="0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Sheet33">
    <tabColor theme="9" tint="0.79998168889431442"/>
    <pageSetUpPr fitToPage="1"/>
  </sheetPr>
  <dimension ref="A1:N100"/>
  <sheetViews>
    <sheetView workbookViewId="0">
      <pane xSplit="1" ySplit="5" topLeftCell="B6" activePane="bottomRight" state="frozen"/>
      <selection activeCell="I2" sqref="I2"/>
      <selection pane="topRight" activeCell="I2" sqref="I2"/>
      <selection pane="bottomLeft" activeCell="I2" sqref="I2"/>
      <selection pane="bottomRight" activeCell="D27" sqref="D27"/>
    </sheetView>
  </sheetViews>
  <sheetFormatPr defaultColWidth="9.140625" defaultRowHeight="15.75" x14ac:dyDescent="0.25"/>
  <cols>
    <col min="1" max="1" width="66.5703125" style="11" customWidth="1"/>
    <col min="2" max="3" width="23.7109375" style="12" customWidth="1"/>
    <col min="4" max="4" width="27.140625" style="139" bestFit="1" customWidth="1"/>
    <col min="5" max="6" width="23.7109375" style="12" customWidth="1"/>
    <col min="7" max="7" width="23.7109375" style="13" customWidth="1"/>
    <col min="9" max="9" width="7.7109375" style="139" customWidth="1"/>
    <col min="10" max="10" width="11.5703125" style="139" customWidth="1"/>
    <col min="11" max="16384" width="9.140625" style="139"/>
  </cols>
  <sheetData>
    <row r="1" spans="1:10" ht="19.5" customHeight="1" thickBot="1" x14ac:dyDescent="0.35">
      <c r="A1" s="30" t="s">
        <v>0</v>
      </c>
      <c r="B1" s="31"/>
      <c r="E1" s="32" t="s">
        <v>1</v>
      </c>
      <c r="F1" s="29" t="s">
        <v>130</v>
      </c>
      <c r="G1" s="56"/>
    </row>
    <row r="2" spans="1:10" ht="19.5" customHeight="1" thickBot="1" x14ac:dyDescent="0.3">
      <c r="A2" s="30" t="s">
        <v>2</v>
      </c>
      <c r="B2" s="31"/>
      <c r="C2" s="31"/>
      <c r="D2" s="355" t="s">
        <v>207</v>
      </c>
      <c r="E2" s="31"/>
      <c r="F2" s="31"/>
      <c r="G2" s="36"/>
      <c r="I2" s="142"/>
      <c r="J2" s="209" t="s">
        <v>187</v>
      </c>
    </row>
    <row r="3" spans="1:10" ht="19.5" customHeight="1" thickBot="1" x14ac:dyDescent="0.3">
      <c r="A3" s="37" t="s">
        <v>3</v>
      </c>
      <c r="B3" s="38"/>
      <c r="C3" s="38"/>
      <c r="D3" s="356"/>
      <c r="E3" s="38"/>
      <c r="F3" s="38"/>
      <c r="G3" s="39"/>
      <c r="I3" s="142"/>
      <c r="J3" s="142"/>
    </row>
    <row r="4" spans="1:10" ht="15" customHeight="1" thickTop="1" x14ac:dyDescent="0.25">
      <c r="A4" s="57" t="s">
        <v>4</v>
      </c>
      <c r="B4" s="58" t="s">
        <v>5</v>
      </c>
      <c r="C4" s="59" t="s">
        <v>6</v>
      </c>
      <c r="D4" s="303" t="s">
        <v>212</v>
      </c>
      <c r="E4" s="59" t="s">
        <v>6</v>
      </c>
      <c r="F4" s="59" t="s">
        <v>7</v>
      </c>
      <c r="G4" s="60" t="s">
        <v>8</v>
      </c>
      <c r="I4" s="224"/>
    </row>
    <row r="5" spans="1:10" s="140" customFormat="1" ht="15" customHeight="1" x14ac:dyDescent="0.25">
      <c r="A5" s="61"/>
      <c r="B5" s="62" t="s">
        <v>197</v>
      </c>
      <c r="C5" s="62" t="s">
        <v>208</v>
      </c>
      <c r="D5" s="304" t="s">
        <v>210</v>
      </c>
      <c r="E5" s="62" t="s">
        <v>209</v>
      </c>
      <c r="F5" s="62" t="s">
        <v>197</v>
      </c>
      <c r="G5" s="63" t="s">
        <v>9</v>
      </c>
      <c r="I5" s="224"/>
    </row>
    <row r="6" spans="1:10" ht="15" customHeight="1" x14ac:dyDescent="0.25">
      <c r="A6" s="64" t="s">
        <v>10</v>
      </c>
      <c r="B6" s="65"/>
      <c r="C6" s="65"/>
      <c r="D6" s="305"/>
      <c r="E6" s="65"/>
      <c r="F6" s="65"/>
      <c r="G6" s="66"/>
      <c r="I6" s="225"/>
    </row>
    <row r="7" spans="1:10" ht="15" customHeight="1" x14ac:dyDescent="0.25">
      <c r="A7" s="64" t="s">
        <v>11</v>
      </c>
      <c r="B7" s="65"/>
      <c r="C7" s="65"/>
      <c r="D7" s="305"/>
      <c r="E7" s="65"/>
      <c r="F7" s="65"/>
      <c r="G7" s="67"/>
      <c r="I7" s="225"/>
    </row>
    <row r="8" spans="1:10" ht="15" customHeight="1" x14ac:dyDescent="0.25">
      <c r="A8" s="68" t="s">
        <v>12</v>
      </c>
      <c r="B8" s="69">
        <v>3199565</v>
      </c>
      <c r="C8" s="69">
        <v>3199565</v>
      </c>
      <c r="D8" s="306">
        <v>3199565</v>
      </c>
      <c r="E8" s="69">
        <v>3673376</v>
      </c>
      <c r="F8" s="69">
        <f>E8-C8</f>
        <v>473811</v>
      </c>
      <c r="G8" s="70">
        <f t="shared" ref="G8:G31" si="0">IF(ISBLANK(F8),"  ",IF(C8&gt;0,F8/C8,IF(F8&gt;0,1,0)))</f>
        <v>0.14808606794986193</v>
      </c>
      <c r="I8" s="225"/>
    </row>
    <row r="9" spans="1:10" ht="15" customHeight="1" x14ac:dyDescent="0.25">
      <c r="A9" s="68" t="s">
        <v>13</v>
      </c>
      <c r="B9" s="69">
        <v>0</v>
      </c>
      <c r="C9" s="69">
        <v>0</v>
      </c>
      <c r="D9" s="306">
        <v>0</v>
      </c>
      <c r="E9" s="69">
        <v>0</v>
      </c>
      <c r="F9" s="69">
        <f>E9-C9</f>
        <v>0</v>
      </c>
      <c r="G9" s="70">
        <f t="shared" si="0"/>
        <v>0</v>
      </c>
      <c r="I9" s="225"/>
    </row>
    <row r="10" spans="1:10" ht="15" customHeight="1" x14ac:dyDescent="0.25">
      <c r="A10" s="71" t="s">
        <v>14</v>
      </c>
      <c r="B10" s="72">
        <v>0</v>
      </c>
      <c r="C10" s="72">
        <v>0</v>
      </c>
      <c r="D10" s="314">
        <v>0</v>
      </c>
      <c r="E10" s="72">
        <v>0</v>
      </c>
      <c r="F10" s="69">
        <f t="shared" ref="F10:F31" si="1">E10-C10</f>
        <v>0</v>
      </c>
      <c r="G10" s="70">
        <f t="shared" si="0"/>
        <v>0</v>
      </c>
      <c r="I10" s="225"/>
    </row>
    <row r="11" spans="1:10" ht="15" customHeight="1" x14ac:dyDescent="0.25">
      <c r="A11" s="73" t="s">
        <v>15</v>
      </c>
      <c r="B11" s="74">
        <v>0</v>
      </c>
      <c r="C11" s="74">
        <v>0</v>
      </c>
      <c r="D11" s="307">
        <v>0</v>
      </c>
      <c r="E11" s="74">
        <v>0</v>
      </c>
      <c r="F11" s="69">
        <f t="shared" si="1"/>
        <v>0</v>
      </c>
      <c r="G11" s="70">
        <f t="shared" si="0"/>
        <v>0</v>
      </c>
      <c r="I11" s="225"/>
    </row>
    <row r="12" spans="1:10" ht="15" customHeight="1" x14ac:dyDescent="0.25">
      <c r="A12" s="75" t="s">
        <v>16</v>
      </c>
      <c r="B12" s="74">
        <v>0</v>
      </c>
      <c r="C12" s="74">
        <v>0</v>
      </c>
      <c r="D12" s="307">
        <v>0</v>
      </c>
      <c r="E12" s="74">
        <v>0</v>
      </c>
      <c r="F12" s="69">
        <f t="shared" si="1"/>
        <v>0</v>
      </c>
      <c r="G12" s="70">
        <f t="shared" si="0"/>
        <v>0</v>
      </c>
      <c r="I12" s="225"/>
    </row>
    <row r="13" spans="1:10" ht="15" customHeight="1" x14ac:dyDescent="0.25">
      <c r="A13" s="75" t="s">
        <v>17</v>
      </c>
      <c r="B13" s="74">
        <v>0</v>
      </c>
      <c r="C13" s="74">
        <v>0</v>
      </c>
      <c r="D13" s="307">
        <v>0</v>
      </c>
      <c r="E13" s="74">
        <v>0</v>
      </c>
      <c r="F13" s="69">
        <f t="shared" si="1"/>
        <v>0</v>
      </c>
      <c r="G13" s="70">
        <f t="shared" si="0"/>
        <v>0</v>
      </c>
      <c r="I13" s="225"/>
    </row>
    <row r="14" spans="1:10" ht="15" customHeight="1" x14ac:dyDescent="0.25">
      <c r="A14" s="75" t="s">
        <v>18</v>
      </c>
      <c r="B14" s="74">
        <v>0</v>
      </c>
      <c r="C14" s="74">
        <v>0</v>
      </c>
      <c r="D14" s="307">
        <v>0</v>
      </c>
      <c r="E14" s="74">
        <v>0</v>
      </c>
      <c r="F14" s="69">
        <f t="shared" si="1"/>
        <v>0</v>
      </c>
      <c r="G14" s="70">
        <f t="shared" si="0"/>
        <v>0</v>
      </c>
      <c r="I14" s="225"/>
    </row>
    <row r="15" spans="1:10" ht="15" customHeight="1" x14ac:dyDescent="0.25">
      <c r="A15" s="75" t="s">
        <v>19</v>
      </c>
      <c r="B15" s="74">
        <v>0</v>
      </c>
      <c r="C15" s="74">
        <v>0</v>
      </c>
      <c r="D15" s="307">
        <v>0</v>
      </c>
      <c r="E15" s="74">
        <v>0</v>
      </c>
      <c r="F15" s="69">
        <f t="shared" si="1"/>
        <v>0</v>
      </c>
      <c r="G15" s="70">
        <f t="shared" si="0"/>
        <v>0</v>
      </c>
      <c r="I15" s="225"/>
    </row>
    <row r="16" spans="1:10" ht="15" customHeight="1" x14ac:dyDescent="0.25">
      <c r="A16" s="75" t="s">
        <v>20</v>
      </c>
      <c r="B16" s="74">
        <v>0</v>
      </c>
      <c r="C16" s="74">
        <v>0</v>
      </c>
      <c r="D16" s="307">
        <v>0</v>
      </c>
      <c r="E16" s="74">
        <v>0</v>
      </c>
      <c r="F16" s="69">
        <f t="shared" si="1"/>
        <v>0</v>
      </c>
      <c r="G16" s="70">
        <f t="shared" si="0"/>
        <v>0</v>
      </c>
      <c r="I16" s="225"/>
    </row>
    <row r="17" spans="1:9" ht="15" customHeight="1" x14ac:dyDescent="0.25">
      <c r="A17" s="75" t="s">
        <v>21</v>
      </c>
      <c r="B17" s="74">
        <v>0</v>
      </c>
      <c r="C17" s="74">
        <v>0</v>
      </c>
      <c r="D17" s="307">
        <v>0</v>
      </c>
      <c r="E17" s="74">
        <v>0</v>
      </c>
      <c r="F17" s="69">
        <f t="shared" si="1"/>
        <v>0</v>
      </c>
      <c r="G17" s="70">
        <f t="shared" si="0"/>
        <v>0</v>
      </c>
      <c r="I17" s="225"/>
    </row>
    <row r="18" spans="1:9" ht="15" customHeight="1" x14ac:dyDescent="0.25">
      <c r="A18" s="75" t="s">
        <v>22</v>
      </c>
      <c r="B18" s="74">
        <v>0</v>
      </c>
      <c r="C18" s="74">
        <v>0</v>
      </c>
      <c r="D18" s="307">
        <v>0</v>
      </c>
      <c r="E18" s="74">
        <v>0</v>
      </c>
      <c r="F18" s="69">
        <f t="shared" si="1"/>
        <v>0</v>
      </c>
      <c r="G18" s="70">
        <f t="shared" si="0"/>
        <v>0</v>
      </c>
      <c r="I18" s="225"/>
    </row>
    <row r="19" spans="1:9" ht="15" customHeight="1" x14ac:dyDescent="0.25">
      <c r="A19" s="75" t="s">
        <v>23</v>
      </c>
      <c r="B19" s="74">
        <v>0</v>
      </c>
      <c r="C19" s="74">
        <v>0</v>
      </c>
      <c r="D19" s="307">
        <v>0</v>
      </c>
      <c r="E19" s="74">
        <v>0</v>
      </c>
      <c r="F19" s="69">
        <f t="shared" si="1"/>
        <v>0</v>
      </c>
      <c r="G19" s="70">
        <f t="shared" si="0"/>
        <v>0</v>
      </c>
      <c r="I19" s="225"/>
    </row>
    <row r="20" spans="1:9" ht="15" customHeight="1" x14ac:dyDescent="0.25">
      <c r="A20" s="75" t="s">
        <v>24</v>
      </c>
      <c r="B20" s="74">
        <v>0</v>
      </c>
      <c r="C20" s="74">
        <v>0</v>
      </c>
      <c r="D20" s="307">
        <v>0</v>
      </c>
      <c r="E20" s="74">
        <v>0</v>
      </c>
      <c r="F20" s="69">
        <f t="shared" si="1"/>
        <v>0</v>
      </c>
      <c r="G20" s="70">
        <f t="shared" si="0"/>
        <v>0</v>
      </c>
      <c r="I20" s="225"/>
    </row>
    <row r="21" spans="1:9" ht="15" customHeight="1" x14ac:dyDescent="0.25">
      <c r="A21" s="75" t="s">
        <v>25</v>
      </c>
      <c r="B21" s="74">
        <v>0</v>
      </c>
      <c r="C21" s="74">
        <v>0</v>
      </c>
      <c r="D21" s="307">
        <v>0</v>
      </c>
      <c r="E21" s="74">
        <v>0</v>
      </c>
      <c r="F21" s="69">
        <f t="shared" si="1"/>
        <v>0</v>
      </c>
      <c r="G21" s="70">
        <f t="shared" si="0"/>
        <v>0</v>
      </c>
      <c r="I21" s="225"/>
    </row>
    <row r="22" spans="1:9" ht="15" customHeight="1" x14ac:dyDescent="0.25">
      <c r="A22" s="75" t="s">
        <v>26</v>
      </c>
      <c r="B22" s="74">
        <v>0</v>
      </c>
      <c r="C22" s="74">
        <v>0</v>
      </c>
      <c r="D22" s="307">
        <v>0</v>
      </c>
      <c r="E22" s="74">
        <v>0</v>
      </c>
      <c r="F22" s="69">
        <f t="shared" si="1"/>
        <v>0</v>
      </c>
      <c r="G22" s="70">
        <f t="shared" si="0"/>
        <v>0</v>
      </c>
      <c r="I22" s="225"/>
    </row>
    <row r="23" spans="1:9" ht="15" customHeight="1" x14ac:dyDescent="0.25">
      <c r="A23" s="76" t="s">
        <v>27</v>
      </c>
      <c r="B23" s="74">
        <v>0</v>
      </c>
      <c r="C23" s="74">
        <v>0</v>
      </c>
      <c r="D23" s="307">
        <v>0</v>
      </c>
      <c r="E23" s="74">
        <v>0</v>
      </c>
      <c r="F23" s="69">
        <f t="shared" si="1"/>
        <v>0</v>
      </c>
      <c r="G23" s="70">
        <f t="shared" si="0"/>
        <v>0</v>
      </c>
      <c r="I23" s="225"/>
    </row>
    <row r="24" spans="1:9" ht="15" customHeight="1" x14ac:dyDescent="0.25">
      <c r="A24" s="76" t="s">
        <v>28</v>
      </c>
      <c r="B24" s="74">
        <v>0</v>
      </c>
      <c r="C24" s="74">
        <v>0</v>
      </c>
      <c r="D24" s="307">
        <v>0</v>
      </c>
      <c r="E24" s="74">
        <v>0</v>
      </c>
      <c r="F24" s="69">
        <f t="shared" si="1"/>
        <v>0</v>
      </c>
      <c r="G24" s="70">
        <f t="shared" si="0"/>
        <v>0</v>
      </c>
      <c r="I24" s="225"/>
    </row>
    <row r="25" spans="1:9" ht="15" customHeight="1" x14ac:dyDescent="0.25">
      <c r="A25" s="76" t="s">
        <v>29</v>
      </c>
      <c r="B25" s="74">
        <v>0</v>
      </c>
      <c r="C25" s="74">
        <v>0</v>
      </c>
      <c r="D25" s="307">
        <v>0</v>
      </c>
      <c r="E25" s="74">
        <v>0</v>
      </c>
      <c r="F25" s="69">
        <f t="shared" si="1"/>
        <v>0</v>
      </c>
      <c r="G25" s="70">
        <f t="shared" si="0"/>
        <v>0</v>
      </c>
      <c r="I25" s="225"/>
    </row>
    <row r="26" spans="1:9" ht="15" customHeight="1" x14ac:dyDescent="0.25">
      <c r="A26" s="76" t="s">
        <v>30</v>
      </c>
      <c r="B26" s="74">
        <v>0</v>
      </c>
      <c r="C26" s="74">
        <v>0</v>
      </c>
      <c r="D26" s="307">
        <v>0</v>
      </c>
      <c r="E26" s="74">
        <v>0</v>
      </c>
      <c r="F26" s="69">
        <f t="shared" si="1"/>
        <v>0</v>
      </c>
      <c r="G26" s="70">
        <f t="shared" si="0"/>
        <v>0</v>
      </c>
      <c r="I26" s="225"/>
    </row>
    <row r="27" spans="1:9" ht="15" customHeight="1" x14ac:dyDescent="0.25">
      <c r="A27" s="76" t="s">
        <v>31</v>
      </c>
      <c r="B27" s="74">
        <v>0</v>
      </c>
      <c r="C27" s="74">
        <v>0</v>
      </c>
      <c r="D27" s="307">
        <v>0</v>
      </c>
      <c r="E27" s="74">
        <v>0</v>
      </c>
      <c r="F27" s="69">
        <f t="shared" si="1"/>
        <v>0</v>
      </c>
      <c r="G27" s="70">
        <f t="shared" si="0"/>
        <v>0</v>
      </c>
      <c r="I27" s="225"/>
    </row>
    <row r="28" spans="1:9" ht="15" customHeight="1" x14ac:dyDescent="0.25">
      <c r="A28" s="76" t="s">
        <v>87</v>
      </c>
      <c r="B28" s="74">
        <v>0</v>
      </c>
      <c r="C28" s="74">
        <v>0</v>
      </c>
      <c r="D28" s="307">
        <v>0</v>
      </c>
      <c r="E28" s="74">
        <v>0</v>
      </c>
      <c r="F28" s="69">
        <f t="shared" si="1"/>
        <v>0</v>
      </c>
      <c r="G28" s="70">
        <f t="shared" si="0"/>
        <v>0</v>
      </c>
      <c r="I28" s="225"/>
    </row>
    <row r="29" spans="1:9" ht="15" customHeight="1" x14ac:dyDescent="0.25">
      <c r="A29" s="76" t="s">
        <v>32</v>
      </c>
      <c r="B29" s="74">
        <v>0</v>
      </c>
      <c r="C29" s="74">
        <v>0</v>
      </c>
      <c r="D29" s="307">
        <v>0</v>
      </c>
      <c r="E29" s="74">
        <v>0</v>
      </c>
      <c r="F29" s="69">
        <f t="shared" si="1"/>
        <v>0</v>
      </c>
      <c r="G29" s="70">
        <f t="shared" si="0"/>
        <v>0</v>
      </c>
      <c r="I29" s="225"/>
    </row>
    <row r="30" spans="1:9" ht="15" customHeight="1" x14ac:dyDescent="0.25">
      <c r="A30" s="217" t="s">
        <v>199</v>
      </c>
      <c r="B30" s="74">
        <v>0</v>
      </c>
      <c r="C30" s="74">
        <v>0</v>
      </c>
      <c r="D30" s="307">
        <v>0</v>
      </c>
      <c r="E30" s="74">
        <v>0</v>
      </c>
      <c r="F30" s="69">
        <f t="shared" si="1"/>
        <v>0</v>
      </c>
      <c r="G30" s="70">
        <f t="shared" si="0"/>
        <v>0</v>
      </c>
      <c r="I30" s="225"/>
    </row>
    <row r="31" spans="1:9" ht="15" customHeight="1" x14ac:dyDescent="0.25">
      <c r="A31" s="76" t="s">
        <v>200</v>
      </c>
      <c r="B31" s="74">
        <v>0</v>
      </c>
      <c r="C31" s="74">
        <v>0</v>
      </c>
      <c r="D31" s="307">
        <v>0</v>
      </c>
      <c r="E31" s="74">
        <v>0</v>
      </c>
      <c r="F31" s="69">
        <f t="shared" si="1"/>
        <v>0</v>
      </c>
      <c r="G31" s="70">
        <f t="shared" si="0"/>
        <v>0</v>
      </c>
      <c r="I31" s="225"/>
    </row>
    <row r="32" spans="1:9" ht="15" customHeight="1" x14ac:dyDescent="0.25">
      <c r="A32" s="350" t="s">
        <v>211</v>
      </c>
      <c r="B32" s="74">
        <v>0</v>
      </c>
      <c r="C32" s="74">
        <v>0</v>
      </c>
      <c r="D32" s="307">
        <v>0</v>
      </c>
      <c r="E32" s="74">
        <v>0</v>
      </c>
      <c r="F32" s="69">
        <f t="shared" ref="F32" si="2">E32-C32</f>
        <v>0</v>
      </c>
      <c r="G32" s="70">
        <f t="shared" ref="G32" si="3">IF(ISBLANK(F32),"  ",IF(C32&gt;0,F32/C32,IF(F32&gt;0,1,0)))</f>
        <v>0</v>
      </c>
      <c r="I32" s="225"/>
    </row>
    <row r="33" spans="1:14" ht="15" customHeight="1" x14ac:dyDescent="0.25">
      <c r="A33" s="77" t="s">
        <v>33</v>
      </c>
      <c r="B33" s="74"/>
      <c r="C33" s="74"/>
      <c r="D33" s="307"/>
      <c r="E33" s="74"/>
      <c r="F33" s="74"/>
      <c r="G33" s="66"/>
      <c r="I33" s="225"/>
    </row>
    <row r="34" spans="1:14" ht="15" customHeight="1" x14ac:dyDescent="0.25">
      <c r="A34" s="73" t="s">
        <v>34</v>
      </c>
      <c r="B34" s="69">
        <v>0</v>
      </c>
      <c r="C34" s="69">
        <v>0</v>
      </c>
      <c r="D34" s="306">
        <v>0</v>
      </c>
      <c r="E34" s="69">
        <v>0</v>
      </c>
      <c r="F34" s="69">
        <f>E34-C34</f>
        <v>0</v>
      </c>
      <c r="G34" s="70">
        <f>IF(ISBLANK(F34),"  ",IF(C34&gt;0,F34/C34,IF(F34&gt;0,1,0)))</f>
        <v>0</v>
      </c>
      <c r="I34" s="225"/>
    </row>
    <row r="35" spans="1:14" ht="15" customHeight="1" x14ac:dyDescent="0.25">
      <c r="A35" s="78" t="s">
        <v>35</v>
      </c>
      <c r="B35" s="74"/>
      <c r="C35" s="74"/>
      <c r="D35" s="307"/>
      <c r="E35" s="74"/>
      <c r="F35" s="74"/>
      <c r="G35" s="66"/>
      <c r="I35" s="225"/>
    </row>
    <row r="36" spans="1:14" ht="15" customHeight="1" x14ac:dyDescent="0.25">
      <c r="A36" s="73" t="s">
        <v>34</v>
      </c>
      <c r="B36" s="65">
        <v>0</v>
      </c>
      <c r="C36" s="65">
        <v>0</v>
      </c>
      <c r="D36" s="305">
        <v>0</v>
      </c>
      <c r="E36" s="65">
        <v>0</v>
      </c>
      <c r="F36" s="69">
        <f>E36-C36</f>
        <v>0</v>
      </c>
      <c r="G36" s="70">
        <f>IF(ISBLANK(F36),"  ",IF(C36&gt;0,F36/C36,IF(F36&gt;0,1,0)))</f>
        <v>0</v>
      </c>
      <c r="I36" s="225"/>
    </row>
    <row r="37" spans="1:14" ht="15" customHeight="1" x14ac:dyDescent="0.25">
      <c r="A37" s="75" t="s">
        <v>36</v>
      </c>
      <c r="B37" s="74"/>
      <c r="C37" s="74"/>
      <c r="D37" s="307"/>
      <c r="E37" s="74"/>
      <c r="F37" s="72"/>
      <c r="G37" s="70" t="str">
        <f>IF(ISBLANK(F37),"  ",IF(C37&gt;0,F37/C37,IF(F37&gt;0,1,0)))</f>
        <v xml:space="preserve">  </v>
      </c>
      <c r="I37" s="225"/>
    </row>
    <row r="38" spans="1:14" s="124" customFormat="1" ht="15" customHeight="1" x14ac:dyDescent="0.25">
      <c r="A38" s="79" t="s">
        <v>38</v>
      </c>
      <c r="B38" s="80">
        <v>3199565</v>
      </c>
      <c r="C38" s="80">
        <v>3199565</v>
      </c>
      <c r="D38" s="311">
        <v>3199565</v>
      </c>
      <c r="E38" s="80">
        <v>3673376</v>
      </c>
      <c r="F38" s="80">
        <f>E38-C38</f>
        <v>473811</v>
      </c>
      <c r="G38" s="81">
        <f>IF(ISBLANK(F38),"  ",IF(C38&gt;0,F38/C38,IF(F38&gt;0,1,0)))</f>
        <v>0.14808606794986193</v>
      </c>
      <c r="I38" s="226"/>
    </row>
    <row r="39" spans="1:14" ht="15" customHeight="1" x14ac:dyDescent="0.25">
      <c r="A39" s="77" t="s">
        <v>39</v>
      </c>
      <c r="B39" s="74"/>
      <c r="C39" s="74"/>
      <c r="D39" s="307"/>
      <c r="E39" s="74"/>
      <c r="F39" s="74"/>
      <c r="G39" s="66"/>
      <c r="I39" s="225"/>
    </row>
    <row r="40" spans="1:14" ht="15" customHeight="1" x14ac:dyDescent="0.25">
      <c r="A40" s="82" t="s">
        <v>40</v>
      </c>
      <c r="B40" s="69">
        <v>0</v>
      </c>
      <c r="C40" s="69">
        <v>0</v>
      </c>
      <c r="D40" s="306">
        <v>0</v>
      </c>
      <c r="E40" s="69">
        <v>0</v>
      </c>
      <c r="F40" s="69">
        <f>E40-C40</f>
        <v>0</v>
      </c>
      <c r="G40" s="70">
        <f t="shared" ref="G40:G45" si="4">IF(ISBLANK(F40),"  ",IF(C40&gt;0,F40/C40,IF(F40&gt;0,1,0)))</f>
        <v>0</v>
      </c>
      <c r="I40" s="225"/>
    </row>
    <row r="41" spans="1:14" ht="15" customHeight="1" x14ac:dyDescent="0.25">
      <c r="A41" s="83" t="s">
        <v>41</v>
      </c>
      <c r="B41" s="69">
        <v>0</v>
      </c>
      <c r="C41" s="69">
        <v>0</v>
      </c>
      <c r="D41" s="306">
        <v>0</v>
      </c>
      <c r="E41" s="69">
        <v>0</v>
      </c>
      <c r="F41" s="72">
        <f>E41-C41</f>
        <v>0</v>
      </c>
      <c r="G41" s="70">
        <f t="shared" si="4"/>
        <v>0</v>
      </c>
      <c r="I41" s="225"/>
    </row>
    <row r="42" spans="1:14" ht="15" customHeight="1" x14ac:dyDescent="0.25">
      <c r="A42" s="83" t="s">
        <v>42</v>
      </c>
      <c r="B42" s="69">
        <v>0</v>
      </c>
      <c r="C42" s="69">
        <v>0</v>
      </c>
      <c r="D42" s="306">
        <v>0</v>
      </c>
      <c r="E42" s="69">
        <v>0</v>
      </c>
      <c r="F42" s="72">
        <f t="shared" ref="F42:F45" si="5">E42-C42</f>
        <v>0</v>
      </c>
      <c r="G42" s="70">
        <f t="shared" si="4"/>
        <v>0</v>
      </c>
      <c r="I42" s="225"/>
    </row>
    <row r="43" spans="1:14" ht="15" customHeight="1" x14ac:dyDescent="0.25">
      <c r="A43" s="83" t="s">
        <v>43</v>
      </c>
      <c r="B43" s="69">
        <v>0</v>
      </c>
      <c r="C43" s="69">
        <v>0</v>
      </c>
      <c r="D43" s="306">
        <v>0</v>
      </c>
      <c r="E43" s="69">
        <v>0</v>
      </c>
      <c r="F43" s="72">
        <f t="shared" si="5"/>
        <v>0</v>
      </c>
      <c r="G43" s="70">
        <f t="shared" si="4"/>
        <v>0</v>
      </c>
      <c r="I43" s="225"/>
    </row>
    <row r="44" spans="1:14" ht="15" customHeight="1" x14ac:dyDescent="0.25">
      <c r="A44" s="84" t="s">
        <v>44</v>
      </c>
      <c r="B44" s="69">
        <v>0</v>
      </c>
      <c r="C44" s="69">
        <v>0</v>
      </c>
      <c r="D44" s="306">
        <v>0</v>
      </c>
      <c r="E44" s="69">
        <v>0</v>
      </c>
      <c r="F44" s="72">
        <f t="shared" si="5"/>
        <v>0</v>
      </c>
      <c r="G44" s="70">
        <f t="shared" si="4"/>
        <v>0</v>
      </c>
      <c r="I44" s="225"/>
    </row>
    <row r="45" spans="1:14" s="124" customFormat="1" ht="15" customHeight="1" x14ac:dyDescent="0.25">
      <c r="A45" s="77" t="s">
        <v>45</v>
      </c>
      <c r="B45" s="85">
        <v>0</v>
      </c>
      <c r="C45" s="85">
        <v>0</v>
      </c>
      <c r="D45" s="315">
        <v>0</v>
      </c>
      <c r="E45" s="85">
        <v>0</v>
      </c>
      <c r="F45" s="96">
        <f t="shared" si="5"/>
        <v>0</v>
      </c>
      <c r="G45" s="81">
        <f t="shared" si="4"/>
        <v>0</v>
      </c>
      <c r="I45" s="226"/>
      <c r="N45" s="124" t="s">
        <v>46</v>
      </c>
    </row>
    <row r="46" spans="1:14" ht="15" customHeight="1" x14ac:dyDescent="0.25">
      <c r="A46" s="75" t="s">
        <v>46</v>
      </c>
      <c r="B46" s="74"/>
      <c r="C46" s="74"/>
      <c r="D46" s="307"/>
      <c r="E46" s="74"/>
      <c r="F46" s="74"/>
      <c r="G46" s="66"/>
      <c r="I46" s="225"/>
    </row>
    <row r="47" spans="1:14" s="124" customFormat="1" ht="15" customHeight="1" x14ac:dyDescent="0.25">
      <c r="A47" s="86" t="s">
        <v>47</v>
      </c>
      <c r="B47" s="87">
        <v>0</v>
      </c>
      <c r="C47" s="87">
        <v>0</v>
      </c>
      <c r="D47" s="310">
        <v>0</v>
      </c>
      <c r="E47" s="87">
        <v>0</v>
      </c>
      <c r="F47" s="87">
        <f>E47-C47</f>
        <v>0</v>
      </c>
      <c r="G47" s="81">
        <f>IF(ISBLANK(F47),"  ",IF(C47&gt;0,F47/C47,IF(F47&gt;0,1,0)))</f>
        <v>0</v>
      </c>
      <c r="I47" s="226"/>
    </row>
    <row r="48" spans="1:14" ht="15" customHeight="1" x14ac:dyDescent="0.25">
      <c r="A48" s="75" t="s">
        <v>46</v>
      </c>
      <c r="B48" s="80"/>
      <c r="C48" s="80"/>
      <c r="D48" s="311"/>
      <c r="E48" s="80"/>
      <c r="F48" s="74"/>
      <c r="G48" s="66"/>
      <c r="I48" s="226"/>
    </row>
    <row r="49" spans="1:9" ht="15" customHeight="1" x14ac:dyDescent="0.25">
      <c r="A49" s="86" t="s">
        <v>198</v>
      </c>
      <c r="B49" s="87">
        <v>0</v>
      </c>
      <c r="C49" s="87">
        <v>0</v>
      </c>
      <c r="D49" s="310">
        <v>0</v>
      </c>
      <c r="E49" s="87">
        <v>0</v>
      </c>
      <c r="F49" s="87">
        <f>E49-C49</f>
        <v>0</v>
      </c>
      <c r="G49" s="81">
        <f>IF(ISBLANK(F49)," ",IF(C49&gt;0,F49/C49,IF(F49&gt;0,1,0)))</f>
        <v>0</v>
      </c>
      <c r="I49" s="226"/>
    </row>
    <row r="50" spans="1:9" ht="15" customHeight="1" x14ac:dyDescent="0.25">
      <c r="A50" s="73"/>
      <c r="B50" s="65"/>
      <c r="C50" s="65"/>
      <c r="D50" s="305"/>
      <c r="E50" s="65"/>
      <c r="F50" s="65"/>
      <c r="G50" s="67"/>
      <c r="I50" s="225"/>
    </row>
    <row r="51" spans="1:9" s="124" customFormat="1" ht="15" customHeight="1" x14ac:dyDescent="0.25">
      <c r="A51" s="86" t="s">
        <v>48</v>
      </c>
      <c r="B51" s="87">
        <v>0</v>
      </c>
      <c r="C51" s="87">
        <v>0</v>
      </c>
      <c r="D51" s="310">
        <v>0</v>
      </c>
      <c r="E51" s="87">
        <v>0</v>
      </c>
      <c r="F51" s="87">
        <f>E51-C51</f>
        <v>0</v>
      </c>
      <c r="G51" s="81">
        <f>IF(ISBLANK(F51),"  ",IF(C51&gt;0,F51/C51,IF(F51&gt;0,1,0)))</f>
        <v>0</v>
      </c>
      <c r="I51" s="226"/>
    </row>
    <row r="52" spans="1:9" ht="15" customHeight="1" x14ac:dyDescent="0.25">
      <c r="A52" s="75" t="s">
        <v>46</v>
      </c>
      <c r="B52" s="74"/>
      <c r="C52" s="74"/>
      <c r="D52" s="307"/>
      <c r="E52" s="74"/>
      <c r="F52" s="74"/>
      <c r="G52" s="66"/>
      <c r="I52" s="225"/>
    </row>
    <row r="53" spans="1:9" s="124" customFormat="1" ht="15" customHeight="1" x14ac:dyDescent="0.25">
      <c r="A53" s="77" t="s">
        <v>49</v>
      </c>
      <c r="B53" s="85">
        <v>0</v>
      </c>
      <c r="C53" s="85">
        <v>0</v>
      </c>
      <c r="D53" s="315">
        <v>0</v>
      </c>
      <c r="E53" s="85">
        <v>0</v>
      </c>
      <c r="F53" s="85">
        <f>E53-C53</f>
        <v>0</v>
      </c>
      <c r="G53" s="81">
        <f>IF(ISBLANK(F53),"  ",IF(C53&gt;0,F53/C53,IF(F53&gt;0,1,0)))</f>
        <v>0</v>
      </c>
      <c r="I53" s="226"/>
    </row>
    <row r="54" spans="1:9" ht="15" customHeight="1" x14ac:dyDescent="0.25">
      <c r="A54" s="75" t="s">
        <v>46</v>
      </c>
      <c r="B54" s="74"/>
      <c r="C54" s="74"/>
      <c r="D54" s="307"/>
      <c r="E54" s="74"/>
      <c r="F54" s="74"/>
      <c r="G54" s="66"/>
      <c r="I54" s="225"/>
    </row>
    <row r="55" spans="1:9" s="124" customFormat="1" ht="15" customHeight="1" x14ac:dyDescent="0.25">
      <c r="A55" s="88" t="s">
        <v>50</v>
      </c>
      <c r="B55" s="89">
        <v>0</v>
      </c>
      <c r="C55" s="89">
        <v>0</v>
      </c>
      <c r="D55" s="316">
        <v>0</v>
      </c>
      <c r="E55" s="89">
        <v>0</v>
      </c>
      <c r="F55" s="89">
        <f>E55-C55</f>
        <v>0</v>
      </c>
      <c r="G55" s="81">
        <f>IF(ISBLANK(F55),"  ",IF(C55&gt;0,F55/C55,IF(F55&gt;0,1,0)))</f>
        <v>0</v>
      </c>
      <c r="I55" s="226"/>
    </row>
    <row r="56" spans="1:9" ht="15" customHeight="1" x14ac:dyDescent="0.25">
      <c r="A56" s="77"/>
      <c r="B56" s="65"/>
      <c r="C56" s="65"/>
      <c r="D56" s="305"/>
      <c r="E56" s="65"/>
      <c r="F56" s="65"/>
      <c r="G56" s="90"/>
      <c r="I56" s="225"/>
    </row>
    <row r="57" spans="1:9" s="124" customFormat="1" ht="15" customHeight="1" x14ac:dyDescent="0.25">
      <c r="A57" s="77" t="s">
        <v>51</v>
      </c>
      <c r="B57" s="85">
        <v>0</v>
      </c>
      <c r="C57" s="85">
        <v>0</v>
      </c>
      <c r="D57" s="315">
        <v>0</v>
      </c>
      <c r="E57" s="85">
        <v>0</v>
      </c>
      <c r="F57" s="89">
        <f>E57-C57</f>
        <v>0</v>
      </c>
      <c r="G57" s="81">
        <f>IF(ISBLANK(F57),"  ",IF(C57&gt;0,F57/C57,IF(F57&gt;0,1,0)))</f>
        <v>0</v>
      </c>
      <c r="I57" s="226"/>
    </row>
    <row r="58" spans="1:9" ht="15" customHeight="1" x14ac:dyDescent="0.25">
      <c r="A58" s="75"/>
      <c r="B58" s="74"/>
      <c r="C58" s="74"/>
      <c r="D58" s="307"/>
      <c r="E58" s="74"/>
      <c r="F58" s="74"/>
      <c r="G58" s="66"/>
      <c r="I58" s="225"/>
    </row>
    <row r="59" spans="1:9" s="124" customFormat="1" ht="15" customHeight="1" x14ac:dyDescent="0.25">
      <c r="A59" s="91" t="s">
        <v>52</v>
      </c>
      <c r="B59" s="85">
        <v>3199565</v>
      </c>
      <c r="C59" s="85">
        <v>3199565</v>
      </c>
      <c r="D59" s="315">
        <v>3199565</v>
      </c>
      <c r="E59" s="85">
        <v>3673376</v>
      </c>
      <c r="F59" s="85">
        <f>E59-C59</f>
        <v>473811</v>
      </c>
      <c r="G59" s="81">
        <f>IF(ISBLANK(F59),"  ",IF(C59&gt;0,F59/C59,IF(F59&gt;0,1,0)))</f>
        <v>0.14808606794986193</v>
      </c>
      <c r="I59" s="226"/>
    </row>
    <row r="60" spans="1:9" ht="15" customHeight="1" x14ac:dyDescent="0.25">
      <c r="A60" s="92"/>
      <c r="B60" s="74"/>
      <c r="C60" s="74"/>
      <c r="D60" s="307"/>
      <c r="E60" s="74"/>
      <c r="F60" s="74"/>
      <c r="G60" s="66" t="s">
        <v>46</v>
      </c>
      <c r="I60" s="225"/>
    </row>
    <row r="61" spans="1:9" ht="15" customHeight="1" x14ac:dyDescent="0.25">
      <c r="A61" s="93"/>
      <c r="B61" s="65"/>
      <c r="C61" s="65"/>
      <c r="D61" s="305"/>
      <c r="E61" s="65"/>
      <c r="F61" s="65"/>
      <c r="G61" s="67" t="s">
        <v>46</v>
      </c>
      <c r="I61" s="225"/>
    </row>
    <row r="62" spans="1:9" ht="15" customHeight="1" x14ac:dyDescent="0.25">
      <c r="A62" s="91" t="s">
        <v>53</v>
      </c>
      <c r="B62" s="65"/>
      <c r="C62" s="65"/>
      <c r="D62" s="305"/>
      <c r="E62" s="65"/>
      <c r="F62" s="65"/>
      <c r="G62" s="67"/>
      <c r="I62" s="225"/>
    </row>
    <row r="63" spans="1:9" ht="15" customHeight="1" x14ac:dyDescent="0.25">
      <c r="A63" s="73" t="s">
        <v>54</v>
      </c>
      <c r="B63" s="65">
        <v>0</v>
      </c>
      <c r="C63" s="65">
        <v>0</v>
      </c>
      <c r="D63" s="305">
        <v>0</v>
      </c>
      <c r="E63" s="65">
        <v>0</v>
      </c>
      <c r="F63" s="65">
        <f>E63-C63</f>
        <v>0</v>
      </c>
      <c r="G63" s="70">
        <f t="shared" ref="G63:G76" si="6">IF(ISBLANK(F63),"  ",IF(C63&gt;0,F63/C63,IF(F63&gt;0,1,0)))</f>
        <v>0</v>
      </c>
      <c r="I63" s="225"/>
    </row>
    <row r="64" spans="1:9" ht="15" customHeight="1" x14ac:dyDescent="0.25">
      <c r="A64" s="75" t="s">
        <v>55</v>
      </c>
      <c r="B64" s="74">
        <v>0</v>
      </c>
      <c r="C64" s="74">
        <v>0</v>
      </c>
      <c r="D64" s="307">
        <v>0</v>
      </c>
      <c r="E64" s="74">
        <v>0</v>
      </c>
      <c r="F64" s="74">
        <f>E64-C64</f>
        <v>0</v>
      </c>
      <c r="G64" s="70">
        <f t="shared" si="6"/>
        <v>0</v>
      </c>
      <c r="I64" s="225"/>
    </row>
    <row r="65" spans="1:9" ht="15" customHeight="1" x14ac:dyDescent="0.25">
      <c r="A65" s="75" t="s">
        <v>56</v>
      </c>
      <c r="B65" s="74">
        <v>0</v>
      </c>
      <c r="C65" s="74">
        <v>0</v>
      </c>
      <c r="D65" s="307">
        <v>0</v>
      </c>
      <c r="E65" s="74">
        <v>0</v>
      </c>
      <c r="F65" s="74">
        <f t="shared" ref="F65:F76" si="7">E65-C65</f>
        <v>0</v>
      </c>
      <c r="G65" s="70">
        <f t="shared" si="6"/>
        <v>0</v>
      </c>
      <c r="I65" s="225"/>
    </row>
    <row r="66" spans="1:9" ht="15" customHeight="1" x14ac:dyDescent="0.25">
      <c r="A66" s="75" t="s">
        <v>57</v>
      </c>
      <c r="B66" s="74">
        <v>96251.66</v>
      </c>
      <c r="C66" s="74">
        <v>104250</v>
      </c>
      <c r="D66" s="307">
        <v>104250</v>
      </c>
      <c r="E66" s="74">
        <v>109664</v>
      </c>
      <c r="F66" s="74">
        <f t="shared" si="7"/>
        <v>5414</v>
      </c>
      <c r="G66" s="70">
        <f t="shared" si="6"/>
        <v>5.1932853717026377E-2</v>
      </c>
      <c r="I66" s="225"/>
    </row>
    <row r="67" spans="1:9" ht="15" customHeight="1" x14ac:dyDescent="0.25">
      <c r="A67" s="75" t="s">
        <v>58</v>
      </c>
      <c r="B67" s="74">
        <v>0</v>
      </c>
      <c r="C67" s="74">
        <v>0</v>
      </c>
      <c r="D67" s="307">
        <v>0</v>
      </c>
      <c r="E67" s="74">
        <v>0</v>
      </c>
      <c r="F67" s="74">
        <f t="shared" si="7"/>
        <v>0</v>
      </c>
      <c r="G67" s="70">
        <f t="shared" si="6"/>
        <v>0</v>
      </c>
      <c r="I67" s="225"/>
    </row>
    <row r="68" spans="1:9" ht="15" customHeight="1" x14ac:dyDescent="0.25">
      <c r="A68" s="75" t="s">
        <v>59</v>
      </c>
      <c r="B68" s="74">
        <v>3103313.34</v>
      </c>
      <c r="C68" s="74">
        <v>3095315</v>
      </c>
      <c r="D68" s="307">
        <v>3095315</v>
      </c>
      <c r="E68" s="74">
        <v>3563712</v>
      </c>
      <c r="F68" s="74">
        <f t="shared" si="7"/>
        <v>468397</v>
      </c>
      <c r="G68" s="70">
        <f t="shared" si="6"/>
        <v>0.15132450170661144</v>
      </c>
      <c r="I68" s="225"/>
    </row>
    <row r="69" spans="1:9" ht="15" customHeight="1" x14ac:dyDescent="0.25">
      <c r="A69" s="75" t="s">
        <v>60</v>
      </c>
      <c r="B69" s="74">
        <v>0</v>
      </c>
      <c r="C69" s="74">
        <v>0</v>
      </c>
      <c r="D69" s="307">
        <v>0</v>
      </c>
      <c r="E69" s="74">
        <v>0</v>
      </c>
      <c r="F69" s="74">
        <f t="shared" si="7"/>
        <v>0</v>
      </c>
      <c r="G69" s="70">
        <f t="shared" si="6"/>
        <v>0</v>
      </c>
      <c r="I69" s="225"/>
    </row>
    <row r="70" spans="1:9" ht="15" customHeight="1" x14ac:dyDescent="0.25">
      <c r="A70" s="75" t="s">
        <v>61</v>
      </c>
      <c r="B70" s="74">
        <v>0</v>
      </c>
      <c r="C70" s="74">
        <v>0</v>
      </c>
      <c r="D70" s="307">
        <v>0</v>
      </c>
      <c r="E70" s="74">
        <v>0</v>
      </c>
      <c r="F70" s="74">
        <f t="shared" si="7"/>
        <v>0</v>
      </c>
      <c r="G70" s="70">
        <f t="shared" si="6"/>
        <v>0</v>
      </c>
      <c r="I70" s="225"/>
    </row>
    <row r="71" spans="1:9" s="124" customFormat="1" ht="15" customHeight="1" x14ac:dyDescent="0.25">
      <c r="A71" s="94" t="s">
        <v>62</v>
      </c>
      <c r="B71" s="80">
        <v>3199565</v>
      </c>
      <c r="C71" s="80">
        <v>3199565</v>
      </c>
      <c r="D71" s="311">
        <v>3199565</v>
      </c>
      <c r="E71" s="80">
        <v>3673376</v>
      </c>
      <c r="F71" s="80">
        <f t="shared" si="7"/>
        <v>473811</v>
      </c>
      <c r="G71" s="81">
        <f t="shared" si="6"/>
        <v>0.14808606794986193</v>
      </c>
      <c r="I71" s="226"/>
    </row>
    <row r="72" spans="1:9" ht="15" customHeight="1" x14ac:dyDescent="0.25">
      <c r="A72" s="75" t="s">
        <v>63</v>
      </c>
      <c r="B72" s="74">
        <v>0</v>
      </c>
      <c r="C72" s="74">
        <v>0</v>
      </c>
      <c r="D72" s="307">
        <v>0</v>
      </c>
      <c r="E72" s="74">
        <v>0</v>
      </c>
      <c r="F72" s="74">
        <f t="shared" si="7"/>
        <v>0</v>
      </c>
      <c r="G72" s="70">
        <f t="shared" si="6"/>
        <v>0</v>
      </c>
      <c r="I72" s="225"/>
    </row>
    <row r="73" spans="1:9" ht="15" customHeight="1" x14ac:dyDescent="0.25">
      <c r="A73" s="75" t="s">
        <v>64</v>
      </c>
      <c r="B73" s="74">
        <v>0</v>
      </c>
      <c r="C73" s="74">
        <v>0</v>
      </c>
      <c r="D73" s="307">
        <v>0</v>
      </c>
      <c r="E73" s="74">
        <v>0</v>
      </c>
      <c r="F73" s="74">
        <f t="shared" si="7"/>
        <v>0</v>
      </c>
      <c r="G73" s="70">
        <f t="shared" si="6"/>
        <v>0</v>
      </c>
      <c r="I73" s="225"/>
    </row>
    <row r="74" spans="1:9" ht="15" customHeight="1" x14ac:dyDescent="0.25">
      <c r="A74" s="75" t="s">
        <v>65</v>
      </c>
      <c r="B74" s="74">
        <v>0</v>
      </c>
      <c r="C74" s="74">
        <v>0</v>
      </c>
      <c r="D74" s="307">
        <v>0</v>
      </c>
      <c r="E74" s="74">
        <v>0</v>
      </c>
      <c r="F74" s="74">
        <f t="shared" si="7"/>
        <v>0</v>
      </c>
      <c r="G74" s="70">
        <f t="shared" si="6"/>
        <v>0</v>
      </c>
      <c r="I74" s="225"/>
    </row>
    <row r="75" spans="1:9" ht="15" customHeight="1" x14ac:dyDescent="0.25">
      <c r="A75" s="75" t="s">
        <v>66</v>
      </c>
      <c r="B75" s="74">
        <v>0</v>
      </c>
      <c r="C75" s="74">
        <v>0</v>
      </c>
      <c r="D75" s="307">
        <v>0</v>
      </c>
      <c r="E75" s="74">
        <v>0</v>
      </c>
      <c r="F75" s="74">
        <f t="shared" si="7"/>
        <v>0</v>
      </c>
      <c r="G75" s="70">
        <f t="shared" si="6"/>
        <v>0</v>
      </c>
      <c r="I75" s="225"/>
    </row>
    <row r="76" spans="1:9" s="124" customFormat="1" ht="15" customHeight="1" x14ac:dyDescent="0.25">
      <c r="A76" s="95" t="s">
        <v>67</v>
      </c>
      <c r="B76" s="96">
        <v>3199565</v>
      </c>
      <c r="C76" s="96">
        <v>3199565</v>
      </c>
      <c r="D76" s="317">
        <v>3199565</v>
      </c>
      <c r="E76" s="96">
        <v>3673376</v>
      </c>
      <c r="F76" s="229">
        <f t="shared" si="7"/>
        <v>473811</v>
      </c>
      <c r="G76" s="81">
        <f t="shared" si="6"/>
        <v>0.14808606794986193</v>
      </c>
      <c r="I76" s="226"/>
    </row>
    <row r="77" spans="1:9" ht="15" customHeight="1" x14ac:dyDescent="0.25">
      <c r="A77" s="93"/>
      <c r="B77" s="65"/>
      <c r="C77" s="65"/>
      <c r="D77" s="305"/>
      <c r="E77" s="65"/>
      <c r="F77" s="65"/>
      <c r="G77" s="67"/>
      <c r="I77" s="225"/>
    </row>
    <row r="78" spans="1:9" ht="15" customHeight="1" x14ac:dyDescent="0.25">
      <c r="A78" s="91" t="s">
        <v>68</v>
      </c>
      <c r="B78" s="65"/>
      <c r="C78" s="65"/>
      <c r="D78" s="305"/>
      <c r="E78" s="65"/>
      <c r="F78" s="65"/>
      <c r="G78" s="67"/>
      <c r="I78" s="225"/>
    </row>
    <row r="79" spans="1:9" ht="15" customHeight="1" x14ac:dyDescent="0.25">
      <c r="A79" s="73" t="s">
        <v>69</v>
      </c>
      <c r="B79" s="69">
        <v>2023748.47</v>
      </c>
      <c r="C79" s="69">
        <v>1637030</v>
      </c>
      <c r="D79" s="306">
        <v>1637030</v>
      </c>
      <c r="E79" s="69">
        <v>1846338</v>
      </c>
      <c r="F79" s="65">
        <f>E79-C79</f>
        <v>209308</v>
      </c>
      <c r="G79" s="70">
        <f t="shared" ref="G79:G97" si="8">IF(ISBLANK(F79),"  ",IF(C79&gt;0,F79/C79,IF(F79&gt;0,1,0)))</f>
        <v>0.12785837767175923</v>
      </c>
      <c r="I79" s="225"/>
    </row>
    <row r="80" spans="1:9" ht="15" customHeight="1" x14ac:dyDescent="0.25">
      <c r="A80" s="75" t="s">
        <v>70</v>
      </c>
      <c r="B80" s="72">
        <v>87999.96</v>
      </c>
      <c r="C80" s="72">
        <v>100500</v>
      </c>
      <c r="D80" s="314">
        <v>100500</v>
      </c>
      <c r="E80" s="72">
        <v>64500</v>
      </c>
      <c r="F80" s="74">
        <f>E80-C80</f>
        <v>-36000</v>
      </c>
      <c r="G80" s="70">
        <f t="shared" si="8"/>
        <v>-0.35820895522388058</v>
      </c>
      <c r="I80" s="225"/>
    </row>
    <row r="81" spans="1:9" ht="15" customHeight="1" x14ac:dyDescent="0.25">
      <c r="A81" s="75" t="s">
        <v>71</v>
      </c>
      <c r="B81" s="65">
        <v>804115.42000000016</v>
      </c>
      <c r="C81" s="65">
        <v>769942</v>
      </c>
      <c r="D81" s="305">
        <v>769942</v>
      </c>
      <c r="E81" s="65">
        <v>733663</v>
      </c>
      <c r="F81" s="74">
        <f t="shared" ref="F81:F96" si="9">E81-C81</f>
        <v>-36279</v>
      </c>
      <c r="G81" s="70">
        <f t="shared" si="8"/>
        <v>-4.711913364902811E-2</v>
      </c>
      <c r="I81" s="225"/>
    </row>
    <row r="82" spans="1:9" s="124" customFormat="1" ht="15" customHeight="1" x14ac:dyDescent="0.25">
      <c r="A82" s="94" t="s">
        <v>72</v>
      </c>
      <c r="B82" s="96">
        <v>2915863.8500000006</v>
      </c>
      <c r="C82" s="96">
        <v>2507472</v>
      </c>
      <c r="D82" s="317">
        <v>2507472</v>
      </c>
      <c r="E82" s="96">
        <v>2644501</v>
      </c>
      <c r="F82" s="80">
        <f t="shared" si="9"/>
        <v>137029</v>
      </c>
      <c r="G82" s="81">
        <f t="shared" si="8"/>
        <v>5.464826725881685E-2</v>
      </c>
      <c r="I82" s="226"/>
    </row>
    <row r="83" spans="1:9" ht="15" customHeight="1" x14ac:dyDescent="0.25">
      <c r="A83" s="75" t="s">
        <v>73</v>
      </c>
      <c r="B83" s="72">
        <v>40226.949999999997</v>
      </c>
      <c r="C83" s="72">
        <v>185000</v>
      </c>
      <c r="D83" s="314">
        <v>185000</v>
      </c>
      <c r="E83" s="72">
        <v>176000</v>
      </c>
      <c r="F83" s="74">
        <f t="shared" si="9"/>
        <v>-9000</v>
      </c>
      <c r="G83" s="70">
        <f t="shared" si="8"/>
        <v>-4.8648648648648651E-2</v>
      </c>
      <c r="I83" s="225"/>
    </row>
    <row r="84" spans="1:9" ht="15" customHeight="1" x14ac:dyDescent="0.25">
      <c r="A84" s="75" t="s">
        <v>74</v>
      </c>
      <c r="B84" s="69">
        <v>107513.32999999999</v>
      </c>
      <c r="C84" s="69">
        <v>171100</v>
      </c>
      <c r="D84" s="306">
        <v>171100</v>
      </c>
      <c r="E84" s="69">
        <v>171100</v>
      </c>
      <c r="F84" s="74">
        <f t="shared" si="9"/>
        <v>0</v>
      </c>
      <c r="G84" s="70">
        <f t="shared" si="8"/>
        <v>0</v>
      </c>
      <c r="I84" s="225"/>
    </row>
    <row r="85" spans="1:9" ht="15" customHeight="1" x14ac:dyDescent="0.25">
      <c r="A85" s="75" t="s">
        <v>75</v>
      </c>
      <c r="B85" s="65">
        <v>40241.670000000006</v>
      </c>
      <c r="C85" s="65">
        <v>80000</v>
      </c>
      <c r="D85" s="305">
        <v>80000</v>
      </c>
      <c r="E85" s="65">
        <v>80000</v>
      </c>
      <c r="F85" s="74">
        <f t="shared" si="9"/>
        <v>0</v>
      </c>
      <c r="G85" s="70">
        <f t="shared" si="8"/>
        <v>0</v>
      </c>
      <c r="I85" s="225"/>
    </row>
    <row r="86" spans="1:9" s="124" customFormat="1" ht="15" customHeight="1" x14ac:dyDescent="0.25">
      <c r="A86" s="78" t="s">
        <v>76</v>
      </c>
      <c r="B86" s="96">
        <v>187981.94999999998</v>
      </c>
      <c r="C86" s="96">
        <v>436100</v>
      </c>
      <c r="D86" s="317">
        <v>436100</v>
      </c>
      <c r="E86" s="96">
        <v>427100</v>
      </c>
      <c r="F86" s="80">
        <f t="shared" si="9"/>
        <v>-9000</v>
      </c>
      <c r="G86" s="81">
        <f t="shared" si="8"/>
        <v>-2.0637468470534281E-2</v>
      </c>
      <c r="I86" s="226"/>
    </row>
    <row r="87" spans="1:9" ht="15" customHeight="1" x14ac:dyDescent="0.25">
      <c r="A87" s="75" t="s">
        <v>77</v>
      </c>
      <c r="B87" s="65">
        <v>17000</v>
      </c>
      <c r="C87" s="65">
        <v>94000</v>
      </c>
      <c r="D87" s="305">
        <v>94000</v>
      </c>
      <c r="E87" s="65">
        <v>63000</v>
      </c>
      <c r="F87" s="74">
        <f t="shared" si="9"/>
        <v>-31000</v>
      </c>
      <c r="G87" s="70">
        <f t="shared" si="8"/>
        <v>-0.32978723404255317</v>
      </c>
      <c r="I87" s="225"/>
    </row>
    <row r="88" spans="1:9" ht="15" customHeight="1" x14ac:dyDescent="0.25">
      <c r="A88" s="75" t="s">
        <v>78</v>
      </c>
      <c r="B88" s="74">
        <v>984.23999999999069</v>
      </c>
      <c r="C88" s="74">
        <v>136993</v>
      </c>
      <c r="D88" s="307">
        <v>136993</v>
      </c>
      <c r="E88" s="74">
        <v>473775</v>
      </c>
      <c r="F88" s="74">
        <f t="shared" si="9"/>
        <v>336782</v>
      </c>
      <c r="G88" s="70">
        <f t="shared" si="8"/>
        <v>2.4583883848079831</v>
      </c>
      <c r="I88" s="225"/>
    </row>
    <row r="89" spans="1:9" ht="15" customHeight="1" x14ac:dyDescent="0.25">
      <c r="A89" s="75" t="s">
        <v>79</v>
      </c>
      <c r="B89" s="74">
        <v>0</v>
      </c>
      <c r="C89" s="74">
        <v>0</v>
      </c>
      <c r="D89" s="307">
        <v>0</v>
      </c>
      <c r="E89" s="74">
        <v>0</v>
      </c>
      <c r="F89" s="74">
        <f t="shared" si="9"/>
        <v>0</v>
      </c>
      <c r="G89" s="70">
        <f t="shared" si="8"/>
        <v>0</v>
      </c>
      <c r="I89" s="225"/>
    </row>
    <row r="90" spans="1:9" ht="15" customHeight="1" x14ac:dyDescent="0.25">
      <c r="A90" s="75" t="s">
        <v>80</v>
      </c>
      <c r="B90" s="74">
        <v>0</v>
      </c>
      <c r="C90" s="74">
        <v>0</v>
      </c>
      <c r="D90" s="307">
        <v>0</v>
      </c>
      <c r="E90" s="74">
        <v>0</v>
      </c>
      <c r="F90" s="74">
        <f t="shared" si="9"/>
        <v>0</v>
      </c>
      <c r="G90" s="70">
        <f t="shared" si="8"/>
        <v>0</v>
      </c>
      <c r="I90" s="225"/>
    </row>
    <row r="91" spans="1:9" s="124" customFormat="1" ht="15" customHeight="1" x14ac:dyDescent="0.25">
      <c r="A91" s="78" t="s">
        <v>81</v>
      </c>
      <c r="B91" s="80">
        <v>17984.239999999991</v>
      </c>
      <c r="C91" s="80">
        <v>230993</v>
      </c>
      <c r="D91" s="311">
        <v>230993</v>
      </c>
      <c r="E91" s="80">
        <v>536775</v>
      </c>
      <c r="F91" s="80">
        <f t="shared" si="9"/>
        <v>305782</v>
      </c>
      <c r="G91" s="81">
        <f t="shared" si="8"/>
        <v>1.3237717160260267</v>
      </c>
      <c r="I91" s="226"/>
    </row>
    <row r="92" spans="1:9" ht="15" customHeight="1" x14ac:dyDescent="0.25">
      <c r="A92" s="75" t="s">
        <v>82</v>
      </c>
      <c r="B92" s="74">
        <v>77734.959999999992</v>
      </c>
      <c r="C92" s="74">
        <v>25000</v>
      </c>
      <c r="D92" s="307">
        <v>25000</v>
      </c>
      <c r="E92" s="74">
        <v>65000</v>
      </c>
      <c r="F92" s="74">
        <f t="shared" si="9"/>
        <v>40000</v>
      </c>
      <c r="G92" s="70">
        <f t="shared" si="8"/>
        <v>1.6</v>
      </c>
      <c r="I92" s="225"/>
    </row>
    <row r="93" spans="1:9" ht="15" customHeight="1" x14ac:dyDescent="0.25">
      <c r="A93" s="75" t="s">
        <v>83</v>
      </c>
      <c r="B93" s="74">
        <v>0</v>
      </c>
      <c r="C93" s="74">
        <v>0</v>
      </c>
      <c r="D93" s="307">
        <v>0</v>
      </c>
      <c r="E93" s="74">
        <v>0</v>
      </c>
      <c r="F93" s="74">
        <f t="shared" si="9"/>
        <v>0</v>
      </c>
      <c r="G93" s="70">
        <f t="shared" si="8"/>
        <v>0</v>
      </c>
      <c r="I93" s="225"/>
    </row>
    <row r="94" spans="1:9" ht="15" customHeight="1" x14ac:dyDescent="0.25">
      <c r="A94" s="83" t="s">
        <v>84</v>
      </c>
      <c r="B94" s="74">
        <v>0</v>
      </c>
      <c r="C94" s="74">
        <v>0</v>
      </c>
      <c r="D94" s="307">
        <v>0</v>
      </c>
      <c r="E94" s="74">
        <v>0</v>
      </c>
      <c r="F94" s="74">
        <f t="shared" si="9"/>
        <v>0</v>
      </c>
      <c r="G94" s="70">
        <f t="shared" si="8"/>
        <v>0</v>
      </c>
      <c r="I94" s="225"/>
    </row>
    <row r="95" spans="1:9" s="124" customFormat="1" ht="15" customHeight="1" x14ac:dyDescent="0.25">
      <c r="A95" s="97" t="s">
        <v>85</v>
      </c>
      <c r="B95" s="96">
        <v>77734.959999999992</v>
      </c>
      <c r="C95" s="96">
        <v>25000</v>
      </c>
      <c r="D95" s="317">
        <v>25000</v>
      </c>
      <c r="E95" s="96">
        <v>65000</v>
      </c>
      <c r="F95" s="80">
        <f t="shared" si="9"/>
        <v>40000</v>
      </c>
      <c r="G95" s="81">
        <f t="shared" si="8"/>
        <v>1.6</v>
      </c>
      <c r="I95" s="226"/>
    </row>
    <row r="96" spans="1:9" ht="15" customHeight="1" x14ac:dyDescent="0.25">
      <c r="A96" s="83" t="s">
        <v>86</v>
      </c>
      <c r="B96" s="74">
        <v>0</v>
      </c>
      <c r="C96" s="74">
        <v>0</v>
      </c>
      <c r="D96" s="307">
        <v>0</v>
      </c>
      <c r="E96" s="74">
        <v>0</v>
      </c>
      <c r="F96" s="74">
        <f t="shared" si="9"/>
        <v>0</v>
      </c>
      <c r="G96" s="70">
        <f t="shared" si="8"/>
        <v>0</v>
      </c>
      <c r="I96" s="225"/>
    </row>
    <row r="97" spans="1:10" s="124" customFormat="1" ht="15" customHeight="1" thickBot="1" x14ac:dyDescent="0.3">
      <c r="A97" s="195" t="s">
        <v>67</v>
      </c>
      <c r="B97" s="196">
        <v>3199565.0000000005</v>
      </c>
      <c r="C97" s="196">
        <v>3199565</v>
      </c>
      <c r="D97" s="313">
        <v>3199565</v>
      </c>
      <c r="E97" s="196">
        <v>3673376</v>
      </c>
      <c r="F97" s="196">
        <f>E97-C97</f>
        <v>473811</v>
      </c>
      <c r="G97" s="198">
        <f t="shared" si="8"/>
        <v>0.14808606794986193</v>
      </c>
      <c r="I97" s="226"/>
    </row>
    <row r="98" spans="1:10" s="124" customFormat="1" ht="15" customHeight="1" thickTop="1" x14ac:dyDescent="0.4">
      <c r="A98" s="26"/>
      <c r="B98" s="27"/>
      <c r="C98" s="27"/>
      <c r="D98" s="215"/>
      <c r="E98" s="27"/>
      <c r="F98" s="27"/>
      <c r="G98" s="28"/>
      <c r="I98" s="215"/>
      <c r="J98" s="216"/>
    </row>
    <row r="99" spans="1:10" x14ac:dyDescent="0.25">
      <c r="A99" s="11" t="s">
        <v>196</v>
      </c>
    </row>
    <row r="100" spans="1:10" x14ac:dyDescent="0.25">
      <c r="A100" s="11" t="s">
        <v>190</v>
      </c>
    </row>
  </sheetData>
  <mergeCells count="1">
    <mergeCell ref="D2:D3"/>
  </mergeCells>
  <hyperlinks>
    <hyperlink ref="J2" location="Home!A1" tooltip="Home" display="Home" xr:uid="{00000000-0004-0000-2000-000000000000}"/>
  </hyperlinks>
  <printOptions horizontalCentered="1" verticalCentered="1"/>
  <pageMargins left="0.25" right="0.25" top="0.75" bottom="0.75" header="0.3" footer="0.3"/>
  <pageSetup scale="46" fitToWidth="0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Sheet34">
    <tabColor theme="9" tint="0.79998168889431442"/>
    <pageSetUpPr fitToPage="1"/>
  </sheetPr>
  <dimension ref="A1:N100"/>
  <sheetViews>
    <sheetView workbookViewId="0">
      <pane xSplit="1" ySplit="5" topLeftCell="B6" activePane="bottomRight" state="frozen"/>
      <selection activeCell="I2" sqref="I2"/>
      <selection pane="topRight" activeCell="I2" sqref="I2"/>
      <selection pane="bottomLeft" activeCell="I2" sqref="I2"/>
      <selection pane="bottomRight" activeCell="B38" sqref="B38:E97"/>
    </sheetView>
  </sheetViews>
  <sheetFormatPr defaultColWidth="9.140625" defaultRowHeight="15.75" x14ac:dyDescent="0.25"/>
  <cols>
    <col min="1" max="1" width="66.5703125" style="11" customWidth="1"/>
    <col min="2" max="3" width="23.7109375" style="12" customWidth="1"/>
    <col min="4" max="4" width="27.140625" style="139" bestFit="1" customWidth="1"/>
    <col min="5" max="6" width="23.7109375" style="12" customWidth="1"/>
    <col min="7" max="7" width="23.7109375" style="13" customWidth="1"/>
    <col min="9" max="9" width="7.7109375" style="139" customWidth="1"/>
    <col min="10" max="10" width="11.5703125" style="139" customWidth="1"/>
    <col min="11" max="11" width="49.7109375" style="139" customWidth="1"/>
    <col min="12" max="16384" width="9.140625" style="139"/>
  </cols>
  <sheetData>
    <row r="1" spans="1:10" ht="19.5" customHeight="1" thickBot="1" x14ac:dyDescent="0.3">
      <c r="A1" s="30" t="s">
        <v>0</v>
      </c>
      <c r="B1" s="31"/>
      <c r="D1" s="210"/>
      <c r="E1" s="55" t="s">
        <v>1</v>
      </c>
      <c r="F1" s="29" t="str">
        <f>[1]Revenue!B2</f>
        <v xml:space="preserve">Southern University and A&amp;M College </v>
      </c>
      <c r="G1" s="29"/>
      <c r="I1" s="210"/>
      <c r="J1" s="142"/>
    </row>
    <row r="2" spans="1:10" ht="19.5" customHeight="1" thickBot="1" x14ac:dyDescent="0.3">
      <c r="A2" s="30" t="s">
        <v>2</v>
      </c>
      <c r="B2" s="31"/>
      <c r="C2" s="31"/>
      <c r="D2" s="355" t="s">
        <v>207</v>
      </c>
      <c r="E2" s="31"/>
      <c r="F2" s="31"/>
      <c r="G2" s="36"/>
      <c r="I2" s="142"/>
      <c r="J2" s="209" t="s">
        <v>187</v>
      </c>
    </row>
    <row r="3" spans="1:10" ht="19.5" customHeight="1" thickBot="1" x14ac:dyDescent="0.3">
      <c r="A3" s="37" t="s">
        <v>3</v>
      </c>
      <c r="B3" s="38"/>
      <c r="C3" s="38"/>
      <c r="D3" s="356"/>
      <c r="E3" s="38"/>
      <c r="F3" s="38"/>
      <c r="G3" s="39"/>
      <c r="I3" s="142"/>
      <c r="J3" s="142"/>
    </row>
    <row r="4" spans="1:10" ht="15" customHeight="1" thickTop="1" x14ac:dyDescent="0.25">
      <c r="A4" s="57" t="s">
        <v>4</v>
      </c>
      <c r="B4" s="58" t="s">
        <v>5</v>
      </c>
      <c r="C4" s="59" t="s">
        <v>6</v>
      </c>
      <c r="D4" s="303" t="s">
        <v>212</v>
      </c>
      <c r="E4" s="59" t="s">
        <v>6</v>
      </c>
      <c r="F4" s="59" t="s">
        <v>7</v>
      </c>
      <c r="G4" s="60" t="s">
        <v>8</v>
      </c>
      <c r="I4" s="224"/>
    </row>
    <row r="5" spans="1:10" s="140" customFormat="1" ht="15" customHeight="1" x14ac:dyDescent="0.25">
      <c r="A5" s="61"/>
      <c r="B5" s="62" t="s">
        <v>197</v>
      </c>
      <c r="C5" s="62" t="s">
        <v>208</v>
      </c>
      <c r="D5" s="304" t="s">
        <v>210</v>
      </c>
      <c r="E5" s="62" t="s">
        <v>209</v>
      </c>
      <c r="F5" s="62" t="s">
        <v>197</v>
      </c>
      <c r="G5" s="63" t="s">
        <v>9</v>
      </c>
      <c r="I5" s="224"/>
    </row>
    <row r="6" spans="1:10" ht="15" customHeight="1" x14ac:dyDescent="0.25">
      <c r="A6" s="64" t="s">
        <v>10</v>
      </c>
      <c r="B6" s="65"/>
      <c r="C6" s="65"/>
      <c r="D6" s="305"/>
      <c r="E6" s="65"/>
      <c r="F6" s="65"/>
      <c r="G6" s="66"/>
      <c r="I6" s="225"/>
    </row>
    <row r="7" spans="1:10" ht="15" customHeight="1" x14ac:dyDescent="0.25">
      <c r="A7" s="64" t="s">
        <v>11</v>
      </c>
      <c r="B7" s="65"/>
      <c r="C7" s="65"/>
      <c r="D7" s="305"/>
      <c r="E7" s="65"/>
      <c r="F7" s="65"/>
      <c r="G7" s="67"/>
      <c r="I7" s="225"/>
    </row>
    <row r="8" spans="1:10" ht="15" customHeight="1" x14ac:dyDescent="0.25">
      <c r="A8" s="68" t="s">
        <v>12</v>
      </c>
      <c r="B8" s="69">
        <v>18275725</v>
      </c>
      <c r="C8" s="69">
        <v>19750725</v>
      </c>
      <c r="D8" s="306">
        <v>19750725</v>
      </c>
      <c r="E8" s="69">
        <v>20228631</v>
      </c>
      <c r="F8" s="69">
        <f>E8-C8</f>
        <v>477906</v>
      </c>
      <c r="G8" s="70">
        <f t="shared" ref="G8:G31" si="0">IF(ISBLANK(F8),"  ",IF(C8&gt;0,F8/C8,IF(F8&gt;0,1,0)))</f>
        <v>2.4196883911856402E-2</v>
      </c>
      <c r="I8" s="225"/>
    </row>
    <row r="9" spans="1:10" ht="15" customHeight="1" x14ac:dyDescent="0.25">
      <c r="A9" s="68" t="s">
        <v>13</v>
      </c>
      <c r="B9" s="69">
        <v>0</v>
      </c>
      <c r="C9" s="69">
        <v>0</v>
      </c>
      <c r="D9" s="306">
        <v>0</v>
      </c>
      <c r="E9" s="69">
        <v>0</v>
      </c>
      <c r="F9" s="69">
        <f>E9-C9</f>
        <v>0</v>
      </c>
      <c r="G9" s="70">
        <f t="shared" si="0"/>
        <v>0</v>
      </c>
      <c r="I9" s="225"/>
    </row>
    <row r="10" spans="1:10" ht="15" customHeight="1" x14ac:dyDescent="0.25">
      <c r="A10" s="71" t="s">
        <v>14</v>
      </c>
      <c r="B10" s="72">
        <v>1599390</v>
      </c>
      <c r="C10" s="72">
        <v>1599390</v>
      </c>
      <c r="D10" s="314">
        <v>1599390</v>
      </c>
      <c r="E10" s="72">
        <v>1608944</v>
      </c>
      <c r="F10" s="69">
        <f t="shared" ref="F10:F31" si="1">E10-C10</f>
        <v>9554</v>
      </c>
      <c r="G10" s="70">
        <f t="shared" si="0"/>
        <v>5.9735274073240419E-3</v>
      </c>
      <c r="I10" s="225"/>
    </row>
    <row r="11" spans="1:10" ht="15" customHeight="1" x14ac:dyDescent="0.25">
      <c r="A11" s="73" t="s">
        <v>15</v>
      </c>
      <c r="B11" s="74">
        <v>0</v>
      </c>
      <c r="C11" s="74">
        <v>0</v>
      </c>
      <c r="D11" s="307">
        <v>0</v>
      </c>
      <c r="E11" s="74">
        <v>0</v>
      </c>
      <c r="F11" s="69">
        <f t="shared" si="1"/>
        <v>0</v>
      </c>
      <c r="G11" s="70">
        <f t="shared" si="0"/>
        <v>0</v>
      </c>
      <c r="I11" s="225"/>
    </row>
    <row r="12" spans="1:10" ht="15" customHeight="1" x14ac:dyDescent="0.25">
      <c r="A12" s="75" t="s">
        <v>16</v>
      </c>
      <c r="B12" s="74">
        <v>1599390</v>
      </c>
      <c r="C12" s="74">
        <v>1599390</v>
      </c>
      <c r="D12" s="307">
        <v>1599390</v>
      </c>
      <c r="E12" s="74">
        <v>1608944</v>
      </c>
      <c r="F12" s="69">
        <f t="shared" si="1"/>
        <v>9554</v>
      </c>
      <c r="G12" s="70">
        <f t="shared" si="0"/>
        <v>5.9735274073240419E-3</v>
      </c>
      <c r="I12" s="225"/>
    </row>
    <row r="13" spans="1:10" ht="15" customHeight="1" x14ac:dyDescent="0.25">
      <c r="A13" s="75" t="s">
        <v>17</v>
      </c>
      <c r="B13" s="74">
        <v>0</v>
      </c>
      <c r="C13" s="74">
        <v>0</v>
      </c>
      <c r="D13" s="307">
        <v>0</v>
      </c>
      <c r="E13" s="74">
        <v>0</v>
      </c>
      <c r="F13" s="69">
        <f t="shared" si="1"/>
        <v>0</v>
      </c>
      <c r="G13" s="70">
        <f t="shared" si="0"/>
        <v>0</v>
      </c>
      <c r="I13" s="225"/>
    </row>
    <row r="14" spans="1:10" ht="15" customHeight="1" x14ac:dyDescent="0.25">
      <c r="A14" s="75" t="s">
        <v>18</v>
      </c>
      <c r="B14" s="74">
        <v>0</v>
      </c>
      <c r="C14" s="74">
        <v>0</v>
      </c>
      <c r="D14" s="307">
        <v>0</v>
      </c>
      <c r="E14" s="74">
        <v>0</v>
      </c>
      <c r="F14" s="69">
        <f t="shared" si="1"/>
        <v>0</v>
      </c>
      <c r="G14" s="70">
        <f t="shared" si="0"/>
        <v>0</v>
      </c>
      <c r="I14" s="225"/>
    </row>
    <row r="15" spans="1:10" ht="15" customHeight="1" x14ac:dyDescent="0.25">
      <c r="A15" s="75" t="s">
        <v>19</v>
      </c>
      <c r="B15" s="74">
        <v>0</v>
      </c>
      <c r="C15" s="74">
        <v>0</v>
      </c>
      <c r="D15" s="307">
        <v>0</v>
      </c>
      <c r="E15" s="74">
        <v>0</v>
      </c>
      <c r="F15" s="69">
        <f t="shared" si="1"/>
        <v>0</v>
      </c>
      <c r="G15" s="70">
        <f t="shared" si="0"/>
        <v>0</v>
      </c>
      <c r="I15" s="225"/>
    </row>
    <row r="16" spans="1:10" ht="15" customHeight="1" x14ac:dyDescent="0.25">
      <c r="A16" s="75" t="s">
        <v>20</v>
      </c>
      <c r="B16" s="74">
        <v>0</v>
      </c>
      <c r="C16" s="74">
        <v>0</v>
      </c>
      <c r="D16" s="307">
        <v>0</v>
      </c>
      <c r="E16" s="74">
        <v>0</v>
      </c>
      <c r="F16" s="69">
        <f t="shared" si="1"/>
        <v>0</v>
      </c>
      <c r="G16" s="70">
        <f t="shared" si="0"/>
        <v>0</v>
      </c>
      <c r="I16" s="225"/>
    </row>
    <row r="17" spans="1:9" ht="15" customHeight="1" x14ac:dyDescent="0.25">
      <c r="A17" s="75" t="s">
        <v>21</v>
      </c>
      <c r="B17" s="74">
        <v>0</v>
      </c>
      <c r="C17" s="74">
        <v>0</v>
      </c>
      <c r="D17" s="307">
        <v>0</v>
      </c>
      <c r="E17" s="74">
        <v>0</v>
      </c>
      <c r="F17" s="69">
        <f t="shared" si="1"/>
        <v>0</v>
      </c>
      <c r="G17" s="70">
        <f t="shared" si="0"/>
        <v>0</v>
      </c>
      <c r="I17" s="225"/>
    </row>
    <row r="18" spans="1:9" ht="15" customHeight="1" x14ac:dyDescent="0.25">
      <c r="A18" s="75" t="s">
        <v>22</v>
      </c>
      <c r="B18" s="74">
        <v>0</v>
      </c>
      <c r="C18" s="74">
        <v>0</v>
      </c>
      <c r="D18" s="307">
        <v>0</v>
      </c>
      <c r="E18" s="74">
        <v>0</v>
      </c>
      <c r="F18" s="69">
        <f t="shared" si="1"/>
        <v>0</v>
      </c>
      <c r="G18" s="70">
        <f t="shared" si="0"/>
        <v>0</v>
      </c>
      <c r="I18" s="225"/>
    </row>
    <row r="19" spans="1:9" ht="15" customHeight="1" x14ac:dyDescent="0.25">
      <c r="A19" s="75" t="s">
        <v>23</v>
      </c>
      <c r="B19" s="74">
        <v>0</v>
      </c>
      <c r="C19" s="74">
        <v>0</v>
      </c>
      <c r="D19" s="307">
        <v>0</v>
      </c>
      <c r="E19" s="74">
        <v>0</v>
      </c>
      <c r="F19" s="69">
        <f t="shared" si="1"/>
        <v>0</v>
      </c>
      <c r="G19" s="70">
        <f t="shared" si="0"/>
        <v>0</v>
      </c>
      <c r="I19" s="225"/>
    </row>
    <row r="20" spans="1:9" ht="15" customHeight="1" x14ac:dyDescent="0.25">
      <c r="A20" s="75" t="s">
        <v>24</v>
      </c>
      <c r="B20" s="74">
        <v>0</v>
      </c>
      <c r="C20" s="74">
        <v>0</v>
      </c>
      <c r="D20" s="307">
        <v>0</v>
      </c>
      <c r="E20" s="74">
        <v>0</v>
      </c>
      <c r="F20" s="69">
        <f t="shared" si="1"/>
        <v>0</v>
      </c>
      <c r="G20" s="70">
        <f t="shared" si="0"/>
        <v>0</v>
      </c>
      <c r="I20" s="225"/>
    </row>
    <row r="21" spans="1:9" ht="15" customHeight="1" x14ac:dyDescent="0.25">
      <c r="A21" s="75" t="s">
        <v>25</v>
      </c>
      <c r="B21" s="74">
        <v>0</v>
      </c>
      <c r="C21" s="74">
        <v>0</v>
      </c>
      <c r="D21" s="307">
        <v>0</v>
      </c>
      <c r="E21" s="74">
        <v>0</v>
      </c>
      <c r="F21" s="69">
        <f t="shared" si="1"/>
        <v>0</v>
      </c>
      <c r="G21" s="70">
        <f t="shared" si="0"/>
        <v>0</v>
      </c>
      <c r="I21" s="225"/>
    </row>
    <row r="22" spans="1:9" ht="15" customHeight="1" x14ac:dyDescent="0.25">
      <c r="A22" s="75" t="s">
        <v>26</v>
      </c>
      <c r="B22" s="74">
        <v>0</v>
      </c>
      <c r="C22" s="74">
        <v>0</v>
      </c>
      <c r="D22" s="307">
        <v>0</v>
      </c>
      <c r="E22" s="74">
        <v>0</v>
      </c>
      <c r="F22" s="69">
        <f t="shared" si="1"/>
        <v>0</v>
      </c>
      <c r="G22" s="70">
        <f t="shared" si="0"/>
        <v>0</v>
      </c>
      <c r="I22" s="225"/>
    </row>
    <row r="23" spans="1:9" ht="15" customHeight="1" x14ac:dyDescent="0.25">
      <c r="A23" s="76" t="s">
        <v>27</v>
      </c>
      <c r="B23" s="74">
        <v>0</v>
      </c>
      <c r="C23" s="74">
        <v>0</v>
      </c>
      <c r="D23" s="307">
        <v>0</v>
      </c>
      <c r="E23" s="74">
        <v>0</v>
      </c>
      <c r="F23" s="69">
        <f t="shared" si="1"/>
        <v>0</v>
      </c>
      <c r="G23" s="70">
        <f t="shared" si="0"/>
        <v>0</v>
      </c>
      <c r="I23" s="225"/>
    </row>
    <row r="24" spans="1:9" ht="15" customHeight="1" x14ac:dyDescent="0.25">
      <c r="A24" s="76" t="s">
        <v>28</v>
      </c>
      <c r="B24" s="74">
        <v>0</v>
      </c>
      <c r="C24" s="74">
        <v>0</v>
      </c>
      <c r="D24" s="307">
        <v>0</v>
      </c>
      <c r="E24" s="74">
        <v>0</v>
      </c>
      <c r="F24" s="69">
        <f t="shared" si="1"/>
        <v>0</v>
      </c>
      <c r="G24" s="70">
        <f t="shared" si="0"/>
        <v>0</v>
      </c>
      <c r="I24" s="225"/>
    </row>
    <row r="25" spans="1:9" ht="15" customHeight="1" x14ac:dyDescent="0.25">
      <c r="A25" s="76" t="s">
        <v>29</v>
      </c>
      <c r="B25" s="74">
        <v>0</v>
      </c>
      <c r="C25" s="74">
        <v>0</v>
      </c>
      <c r="D25" s="307">
        <v>0</v>
      </c>
      <c r="E25" s="74">
        <v>0</v>
      </c>
      <c r="F25" s="69">
        <f t="shared" si="1"/>
        <v>0</v>
      </c>
      <c r="G25" s="70">
        <f t="shared" si="0"/>
        <v>0</v>
      </c>
      <c r="I25" s="225"/>
    </row>
    <row r="26" spans="1:9" ht="15" customHeight="1" x14ac:dyDescent="0.25">
      <c r="A26" s="76" t="s">
        <v>30</v>
      </c>
      <c r="B26" s="74">
        <v>0</v>
      </c>
      <c r="C26" s="74">
        <v>0</v>
      </c>
      <c r="D26" s="307">
        <v>0</v>
      </c>
      <c r="E26" s="74">
        <v>0</v>
      </c>
      <c r="F26" s="69">
        <f t="shared" si="1"/>
        <v>0</v>
      </c>
      <c r="G26" s="70">
        <f t="shared" si="0"/>
        <v>0</v>
      </c>
      <c r="I26" s="225"/>
    </row>
    <row r="27" spans="1:9" ht="15" customHeight="1" x14ac:dyDescent="0.25">
      <c r="A27" s="76" t="s">
        <v>31</v>
      </c>
      <c r="B27" s="74">
        <v>0</v>
      </c>
      <c r="C27" s="74">
        <v>0</v>
      </c>
      <c r="D27" s="307">
        <v>0</v>
      </c>
      <c r="E27" s="74">
        <v>0</v>
      </c>
      <c r="F27" s="69">
        <f t="shared" si="1"/>
        <v>0</v>
      </c>
      <c r="G27" s="70">
        <f t="shared" si="0"/>
        <v>0</v>
      </c>
      <c r="I27" s="225"/>
    </row>
    <row r="28" spans="1:9" ht="15" customHeight="1" x14ac:dyDescent="0.25">
      <c r="A28" s="76" t="s">
        <v>87</v>
      </c>
      <c r="B28" s="74">
        <v>0</v>
      </c>
      <c r="C28" s="74">
        <v>0</v>
      </c>
      <c r="D28" s="307">
        <v>0</v>
      </c>
      <c r="E28" s="74">
        <v>0</v>
      </c>
      <c r="F28" s="69">
        <f t="shared" si="1"/>
        <v>0</v>
      </c>
      <c r="G28" s="70">
        <f t="shared" si="0"/>
        <v>0</v>
      </c>
      <c r="I28" s="225"/>
    </row>
    <row r="29" spans="1:9" ht="15" customHeight="1" x14ac:dyDescent="0.25">
      <c r="A29" s="76" t="s">
        <v>32</v>
      </c>
      <c r="B29" s="74">
        <v>0</v>
      </c>
      <c r="C29" s="74">
        <v>0</v>
      </c>
      <c r="D29" s="307">
        <v>0</v>
      </c>
      <c r="E29" s="74">
        <v>0</v>
      </c>
      <c r="F29" s="69">
        <f t="shared" si="1"/>
        <v>0</v>
      </c>
      <c r="G29" s="70">
        <f t="shared" si="0"/>
        <v>0</v>
      </c>
      <c r="I29" s="225"/>
    </row>
    <row r="30" spans="1:9" ht="15" customHeight="1" x14ac:dyDescent="0.25">
      <c r="A30" s="217" t="s">
        <v>199</v>
      </c>
      <c r="B30" s="74">
        <v>0</v>
      </c>
      <c r="C30" s="74">
        <v>0</v>
      </c>
      <c r="D30" s="307">
        <v>0</v>
      </c>
      <c r="E30" s="74">
        <v>0</v>
      </c>
      <c r="F30" s="69">
        <f t="shared" si="1"/>
        <v>0</v>
      </c>
      <c r="G30" s="70">
        <f t="shared" si="0"/>
        <v>0</v>
      </c>
      <c r="I30" s="225"/>
    </row>
    <row r="31" spans="1:9" ht="15" customHeight="1" x14ac:dyDescent="0.25">
      <c r="A31" s="76" t="s">
        <v>200</v>
      </c>
      <c r="B31" s="74">
        <v>0</v>
      </c>
      <c r="C31" s="74">
        <v>0</v>
      </c>
      <c r="D31" s="307">
        <v>0</v>
      </c>
      <c r="E31" s="74">
        <v>0</v>
      </c>
      <c r="F31" s="69">
        <f t="shared" si="1"/>
        <v>0</v>
      </c>
      <c r="G31" s="70">
        <f t="shared" si="0"/>
        <v>0</v>
      </c>
      <c r="I31" s="225"/>
    </row>
    <row r="32" spans="1:9" ht="15" customHeight="1" x14ac:dyDescent="0.25">
      <c r="A32" s="350" t="s">
        <v>211</v>
      </c>
      <c r="B32" s="74">
        <v>0</v>
      </c>
      <c r="C32" s="74">
        <v>0</v>
      </c>
      <c r="D32" s="307">
        <v>0</v>
      </c>
      <c r="E32" s="74">
        <v>0</v>
      </c>
      <c r="F32" s="69">
        <f t="shared" ref="F32" si="2">E32-C32</f>
        <v>0</v>
      </c>
      <c r="G32" s="70">
        <f t="shared" ref="G32" si="3">IF(ISBLANK(F32),"  ",IF(C32&gt;0,F32/C32,IF(F32&gt;0,1,0)))</f>
        <v>0</v>
      </c>
      <c r="I32" s="225"/>
    </row>
    <row r="33" spans="1:14" ht="15" customHeight="1" x14ac:dyDescent="0.25">
      <c r="A33" s="77" t="s">
        <v>33</v>
      </c>
      <c r="B33" s="74"/>
      <c r="C33" s="74"/>
      <c r="D33" s="307"/>
      <c r="E33" s="74"/>
      <c r="F33" s="74"/>
      <c r="G33" s="233"/>
      <c r="I33" s="225"/>
    </row>
    <row r="34" spans="1:14" ht="15" customHeight="1" x14ac:dyDescent="0.25">
      <c r="A34" s="73" t="s">
        <v>34</v>
      </c>
      <c r="B34" s="69">
        <v>0</v>
      </c>
      <c r="C34" s="69">
        <v>0</v>
      </c>
      <c r="D34" s="306">
        <v>0</v>
      </c>
      <c r="E34" s="69">
        <v>0</v>
      </c>
      <c r="F34" s="69">
        <f>E34-C34</f>
        <v>0</v>
      </c>
      <c r="G34" s="70">
        <f>IF(ISBLANK(F34),"  ",IF(C34&gt;0,F34/C34,IF(F34&gt;0,1,0)))</f>
        <v>0</v>
      </c>
      <c r="I34" s="225"/>
    </row>
    <row r="35" spans="1:14" ht="15" customHeight="1" x14ac:dyDescent="0.25">
      <c r="A35" s="78" t="s">
        <v>35</v>
      </c>
      <c r="B35" s="74"/>
      <c r="C35" s="74"/>
      <c r="D35" s="307"/>
      <c r="E35" s="74"/>
      <c r="F35" s="74"/>
      <c r="G35" s="233"/>
      <c r="I35" s="225"/>
    </row>
    <row r="36" spans="1:14" ht="15" customHeight="1" x14ac:dyDescent="0.25">
      <c r="A36" s="73" t="s">
        <v>34</v>
      </c>
      <c r="B36" s="65">
        <v>0</v>
      </c>
      <c r="C36" s="65">
        <v>0</v>
      </c>
      <c r="D36" s="305">
        <v>0</v>
      </c>
      <c r="E36" s="65">
        <v>0</v>
      </c>
      <c r="F36" s="69">
        <f>E36-C36</f>
        <v>0</v>
      </c>
      <c r="G36" s="70">
        <f>IF(ISBLANK(F36),"  ",IF(C36&gt;0,F36/C36,IF(F36&gt;0,1,0)))</f>
        <v>0</v>
      </c>
      <c r="I36" s="225"/>
    </row>
    <row r="37" spans="1:14" ht="15" customHeight="1" x14ac:dyDescent="0.25">
      <c r="A37" s="75" t="s">
        <v>36</v>
      </c>
      <c r="B37" s="74"/>
      <c r="C37" s="74"/>
      <c r="D37" s="307"/>
      <c r="E37" s="74"/>
      <c r="F37" s="72"/>
      <c r="G37" s="70" t="str">
        <f>IF(ISBLANK(F37),"  ",IF(C37&gt;0,F37/C37,IF(F37&gt;0,1,0)))</f>
        <v xml:space="preserve">  </v>
      </c>
      <c r="I37" s="225"/>
    </row>
    <row r="38" spans="1:14" s="124" customFormat="1" ht="15" customHeight="1" x14ac:dyDescent="0.25">
      <c r="A38" s="79" t="s">
        <v>38</v>
      </c>
      <c r="B38" s="80">
        <v>19875115</v>
      </c>
      <c r="C38" s="80">
        <v>21350115</v>
      </c>
      <c r="D38" s="311">
        <v>21350115</v>
      </c>
      <c r="E38" s="80">
        <v>21837575</v>
      </c>
      <c r="F38" s="80">
        <f>E38-C38</f>
        <v>487460</v>
      </c>
      <c r="G38" s="70">
        <f>IF(ISBLANK(F38),"  ",IF(C38&gt;0,F38/C38,IF(F38&gt;0,1,0)))</f>
        <v>2.2831727135895988E-2</v>
      </c>
      <c r="I38" s="226"/>
    </row>
    <row r="39" spans="1:14" ht="15" customHeight="1" x14ac:dyDescent="0.25">
      <c r="A39" s="77" t="s">
        <v>39</v>
      </c>
      <c r="B39" s="74"/>
      <c r="C39" s="74"/>
      <c r="D39" s="307"/>
      <c r="E39" s="74"/>
      <c r="F39" s="74"/>
      <c r="G39" s="233"/>
      <c r="I39" s="225"/>
    </row>
    <row r="40" spans="1:14" ht="15" customHeight="1" x14ac:dyDescent="0.25">
      <c r="A40" s="82" t="s">
        <v>40</v>
      </c>
      <c r="B40" s="69">
        <v>0</v>
      </c>
      <c r="C40" s="69">
        <v>0</v>
      </c>
      <c r="D40" s="306">
        <v>0</v>
      </c>
      <c r="E40" s="69">
        <v>0</v>
      </c>
      <c r="F40" s="69">
        <f>E40-C40</f>
        <v>0</v>
      </c>
      <c r="G40" s="70">
        <f t="shared" ref="G40:G45" si="4">IF(ISBLANK(F40),"  ",IF(C40&gt;0,F40/C40,IF(F40&gt;0,1,0)))</f>
        <v>0</v>
      </c>
      <c r="I40" s="225"/>
    </row>
    <row r="41" spans="1:14" ht="15" customHeight="1" x14ac:dyDescent="0.25">
      <c r="A41" s="83" t="s">
        <v>41</v>
      </c>
      <c r="B41" s="69">
        <v>0</v>
      </c>
      <c r="C41" s="69">
        <v>0</v>
      </c>
      <c r="D41" s="306">
        <v>0</v>
      </c>
      <c r="E41" s="69">
        <v>0</v>
      </c>
      <c r="F41" s="72">
        <f>E41-C41</f>
        <v>0</v>
      </c>
      <c r="G41" s="70">
        <f t="shared" si="4"/>
        <v>0</v>
      </c>
      <c r="I41" s="225"/>
    </row>
    <row r="42" spans="1:14" ht="15" customHeight="1" x14ac:dyDescent="0.25">
      <c r="A42" s="83" t="s">
        <v>42</v>
      </c>
      <c r="B42" s="69">
        <v>0</v>
      </c>
      <c r="C42" s="69">
        <v>0</v>
      </c>
      <c r="D42" s="306">
        <v>0</v>
      </c>
      <c r="E42" s="69">
        <v>0</v>
      </c>
      <c r="F42" s="72">
        <f t="shared" ref="F42:F45" si="5">E42-C42</f>
        <v>0</v>
      </c>
      <c r="G42" s="70">
        <f t="shared" si="4"/>
        <v>0</v>
      </c>
      <c r="I42" s="225"/>
    </row>
    <row r="43" spans="1:14" ht="15" customHeight="1" x14ac:dyDescent="0.25">
      <c r="A43" s="83" t="s">
        <v>43</v>
      </c>
      <c r="B43" s="69">
        <v>0</v>
      </c>
      <c r="C43" s="69">
        <v>0</v>
      </c>
      <c r="D43" s="306">
        <v>0</v>
      </c>
      <c r="E43" s="69">
        <v>0</v>
      </c>
      <c r="F43" s="72">
        <f t="shared" si="5"/>
        <v>0</v>
      </c>
      <c r="G43" s="70">
        <f t="shared" si="4"/>
        <v>0</v>
      </c>
      <c r="I43" s="225"/>
    </row>
    <row r="44" spans="1:14" ht="15" customHeight="1" x14ac:dyDescent="0.25">
      <c r="A44" s="84" t="s">
        <v>44</v>
      </c>
      <c r="B44" s="69">
        <v>0</v>
      </c>
      <c r="C44" s="69">
        <v>0</v>
      </c>
      <c r="D44" s="306">
        <v>0</v>
      </c>
      <c r="E44" s="69">
        <v>0</v>
      </c>
      <c r="F44" s="72">
        <f t="shared" si="5"/>
        <v>0</v>
      </c>
      <c r="G44" s="70">
        <f t="shared" si="4"/>
        <v>0</v>
      </c>
      <c r="I44" s="225"/>
    </row>
    <row r="45" spans="1:14" s="124" customFormat="1" ht="15" customHeight="1" x14ac:dyDescent="0.25">
      <c r="A45" s="77" t="s">
        <v>45</v>
      </c>
      <c r="B45" s="85">
        <v>0</v>
      </c>
      <c r="C45" s="85">
        <v>0</v>
      </c>
      <c r="D45" s="315">
        <v>0</v>
      </c>
      <c r="E45" s="85">
        <v>0</v>
      </c>
      <c r="F45" s="96">
        <f t="shared" si="5"/>
        <v>0</v>
      </c>
      <c r="G45" s="70">
        <f t="shared" si="4"/>
        <v>0</v>
      </c>
      <c r="I45" s="226"/>
      <c r="N45" s="124" t="s">
        <v>46</v>
      </c>
    </row>
    <row r="46" spans="1:14" ht="15" customHeight="1" x14ac:dyDescent="0.25">
      <c r="A46" s="75" t="s">
        <v>46</v>
      </c>
      <c r="B46" s="74"/>
      <c r="C46" s="74"/>
      <c r="D46" s="307"/>
      <c r="E46" s="74"/>
      <c r="F46" s="74"/>
      <c r="G46" s="233"/>
      <c r="I46" s="225"/>
    </row>
    <row r="47" spans="1:14" s="124" customFormat="1" ht="15" customHeight="1" x14ac:dyDescent="0.25">
      <c r="A47" s="86" t="s">
        <v>47</v>
      </c>
      <c r="B47" s="87">
        <v>4090802</v>
      </c>
      <c r="C47" s="87">
        <v>3869822</v>
      </c>
      <c r="D47" s="310">
        <v>3869822</v>
      </c>
      <c r="E47" s="87">
        <v>3869822</v>
      </c>
      <c r="F47" s="87">
        <f>E47-C47</f>
        <v>0</v>
      </c>
      <c r="G47" s="70">
        <f>IF(ISBLANK(F47),"  ",IF(C47&gt;0,F47/C47,IF(F47&gt;0,1,0)))</f>
        <v>0</v>
      </c>
      <c r="I47" s="226"/>
    </row>
    <row r="48" spans="1:14" ht="15" customHeight="1" x14ac:dyDescent="0.25">
      <c r="A48" s="75" t="s">
        <v>46</v>
      </c>
      <c r="B48" s="80"/>
      <c r="C48" s="80"/>
      <c r="D48" s="311"/>
      <c r="E48" s="80"/>
      <c r="F48" s="74"/>
      <c r="G48" s="233"/>
      <c r="I48" s="226"/>
    </row>
    <row r="49" spans="1:9" ht="15" customHeight="1" x14ac:dyDescent="0.25">
      <c r="A49" s="86" t="s">
        <v>198</v>
      </c>
      <c r="B49" s="87">
        <v>0</v>
      </c>
      <c r="C49" s="87">
        <v>0</v>
      </c>
      <c r="D49" s="310">
        <v>1571855</v>
      </c>
      <c r="E49" s="87">
        <v>0</v>
      </c>
      <c r="F49" s="87">
        <f>E49-C49</f>
        <v>0</v>
      </c>
      <c r="G49" s="70">
        <f>IF(ISBLANK(F49)," ",IF(C49&gt;0,F49/C49,IF(F49&gt;0,1,0)))</f>
        <v>0</v>
      </c>
      <c r="I49" s="226"/>
    </row>
    <row r="50" spans="1:9" ht="15" customHeight="1" x14ac:dyDescent="0.25">
      <c r="A50" s="73"/>
      <c r="B50" s="65"/>
      <c r="C50" s="65"/>
      <c r="D50" s="305"/>
      <c r="E50" s="65"/>
      <c r="F50" s="65"/>
      <c r="G50" s="233"/>
      <c r="I50" s="225"/>
    </row>
    <row r="51" spans="1:9" s="124" customFormat="1" ht="15" customHeight="1" x14ac:dyDescent="0.25">
      <c r="A51" s="86" t="s">
        <v>48</v>
      </c>
      <c r="B51" s="87">
        <v>0</v>
      </c>
      <c r="C51" s="87">
        <v>0</v>
      </c>
      <c r="D51" s="310">
        <v>0</v>
      </c>
      <c r="E51" s="87">
        <v>0</v>
      </c>
      <c r="F51" s="87">
        <f>E51-C51</f>
        <v>0</v>
      </c>
      <c r="G51" s="70">
        <f>IF(ISBLANK(F51),"  ",IF(C51&gt;0,F51/C51,IF(F51&gt;0,1,0)))</f>
        <v>0</v>
      </c>
      <c r="I51" s="226"/>
    </row>
    <row r="52" spans="1:9" ht="15" customHeight="1" x14ac:dyDescent="0.25">
      <c r="A52" s="75" t="s">
        <v>46</v>
      </c>
      <c r="B52" s="74"/>
      <c r="C52" s="74"/>
      <c r="D52" s="307"/>
      <c r="E52" s="74"/>
      <c r="F52" s="74"/>
      <c r="G52" s="233"/>
      <c r="I52" s="225"/>
    </row>
    <row r="53" spans="1:9" s="124" customFormat="1" ht="15" customHeight="1" x14ac:dyDescent="0.25">
      <c r="A53" s="77" t="s">
        <v>49</v>
      </c>
      <c r="B53" s="85">
        <v>62077646.229999989</v>
      </c>
      <c r="C53" s="85">
        <v>62181366</v>
      </c>
      <c r="D53" s="315">
        <v>62181366</v>
      </c>
      <c r="E53" s="85">
        <v>62181366</v>
      </c>
      <c r="F53" s="85">
        <f>E53-C53</f>
        <v>0</v>
      </c>
      <c r="G53" s="70">
        <f>IF(ISBLANK(F53),"  ",IF(C53&gt;0,F53/C53,IF(F53&gt;0,1,0)))</f>
        <v>0</v>
      </c>
      <c r="I53" s="226"/>
    </row>
    <row r="54" spans="1:9" ht="15" customHeight="1" x14ac:dyDescent="0.25">
      <c r="A54" s="75" t="s">
        <v>46</v>
      </c>
      <c r="B54" s="74"/>
      <c r="C54" s="74"/>
      <c r="D54" s="307"/>
      <c r="E54" s="74"/>
      <c r="F54" s="74"/>
      <c r="G54" s="233"/>
      <c r="I54" s="225"/>
    </row>
    <row r="55" spans="1:9" s="124" customFormat="1" ht="15" customHeight="1" x14ac:dyDescent="0.25">
      <c r="A55" s="88" t="s">
        <v>50</v>
      </c>
      <c r="B55" s="89">
        <v>0</v>
      </c>
      <c r="C55" s="89">
        <v>0</v>
      </c>
      <c r="D55" s="316">
        <v>0</v>
      </c>
      <c r="E55" s="89">
        <v>0</v>
      </c>
      <c r="F55" s="89">
        <f>E55-C55</f>
        <v>0</v>
      </c>
      <c r="G55" s="70">
        <f>IF(ISBLANK(F55),"  ",IF(C55&gt;0,F55/C55,IF(F55&gt;0,1,0)))</f>
        <v>0</v>
      </c>
      <c r="I55" s="226"/>
    </row>
    <row r="56" spans="1:9" ht="15" customHeight="1" x14ac:dyDescent="0.25">
      <c r="A56" s="77"/>
      <c r="B56" s="65"/>
      <c r="C56" s="65"/>
      <c r="D56" s="305"/>
      <c r="E56" s="65"/>
      <c r="F56" s="65"/>
      <c r="G56" s="233"/>
      <c r="I56" s="225"/>
    </row>
    <row r="57" spans="1:9" s="124" customFormat="1" ht="15" customHeight="1" x14ac:dyDescent="0.25">
      <c r="A57" s="77" t="s">
        <v>51</v>
      </c>
      <c r="B57" s="85">
        <v>0</v>
      </c>
      <c r="C57" s="85">
        <v>0</v>
      </c>
      <c r="D57" s="315">
        <v>0</v>
      </c>
      <c r="E57" s="85">
        <v>0</v>
      </c>
      <c r="F57" s="89">
        <f>E57-C57</f>
        <v>0</v>
      </c>
      <c r="G57" s="70">
        <f>IF(ISBLANK(F57),"  ",IF(C57&gt;0,F57/C57,IF(F57&gt;0,1,0)))</f>
        <v>0</v>
      </c>
      <c r="I57" s="226"/>
    </row>
    <row r="58" spans="1:9" ht="15" customHeight="1" x14ac:dyDescent="0.25">
      <c r="A58" s="75"/>
      <c r="B58" s="74"/>
      <c r="C58" s="74"/>
      <c r="D58" s="307"/>
      <c r="E58" s="74"/>
      <c r="F58" s="74"/>
      <c r="G58" s="233"/>
      <c r="I58" s="225"/>
    </row>
    <row r="59" spans="1:9" s="124" customFormat="1" ht="15" customHeight="1" x14ac:dyDescent="0.25">
      <c r="A59" s="91" t="s">
        <v>52</v>
      </c>
      <c r="B59" s="85">
        <v>86043563.229999989</v>
      </c>
      <c r="C59" s="85">
        <v>87401303</v>
      </c>
      <c r="D59" s="315">
        <v>88973158</v>
      </c>
      <c r="E59" s="85">
        <v>87888763</v>
      </c>
      <c r="F59" s="85">
        <f>E59-C59</f>
        <v>487460</v>
      </c>
      <c r="G59" s="70">
        <f>IF(ISBLANK(F59),"  ",IF(C59&gt;0,F59/C59,IF(F59&gt;0,1,0)))</f>
        <v>5.5772623893261637E-3</v>
      </c>
      <c r="I59" s="226"/>
    </row>
    <row r="60" spans="1:9" ht="15" customHeight="1" x14ac:dyDescent="0.25">
      <c r="A60" s="92"/>
      <c r="B60" s="74"/>
      <c r="C60" s="74"/>
      <c r="D60" s="307"/>
      <c r="E60" s="74"/>
      <c r="F60" s="74"/>
      <c r="G60" s="233" t="s">
        <v>46</v>
      </c>
      <c r="I60" s="225"/>
    </row>
    <row r="61" spans="1:9" ht="15" customHeight="1" x14ac:dyDescent="0.25">
      <c r="A61" s="93"/>
      <c r="B61" s="65"/>
      <c r="C61" s="65"/>
      <c r="D61" s="305"/>
      <c r="E61" s="65"/>
      <c r="F61" s="65"/>
      <c r="G61" s="90" t="s">
        <v>46</v>
      </c>
      <c r="I61" s="225"/>
    </row>
    <row r="62" spans="1:9" ht="15" customHeight="1" x14ac:dyDescent="0.25">
      <c r="A62" s="91" t="s">
        <v>53</v>
      </c>
      <c r="B62" s="65"/>
      <c r="C62" s="65"/>
      <c r="D62" s="305"/>
      <c r="E62" s="65"/>
      <c r="F62" s="65"/>
      <c r="G62" s="90"/>
      <c r="I62" s="225"/>
    </row>
    <row r="63" spans="1:9" ht="15" customHeight="1" x14ac:dyDescent="0.25">
      <c r="A63" s="73" t="s">
        <v>54</v>
      </c>
      <c r="B63" s="65">
        <v>32469568.456999995</v>
      </c>
      <c r="C63" s="65">
        <v>33809249</v>
      </c>
      <c r="D63" s="305">
        <v>35381104.090000004</v>
      </c>
      <c r="E63" s="65">
        <v>35401130</v>
      </c>
      <c r="F63" s="65">
        <f>E63-C63</f>
        <v>1591881</v>
      </c>
      <c r="G63" s="70">
        <f t="shared" ref="G63:G76" si="6">IF(ISBLANK(F63),"  ",IF(C63&gt;0,F63/C63,IF(F63&gt;0,1,0)))</f>
        <v>4.70841869335814E-2</v>
      </c>
      <c r="I63" s="225"/>
    </row>
    <row r="64" spans="1:9" ht="15" customHeight="1" x14ac:dyDescent="0.25">
      <c r="A64" s="75" t="s">
        <v>55</v>
      </c>
      <c r="B64" s="74">
        <v>379053.55</v>
      </c>
      <c r="C64" s="74">
        <v>356521</v>
      </c>
      <c r="D64" s="307">
        <v>356521</v>
      </c>
      <c r="E64" s="74">
        <v>378195</v>
      </c>
      <c r="F64" s="74">
        <f>E64-C64</f>
        <v>21674</v>
      </c>
      <c r="G64" s="70">
        <f t="shared" si="6"/>
        <v>6.0793052863646183E-2</v>
      </c>
      <c r="I64" s="225"/>
    </row>
    <row r="65" spans="1:11" ht="15" customHeight="1" x14ac:dyDescent="0.25">
      <c r="A65" s="75" t="s">
        <v>56</v>
      </c>
      <c r="B65" s="74">
        <v>582119.16</v>
      </c>
      <c r="C65" s="74">
        <v>446718</v>
      </c>
      <c r="D65" s="307">
        <v>446718</v>
      </c>
      <c r="E65" s="74">
        <v>465515</v>
      </c>
      <c r="F65" s="74">
        <f t="shared" ref="F65:F76" si="7">E65-C65</f>
        <v>18797</v>
      </c>
      <c r="G65" s="70">
        <f t="shared" si="6"/>
        <v>4.2077999991045806E-2</v>
      </c>
      <c r="I65" s="225"/>
    </row>
    <row r="66" spans="1:11" ht="15" customHeight="1" x14ac:dyDescent="0.25">
      <c r="A66" s="75" t="s">
        <v>57</v>
      </c>
      <c r="B66" s="74">
        <v>10918681.643000001</v>
      </c>
      <c r="C66" s="74">
        <v>11665019</v>
      </c>
      <c r="D66" s="307">
        <v>11665019</v>
      </c>
      <c r="E66" s="74">
        <v>11417364</v>
      </c>
      <c r="F66" s="74">
        <f t="shared" si="7"/>
        <v>-247655</v>
      </c>
      <c r="G66" s="70">
        <f t="shared" si="6"/>
        <v>-2.1230569791613713E-2</v>
      </c>
      <c r="I66" s="225"/>
    </row>
    <row r="67" spans="1:11" ht="15" customHeight="1" x14ac:dyDescent="0.25">
      <c r="A67" s="75" t="s">
        <v>58</v>
      </c>
      <c r="B67" s="74">
        <v>3885771.72</v>
      </c>
      <c r="C67" s="74">
        <v>4279438</v>
      </c>
      <c r="D67" s="307">
        <v>4279438</v>
      </c>
      <c r="E67" s="74">
        <v>2447908</v>
      </c>
      <c r="F67" s="74">
        <f t="shared" si="7"/>
        <v>-1831530</v>
      </c>
      <c r="G67" s="70">
        <f t="shared" si="6"/>
        <v>-0.42798376796205484</v>
      </c>
      <c r="I67" s="225"/>
    </row>
    <row r="68" spans="1:11" ht="15" customHeight="1" x14ac:dyDescent="0.25">
      <c r="A68" s="75" t="s">
        <v>59</v>
      </c>
      <c r="B68" s="74">
        <v>11221003.390000002</v>
      </c>
      <c r="C68" s="74">
        <v>10019154</v>
      </c>
      <c r="D68" s="307">
        <v>10019154</v>
      </c>
      <c r="E68" s="74">
        <v>10938982</v>
      </c>
      <c r="F68" s="74">
        <f t="shared" si="7"/>
        <v>919828</v>
      </c>
      <c r="G68" s="70">
        <f t="shared" si="6"/>
        <v>9.1806952962296018E-2</v>
      </c>
      <c r="I68" s="225"/>
    </row>
    <row r="69" spans="1:11" ht="15" customHeight="1" x14ac:dyDescent="0.25">
      <c r="A69" s="75" t="s">
        <v>60</v>
      </c>
      <c r="B69" s="74">
        <v>9847614</v>
      </c>
      <c r="C69" s="74">
        <v>6941288</v>
      </c>
      <c r="D69" s="307">
        <v>6941288</v>
      </c>
      <c r="E69" s="74">
        <v>6941288</v>
      </c>
      <c r="F69" s="74">
        <f t="shared" si="7"/>
        <v>0</v>
      </c>
      <c r="G69" s="70">
        <f t="shared" si="6"/>
        <v>0</v>
      </c>
      <c r="I69" s="225"/>
    </row>
    <row r="70" spans="1:11" ht="15" customHeight="1" x14ac:dyDescent="0.25">
      <c r="A70" s="75" t="s">
        <v>61</v>
      </c>
      <c r="B70" s="74">
        <v>11176485.92</v>
      </c>
      <c r="C70" s="74">
        <v>12866578</v>
      </c>
      <c r="D70" s="307">
        <v>12866578</v>
      </c>
      <c r="E70" s="74">
        <v>11854890</v>
      </c>
      <c r="F70" s="74">
        <f t="shared" si="7"/>
        <v>-1011688</v>
      </c>
      <c r="G70" s="70">
        <f t="shared" si="6"/>
        <v>-7.8629142884767037E-2</v>
      </c>
      <c r="I70" s="225"/>
    </row>
    <row r="71" spans="1:11" s="124" customFormat="1" ht="15" customHeight="1" x14ac:dyDescent="0.25">
      <c r="A71" s="94" t="s">
        <v>62</v>
      </c>
      <c r="B71" s="80">
        <v>80480297.839999989</v>
      </c>
      <c r="C71" s="80">
        <v>80383965</v>
      </c>
      <c r="D71" s="311">
        <v>81955820.090000004</v>
      </c>
      <c r="E71" s="80">
        <v>79845272</v>
      </c>
      <c r="F71" s="80">
        <f t="shared" si="7"/>
        <v>-538693</v>
      </c>
      <c r="G71" s="70">
        <f t="shared" si="6"/>
        <v>-6.7014982403517916E-3</v>
      </c>
      <c r="I71" s="226"/>
      <c r="J71" s="189"/>
      <c r="K71" s="189"/>
    </row>
    <row r="72" spans="1:11" ht="15" customHeight="1" x14ac:dyDescent="0.25">
      <c r="A72" s="75" t="s">
        <v>63</v>
      </c>
      <c r="B72" s="74">
        <v>0</v>
      </c>
      <c r="C72" s="74">
        <v>0</v>
      </c>
      <c r="D72" s="307">
        <v>0</v>
      </c>
      <c r="E72" s="74">
        <v>0</v>
      </c>
      <c r="F72" s="74">
        <f t="shared" si="7"/>
        <v>0</v>
      </c>
      <c r="G72" s="70">
        <f t="shared" si="6"/>
        <v>0</v>
      </c>
      <c r="I72" s="225"/>
    </row>
    <row r="73" spans="1:11" ht="15" customHeight="1" x14ac:dyDescent="0.25">
      <c r="A73" s="75" t="s">
        <v>64</v>
      </c>
      <c r="B73" s="74">
        <v>2847424.2</v>
      </c>
      <c r="C73" s="74">
        <v>4017497</v>
      </c>
      <c r="D73" s="307">
        <v>4017497</v>
      </c>
      <c r="E73" s="74">
        <v>4343650</v>
      </c>
      <c r="F73" s="74">
        <f t="shared" si="7"/>
        <v>326153</v>
      </c>
      <c r="G73" s="70">
        <f t="shared" si="6"/>
        <v>8.1183134673155952E-2</v>
      </c>
      <c r="I73" s="225"/>
    </row>
    <row r="74" spans="1:11" ht="15" customHeight="1" x14ac:dyDescent="0.25">
      <c r="A74" s="75" t="s">
        <v>65</v>
      </c>
      <c r="B74" s="74">
        <v>2715841</v>
      </c>
      <c r="C74" s="74">
        <v>2999841</v>
      </c>
      <c r="D74" s="307">
        <v>2999841</v>
      </c>
      <c r="E74" s="74">
        <v>3699841</v>
      </c>
      <c r="F74" s="74">
        <f t="shared" si="7"/>
        <v>700000</v>
      </c>
      <c r="G74" s="70">
        <f t="shared" si="6"/>
        <v>0.23334570065546809</v>
      </c>
      <c r="I74" s="225"/>
    </row>
    <row r="75" spans="1:11" ht="15" customHeight="1" x14ac:dyDescent="0.25">
      <c r="A75" s="75" t="s">
        <v>66</v>
      </c>
      <c r="B75" s="74">
        <v>0</v>
      </c>
      <c r="C75" s="74">
        <v>0</v>
      </c>
      <c r="D75" s="307">
        <v>0</v>
      </c>
      <c r="E75" s="74">
        <v>0</v>
      </c>
      <c r="F75" s="74">
        <f t="shared" si="7"/>
        <v>0</v>
      </c>
      <c r="G75" s="70">
        <f t="shared" si="6"/>
        <v>0</v>
      </c>
      <c r="I75" s="225"/>
    </row>
    <row r="76" spans="1:11" s="124" customFormat="1" ht="15" customHeight="1" x14ac:dyDescent="0.25">
      <c r="A76" s="95" t="s">
        <v>67</v>
      </c>
      <c r="B76" s="96">
        <v>86043563.039999992</v>
      </c>
      <c r="C76" s="96">
        <v>87401303</v>
      </c>
      <c r="D76" s="317">
        <v>88973158.090000004</v>
      </c>
      <c r="E76" s="96">
        <v>87888763</v>
      </c>
      <c r="F76" s="229">
        <f t="shared" si="7"/>
        <v>487460</v>
      </c>
      <c r="G76" s="70">
        <f t="shared" si="6"/>
        <v>5.5772623893261637E-3</v>
      </c>
      <c r="I76" s="226"/>
      <c r="J76" s="189"/>
      <c r="K76" s="189"/>
    </row>
    <row r="77" spans="1:11" ht="15" customHeight="1" x14ac:dyDescent="0.25">
      <c r="A77" s="93"/>
      <c r="B77" s="65"/>
      <c r="C77" s="65"/>
      <c r="D77" s="305"/>
      <c r="E77" s="65"/>
      <c r="F77" s="65"/>
      <c r="G77" s="233"/>
      <c r="I77" s="225"/>
    </row>
    <row r="78" spans="1:11" ht="15" customHeight="1" x14ac:dyDescent="0.25">
      <c r="A78" s="91" t="s">
        <v>68</v>
      </c>
      <c r="B78" s="65"/>
      <c r="C78" s="65"/>
      <c r="D78" s="305"/>
      <c r="E78" s="65"/>
      <c r="F78" s="65"/>
      <c r="G78" s="90"/>
      <c r="I78" s="225"/>
    </row>
    <row r="79" spans="1:11" ht="15" customHeight="1" x14ac:dyDescent="0.25">
      <c r="A79" s="73" t="s">
        <v>69</v>
      </c>
      <c r="B79" s="69">
        <v>39748703.889999993</v>
      </c>
      <c r="C79" s="69">
        <v>40614802</v>
      </c>
      <c r="D79" s="306">
        <v>41745633</v>
      </c>
      <c r="E79" s="69">
        <v>42454990</v>
      </c>
      <c r="F79" s="65">
        <f>E79-C79</f>
        <v>1840188</v>
      </c>
      <c r="G79" s="70">
        <f t="shared" ref="G79:G97" si="8">IF(ISBLANK(F79),"  ",IF(C79&gt;0,F79/C79,IF(F79&gt;0,1,0)))</f>
        <v>4.5308309024872262E-2</v>
      </c>
      <c r="I79" s="225"/>
    </row>
    <row r="80" spans="1:11" ht="15" customHeight="1" x14ac:dyDescent="0.25">
      <c r="A80" s="75" t="s">
        <v>70</v>
      </c>
      <c r="B80" s="72">
        <v>117687.31999999999</v>
      </c>
      <c r="C80" s="72">
        <v>181377</v>
      </c>
      <c r="D80" s="314">
        <v>181377</v>
      </c>
      <c r="E80" s="72">
        <v>201377</v>
      </c>
      <c r="F80" s="74">
        <f>E80-C80</f>
        <v>20000</v>
      </c>
      <c r="G80" s="70">
        <f t="shared" si="8"/>
        <v>0.11026756424463961</v>
      </c>
      <c r="I80" s="225"/>
    </row>
    <row r="81" spans="1:11" ht="15" customHeight="1" x14ac:dyDescent="0.25">
      <c r="A81" s="75" t="s">
        <v>71</v>
      </c>
      <c r="B81" s="65">
        <v>18358229.309999995</v>
      </c>
      <c r="C81" s="65">
        <v>18765413</v>
      </c>
      <c r="D81" s="305">
        <v>19206437.09</v>
      </c>
      <c r="E81" s="65">
        <v>18796927</v>
      </c>
      <c r="F81" s="74">
        <f t="shared" ref="F81:F96" si="9">E81-C81</f>
        <v>31514</v>
      </c>
      <c r="G81" s="70">
        <f t="shared" si="8"/>
        <v>1.6793661828812402E-3</v>
      </c>
      <c r="I81" s="225"/>
    </row>
    <row r="82" spans="1:11" s="124" customFormat="1" ht="15" customHeight="1" x14ac:dyDescent="0.25">
      <c r="A82" s="94" t="s">
        <v>72</v>
      </c>
      <c r="B82" s="96">
        <v>58224620.519999988</v>
      </c>
      <c r="C82" s="96">
        <v>59561592</v>
      </c>
      <c r="D82" s="317">
        <v>61133447.090000004</v>
      </c>
      <c r="E82" s="96">
        <v>61453294</v>
      </c>
      <c r="F82" s="80">
        <f t="shared" si="9"/>
        <v>1891702</v>
      </c>
      <c r="G82" s="70">
        <f t="shared" si="8"/>
        <v>3.1760433804388574E-2</v>
      </c>
      <c r="I82" s="226"/>
      <c r="J82" s="189"/>
      <c r="K82" s="189"/>
    </row>
    <row r="83" spans="1:11" ht="15" customHeight="1" x14ac:dyDescent="0.25">
      <c r="A83" s="75" t="s">
        <v>73</v>
      </c>
      <c r="B83" s="72">
        <v>34297.56</v>
      </c>
      <c r="C83" s="72">
        <v>288210</v>
      </c>
      <c r="D83" s="314">
        <v>288210</v>
      </c>
      <c r="E83" s="72">
        <v>325870</v>
      </c>
      <c r="F83" s="74">
        <f t="shared" si="9"/>
        <v>37660</v>
      </c>
      <c r="G83" s="70">
        <f t="shared" si="8"/>
        <v>0.13066860969432012</v>
      </c>
      <c r="I83" s="225"/>
    </row>
    <row r="84" spans="1:11" ht="15" customHeight="1" x14ac:dyDescent="0.25">
      <c r="A84" s="75" t="s">
        <v>74</v>
      </c>
      <c r="B84" s="69">
        <v>9229387.4699999988</v>
      </c>
      <c r="C84" s="69">
        <v>7662277</v>
      </c>
      <c r="D84" s="306">
        <v>7662277</v>
      </c>
      <c r="E84" s="69">
        <v>8080389</v>
      </c>
      <c r="F84" s="74">
        <f t="shared" si="9"/>
        <v>418112</v>
      </c>
      <c r="G84" s="70">
        <f t="shared" si="8"/>
        <v>5.4567591330879843E-2</v>
      </c>
      <c r="I84" s="225"/>
    </row>
    <row r="85" spans="1:11" ht="15" customHeight="1" x14ac:dyDescent="0.25">
      <c r="A85" s="75" t="s">
        <v>75</v>
      </c>
      <c r="B85" s="65">
        <v>781503.06</v>
      </c>
      <c r="C85" s="65">
        <v>915911</v>
      </c>
      <c r="D85" s="305">
        <v>915911</v>
      </c>
      <c r="E85" s="65">
        <v>937411</v>
      </c>
      <c r="F85" s="74">
        <f t="shared" si="9"/>
        <v>21500</v>
      </c>
      <c r="G85" s="70">
        <f t="shared" si="8"/>
        <v>2.3473896481208328E-2</v>
      </c>
      <c r="I85" s="225"/>
    </row>
    <row r="86" spans="1:11" s="124" customFormat="1" ht="15" customHeight="1" x14ac:dyDescent="0.25">
      <c r="A86" s="78" t="s">
        <v>76</v>
      </c>
      <c r="B86" s="96">
        <v>10045188.09</v>
      </c>
      <c r="C86" s="96">
        <v>8866398</v>
      </c>
      <c r="D86" s="317">
        <v>8866398</v>
      </c>
      <c r="E86" s="96">
        <v>9343670</v>
      </c>
      <c r="F86" s="80">
        <f t="shared" si="9"/>
        <v>477272</v>
      </c>
      <c r="G86" s="70">
        <f t="shared" si="8"/>
        <v>5.3829300241202797E-2</v>
      </c>
      <c r="I86" s="226"/>
      <c r="J86" s="189"/>
      <c r="K86" s="189"/>
    </row>
    <row r="87" spans="1:11" ht="15" customHeight="1" x14ac:dyDescent="0.25">
      <c r="A87" s="75" t="s">
        <v>77</v>
      </c>
      <c r="B87" s="65">
        <v>1060210</v>
      </c>
      <c r="C87" s="65">
        <v>1914147</v>
      </c>
      <c r="D87" s="305">
        <v>1914147</v>
      </c>
      <c r="E87" s="65">
        <v>1101480</v>
      </c>
      <c r="F87" s="74">
        <f t="shared" si="9"/>
        <v>-812667</v>
      </c>
      <c r="G87" s="70">
        <f t="shared" si="8"/>
        <v>-0.42455830194859645</v>
      </c>
      <c r="I87" s="225"/>
    </row>
    <row r="88" spans="1:11" ht="15" customHeight="1" x14ac:dyDescent="0.25">
      <c r="A88" s="75" t="s">
        <v>78</v>
      </c>
      <c r="B88" s="74">
        <v>12684416.550000001</v>
      </c>
      <c r="C88" s="74">
        <v>10846988</v>
      </c>
      <c r="D88" s="307">
        <v>10846988</v>
      </c>
      <c r="E88" s="74">
        <v>11446988</v>
      </c>
      <c r="F88" s="74">
        <f t="shared" si="9"/>
        <v>600000</v>
      </c>
      <c r="G88" s="70">
        <f t="shared" si="8"/>
        <v>5.5314894789226278E-2</v>
      </c>
      <c r="I88" s="225"/>
    </row>
    <row r="89" spans="1:11" ht="15" customHeight="1" x14ac:dyDescent="0.25">
      <c r="A89" s="75" t="s">
        <v>79</v>
      </c>
      <c r="B89" s="74">
        <v>0</v>
      </c>
      <c r="C89" s="74">
        <v>0</v>
      </c>
      <c r="D89" s="307">
        <v>0</v>
      </c>
      <c r="E89" s="74">
        <v>0</v>
      </c>
      <c r="F89" s="74">
        <f t="shared" si="9"/>
        <v>0</v>
      </c>
      <c r="G89" s="70">
        <f t="shared" si="8"/>
        <v>0</v>
      </c>
      <c r="I89" s="225"/>
    </row>
    <row r="90" spans="1:11" ht="15" customHeight="1" x14ac:dyDescent="0.25">
      <c r="A90" s="75" t="s">
        <v>80</v>
      </c>
      <c r="B90" s="74">
        <v>2847424.2</v>
      </c>
      <c r="C90" s="74">
        <v>4017497</v>
      </c>
      <c r="D90" s="307">
        <v>4017497</v>
      </c>
      <c r="E90" s="74">
        <v>4343650</v>
      </c>
      <c r="F90" s="74">
        <f t="shared" si="9"/>
        <v>326153</v>
      </c>
      <c r="G90" s="70">
        <f t="shared" si="8"/>
        <v>8.1183134673155952E-2</v>
      </c>
      <c r="I90" s="225"/>
    </row>
    <row r="91" spans="1:11" s="124" customFormat="1" ht="15" customHeight="1" x14ac:dyDescent="0.25">
      <c r="A91" s="78" t="s">
        <v>81</v>
      </c>
      <c r="B91" s="80">
        <v>16592050.75</v>
      </c>
      <c r="C91" s="80">
        <v>16778632</v>
      </c>
      <c r="D91" s="311">
        <v>16778632</v>
      </c>
      <c r="E91" s="80">
        <v>16892118</v>
      </c>
      <c r="F91" s="80">
        <f t="shared" si="9"/>
        <v>113486</v>
      </c>
      <c r="G91" s="70">
        <f t="shared" si="8"/>
        <v>6.7637218576580022E-3</v>
      </c>
      <c r="I91" s="226"/>
      <c r="J91" s="189"/>
      <c r="K91" s="189"/>
    </row>
    <row r="92" spans="1:11" ht="15" customHeight="1" x14ac:dyDescent="0.25">
      <c r="A92" s="75" t="s">
        <v>82</v>
      </c>
      <c r="B92" s="74">
        <v>1030659.0499999999</v>
      </c>
      <c r="C92" s="74">
        <v>582032</v>
      </c>
      <c r="D92" s="307">
        <v>582032</v>
      </c>
      <c r="E92" s="74">
        <v>62032</v>
      </c>
      <c r="F92" s="74">
        <f t="shared" si="9"/>
        <v>-520000</v>
      </c>
      <c r="G92" s="70">
        <f t="shared" si="8"/>
        <v>-0.89342166753718011</v>
      </c>
      <c r="I92" s="225"/>
    </row>
    <row r="93" spans="1:11" ht="15" customHeight="1" x14ac:dyDescent="0.25">
      <c r="A93" s="75" t="s">
        <v>83</v>
      </c>
      <c r="B93" s="74">
        <v>151044.63</v>
      </c>
      <c r="C93" s="74">
        <v>137649</v>
      </c>
      <c r="D93" s="307">
        <v>137649</v>
      </c>
      <c r="E93" s="74">
        <v>137649</v>
      </c>
      <c r="F93" s="74">
        <f t="shared" si="9"/>
        <v>0</v>
      </c>
      <c r="G93" s="70">
        <f t="shared" si="8"/>
        <v>0</v>
      </c>
      <c r="I93" s="225"/>
    </row>
    <row r="94" spans="1:11" ht="15" customHeight="1" x14ac:dyDescent="0.25">
      <c r="A94" s="83" t="s">
        <v>84</v>
      </c>
      <c r="B94" s="74">
        <v>0</v>
      </c>
      <c r="C94" s="74">
        <v>1475000</v>
      </c>
      <c r="D94" s="307">
        <v>1475000</v>
      </c>
      <c r="E94" s="74">
        <v>0</v>
      </c>
      <c r="F94" s="74">
        <f t="shared" si="9"/>
        <v>-1475000</v>
      </c>
      <c r="G94" s="70">
        <f t="shared" si="8"/>
        <v>-1</v>
      </c>
      <c r="I94" s="225"/>
    </row>
    <row r="95" spans="1:11" s="124" customFormat="1" ht="15" customHeight="1" x14ac:dyDescent="0.25">
      <c r="A95" s="97" t="s">
        <v>85</v>
      </c>
      <c r="B95" s="96">
        <v>1181703.6799999999</v>
      </c>
      <c r="C95" s="96">
        <v>2194681</v>
      </c>
      <c r="D95" s="317">
        <v>2194681</v>
      </c>
      <c r="E95" s="96">
        <v>199681</v>
      </c>
      <c r="F95" s="80">
        <f t="shared" si="9"/>
        <v>-1995000</v>
      </c>
      <c r="G95" s="70">
        <f t="shared" si="8"/>
        <v>-0.90901593443420703</v>
      </c>
      <c r="I95" s="226"/>
      <c r="J95" s="189"/>
      <c r="K95" s="189"/>
    </row>
    <row r="96" spans="1:11" ht="15" customHeight="1" x14ac:dyDescent="0.25">
      <c r="A96" s="83" t="s">
        <v>86</v>
      </c>
      <c r="B96" s="74">
        <v>0</v>
      </c>
      <c r="C96" s="74">
        <v>0</v>
      </c>
      <c r="D96" s="307">
        <v>0</v>
      </c>
      <c r="E96" s="74">
        <v>0</v>
      </c>
      <c r="F96" s="74">
        <f t="shared" si="9"/>
        <v>0</v>
      </c>
      <c r="G96" s="70">
        <f t="shared" si="8"/>
        <v>0</v>
      </c>
      <c r="I96" s="225"/>
    </row>
    <row r="97" spans="1:10" s="124" customFormat="1" ht="15" customHeight="1" thickBot="1" x14ac:dyDescent="0.3">
      <c r="A97" s="195" t="s">
        <v>67</v>
      </c>
      <c r="B97" s="196">
        <v>86043563.039999992</v>
      </c>
      <c r="C97" s="196">
        <v>87401303</v>
      </c>
      <c r="D97" s="313">
        <v>88973158.090000004</v>
      </c>
      <c r="E97" s="196">
        <v>87888763</v>
      </c>
      <c r="F97" s="196">
        <f>E97-C97</f>
        <v>487460</v>
      </c>
      <c r="G97" s="202">
        <f t="shared" si="8"/>
        <v>5.5772623893261637E-3</v>
      </c>
      <c r="I97" s="226"/>
    </row>
    <row r="98" spans="1:10" ht="15" customHeight="1" thickTop="1" x14ac:dyDescent="0.3">
      <c r="A98" s="23"/>
      <c r="B98" s="24"/>
      <c r="C98" s="24"/>
      <c r="D98" s="142"/>
      <c r="E98" s="24"/>
      <c r="F98" s="24"/>
      <c r="G98" s="25"/>
      <c r="I98" s="142"/>
      <c r="J98" s="142"/>
    </row>
    <row r="99" spans="1:10" x14ac:dyDescent="0.25">
      <c r="A99" s="11" t="s">
        <v>196</v>
      </c>
    </row>
    <row r="100" spans="1:10" x14ac:dyDescent="0.25">
      <c r="A100" s="11" t="s">
        <v>190</v>
      </c>
    </row>
  </sheetData>
  <mergeCells count="1">
    <mergeCell ref="D2:D3"/>
  </mergeCells>
  <hyperlinks>
    <hyperlink ref="J2" location="Home!A1" tooltip="Home" display="Home" xr:uid="{00000000-0004-0000-2100-000000000000}"/>
  </hyperlinks>
  <printOptions horizontalCentered="1" verticalCentered="1"/>
  <pageMargins left="0.25" right="0.25" top="0.75" bottom="0.75" header="0.3" footer="0.3"/>
  <pageSetup scale="46" fitToWidth="0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Sheet35">
    <tabColor theme="9" tint="0.79998168889431442"/>
    <pageSetUpPr fitToPage="1"/>
  </sheetPr>
  <dimension ref="A1:K100"/>
  <sheetViews>
    <sheetView workbookViewId="0">
      <pane xSplit="1" ySplit="5" topLeftCell="B6" activePane="bottomRight" state="frozen"/>
      <selection activeCell="I2" sqref="I2"/>
      <selection pane="topRight" activeCell="I2" sqref="I2"/>
      <selection pane="bottomLeft" activeCell="I2" sqref="I2"/>
      <selection pane="bottomRight" activeCell="B20" sqref="B20"/>
    </sheetView>
  </sheetViews>
  <sheetFormatPr defaultColWidth="9.140625" defaultRowHeight="15.75" x14ac:dyDescent="0.25"/>
  <cols>
    <col min="1" max="1" width="66.5703125" style="11" customWidth="1"/>
    <col min="2" max="3" width="23.7109375" style="12" customWidth="1"/>
    <col min="4" max="4" width="27.140625" style="139" bestFit="1" customWidth="1"/>
    <col min="5" max="5" width="23.7109375" style="12" customWidth="1"/>
    <col min="6" max="7" width="23.7109375" style="22" customWidth="1"/>
    <col min="9" max="9" width="7.7109375" style="139" customWidth="1"/>
    <col min="10" max="10" width="11.5703125" style="139" customWidth="1"/>
    <col min="11" max="11" width="23.140625" style="139" bestFit="1" customWidth="1"/>
    <col min="12" max="16384" width="9.140625" style="139"/>
  </cols>
  <sheetData>
    <row r="1" spans="1:10" ht="19.5" customHeight="1" thickBot="1" x14ac:dyDescent="0.35">
      <c r="A1" s="30" t="s">
        <v>0</v>
      </c>
      <c r="B1" s="31"/>
      <c r="D1" s="210"/>
      <c r="E1" s="51" t="s">
        <v>1</v>
      </c>
      <c r="F1" s="52" t="s">
        <v>126</v>
      </c>
      <c r="G1" s="40"/>
      <c r="I1" s="210"/>
      <c r="J1" s="142"/>
    </row>
    <row r="2" spans="1:10" ht="19.5" customHeight="1" thickBot="1" x14ac:dyDescent="0.3">
      <c r="A2" s="30" t="s">
        <v>2</v>
      </c>
      <c r="B2" s="31"/>
      <c r="C2" s="31"/>
      <c r="D2" s="355" t="s">
        <v>207</v>
      </c>
      <c r="E2" s="31"/>
      <c r="F2" s="53"/>
      <c r="G2" s="53"/>
      <c r="I2" s="142"/>
      <c r="J2" s="209" t="s">
        <v>187</v>
      </c>
    </row>
    <row r="3" spans="1:10" ht="19.5" customHeight="1" thickBot="1" x14ac:dyDescent="0.3">
      <c r="A3" s="37" t="s">
        <v>3</v>
      </c>
      <c r="B3" s="38"/>
      <c r="C3" s="38"/>
      <c r="D3" s="356"/>
      <c r="E3" s="38"/>
      <c r="F3" s="54"/>
      <c r="G3" s="54"/>
      <c r="I3" s="142"/>
      <c r="J3" s="142"/>
    </row>
    <row r="4" spans="1:10" ht="15" customHeight="1" thickTop="1" x14ac:dyDescent="0.25">
      <c r="A4" s="57" t="s">
        <v>4</v>
      </c>
      <c r="B4" s="58" t="s">
        <v>5</v>
      </c>
      <c r="C4" s="59" t="s">
        <v>6</v>
      </c>
      <c r="D4" s="303" t="s">
        <v>212</v>
      </c>
      <c r="E4" s="59" t="s">
        <v>6</v>
      </c>
      <c r="F4" s="59" t="s">
        <v>7</v>
      </c>
      <c r="G4" s="60" t="s">
        <v>8</v>
      </c>
      <c r="I4" s="224"/>
    </row>
    <row r="5" spans="1:10" s="140" customFormat="1" ht="15" customHeight="1" x14ac:dyDescent="0.25">
      <c r="A5" s="61"/>
      <c r="B5" s="62" t="s">
        <v>197</v>
      </c>
      <c r="C5" s="62" t="s">
        <v>208</v>
      </c>
      <c r="D5" s="304" t="s">
        <v>210</v>
      </c>
      <c r="E5" s="62" t="s">
        <v>209</v>
      </c>
      <c r="F5" s="62" t="s">
        <v>197</v>
      </c>
      <c r="G5" s="63" t="s">
        <v>9</v>
      </c>
      <c r="I5" s="224"/>
    </row>
    <row r="6" spans="1:10" ht="15" customHeight="1" x14ac:dyDescent="0.25">
      <c r="A6" s="64" t="s">
        <v>10</v>
      </c>
      <c r="B6" s="65"/>
      <c r="C6" s="65"/>
      <c r="D6" s="305"/>
      <c r="E6" s="65"/>
      <c r="F6" s="65"/>
      <c r="G6" s="113"/>
      <c r="I6" s="225"/>
    </row>
    <row r="7" spans="1:10" ht="15" customHeight="1" x14ac:dyDescent="0.25">
      <c r="A7" s="64" t="s">
        <v>11</v>
      </c>
      <c r="B7" s="65"/>
      <c r="C7" s="65"/>
      <c r="D7" s="305"/>
      <c r="E7" s="65"/>
      <c r="F7" s="65"/>
      <c r="G7" s="114"/>
      <c r="I7" s="225"/>
    </row>
    <row r="8" spans="1:10" ht="15" customHeight="1" x14ac:dyDescent="0.25">
      <c r="A8" s="68" t="s">
        <v>12</v>
      </c>
      <c r="B8" s="69">
        <v>8158721</v>
      </c>
      <c r="C8" s="69">
        <v>8158720.5999999996</v>
      </c>
      <c r="D8" s="306">
        <v>8158720.5999999996</v>
      </c>
      <c r="E8" s="69">
        <v>6851531.7000000002</v>
      </c>
      <c r="F8" s="69">
        <f>E8-C8</f>
        <v>-1307188.8999999994</v>
      </c>
      <c r="G8" s="115">
        <f t="shared" ref="G8:G31" si="0">IF(ISBLANK(F8),"  ",IF(C8&gt;0,F8/C8,IF(F8&gt;0,1,0)))</f>
        <v>-0.16021983888013025</v>
      </c>
      <c r="I8" s="225"/>
    </row>
    <row r="9" spans="1:10" ht="15" customHeight="1" x14ac:dyDescent="0.25">
      <c r="A9" s="68" t="s">
        <v>13</v>
      </c>
      <c r="B9" s="69">
        <v>0</v>
      </c>
      <c r="C9" s="69">
        <v>0</v>
      </c>
      <c r="D9" s="306">
        <v>0</v>
      </c>
      <c r="E9" s="69">
        <v>0</v>
      </c>
      <c r="F9" s="69">
        <f>E9-C9</f>
        <v>0</v>
      </c>
      <c r="G9" s="115">
        <f t="shared" si="0"/>
        <v>0</v>
      </c>
      <c r="I9" s="225"/>
    </row>
    <row r="10" spans="1:10" ht="15" customHeight="1" x14ac:dyDescent="0.25">
      <c r="A10" s="71" t="s">
        <v>14</v>
      </c>
      <c r="B10" s="72">
        <v>502799</v>
      </c>
      <c r="C10" s="72">
        <v>502798.6</v>
      </c>
      <c r="D10" s="314">
        <v>502798.6</v>
      </c>
      <c r="E10" s="72">
        <v>506476.7</v>
      </c>
      <c r="F10" s="69">
        <f t="shared" ref="F10:F31" si="1">E10-C10</f>
        <v>3678.1000000000349</v>
      </c>
      <c r="G10" s="116">
        <f t="shared" si="0"/>
        <v>7.3152550544095295E-3</v>
      </c>
      <c r="I10" s="225"/>
    </row>
    <row r="11" spans="1:10" ht="15" customHeight="1" x14ac:dyDescent="0.25">
      <c r="A11" s="73" t="s">
        <v>15</v>
      </c>
      <c r="B11" s="74">
        <v>0</v>
      </c>
      <c r="C11" s="74">
        <v>0</v>
      </c>
      <c r="D11" s="307">
        <v>0</v>
      </c>
      <c r="E11" s="74">
        <v>0</v>
      </c>
      <c r="F11" s="69">
        <f t="shared" si="1"/>
        <v>0</v>
      </c>
      <c r="G11" s="115">
        <f t="shared" si="0"/>
        <v>0</v>
      </c>
      <c r="I11" s="225"/>
    </row>
    <row r="12" spans="1:10" ht="15" customHeight="1" x14ac:dyDescent="0.25">
      <c r="A12" s="75" t="s">
        <v>16</v>
      </c>
      <c r="B12" s="74">
        <v>452799</v>
      </c>
      <c r="C12" s="74">
        <v>452798.6</v>
      </c>
      <c r="D12" s="307">
        <v>452798.6</v>
      </c>
      <c r="E12" s="74">
        <v>456476.7</v>
      </c>
      <c r="F12" s="69">
        <f t="shared" si="1"/>
        <v>3678.1000000000349</v>
      </c>
      <c r="G12" s="115">
        <f t="shared" si="0"/>
        <v>8.1230374828898215E-3</v>
      </c>
      <c r="I12" s="225"/>
    </row>
    <row r="13" spans="1:10" ht="15" customHeight="1" x14ac:dyDescent="0.25">
      <c r="A13" s="75" t="s">
        <v>17</v>
      </c>
      <c r="B13" s="74">
        <v>0</v>
      </c>
      <c r="C13" s="74">
        <v>0</v>
      </c>
      <c r="D13" s="307">
        <v>0</v>
      </c>
      <c r="E13" s="74">
        <v>0</v>
      </c>
      <c r="F13" s="69">
        <f t="shared" si="1"/>
        <v>0</v>
      </c>
      <c r="G13" s="115">
        <f t="shared" si="0"/>
        <v>0</v>
      </c>
      <c r="I13" s="225"/>
    </row>
    <row r="14" spans="1:10" ht="15" customHeight="1" x14ac:dyDescent="0.25">
      <c r="A14" s="75" t="s">
        <v>18</v>
      </c>
      <c r="B14" s="74">
        <v>0</v>
      </c>
      <c r="C14" s="74">
        <v>0</v>
      </c>
      <c r="D14" s="307">
        <v>0</v>
      </c>
      <c r="E14" s="74">
        <v>0</v>
      </c>
      <c r="F14" s="69">
        <f t="shared" si="1"/>
        <v>0</v>
      </c>
      <c r="G14" s="115">
        <f t="shared" si="0"/>
        <v>0</v>
      </c>
      <c r="I14" s="225"/>
    </row>
    <row r="15" spans="1:10" ht="15" customHeight="1" x14ac:dyDescent="0.25">
      <c r="A15" s="75" t="s">
        <v>19</v>
      </c>
      <c r="B15" s="74">
        <v>0</v>
      </c>
      <c r="C15" s="74">
        <v>0</v>
      </c>
      <c r="D15" s="307">
        <v>0</v>
      </c>
      <c r="E15" s="74">
        <v>0</v>
      </c>
      <c r="F15" s="69">
        <f t="shared" si="1"/>
        <v>0</v>
      </c>
      <c r="G15" s="115">
        <f t="shared" si="0"/>
        <v>0</v>
      </c>
      <c r="I15" s="225"/>
    </row>
    <row r="16" spans="1:10" ht="15" customHeight="1" x14ac:dyDescent="0.25">
      <c r="A16" s="75" t="s">
        <v>20</v>
      </c>
      <c r="B16" s="74">
        <v>50000</v>
      </c>
      <c r="C16" s="74">
        <v>50000</v>
      </c>
      <c r="D16" s="307">
        <v>50000</v>
      </c>
      <c r="E16" s="74">
        <v>50000</v>
      </c>
      <c r="F16" s="69">
        <f t="shared" si="1"/>
        <v>0</v>
      </c>
      <c r="G16" s="115">
        <f t="shared" si="0"/>
        <v>0</v>
      </c>
      <c r="I16" s="225"/>
    </row>
    <row r="17" spans="1:9" ht="15" customHeight="1" x14ac:dyDescent="0.25">
      <c r="A17" s="75" t="s">
        <v>21</v>
      </c>
      <c r="B17" s="74">
        <v>0</v>
      </c>
      <c r="C17" s="74">
        <v>0</v>
      </c>
      <c r="D17" s="307">
        <v>0</v>
      </c>
      <c r="E17" s="74">
        <v>0</v>
      </c>
      <c r="F17" s="69">
        <f t="shared" si="1"/>
        <v>0</v>
      </c>
      <c r="G17" s="115">
        <f t="shared" si="0"/>
        <v>0</v>
      </c>
      <c r="I17" s="225"/>
    </row>
    <row r="18" spans="1:9" ht="15" customHeight="1" x14ac:dyDescent="0.25">
      <c r="A18" s="75" t="s">
        <v>22</v>
      </c>
      <c r="B18" s="74">
        <v>0</v>
      </c>
      <c r="C18" s="74">
        <v>0</v>
      </c>
      <c r="D18" s="307">
        <v>0</v>
      </c>
      <c r="E18" s="74">
        <v>0</v>
      </c>
      <c r="F18" s="69">
        <f t="shared" si="1"/>
        <v>0</v>
      </c>
      <c r="G18" s="115">
        <f t="shared" si="0"/>
        <v>0</v>
      </c>
      <c r="I18" s="225"/>
    </row>
    <row r="19" spans="1:9" ht="15" customHeight="1" x14ac:dyDescent="0.25">
      <c r="A19" s="75" t="s">
        <v>23</v>
      </c>
      <c r="B19" s="74">
        <v>0</v>
      </c>
      <c r="C19" s="74">
        <v>0</v>
      </c>
      <c r="D19" s="307">
        <v>0</v>
      </c>
      <c r="E19" s="74">
        <v>0</v>
      </c>
      <c r="F19" s="69">
        <f t="shared" si="1"/>
        <v>0</v>
      </c>
      <c r="G19" s="115">
        <f t="shared" si="0"/>
        <v>0</v>
      </c>
      <c r="I19" s="225"/>
    </row>
    <row r="20" spans="1:9" ht="15" customHeight="1" x14ac:dyDescent="0.25">
      <c r="A20" s="75" t="s">
        <v>24</v>
      </c>
      <c r="B20" s="74">
        <v>0</v>
      </c>
      <c r="C20" s="74">
        <v>0</v>
      </c>
      <c r="D20" s="307">
        <v>0</v>
      </c>
      <c r="E20" s="74">
        <v>0</v>
      </c>
      <c r="F20" s="69">
        <f t="shared" si="1"/>
        <v>0</v>
      </c>
      <c r="G20" s="115">
        <f t="shared" si="0"/>
        <v>0</v>
      </c>
      <c r="I20" s="225"/>
    </row>
    <row r="21" spans="1:9" ht="15" customHeight="1" x14ac:dyDescent="0.25">
      <c r="A21" s="75" t="s">
        <v>25</v>
      </c>
      <c r="B21" s="74">
        <v>0</v>
      </c>
      <c r="C21" s="74">
        <v>0</v>
      </c>
      <c r="D21" s="307">
        <v>0</v>
      </c>
      <c r="E21" s="74">
        <v>0</v>
      </c>
      <c r="F21" s="69">
        <f t="shared" si="1"/>
        <v>0</v>
      </c>
      <c r="G21" s="115">
        <f t="shared" si="0"/>
        <v>0</v>
      </c>
      <c r="I21" s="225"/>
    </row>
    <row r="22" spans="1:9" ht="15" customHeight="1" x14ac:dyDescent="0.25">
      <c r="A22" s="75" t="s">
        <v>26</v>
      </c>
      <c r="B22" s="74">
        <v>0</v>
      </c>
      <c r="C22" s="74">
        <v>0</v>
      </c>
      <c r="D22" s="307">
        <v>0</v>
      </c>
      <c r="E22" s="74">
        <v>0</v>
      </c>
      <c r="F22" s="69">
        <f t="shared" si="1"/>
        <v>0</v>
      </c>
      <c r="G22" s="115">
        <f t="shared" si="0"/>
        <v>0</v>
      </c>
      <c r="I22" s="225"/>
    </row>
    <row r="23" spans="1:9" ht="15" customHeight="1" x14ac:dyDescent="0.25">
      <c r="A23" s="76" t="s">
        <v>27</v>
      </c>
      <c r="B23" s="74">
        <v>0</v>
      </c>
      <c r="C23" s="74">
        <v>0</v>
      </c>
      <c r="D23" s="307">
        <v>0</v>
      </c>
      <c r="E23" s="74">
        <v>0</v>
      </c>
      <c r="F23" s="69">
        <f t="shared" si="1"/>
        <v>0</v>
      </c>
      <c r="G23" s="115">
        <f t="shared" si="0"/>
        <v>0</v>
      </c>
      <c r="I23" s="225"/>
    </row>
    <row r="24" spans="1:9" ht="15" customHeight="1" x14ac:dyDescent="0.25">
      <c r="A24" s="76" t="s">
        <v>28</v>
      </c>
      <c r="B24" s="74">
        <v>0</v>
      </c>
      <c r="C24" s="74">
        <v>0</v>
      </c>
      <c r="D24" s="307">
        <v>0</v>
      </c>
      <c r="E24" s="74">
        <v>0</v>
      </c>
      <c r="F24" s="69">
        <f t="shared" si="1"/>
        <v>0</v>
      </c>
      <c r="G24" s="115">
        <f t="shared" si="0"/>
        <v>0</v>
      </c>
      <c r="I24" s="225"/>
    </row>
    <row r="25" spans="1:9" ht="15" customHeight="1" x14ac:dyDescent="0.25">
      <c r="A25" s="76" t="s">
        <v>29</v>
      </c>
      <c r="B25" s="74">
        <v>0</v>
      </c>
      <c r="C25" s="74">
        <v>0</v>
      </c>
      <c r="D25" s="307">
        <v>0</v>
      </c>
      <c r="E25" s="74">
        <v>0</v>
      </c>
      <c r="F25" s="69">
        <f t="shared" si="1"/>
        <v>0</v>
      </c>
      <c r="G25" s="115">
        <f t="shared" si="0"/>
        <v>0</v>
      </c>
      <c r="I25" s="225"/>
    </row>
    <row r="26" spans="1:9" ht="15" customHeight="1" x14ac:dyDescent="0.25">
      <c r="A26" s="76" t="s">
        <v>30</v>
      </c>
      <c r="B26" s="74">
        <v>0</v>
      </c>
      <c r="C26" s="74">
        <v>0</v>
      </c>
      <c r="D26" s="307">
        <v>0</v>
      </c>
      <c r="E26" s="74">
        <v>0</v>
      </c>
      <c r="F26" s="69">
        <f t="shared" si="1"/>
        <v>0</v>
      </c>
      <c r="G26" s="115">
        <f t="shared" si="0"/>
        <v>0</v>
      </c>
      <c r="I26" s="225"/>
    </row>
    <row r="27" spans="1:9" ht="15" customHeight="1" x14ac:dyDescent="0.25">
      <c r="A27" s="76" t="s">
        <v>31</v>
      </c>
      <c r="B27" s="74">
        <v>0</v>
      </c>
      <c r="C27" s="74">
        <v>0</v>
      </c>
      <c r="D27" s="307">
        <v>0</v>
      </c>
      <c r="E27" s="74">
        <v>0</v>
      </c>
      <c r="F27" s="69">
        <f t="shared" si="1"/>
        <v>0</v>
      </c>
      <c r="G27" s="115">
        <f t="shared" si="0"/>
        <v>0</v>
      </c>
      <c r="I27" s="225"/>
    </row>
    <row r="28" spans="1:9" ht="15" customHeight="1" x14ac:dyDescent="0.25">
      <c r="A28" s="76" t="s">
        <v>87</v>
      </c>
      <c r="B28" s="74">
        <v>0</v>
      </c>
      <c r="C28" s="74">
        <v>0</v>
      </c>
      <c r="D28" s="307">
        <v>0</v>
      </c>
      <c r="E28" s="74">
        <v>0</v>
      </c>
      <c r="F28" s="69">
        <f t="shared" si="1"/>
        <v>0</v>
      </c>
      <c r="G28" s="115">
        <f t="shared" si="0"/>
        <v>0</v>
      </c>
      <c r="I28" s="225"/>
    </row>
    <row r="29" spans="1:9" ht="15" customHeight="1" x14ac:dyDescent="0.25">
      <c r="A29" s="76" t="s">
        <v>192</v>
      </c>
      <c r="B29" s="74">
        <v>0</v>
      </c>
      <c r="C29" s="74">
        <v>0</v>
      </c>
      <c r="D29" s="307">
        <v>0</v>
      </c>
      <c r="E29" s="74">
        <v>0</v>
      </c>
      <c r="F29" s="69">
        <f t="shared" si="1"/>
        <v>0</v>
      </c>
      <c r="G29" s="116">
        <f t="shared" si="0"/>
        <v>0</v>
      </c>
      <c r="I29" s="225"/>
    </row>
    <row r="30" spans="1:9" ht="15" customHeight="1" x14ac:dyDescent="0.25">
      <c r="A30" s="217" t="s">
        <v>199</v>
      </c>
      <c r="B30" s="74">
        <v>0</v>
      </c>
      <c r="C30" s="74">
        <v>0</v>
      </c>
      <c r="D30" s="307">
        <v>0</v>
      </c>
      <c r="E30" s="74">
        <v>0</v>
      </c>
      <c r="F30" s="69">
        <f t="shared" si="1"/>
        <v>0</v>
      </c>
      <c r="G30" s="116">
        <f t="shared" si="0"/>
        <v>0</v>
      </c>
      <c r="I30" s="225"/>
    </row>
    <row r="31" spans="1:9" ht="15" customHeight="1" x14ac:dyDescent="0.25">
      <c r="A31" s="76" t="s">
        <v>200</v>
      </c>
      <c r="B31" s="74">
        <v>0</v>
      </c>
      <c r="C31" s="74">
        <v>0</v>
      </c>
      <c r="D31" s="307">
        <v>0</v>
      </c>
      <c r="E31" s="74">
        <v>0</v>
      </c>
      <c r="F31" s="69">
        <f t="shared" si="1"/>
        <v>0</v>
      </c>
      <c r="G31" s="116">
        <f t="shared" si="0"/>
        <v>0</v>
      </c>
      <c r="I31" s="225"/>
    </row>
    <row r="32" spans="1:9" ht="15" customHeight="1" x14ac:dyDescent="0.25">
      <c r="A32" s="350" t="s">
        <v>211</v>
      </c>
      <c r="B32" s="74">
        <v>0</v>
      </c>
      <c r="C32" s="74">
        <v>0</v>
      </c>
      <c r="D32" s="307">
        <v>0</v>
      </c>
      <c r="E32" s="74">
        <v>0</v>
      </c>
      <c r="F32" s="69">
        <f t="shared" ref="F32" si="2">E32-C32</f>
        <v>0</v>
      </c>
      <c r="G32" s="116">
        <f t="shared" ref="G32" si="3">IF(ISBLANK(F32),"  ",IF(C32&gt;0,F32/C32,IF(F32&gt;0,1,0)))</f>
        <v>0</v>
      </c>
      <c r="I32" s="225"/>
    </row>
    <row r="33" spans="1:11" ht="15" customHeight="1" x14ac:dyDescent="0.25">
      <c r="A33" s="77" t="s">
        <v>33</v>
      </c>
      <c r="B33" s="74"/>
      <c r="C33" s="74"/>
      <c r="D33" s="307"/>
      <c r="E33" s="74"/>
      <c r="F33" s="74"/>
      <c r="G33" s="117"/>
      <c r="I33" s="225"/>
    </row>
    <row r="34" spans="1:11" ht="15" customHeight="1" x14ac:dyDescent="0.25">
      <c r="A34" s="73" t="s">
        <v>34</v>
      </c>
      <c r="B34" s="69">
        <v>0</v>
      </c>
      <c r="C34" s="69">
        <v>0</v>
      </c>
      <c r="D34" s="306">
        <v>0</v>
      </c>
      <c r="E34" s="69">
        <v>0</v>
      </c>
      <c r="F34" s="69">
        <f>E34-C34</f>
        <v>0</v>
      </c>
      <c r="G34" s="115">
        <f>IF(ISBLANK(F34),"  ",IF(C34&gt;0,F34/C34,IF(F34&gt;0,1,0)))</f>
        <v>0</v>
      </c>
      <c r="I34" s="225"/>
    </row>
    <row r="35" spans="1:11" ht="15" customHeight="1" x14ac:dyDescent="0.25">
      <c r="A35" s="78" t="s">
        <v>35</v>
      </c>
      <c r="B35" s="74"/>
      <c r="C35" s="74"/>
      <c r="D35" s="307"/>
      <c r="E35" s="74"/>
      <c r="F35" s="74"/>
      <c r="G35" s="117"/>
      <c r="I35" s="225"/>
    </row>
    <row r="36" spans="1:11" ht="15" customHeight="1" x14ac:dyDescent="0.25">
      <c r="A36" s="73" t="s">
        <v>34</v>
      </c>
      <c r="B36" s="65">
        <v>0</v>
      </c>
      <c r="C36" s="65">
        <v>0</v>
      </c>
      <c r="D36" s="305">
        <v>0</v>
      </c>
      <c r="E36" s="65">
        <v>0</v>
      </c>
      <c r="F36" s="69">
        <f>E36-C36</f>
        <v>0</v>
      </c>
      <c r="G36" s="115">
        <f>IF(ISBLANK(F36),"  ",IF(C36&gt;0,F36/C36,IF(F36&gt;0,1,0)))</f>
        <v>0</v>
      </c>
      <c r="I36" s="225"/>
    </row>
    <row r="37" spans="1:11" ht="15" customHeight="1" x14ac:dyDescent="0.25">
      <c r="A37" s="75" t="s">
        <v>36</v>
      </c>
      <c r="B37" s="74"/>
      <c r="C37" s="74"/>
      <c r="D37" s="307"/>
      <c r="E37" s="74"/>
      <c r="F37" s="72"/>
      <c r="G37" s="115" t="str">
        <f>IF(ISBLANK(F37),"  ",IF(C37&gt;0,F37/C37,IF(F37&gt;0,1,0)))</f>
        <v xml:space="preserve">  </v>
      </c>
      <c r="I37" s="225"/>
    </row>
    <row r="38" spans="1:11" s="124" customFormat="1" ht="15" customHeight="1" x14ac:dyDescent="0.25">
      <c r="A38" s="79" t="s">
        <v>38</v>
      </c>
      <c r="B38" s="80">
        <v>8661520</v>
      </c>
      <c r="C38" s="80">
        <v>8661519.1999999993</v>
      </c>
      <c r="D38" s="311">
        <v>8661519.1999999993</v>
      </c>
      <c r="E38" s="80">
        <v>7358008.4000000004</v>
      </c>
      <c r="F38" s="80">
        <f>E38-C38</f>
        <v>-1303510.7999999989</v>
      </c>
      <c r="G38" s="119">
        <f>IF(ISBLANK(F38),"  ",IF(C38&gt;0,F38/C38,IF(F38&gt;0,1,0)))</f>
        <v>-0.15049447676569244</v>
      </c>
      <c r="I38" s="226"/>
    </row>
    <row r="39" spans="1:11" ht="15" customHeight="1" x14ac:dyDescent="0.25">
      <c r="A39" s="77" t="s">
        <v>39</v>
      </c>
      <c r="B39" s="74"/>
      <c r="C39" s="74"/>
      <c r="D39" s="307"/>
      <c r="E39" s="74"/>
      <c r="F39" s="74"/>
      <c r="G39" s="117"/>
      <c r="I39" s="225"/>
    </row>
    <row r="40" spans="1:11" ht="15" customHeight="1" x14ac:dyDescent="0.25">
      <c r="A40" s="82" t="s">
        <v>40</v>
      </c>
      <c r="B40" s="69">
        <v>0</v>
      </c>
      <c r="C40" s="69">
        <v>0</v>
      </c>
      <c r="D40" s="306">
        <v>0</v>
      </c>
      <c r="E40" s="69">
        <v>0</v>
      </c>
      <c r="F40" s="69">
        <f>E40-C40</f>
        <v>0</v>
      </c>
      <c r="G40" s="115">
        <f t="shared" ref="G40:G45" si="4">IF(ISBLANK(F40),"  ",IF(C40&gt;0,F40/C40,IF(F40&gt;0,1,0)))</f>
        <v>0</v>
      </c>
      <c r="I40" s="225"/>
    </row>
    <row r="41" spans="1:11" ht="15" customHeight="1" x14ac:dyDescent="0.25">
      <c r="A41" s="83" t="s">
        <v>41</v>
      </c>
      <c r="B41" s="69">
        <v>0</v>
      </c>
      <c r="C41" s="69">
        <v>0</v>
      </c>
      <c r="D41" s="306">
        <v>0</v>
      </c>
      <c r="E41" s="69">
        <v>0</v>
      </c>
      <c r="F41" s="72">
        <f>E41-C41</f>
        <v>0</v>
      </c>
      <c r="G41" s="115">
        <f t="shared" si="4"/>
        <v>0</v>
      </c>
      <c r="I41" s="225"/>
    </row>
    <row r="42" spans="1:11" ht="15" customHeight="1" x14ac:dyDescent="0.25">
      <c r="A42" s="83" t="s">
        <v>42</v>
      </c>
      <c r="B42" s="69">
        <v>0</v>
      </c>
      <c r="C42" s="69">
        <v>0</v>
      </c>
      <c r="D42" s="306">
        <v>0</v>
      </c>
      <c r="E42" s="69">
        <v>0</v>
      </c>
      <c r="F42" s="72">
        <f t="shared" ref="F42:F45" si="5">E42-C42</f>
        <v>0</v>
      </c>
      <c r="G42" s="115">
        <f t="shared" si="4"/>
        <v>0</v>
      </c>
      <c r="I42" s="225"/>
    </row>
    <row r="43" spans="1:11" ht="15" customHeight="1" x14ac:dyDescent="0.25">
      <c r="A43" s="83" t="s">
        <v>43</v>
      </c>
      <c r="B43" s="69">
        <v>0</v>
      </c>
      <c r="C43" s="69">
        <v>0</v>
      </c>
      <c r="D43" s="306">
        <v>0</v>
      </c>
      <c r="E43" s="69">
        <v>0</v>
      </c>
      <c r="F43" s="72">
        <f t="shared" si="5"/>
        <v>0</v>
      </c>
      <c r="G43" s="115">
        <f t="shared" si="4"/>
        <v>0</v>
      </c>
      <c r="I43" s="225"/>
    </row>
    <row r="44" spans="1:11" ht="15" customHeight="1" x14ac:dyDescent="0.25">
      <c r="A44" s="84" t="s">
        <v>44</v>
      </c>
      <c r="B44" s="69">
        <v>0</v>
      </c>
      <c r="C44" s="69">
        <v>0</v>
      </c>
      <c r="D44" s="306">
        <v>0</v>
      </c>
      <c r="E44" s="69">
        <v>0</v>
      </c>
      <c r="F44" s="72">
        <f t="shared" si="5"/>
        <v>0</v>
      </c>
      <c r="G44" s="115">
        <f t="shared" si="4"/>
        <v>0</v>
      </c>
      <c r="I44" s="225"/>
    </row>
    <row r="45" spans="1:11" s="124" customFormat="1" ht="15" customHeight="1" x14ac:dyDescent="0.25">
      <c r="A45" s="77" t="s">
        <v>45</v>
      </c>
      <c r="B45" s="85">
        <v>0</v>
      </c>
      <c r="C45" s="85">
        <v>0</v>
      </c>
      <c r="D45" s="315">
        <v>0</v>
      </c>
      <c r="E45" s="85">
        <v>0</v>
      </c>
      <c r="F45" s="96">
        <f t="shared" si="5"/>
        <v>0</v>
      </c>
      <c r="G45" s="119">
        <f t="shared" si="4"/>
        <v>0</v>
      </c>
      <c r="I45" s="226"/>
      <c r="K45" s="124" t="s">
        <v>46</v>
      </c>
    </row>
    <row r="46" spans="1:11" ht="15" customHeight="1" x14ac:dyDescent="0.25">
      <c r="A46" s="75" t="s">
        <v>46</v>
      </c>
      <c r="B46" s="74"/>
      <c r="C46" s="74"/>
      <c r="D46" s="307"/>
      <c r="E46" s="74"/>
      <c r="F46" s="74"/>
      <c r="G46" s="117"/>
      <c r="I46" s="225"/>
    </row>
    <row r="47" spans="1:11" s="124" customFormat="1" ht="15" customHeight="1" x14ac:dyDescent="0.25">
      <c r="A47" s="86" t="s">
        <v>47</v>
      </c>
      <c r="B47" s="87">
        <v>0</v>
      </c>
      <c r="C47" s="87">
        <v>0</v>
      </c>
      <c r="D47" s="310">
        <v>0</v>
      </c>
      <c r="E47" s="87">
        <v>0</v>
      </c>
      <c r="F47" s="87">
        <f>E47-C47</f>
        <v>0</v>
      </c>
      <c r="G47" s="119">
        <f>IF(ISBLANK(F47),"  ",IF(C47&gt;0,F47/C47,IF(F47&gt;0,1,0)))</f>
        <v>0</v>
      </c>
      <c r="I47" s="226"/>
    </row>
    <row r="48" spans="1:11" ht="15" customHeight="1" x14ac:dyDescent="0.25">
      <c r="A48" s="75" t="s">
        <v>46</v>
      </c>
      <c r="B48" s="80"/>
      <c r="C48" s="80"/>
      <c r="D48" s="311"/>
      <c r="E48" s="80"/>
      <c r="F48" s="74"/>
      <c r="G48" s="117"/>
      <c r="I48" s="226"/>
    </row>
    <row r="49" spans="1:9" ht="15" customHeight="1" x14ac:dyDescent="0.25">
      <c r="A49" s="86" t="s">
        <v>198</v>
      </c>
      <c r="B49" s="87">
        <v>0</v>
      </c>
      <c r="C49" s="87">
        <v>0</v>
      </c>
      <c r="D49" s="310">
        <v>750736</v>
      </c>
      <c r="E49" s="87">
        <v>0</v>
      </c>
      <c r="F49" s="87">
        <f>E49-C49</f>
        <v>0</v>
      </c>
      <c r="G49" s="119">
        <f>IF(ISBLANK(F49)," ",IF(C49&gt;0,F49/C49,IF(F49&gt;0,1,0)))</f>
        <v>0</v>
      </c>
      <c r="I49" s="226"/>
    </row>
    <row r="50" spans="1:9" ht="15" customHeight="1" x14ac:dyDescent="0.25">
      <c r="A50" s="73"/>
      <c r="B50" s="65"/>
      <c r="C50" s="65"/>
      <c r="D50" s="305"/>
      <c r="E50" s="65"/>
      <c r="F50" s="65"/>
      <c r="G50" s="121"/>
      <c r="I50" s="225"/>
    </row>
    <row r="51" spans="1:9" s="124" customFormat="1" ht="15" customHeight="1" x14ac:dyDescent="0.25">
      <c r="A51" s="86" t="s">
        <v>48</v>
      </c>
      <c r="B51" s="87">
        <v>0</v>
      </c>
      <c r="C51" s="87">
        <v>0</v>
      </c>
      <c r="D51" s="310">
        <v>0</v>
      </c>
      <c r="E51" s="87">
        <v>0</v>
      </c>
      <c r="F51" s="87">
        <f>E51-C51</f>
        <v>0</v>
      </c>
      <c r="G51" s="119">
        <f>IF(ISBLANK(F51),"  ",IF(C51&gt;0,F51/C51,IF(F51&gt;0,1,0)))</f>
        <v>0</v>
      </c>
      <c r="I51" s="226"/>
    </row>
    <row r="52" spans="1:9" ht="15" customHeight="1" x14ac:dyDescent="0.25">
      <c r="A52" s="75" t="s">
        <v>46</v>
      </c>
      <c r="B52" s="74"/>
      <c r="C52" s="74"/>
      <c r="D52" s="307"/>
      <c r="E52" s="74"/>
      <c r="F52" s="74"/>
      <c r="G52" s="117"/>
      <c r="I52" s="225"/>
    </row>
    <row r="53" spans="1:9" s="124" customFormat="1" ht="15" customHeight="1" x14ac:dyDescent="0.25">
      <c r="A53" s="77" t="s">
        <v>49</v>
      </c>
      <c r="B53" s="85">
        <v>13419508</v>
      </c>
      <c r="C53" s="85">
        <v>14947546</v>
      </c>
      <c r="D53" s="315">
        <v>14947546</v>
      </c>
      <c r="E53" s="85">
        <v>14947546</v>
      </c>
      <c r="F53" s="85">
        <f>E53-C53</f>
        <v>0</v>
      </c>
      <c r="G53" s="118">
        <f>IF(ISBLANK(F53),"  ",IF(C53&gt;0,F53/C53,IF(F53&gt;0,1,0)))</f>
        <v>0</v>
      </c>
      <c r="I53" s="226"/>
    </row>
    <row r="54" spans="1:9" ht="15" customHeight="1" x14ac:dyDescent="0.25">
      <c r="A54" s="75" t="s">
        <v>46</v>
      </c>
      <c r="B54" s="74"/>
      <c r="C54" s="74"/>
      <c r="D54" s="307"/>
      <c r="E54" s="74"/>
      <c r="F54" s="74"/>
      <c r="G54" s="117"/>
      <c r="I54" s="225"/>
    </row>
    <row r="55" spans="1:9" s="124" customFormat="1" ht="15" customHeight="1" x14ac:dyDescent="0.25">
      <c r="A55" s="88" t="s">
        <v>50</v>
      </c>
      <c r="B55" s="89">
        <v>0</v>
      </c>
      <c r="C55" s="89">
        <v>0</v>
      </c>
      <c r="D55" s="316">
        <v>0</v>
      </c>
      <c r="E55" s="89">
        <v>0</v>
      </c>
      <c r="F55" s="89">
        <f>E55-C55</f>
        <v>0</v>
      </c>
      <c r="G55" s="119">
        <f>IF(ISBLANK(F55),"  ",IF(C55&gt;0,F55/C55,IF(F55&gt;0,1,0)))</f>
        <v>0</v>
      </c>
      <c r="I55" s="226"/>
    </row>
    <row r="56" spans="1:9" ht="15" customHeight="1" x14ac:dyDescent="0.25">
      <c r="A56" s="77"/>
      <c r="B56" s="65"/>
      <c r="C56" s="65"/>
      <c r="D56" s="305"/>
      <c r="E56" s="65"/>
      <c r="F56" s="65"/>
      <c r="G56" s="120"/>
      <c r="I56" s="225"/>
    </row>
    <row r="57" spans="1:9" s="124" customFormat="1" ht="15" customHeight="1" x14ac:dyDescent="0.25">
      <c r="A57" s="77" t="s">
        <v>51</v>
      </c>
      <c r="B57" s="85">
        <v>0</v>
      </c>
      <c r="C57" s="85">
        <v>0</v>
      </c>
      <c r="D57" s="315">
        <v>0</v>
      </c>
      <c r="E57" s="85">
        <v>0</v>
      </c>
      <c r="F57" s="89">
        <f>E57-C57</f>
        <v>0</v>
      </c>
      <c r="G57" s="119">
        <f>IF(ISBLANK(F57),"  ",IF(C57&gt;0,F57/C57,IF(F57&gt;0,1,0)))</f>
        <v>0</v>
      </c>
      <c r="I57" s="226"/>
    </row>
    <row r="58" spans="1:9" ht="15" customHeight="1" x14ac:dyDescent="0.25">
      <c r="A58" s="75"/>
      <c r="B58" s="74"/>
      <c r="C58" s="74"/>
      <c r="D58" s="307"/>
      <c r="E58" s="74"/>
      <c r="F58" s="74"/>
      <c r="G58" s="117"/>
      <c r="I58" s="225"/>
    </row>
    <row r="59" spans="1:9" s="124" customFormat="1" ht="15" customHeight="1" x14ac:dyDescent="0.25">
      <c r="A59" s="91" t="s">
        <v>52</v>
      </c>
      <c r="B59" s="85">
        <v>22081028</v>
      </c>
      <c r="C59" s="85">
        <v>23609065.199999999</v>
      </c>
      <c r="D59" s="315">
        <v>24359801.199999999</v>
      </c>
      <c r="E59" s="85">
        <v>22305554.399999999</v>
      </c>
      <c r="F59" s="85">
        <f>E59-C59</f>
        <v>-1303510.8000000007</v>
      </c>
      <c r="G59" s="119">
        <f>IF(ISBLANK(F59),"  ",IF(C59&gt;0,F59/C59,IF(F59&gt;0,1,0)))</f>
        <v>-5.5212300400610557E-2</v>
      </c>
      <c r="I59" s="226"/>
    </row>
    <row r="60" spans="1:9" ht="15" customHeight="1" x14ac:dyDescent="0.25">
      <c r="A60" s="92"/>
      <c r="B60" s="74"/>
      <c r="C60" s="74"/>
      <c r="D60" s="307"/>
      <c r="E60" s="74"/>
      <c r="F60" s="74"/>
      <c r="G60" s="117" t="s">
        <v>46</v>
      </c>
      <c r="I60" s="225"/>
    </row>
    <row r="61" spans="1:9" ht="15" customHeight="1" x14ac:dyDescent="0.25">
      <c r="A61" s="93"/>
      <c r="B61" s="65"/>
      <c r="C61" s="65"/>
      <c r="D61" s="305"/>
      <c r="E61" s="65"/>
      <c r="F61" s="65"/>
      <c r="G61" s="121" t="s">
        <v>46</v>
      </c>
      <c r="I61" s="225"/>
    </row>
    <row r="62" spans="1:9" ht="15" customHeight="1" x14ac:dyDescent="0.25">
      <c r="A62" s="91" t="s">
        <v>53</v>
      </c>
      <c r="B62" s="65"/>
      <c r="C62" s="65"/>
      <c r="D62" s="305"/>
      <c r="E62" s="65"/>
      <c r="F62" s="65"/>
      <c r="G62" s="121"/>
      <c r="I62" s="225"/>
    </row>
    <row r="63" spans="1:9" ht="15" customHeight="1" x14ac:dyDescent="0.25">
      <c r="A63" s="73" t="s">
        <v>54</v>
      </c>
      <c r="B63" s="65">
        <v>7293669</v>
      </c>
      <c r="C63" s="65">
        <v>7153443</v>
      </c>
      <c r="D63" s="305">
        <v>7809174</v>
      </c>
      <c r="E63" s="65">
        <v>7553681.2999999998</v>
      </c>
      <c r="F63" s="65">
        <f>E63-C63</f>
        <v>400238.29999999981</v>
      </c>
      <c r="G63" s="116">
        <f t="shared" ref="G63:G76" si="6">IF(ISBLANK(F63),"  ",IF(C63&gt;0,F63/C63,IF(F63&gt;0,1,0)))</f>
        <v>5.595044232546479E-2</v>
      </c>
      <c r="I63" s="225"/>
    </row>
    <row r="64" spans="1:9" ht="15" customHeight="1" x14ac:dyDescent="0.25">
      <c r="A64" s="75" t="s">
        <v>55</v>
      </c>
      <c r="B64" s="74">
        <v>0</v>
      </c>
      <c r="C64" s="74">
        <v>0</v>
      </c>
      <c r="D64" s="307">
        <v>0</v>
      </c>
      <c r="E64" s="74">
        <v>0</v>
      </c>
      <c r="F64" s="74">
        <f>E64-C64</f>
        <v>0</v>
      </c>
      <c r="G64" s="115">
        <f t="shared" si="6"/>
        <v>0</v>
      </c>
      <c r="I64" s="225"/>
    </row>
    <row r="65" spans="1:11" ht="15" customHeight="1" x14ac:dyDescent="0.25">
      <c r="A65" s="75" t="s">
        <v>56</v>
      </c>
      <c r="B65" s="74">
        <v>0</v>
      </c>
      <c r="C65" s="74">
        <v>0</v>
      </c>
      <c r="D65" s="307">
        <v>0</v>
      </c>
      <c r="E65" s="74">
        <v>0</v>
      </c>
      <c r="F65" s="74">
        <f t="shared" ref="F65:F76" si="7">E65-C65</f>
        <v>0</v>
      </c>
      <c r="G65" s="115">
        <f t="shared" si="6"/>
        <v>0</v>
      </c>
      <c r="I65" s="225"/>
    </row>
    <row r="66" spans="1:11" ht="15" customHeight="1" x14ac:dyDescent="0.25">
      <c r="A66" s="75" t="s">
        <v>57</v>
      </c>
      <c r="B66" s="74">
        <v>1631141</v>
      </c>
      <c r="C66" s="74">
        <v>1639985</v>
      </c>
      <c r="D66" s="307">
        <v>1639985</v>
      </c>
      <c r="E66" s="74">
        <v>1701419</v>
      </c>
      <c r="F66" s="74">
        <f t="shared" si="7"/>
        <v>61434</v>
      </c>
      <c r="G66" s="116">
        <f t="shared" si="6"/>
        <v>3.7460098720415128E-2</v>
      </c>
      <c r="I66" s="225"/>
    </row>
    <row r="67" spans="1:11" ht="15" customHeight="1" x14ac:dyDescent="0.25">
      <c r="A67" s="75" t="s">
        <v>58</v>
      </c>
      <c r="B67" s="74">
        <v>1181723</v>
      </c>
      <c r="C67" s="74">
        <v>1175951</v>
      </c>
      <c r="D67" s="307">
        <v>1181135</v>
      </c>
      <c r="E67" s="74">
        <v>1439793</v>
      </c>
      <c r="F67" s="74">
        <f t="shared" si="7"/>
        <v>263842</v>
      </c>
      <c r="G67" s="115">
        <f t="shared" si="6"/>
        <v>0.22436479070981699</v>
      </c>
      <c r="I67" s="225"/>
    </row>
    <row r="68" spans="1:11" ht="15" customHeight="1" x14ac:dyDescent="0.25">
      <c r="A68" s="75" t="s">
        <v>59</v>
      </c>
      <c r="B68" s="74">
        <v>9460479</v>
      </c>
      <c r="C68" s="74">
        <v>10707008</v>
      </c>
      <c r="D68" s="307">
        <v>10751227</v>
      </c>
      <c r="E68" s="74">
        <v>9455879.3000000007</v>
      </c>
      <c r="F68" s="74">
        <f t="shared" si="7"/>
        <v>-1251128.6999999993</v>
      </c>
      <c r="G68" s="116">
        <f t="shared" si="6"/>
        <v>-0.11685138369187725</v>
      </c>
      <c r="I68" s="225"/>
    </row>
    <row r="69" spans="1:11" ht="15" customHeight="1" x14ac:dyDescent="0.25">
      <c r="A69" s="75" t="s">
        <v>60</v>
      </c>
      <c r="B69" s="74">
        <v>492457</v>
      </c>
      <c r="C69" s="74">
        <v>600000</v>
      </c>
      <c r="D69" s="307">
        <v>600000</v>
      </c>
      <c r="E69" s="74">
        <v>400000</v>
      </c>
      <c r="F69" s="74">
        <f t="shared" si="7"/>
        <v>-200000</v>
      </c>
      <c r="G69" s="115">
        <f t="shared" si="6"/>
        <v>-0.33333333333333331</v>
      </c>
      <c r="I69" s="225"/>
    </row>
    <row r="70" spans="1:11" ht="15" customHeight="1" x14ac:dyDescent="0.25">
      <c r="A70" s="75" t="s">
        <v>61</v>
      </c>
      <c r="B70" s="74">
        <v>2021559</v>
      </c>
      <c r="C70" s="74">
        <v>2332678</v>
      </c>
      <c r="D70" s="307">
        <v>2378280</v>
      </c>
      <c r="E70" s="74">
        <v>1754781</v>
      </c>
      <c r="F70" s="74">
        <f t="shared" si="7"/>
        <v>-577897</v>
      </c>
      <c r="G70" s="115">
        <f t="shared" si="6"/>
        <v>-0.24773972232772803</v>
      </c>
      <c r="I70" s="225"/>
    </row>
    <row r="71" spans="1:11" s="124" customFormat="1" ht="15" customHeight="1" x14ac:dyDescent="0.25">
      <c r="A71" s="94" t="s">
        <v>62</v>
      </c>
      <c r="B71" s="80">
        <v>22081028</v>
      </c>
      <c r="C71" s="80">
        <v>23609065</v>
      </c>
      <c r="D71" s="311">
        <v>24359801</v>
      </c>
      <c r="E71" s="80">
        <v>22305553.600000001</v>
      </c>
      <c r="F71" s="80">
        <f t="shared" si="7"/>
        <v>-1303511.3999999985</v>
      </c>
      <c r="G71" s="119">
        <f t="shared" si="6"/>
        <v>-5.5212326282298704E-2</v>
      </c>
      <c r="I71" s="226"/>
      <c r="J71" s="189"/>
      <c r="K71" s="189"/>
    </row>
    <row r="72" spans="1:11" ht="15" customHeight="1" x14ac:dyDescent="0.25">
      <c r="A72" s="75" t="s">
        <v>63</v>
      </c>
      <c r="B72" s="74">
        <v>0</v>
      </c>
      <c r="C72" s="74">
        <v>0</v>
      </c>
      <c r="D72" s="307">
        <v>0</v>
      </c>
      <c r="E72" s="74">
        <v>0</v>
      </c>
      <c r="F72" s="74">
        <f t="shared" si="7"/>
        <v>0</v>
      </c>
      <c r="G72" s="115">
        <f t="shared" si="6"/>
        <v>0</v>
      </c>
      <c r="I72" s="225"/>
    </row>
    <row r="73" spans="1:11" ht="15" customHeight="1" x14ac:dyDescent="0.25">
      <c r="A73" s="75" t="s">
        <v>64</v>
      </c>
      <c r="B73" s="74">
        <v>0</v>
      </c>
      <c r="C73" s="74">
        <v>0</v>
      </c>
      <c r="D73" s="307">
        <v>0</v>
      </c>
      <c r="E73" s="74">
        <v>0</v>
      </c>
      <c r="F73" s="74">
        <f t="shared" si="7"/>
        <v>0</v>
      </c>
      <c r="G73" s="115">
        <f t="shared" si="6"/>
        <v>0</v>
      </c>
      <c r="I73" s="225"/>
    </row>
    <row r="74" spans="1:11" ht="15" customHeight="1" x14ac:dyDescent="0.25">
      <c r="A74" s="75" t="s">
        <v>65</v>
      </c>
      <c r="B74" s="74">
        <v>0</v>
      </c>
      <c r="C74" s="74">
        <v>0</v>
      </c>
      <c r="D74" s="307">
        <v>0</v>
      </c>
      <c r="E74" s="74">
        <v>0</v>
      </c>
      <c r="F74" s="74">
        <f t="shared" si="7"/>
        <v>0</v>
      </c>
      <c r="G74" s="115">
        <f t="shared" si="6"/>
        <v>0</v>
      </c>
      <c r="I74" s="225"/>
    </row>
    <row r="75" spans="1:11" ht="15" customHeight="1" x14ac:dyDescent="0.25">
      <c r="A75" s="75" t="s">
        <v>66</v>
      </c>
      <c r="B75" s="74">
        <v>0</v>
      </c>
      <c r="C75" s="74">
        <v>0</v>
      </c>
      <c r="D75" s="307">
        <v>0</v>
      </c>
      <c r="E75" s="74">
        <v>0</v>
      </c>
      <c r="F75" s="74">
        <f t="shared" si="7"/>
        <v>0</v>
      </c>
      <c r="G75" s="115">
        <f t="shared" si="6"/>
        <v>0</v>
      </c>
      <c r="I75" s="225"/>
    </row>
    <row r="76" spans="1:11" s="124" customFormat="1" ht="15" customHeight="1" x14ac:dyDescent="0.25">
      <c r="A76" s="95" t="s">
        <v>67</v>
      </c>
      <c r="B76" s="96">
        <v>22081028</v>
      </c>
      <c r="C76" s="96">
        <v>23609065</v>
      </c>
      <c r="D76" s="317">
        <v>24359801</v>
      </c>
      <c r="E76" s="96">
        <v>22305553.600000001</v>
      </c>
      <c r="F76" s="229">
        <f t="shared" si="7"/>
        <v>-1303511.3999999985</v>
      </c>
      <c r="G76" s="119">
        <f t="shared" si="6"/>
        <v>-5.5212326282298704E-2</v>
      </c>
      <c r="I76" s="226"/>
      <c r="J76" s="189"/>
      <c r="K76" s="189"/>
    </row>
    <row r="77" spans="1:11" ht="15" customHeight="1" x14ac:dyDescent="0.25">
      <c r="A77" s="93" t="s">
        <v>188</v>
      </c>
      <c r="B77" s="65"/>
      <c r="C77" s="65"/>
      <c r="D77" s="305"/>
      <c r="E77" s="65"/>
      <c r="F77" s="65"/>
      <c r="G77" s="121"/>
      <c r="I77" s="225"/>
    </row>
    <row r="78" spans="1:11" ht="15" customHeight="1" x14ac:dyDescent="0.25">
      <c r="A78" s="91" t="s">
        <v>68</v>
      </c>
      <c r="B78" s="65"/>
      <c r="C78" s="65"/>
      <c r="D78" s="305"/>
      <c r="E78" s="65"/>
      <c r="F78" s="65"/>
      <c r="G78" s="121"/>
      <c r="I78" s="225"/>
    </row>
    <row r="79" spans="1:11" ht="15" customHeight="1" x14ac:dyDescent="0.25">
      <c r="A79" s="73" t="s">
        <v>69</v>
      </c>
      <c r="B79" s="69">
        <v>10829734</v>
      </c>
      <c r="C79" s="69">
        <v>10111886</v>
      </c>
      <c r="D79" s="306">
        <v>10667044</v>
      </c>
      <c r="E79" s="69">
        <v>10354998</v>
      </c>
      <c r="F79" s="65">
        <f>E79-C79</f>
        <v>243112</v>
      </c>
      <c r="G79" s="115">
        <f t="shared" ref="G79:G97" si="8">IF(ISBLANK(F79),"  ",IF(C79&gt;0,F79/C79,IF(F79&gt;0,1,0)))</f>
        <v>2.4042201425134739E-2</v>
      </c>
      <c r="I79" s="225"/>
    </row>
    <row r="80" spans="1:11" ht="15" customHeight="1" x14ac:dyDescent="0.25">
      <c r="A80" s="75" t="s">
        <v>70</v>
      </c>
      <c r="B80" s="72">
        <v>0</v>
      </c>
      <c r="C80" s="69">
        <v>0</v>
      </c>
      <c r="D80" s="306">
        <v>0</v>
      </c>
      <c r="E80" s="69">
        <v>75000</v>
      </c>
      <c r="F80" s="74">
        <f>E80-C80</f>
        <v>75000</v>
      </c>
      <c r="G80" s="115">
        <f t="shared" si="8"/>
        <v>1</v>
      </c>
      <c r="I80" s="225"/>
    </row>
    <row r="81" spans="1:11" ht="15" customHeight="1" x14ac:dyDescent="0.25">
      <c r="A81" s="75" t="s">
        <v>71</v>
      </c>
      <c r="B81" s="65">
        <v>4914361</v>
      </c>
      <c r="C81" s="69">
        <v>4740079</v>
      </c>
      <c r="D81" s="306">
        <v>4935657</v>
      </c>
      <c r="E81" s="69">
        <v>4649691.5999999996</v>
      </c>
      <c r="F81" s="74">
        <f t="shared" ref="F81:F96" si="9">E81-C81</f>
        <v>-90387.400000000373</v>
      </c>
      <c r="G81" s="115">
        <f t="shared" si="8"/>
        <v>-1.9068753917392593E-2</v>
      </c>
      <c r="I81" s="225"/>
    </row>
    <row r="82" spans="1:11" s="124" customFormat="1" ht="15" customHeight="1" x14ac:dyDescent="0.25">
      <c r="A82" s="94" t="s">
        <v>72</v>
      </c>
      <c r="B82" s="96">
        <v>15744095</v>
      </c>
      <c r="C82" s="96">
        <v>14851965</v>
      </c>
      <c r="D82" s="317">
        <v>15602701</v>
      </c>
      <c r="E82" s="96">
        <v>15079689.6</v>
      </c>
      <c r="F82" s="80">
        <f t="shared" si="9"/>
        <v>227724.59999999963</v>
      </c>
      <c r="G82" s="119">
        <f t="shared" si="8"/>
        <v>1.5332960992030322E-2</v>
      </c>
      <c r="I82" s="226"/>
      <c r="J82" s="189"/>
      <c r="K82" s="189"/>
    </row>
    <row r="83" spans="1:11" ht="15" customHeight="1" x14ac:dyDescent="0.25">
      <c r="A83" s="75" t="s">
        <v>73</v>
      </c>
      <c r="B83" s="72">
        <v>8925</v>
      </c>
      <c r="C83" s="72">
        <v>37000</v>
      </c>
      <c r="D83" s="314">
        <v>37000</v>
      </c>
      <c r="E83" s="72">
        <v>21000</v>
      </c>
      <c r="F83" s="74">
        <f t="shared" si="9"/>
        <v>-16000</v>
      </c>
      <c r="G83" s="115">
        <f t="shared" si="8"/>
        <v>-0.43243243243243246</v>
      </c>
      <c r="I83" s="225"/>
    </row>
    <row r="84" spans="1:11" ht="15" customHeight="1" x14ac:dyDescent="0.25">
      <c r="A84" s="75" t="s">
        <v>74</v>
      </c>
      <c r="B84" s="69">
        <v>2375150</v>
      </c>
      <c r="C84" s="69">
        <v>2285294</v>
      </c>
      <c r="D84" s="306">
        <v>2285294</v>
      </c>
      <c r="E84" s="69">
        <v>1922500</v>
      </c>
      <c r="F84" s="74">
        <f t="shared" si="9"/>
        <v>-362794</v>
      </c>
      <c r="G84" s="116">
        <f t="shared" si="8"/>
        <v>-0.15875156544409602</v>
      </c>
      <c r="I84" s="225"/>
    </row>
    <row r="85" spans="1:11" ht="15" customHeight="1" x14ac:dyDescent="0.25">
      <c r="A85" s="75" t="s">
        <v>75</v>
      </c>
      <c r="B85" s="65">
        <v>97821</v>
      </c>
      <c r="C85" s="65">
        <v>285500</v>
      </c>
      <c r="D85" s="305">
        <v>285500</v>
      </c>
      <c r="E85" s="65">
        <v>180500</v>
      </c>
      <c r="F85" s="74">
        <f t="shared" si="9"/>
        <v>-105000</v>
      </c>
      <c r="G85" s="115">
        <f t="shared" si="8"/>
        <v>-0.36777583187390545</v>
      </c>
      <c r="I85" s="225"/>
    </row>
    <row r="86" spans="1:11" s="124" customFormat="1" ht="15" customHeight="1" x14ac:dyDescent="0.25">
      <c r="A86" s="78" t="s">
        <v>76</v>
      </c>
      <c r="B86" s="96">
        <v>2481896</v>
      </c>
      <c r="C86" s="96">
        <v>2607794</v>
      </c>
      <c r="D86" s="317">
        <v>2607794</v>
      </c>
      <c r="E86" s="96">
        <v>2124000</v>
      </c>
      <c r="F86" s="80">
        <f t="shared" si="9"/>
        <v>-483794</v>
      </c>
      <c r="G86" s="118">
        <f t="shared" si="8"/>
        <v>-0.18551848804008292</v>
      </c>
      <c r="I86" s="226"/>
      <c r="J86" s="189"/>
      <c r="K86" s="189"/>
    </row>
    <row r="87" spans="1:11" ht="15" customHeight="1" x14ac:dyDescent="0.25">
      <c r="A87" s="75" t="s">
        <v>77</v>
      </c>
      <c r="B87" s="65">
        <v>35801</v>
      </c>
      <c r="C87" s="65">
        <v>0</v>
      </c>
      <c r="D87" s="305">
        <v>0</v>
      </c>
      <c r="E87" s="65">
        <v>3000</v>
      </c>
      <c r="F87" s="74">
        <f t="shared" si="9"/>
        <v>3000</v>
      </c>
      <c r="G87" s="115">
        <f t="shared" si="8"/>
        <v>1</v>
      </c>
      <c r="I87" s="225"/>
    </row>
    <row r="88" spans="1:11" ht="15" customHeight="1" x14ac:dyDescent="0.25">
      <c r="A88" s="75" t="s">
        <v>78</v>
      </c>
      <c r="B88" s="74">
        <v>2296957</v>
      </c>
      <c r="C88" s="74">
        <v>5450826</v>
      </c>
      <c r="D88" s="307">
        <v>5450826</v>
      </c>
      <c r="E88" s="74">
        <v>4400384</v>
      </c>
      <c r="F88" s="74">
        <f t="shared" si="9"/>
        <v>-1050442</v>
      </c>
      <c r="G88" s="115">
        <f t="shared" si="8"/>
        <v>-0.19271244394886206</v>
      </c>
      <c r="I88" s="225"/>
    </row>
    <row r="89" spans="1:11" ht="15" customHeight="1" x14ac:dyDescent="0.25">
      <c r="A89" s="75" t="s">
        <v>79</v>
      </c>
      <c r="B89" s="74">
        <v>0</v>
      </c>
      <c r="C89" s="74">
        <v>0</v>
      </c>
      <c r="D89" s="307">
        <v>0</v>
      </c>
      <c r="E89" s="74">
        <v>0</v>
      </c>
      <c r="F89" s="74">
        <f t="shared" si="9"/>
        <v>0</v>
      </c>
      <c r="G89" s="115">
        <f t="shared" si="8"/>
        <v>0</v>
      </c>
      <c r="I89" s="225"/>
    </row>
    <row r="90" spans="1:11" ht="15" customHeight="1" x14ac:dyDescent="0.25">
      <c r="A90" s="75" t="s">
        <v>80</v>
      </c>
      <c r="B90" s="74">
        <v>1432315</v>
      </c>
      <c r="C90" s="74">
        <v>523480</v>
      </c>
      <c r="D90" s="307">
        <v>523480</v>
      </c>
      <c r="E90" s="74">
        <v>523480</v>
      </c>
      <c r="F90" s="74">
        <f t="shared" si="9"/>
        <v>0</v>
      </c>
      <c r="G90" s="115">
        <f t="shared" si="8"/>
        <v>0</v>
      </c>
      <c r="I90" s="225"/>
    </row>
    <row r="91" spans="1:11" s="124" customFormat="1" ht="15" customHeight="1" x14ac:dyDescent="0.25">
      <c r="A91" s="78" t="s">
        <v>81</v>
      </c>
      <c r="B91" s="80">
        <v>3765073</v>
      </c>
      <c r="C91" s="80">
        <v>5974306</v>
      </c>
      <c r="D91" s="311">
        <v>5974306</v>
      </c>
      <c r="E91" s="80">
        <v>4926864</v>
      </c>
      <c r="F91" s="80">
        <f t="shared" si="9"/>
        <v>-1047442</v>
      </c>
      <c r="G91" s="119">
        <f t="shared" si="8"/>
        <v>-0.17532446446499392</v>
      </c>
      <c r="I91" s="226"/>
      <c r="J91" s="189"/>
      <c r="K91" s="189"/>
    </row>
    <row r="92" spans="1:11" ht="15" customHeight="1" x14ac:dyDescent="0.25">
      <c r="A92" s="75" t="s">
        <v>82</v>
      </c>
      <c r="B92" s="74">
        <v>0</v>
      </c>
      <c r="C92" s="74">
        <v>0</v>
      </c>
      <c r="D92" s="307">
        <v>0</v>
      </c>
      <c r="E92" s="74">
        <v>0</v>
      </c>
      <c r="F92" s="74">
        <f t="shared" si="9"/>
        <v>0</v>
      </c>
      <c r="G92" s="115">
        <f t="shared" si="8"/>
        <v>0</v>
      </c>
      <c r="I92" s="225"/>
    </row>
    <row r="93" spans="1:11" ht="15" customHeight="1" x14ac:dyDescent="0.25">
      <c r="A93" s="75" t="s">
        <v>83</v>
      </c>
      <c r="B93" s="74">
        <v>89964</v>
      </c>
      <c r="C93" s="74">
        <v>175000</v>
      </c>
      <c r="D93" s="307">
        <v>175000</v>
      </c>
      <c r="E93" s="74">
        <v>175000</v>
      </c>
      <c r="F93" s="74">
        <f t="shared" si="9"/>
        <v>0</v>
      </c>
      <c r="G93" s="115">
        <f t="shared" si="8"/>
        <v>0</v>
      </c>
      <c r="I93" s="225"/>
    </row>
    <row r="94" spans="1:11" ht="15" customHeight="1" x14ac:dyDescent="0.25">
      <c r="A94" s="83" t="s">
        <v>84</v>
      </c>
      <c r="B94" s="74">
        <v>0</v>
      </c>
      <c r="C94" s="74">
        <v>0</v>
      </c>
      <c r="D94" s="307">
        <v>0</v>
      </c>
      <c r="E94" s="74">
        <v>0</v>
      </c>
      <c r="F94" s="74">
        <f t="shared" si="9"/>
        <v>0</v>
      </c>
      <c r="G94" s="115">
        <f t="shared" si="8"/>
        <v>0</v>
      </c>
      <c r="I94" s="225"/>
    </row>
    <row r="95" spans="1:11" s="124" customFormat="1" ht="15" customHeight="1" x14ac:dyDescent="0.25">
      <c r="A95" s="97" t="s">
        <v>85</v>
      </c>
      <c r="B95" s="96">
        <v>89964</v>
      </c>
      <c r="C95" s="96">
        <v>175000</v>
      </c>
      <c r="D95" s="317">
        <v>175000</v>
      </c>
      <c r="E95" s="96">
        <v>175000</v>
      </c>
      <c r="F95" s="80">
        <f t="shared" si="9"/>
        <v>0</v>
      </c>
      <c r="G95" s="115">
        <f t="shared" si="8"/>
        <v>0</v>
      </c>
      <c r="I95" s="226"/>
      <c r="J95" s="189"/>
      <c r="K95" s="189"/>
    </row>
    <row r="96" spans="1:11" ht="15" customHeight="1" x14ac:dyDescent="0.25">
      <c r="A96" s="83" t="s">
        <v>86</v>
      </c>
      <c r="B96" s="74">
        <v>0</v>
      </c>
      <c r="C96" s="74">
        <v>0</v>
      </c>
      <c r="D96" s="314">
        <v>0</v>
      </c>
      <c r="E96" s="74">
        <v>0</v>
      </c>
      <c r="F96" s="74">
        <f t="shared" si="9"/>
        <v>0</v>
      </c>
      <c r="G96" s="115">
        <f t="shared" si="8"/>
        <v>0</v>
      </c>
      <c r="I96" s="225"/>
    </row>
    <row r="97" spans="1:10" s="124" customFormat="1" ht="15" customHeight="1" thickBot="1" x14ac:dyDescent="0.3">
      <c r="A97" s="195" t="s">
        <v>67</v>
      </c>
      <c r="B97" s="196">
        <v>22081028</v>
      </c>
      <c r="C97" s="196">
        <v>23609065</v>
      </c>
      <c r="D97" s="318">
        <v>24359801</v>
      </c>
      <c r="E97" s="196">
        <v>22305553.600000001</v>
      </c>
      <c r="F97" s="196">
        <f>E97-C97</f>
        <v>-1303511.3999999985</v>
      </c>
      <c r="G97" s="201">
        <f t="shared" si="8"/>
        <v>-5.5212326282298704E-2</v>
      </c>
      <c r="I97" s="226"/>
    </row>
    <row r="98" spans="1:10" ht="15" customHeight="1" thickTop="1" x14ac:dyDescent="0.4">
      <c r="A98" s="4"/>
      <c r="B98" s="5"/>
      <c r="C98" s="5"/>
      <c r="D98" s="142"/>
      <c r="E98" s="5"/>
      <c r="F98" s="21"/>
      <c r="G98" s="21" t="s">
        <v>46</v>
      </c>
      <c r="I98" s="142"/>
      <c r="J98" s="142"/>
    </row>
    <row r="99" spans="1:10" x14ac:dyDescent="0.25">
      <c r="A99" s="11" t="s">
        <v>196</v>
      </c>
    </row>
    <row r="100" spans="1:10" x14ac:dyDescent="0.25">
      <c r="A100" s="11" t="s">
        <v>190</v>
      </c>
    </row>
  </sheetData>
  <mergeCells count="1">
    <mergeCell ref="D2:D3"/>
  </mergeCells>
  <hyperlinks>
    <hyperlink ref="J2" location="Home!A1" tooltip="Home" display="Home" xr:uid="{00000000-0004-0000-2200-000000000000}"/>
  </hyperlinks>
  <printOptions horizontalCentered="1" verticalCentered="1"/>
  <pageMargins left="0.25" right="0.25" top="0.75" bottom="0.75" header="0.3" footer="0.3"/>
  <pageSetup scale="46" fitToWidth="0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 codeName="Sheet36">
    <tabColor theme="9" tint="0.79998168889431442"/>
    <pageSetUpPr fitToPage="1"/>
  </sheetPr>
  <dimension ref="A1:N100"/>
  <sheetViews>
    <sheetView workbookViewId="0">
      <pane xSplit="1" ySplit="5" topLeftCell="B6" activePane="bottomRight" state="frozen"/>
      <selection activeCell="I2" sqref="I2"/>
      <selection pane="topRight" activeCell="I2" sqref="I2"/>
      <selection pane="bottomLeft" activeCell="I2" sqref="I2"/>
      <selection pane="bottomRight" activeCell="B38" sqref="B38:E97"/>
    </sheetView>
  </sheetViews>
  <sheetFormatPr defaultColWidth="9.140625" defaultRowHeight="15.75" x14ac:dyDescent="0.25"/>
  <cols>
    <col min="1" max="1" width="66.5703125" style="11" customWidth="1"/>
    <col min="2" max="3" width="23.7109375" style="12" customWidth="1"/>
    <col min="4" max="4" width="27.140625" style="139" bestFit="1" customWidth="1"/>
    <col min="5" max="6" width="23.7109375" style="12" customWidth="1"/>
    <col min="7" max="7" width="23.7109375" style="13" customWidth="1"/>
    <col min="9" max="9" width="7.7109375" style="139" customWidth="1"/>
    <col min="10" max="10" width="11.5703125" style="139" customWidth="1"/>
    <col min="11" max="11" width="23.140625" style="139" bestFit="1" customWidth="1"/>
    <col min="12" max="16384" width="9.140625" style="139"/>
  </cols>
  <sheetData>
    <row r="1" spans="1:10" ht="19.5" customHeight="1" thickBot="1" x14ac:dyDescent="0.35">
      <c r="A1" s="30" t="s">
        <v>0</v>
      </c>
      <c r="B1" s="31"/>
      <c r="E1" s="32" t="s">
        <v>1</v>
      </c>
      <c r="F1" s="29" t="s">
        <v>128</v>
      </c>
      <c r="G1" s="40"/>
      <c r="J1" s="142"/>
    </row>
    <row r="2" spans="1:10" ht="19.5" customHeight="1" thickBot="1" x14ac:dyDescent="0.3">
      <c r="A2" s="30" t="s">
        <v>2</v>
      </c>
      <c r="B2" s="31"/>
      <c r="C2" s="31"/>
      <c r="D2" s="355" t="s">
        <v>207</v>
      </c>
      <c r="E2" s="31"/>
      <c r="F2" s="31"/>
      <c r="G2" s="36"/>
      <c r="I2" s="142"/>
      <c r="J2" s="209" t="s">
        <v>187</v>
      </c>
    </row>
    <row r="3" spans="1:10" ht="19.5" customHeight="1" thickBot="1" x14ac:dyDescent="0.3">
      <c r="A3" s="37" t="s">
        <v>3</v>
      </c>
      <c r="B3" s="38"/>
      <c r="C3" s="38"/>
      <c r="D3" s="356"/>
      <c r="E3" s="38"/>
      <c r="F3" s="38"/>
      <c r="G3" s="39"/>
      <c r="I3" s="142"/>
      <c r="J3" s="142"/>
    </row>
    <row r="4" spans="1:10" ht="15" customHeight="1" thickTop="1" x14ac:dyDescent="0.25">
      <c r="A4" s="57" t="s">
        <v>4</v>
      </c>
      <c r="B4" s="58" t="s">
        <v>5</v>
      </c>
      <c r="C4" s="59" t="s">
        <v>6</v>
      </c>
      <c r="D4" s="303" t="s">
        <v>212</v>
      </c>
      <c r="E4" s="59" t="s">
        <v>6</v>
      </c>
      <c r="F4" s="59" t="s">
        <v>7</v>
      </c>
      <c r="G4" s="60" t="s">
        <v>8</v>
      </c>
      <c r="I4" s="224"/>
    </row>
    <row r="5" spans="1:10" s="140" customFormat="1" ht="15" customHeight="1" x14ac:dyDescent="0.25">
      <c r="A5" s="61"/>
      <c r="B5" s="62" t="s">
        <v>197</v>
      </c>
      <c r="C5" s="62" t="s">
        <v>208</v>
      </c>
      <c r="D5" s="304" t="s">
        <v>210</v>
      </c>
      <c r="E5" s="62" t="s">
        <v>209</v>
      </c>
      <c r="F5" s="62" t="s">
        <v>197</v>
      </c>
      <c r="G5" s="63" t="s">
        <v>9</v>
      </c>
      <c r="I5" s="224"/>
    </row>
    <row r="6" spans="1:10" ht="15" customHeight="1" x14ac:dyDescent="0.25">
      <c r="A6" s="64" t="s">
        <v>10</v>
      </c>
      <c r="B6" s="65"/>
      <c r="C6" s="65"/>
      <c r="D6" s="305"/>
      <c r="E6" s="65"/>
      <c r="F6" s="65"/>
      <c r="G6" s="66"/>
      <c r="I6" s="225"/>
    </row>
    <row r="7" spans="1:10" ht="15" customHeight="1" x14ac:dyDescent="0.25">
      <c r="A7" s="64" t="s">
        <v>11</v>
      </c>
      <c r="B7" s="65"/>
      <c r="C7" s="65"/>
      <c r="D7" s="305"/>
      <c r="E7" s="65"/>
      <c r="F7" s="65"/>
      <c r="G7" s="67"/>
      <c r="I7" s="225"/>
    </row>
    <row r="8" spans="1:10" ht="15" customHeight="1" x14ac:dyDescent="0.25">
      <c r="A8" s="68" t="s">
        <v>12</v>
      </c>
      <c r="B8" s="69">
        <v>5158497</v>
      </c>
      <c r="C8" s="69">
        <v>5458497</v>
      </c>
      <c r="D8" s="306">
        <v>5458497</v>
      </c>
      <c r="E8" s="69">
        <v>5812438</v>
      </c>
      <c r="F8" s="69">
        <f>E8-C8</f>
        <v>353941</v>
      </c>
      <c r="G8" s="70">
        <f t="shared" ref="G8:G31" si="0">IF(ISBLANK(F8),"  ",IF(C8&gt;0,F8/C8,IF(F8&gt;0,1,0)))</f>
        <v>6.4842208395461245E-2</v>
      </c>
      <c r="I8" s="225"/>
    </row>
    <row r="9" spans="1:10" ht="15" customHeight="1" x14ac:dyDescent="0.25">
      <c r="A9" s="68" t="s">
        <v>13</v>
      </c>
      <c r="B9" s="69">
        <v>0</v>
      </c>
      <c r="C9" s="69">
        <v>0</v>
      </c>
      <c r="D9" s="306">
        <v>0</v>
      </c>
      <c r="E9" s="69">
        <v>0</v>
      </c>
      <c r="F9" s="69">
        <f>E9-C9</f>
        <v>0</v>
      </c>
      <c r="G9" s="70">
        <f t="shared" si="0"/>
        <v>0</v>
      </c>
      <c r="I9" s="225"/>
    </row>
    <row r="10" spans="1:10" ht="15" customHeight="1" x14ac:dyDescent="0.25">
      <c r="A10" s="71" t="s">
        <v>14</v>
      </c>
      <c r="B10" s="72">
        <v>162060</v>
      </c>
      <c r="C10" s="72">
        <v>162060</v>
      </c>
      <c r="D10" s="314">
        <v>162060</v>
      </c>
      <c r="E10" s="72">
        <v>163377</v>
      </c>
      <c r="F10" s="69">
        <f t="shared" ref="F10:F31" si="1">E10-C10</f>
        <v>1317</v>
      </c>
      <c r="G10" s="70">
        <f t="shared" si="0"/>
        <v>8.1266197704553868E-3</v>
      </c>
      <c r="I10" s="225"/>
    </row>
    <row r="11" spans="1:10" ht="15" customHeight="1" x14ac:dyDescent="0.25">
      <c r="A11" s="73" t="s">
        <v>15</v>
      </c>
      <c r="B11" s="74">
        <v>0</v>
      </c>
      <c r="C11" s="74">
        <v>0</v>
      </c>
      <c r="D11" s="307">
        <v>0</v>
      </c>
      <c r="E11" s="74">
        <v>0</v>
      </c>
      <c r="F11" s="69">
        <f t="shared" si="1"/>
        <v>0</v>
      </c>
      <c r="G11" s="70">
        <f t="shared" si="0"/>
        <v>0</v>
      </c>
      <c r="I11" s="225"/>
    </row>
    <row r="12" spans="1:10" ht="15" customHeight="1" x14ac:dyDescent="0.25">
      <c r="A12" s="75" t="s">
        <v>16</v>
      </c>
      <c r="B12" s="74">
        <v>162060</v>
      </c>
      <c r="C12" s="74">
        <v>162060</v>
      </c>
      <c r="D12" s="307">
        <v>162060</v>
      </c>
      <c r="E12" s="74">
        <v>163377</v>
      </c>
      <c r="F12" s="69">
        <f t="shared" si="1"/>
        <v>1317</v>
      </c>
      <c r="G12" s="70">
        <f t="shared" si="0"/>
        <v>8.1266197704553868E-3</v>
      </c>
      <c r="I12" s="225"/>
    </row>
    <row r="13" spans="1:10" ht="15" customHeight="1" x14ac:dyDescent="0.25">
      <c r="A13" s="75" t="s">
        <v>17</v>
      </c>
      <c r="B13" s="74">
        <v>0</v>
      </c>
      <c r="C13" s="74">
        <v>0</v>
      </c>
      <c r="D13" s="307">
        <v>0</v>
      </c>
      <c r="E13" s="74">
        <v>0</v>
      </c>
      <c r="F13" s="69">
        <f t="shared" si="1"/>
        <v>0</v>
      </c>
      <c r="G13" s="70">
        <f t="shared" si="0"/>
        <v>0</v>
      </c>
      <c r="I13" s="225"/>
    </row>
    <row r="14" spans="1:10" ht="15" customHeight="1" x14ac:dyDescent="0.25">
      <c r="A14" s="75" t="s">
        <v>18</v>
      </c>
      <c r="B14" s="74">
        <v>0</v>
      </c>
      <c r="C14" s="74">
        <v>0</v>
      </c>
      <c r="D14" s="307">
        <v>0</v>
      </c>
      <c r="E14" s="74">
        <v>0</v>
      </c>
      <c r="F14" s="69">
        <f t="shared" si="1"/>
        <v>0</v>
      </c>
      <c r="G14" s="70">
        <f t="shared" si="0"/>
        <v>0</v>
      </c>
      <c r="I14" s="225"/>
    </row>
    <row r="15" spans="1:10" ht="15" customHeight="1" x14ac:dyDescent="0.25">
      <c r="A15" s="75" t="s">
        <v>19</v>
      </c>
      <c r="B15" s="74">
        <v>0</v>
      </c>
      <c r="C15" s="74">
        <v>0</v>
      </c>
      <c r="D15" s="307">
        <v>0</v>
      </c>
      <c r="E15" s="74">
        <v>0</v>
      </c>
      <c r="F15" s="69">
        <f t="shared" si="1"/>
        <v>0</v>
      </c>
      <c r="G15" s="70">
        <f t="shared" si="0"/>
        <v>0</v>
      </c>
      <c r="I15" s="225"/>
    </row>
    <row r="16" spans="1:10" ht="15" customHeight="1" x14ac:dyDescent="0.25">
      <c r="A16" s="75" t="s">
        <v>20</v>
      </c>
      <c r="B16" s="74">
        <v>0</v>
      </c>
      <c r="C16" s="74">
        <v>0</v>
      </c>
      <c r="D16" s="307">
        <v>0</v>
      </c>
      <c r="E16" s="74">
        <v>0</v>
      </c>
      <c r="F16" s="69">
        <f t="shared" si="1"/>
        <v>0</v>
      </c>
      <c r="G16" s="70">
        <f t="shared" si="0"/>
        <v>0</v>
      </c>
      <c r="I16" s="225"/>
    </row>
    <row r="17" spans="1:9" ht="15" customHeight="1" x14ac:dyDescent="0.25">
      <c r="A17" s="75" t="s">
        <v>21</v>
      </c>
      <c r="B17" s="74">
        <v>0</v>
      </c>
      <c r="C17" s="74">
        <v>0</v>
      </c>
      <c r="D17" s="307">
        <v>0</v>
      </c>
      <c r="E17" s="74">
        <v>0</v>
      </c>
      <c r="F17" s="69">
        <f t="shared" si="1"/>
        <v>0</v>
      </c>
      <c r="G17" s="70">
        <f t="shared" si="0"/>
        <v>0</v>
      </c>
      <c r="I17" s="225"/>
    </row>
    <row r="18" spans="1:9" ht="15" customHeight="1" x14ac:dyDescent="0.25">
      <c r="A18" s="75" t="s">
        <v>22</v>
      </c>
      <c r="B18" s="74">
        <v>0</v>
      </c>
      <c r="C18" s="74">
        <v>0</v>
      </c>
      <c r="D18" s="307">
        <v>0</v>
      </c>
      <c r="E18" s="74">
        <v>0</v>
      </c>
      <c r="F18" s="69">
        <f t="shared" si="1"/>
        <v>0</v>
      </c>
      <c r="G18" s="70">
        <f t="shared" si="0"/>
        <v>0</v>
      </c>
      <c r="I18" s="225"/>
    </row>
    <row r="19" spans="1:9" ht="15" customHeight="1" x14ac:dyDescent="0.25">
      <c r="A19" s="75" t="s">
        <v>23</v>
      </c>
      <c r="B19" s="74">
        <v>0</v>
      </c>
      <c r="C19" s="74">
        <v>0</v>
      </c>
      <c r="D19" s="307">
        <v>0</v>
      </c>
      <c r="E19" s="74">
        <v>0</v>
      </c>
      <c r="F19" s="69">
        <f t="shared" si="1"/>
        <v>0</v>
      </c>
      <c r="G19" s="70">
        <f t="shared" si="0"/>
        <v>0</v>
      </c>
      <c r="I19" s="225"/>
    </row>
    <row r="20" spans="1:9" ht="15" customHeight="1" x14ac:dyDescent="0.25">
      <c r="A20" s="75" t="s">
        <v>24</v>
      </c>
      <c r="B20" s="74">
        <v>0</v>
      </c>
      <c r="C20" s="74">
        <v>0</v>
      </c>
      <c r="D20" s="307">
        <v>0</v>
      </c>
      <c r="E20" s="74">
        <v>0</v>
      </c>
      <c r="F20" s="69">
        <f t="shared" si="1"/>
        <v>0</v>
      </c>
      <c r="G20" s="70">
        <f t="shared" si="0"/>
        <v>0</v>
      </c>
      <c r="I20" s="225"/>
    </row>
    <row r="21" spans="1:9" ht="15" customHeight="1" x14ac:dyDescent="0.25">
      <c r="A21" s="75" t="s">
        <v>25</v>
      </c>
      <c r="B21" s="74">
        <v>0</v>
      </c>
      <c r="C21" s="74">
        <v>0</v>
      </c>
      <c r="D21" s="307">
        <v>0</v>
      </c>
      <c r="E21" s="74">
        <v>0</v>
      </c>
      <c r="F21" s="69">
        <f t="shared" si="1"/>
        <v>0</v>
      </c>
      <c r="G21" s="70">
        <f t="shared" si="0"/>
        <v>0</v>
      </c>
      <c r="I21" s="225"/>
    </row>
    <row r="22" spans="1:9" ht="15" customHeight="1" x14ac:dyDescent="0.25">
      <c r="A22" s="75" t="s">
        <v>26</v>
      </c>
      <c r="B22" s="74">
        <v>0</v>
      </c>
      <c r="C22" s="74">
        <v>0</v>
      </c>
      <c r="D22" s="307">
        <v>0</v>
      </c>
      <c r="E22" s="74">
        <v>0</v>
      </c>
      <c r="F22" s="69">
        <f t="shared" si="1"/>
        <v>0</v>
      </c>
      <c r="G22" s="70">
        <f t="shared" si="0"/>
        <v>0</v>
      </c>
      <c r="I22" s="225"/>
    </row>
    <row r="23" spans="1:9" ht="15" customHeight="1" x14ac:dyDescent="0.25">
      <c r="A23" s="76" t="s">
        <v>27</v>
      </c>
      <c r="B23" s="74">
        <v>0</v>
      </c>
      <c r="C23" s="74">
        <v>0</v>
      </c>
      <c r="D23" s="307">
        <v>0</v>
      </c>
      <c r="E23" s="74">
        <v>0</v>
      </c>
      <c r="F23" s="69">
        <f t="shared" si="1"/>
        <v>0</v>
      </c>
      <c r="G23" s="70">
        <f t="shared" si="0"/>
        <v>0</v>
      </c>
      <c r="I23" s="225"/>
    </row>
    <row r="24" spans="1:9" ht="15" customHeight="1" x14ac:dyDescent="0.25">
      <c r="A24" s="76" t="s">
        <v>28</v>
      </c>
      <c r="B24" s="74">
        <v>0</v>
      </c>
      <c r="C24" s="74">
        <v>0</v>
      </c>
      <c r="D24" s="307">
        <v>0</v>
      </c>
      <c r="E24" s="74">
        <v>0</v>
      </c>
      <c r="F24" s="69">
        <f t="shared" si="1"/>
        <v>0</v>
      </c>
      <c r="G24" s="70">
        <f t="shared" si="0"/>
        <v>0</v>
      </c>
      <c r="I24" s="225"/>
    </row>
    <row r="25" spans="1:9" ht="15" customHeight="1" x14ac:dyDescent="0.25">
      <c r="A25" s="76" t="s">
        <v>29</v>
      </c>
      <c r="B25" s="74">
        <v>0</v>
      </c>
      <c r="C25" s="74">
        <v>0</v>
      </c>
      <c r="D25" s="307">
        <v>0</v>
      </c>
      <c r="E25" s="74">
        <v>0</v>
      </c>
      <c r="F25" s="69">
        <f t="shared" si="1"/>
        <v>0</v>
      </c>
      <c r="G25" s="70">
        <f t="shared" si="0"/>
        <v>0</v>
      </c>
      <c r="I25" s="225"/>
    </row>
    <row r="26" spans="1:9" ht="15" customHeight="1" x14ac:dyDescent="0.25">
      <c r="A26" s="76" t="s">
        <v>30</v>
      </c>
      <c r="B26" s="74">
        <v>0</v>
      </c>
      <c r="C26" s="74">
        <v>0</v>
      </c>
      <c r="D26" s="307">
        <v>0</v>
      </c>
      <c r="E26" s="74">
        <v>0</v>
      </c>
      <c r="F26" s="69">
        <f t="shared" si="1"/>
        <v>0</v>
      </c>
      <c r="G26" s="70">
        <f t="shared" si="0"/>
        <v>0</v>
      </c>
      <c r="I26" s="225"/>
    </row>
    <row r="27" spans="1:9" ht="15" customHeight="1" x14ac:dyDescent="0.25">
      <c r="A27" s="76" t="s">
        <v>31</v>
      </c>
      <c r="B27" s="74">
        <v>0</v>
      </c>
      <c r="C27" s="74">
        <v>0</v>
      </c>
      <c r="D27" s="307">
        <v>0</v>
      </c>
      <c r="E27" s="74">
        <v>0</v>
      </c>
      <c r="F27" s="69">
        <f t="shared" si="1"/>
        <v>0</v>
      </c>
      <c r="G27" s="70">
        <f t="shared" si="0"/>
        <v>0</v>
      </c>
      <c r="I27" s="225"/>
    </row>
    <row r="28" spans="1:9" ht="15" customHeight="1" x14ac:dyDescent="0.25">
      <c r="A28" s="76" t="s">
        <v>87</v>
      </c>
      <c r="B28" s="74">
        <v>0</v>
      </c>
      <c r="C28" s="74">
        <v>0</v>
      </c>
      <c r="D28" s="307">
        <v>0</v>
      </c>
      <c r="E28" s="74">
        <v>0</v>
      </c>
      <c r="F28" s="69">
        <f t="shared" si="1"/>
        <v>0</v>
      </c>
      <c r="G28" s="70">
        <f t="shared" si="0"/>
        <v>0</v>
      </c>
      <c r="I28" s="225"/>
    </row>
    <row r="29" spans="1:9" ht="15" customHeight="1" x14ac:dyDescent="0.25">
      <c r="A29" s="76" t="s">
        <v>32</v>
      </c>
      <c r="B29" s="74">
        <v>0</v>
      </c>
      <c r="C29" s="74">
        <v>0</v>
      </c>
      <c r="D29" s="307">
        <v>0</v>
      </c>
      <c r="E29" s="74">
        <v>0</v>
      </c>
      <c r="F29" s="69">
        <f t="shared" si="1"/>
        <v>0</v>
      </c>
      <c r="G29" s="70">
        <f t="shared" si="0"/>
        <v>0</v>
      </c>
      <c r="I29" s="225"/>
    </row>
    <row r="30" spans="1:9" ht="15" customHeight="1" x14ac:dyDescent="0.25">
      <c r="A30" s="217" t="s">
        <v>199</v>
      </c>
      <c r="B30" s="74">
        <v>0</v>
      </c>
      <c r="C30" s="74">
        <v>0</v>
      </c>
      <c r="D30" s="307">
        <v>0</v>
      </c>
      <c r="E30" s="74">
        <v>0</v>
      </c>
      <c r="F30" s="69">
        <f t="shared" si="1"/>
        <v>0</v>
      </c>
      <c r="G30" s="70">
        <f t="shared" si="0"/>
        <v>0</v>
      </c>
      <c r="I30" s="225"/>
    </row>
    <row r="31" spans="1:9" ht="15" customHeight="1" x14ac:dyDescent="0.25">
      <c r="A31" s="76" t="s">
        <v>200</v>
      </c>
      <c r="B31" s="74">
        <v>0</v>
      </c>
      <c r="C31" s="74">
        <v>0</v>
      </c>
      <c r="D31" s="307">
        <v>0</v>
      </c>
      <c r="E31" s="74">
        <v>0</v>
      </c>
      <c r="F31" s="69">
        <f t="shared" si="1"/>
        <v>0</v>
      </c>
      <c r="G31" s="70">
        <f t="shared" si="0"/>
        <v>0</v>
      </c>
      <c r="I31" s="225"/>
    </row>
    <row r="32" spans="1:9" ht="15" customHeight="1" x14ac:dyDescent="0.25">
      <c r="A32" s="350" t="s">
        <v>211</v>
      </c>
      <c r="B32" s="74">
        <v>0</v>
      </c>
      <c r="C32" s="74">
        <v>0</v>
      </c>
      <c r="D32" s="307">
        <v>0</v>
      </c>
      <c r="E32" s="74">
        <v>0</v>
      </c>
      <c r="F32" s="69">
        <f t="shared" ref="F32" si="2">E32-C32</f>
        <v>0</v>
      </c>
      <c r="G32" s="70">
        <f t="shared" ref="G32" si="3">IF(ISBLANK(F32),"  ",IF(C32&gt;0,F32/C32,IF(F32&gt;0,1,0)))</f>
        <v>0</v>
      </c>
      <c r="I32" s="225"/>
    </row>
    <row r="33" spans="1:14" ht="15" customHeight="1" x14ac:dyDescent="0.25">
      <c r="A33" s="77" t="s">
        <v>33</v>
      </c>
      <c r="B33" s="74"/>
      <c r="C33" s="74"/>
      <c r="D33" s="307"/>
      <c r="E33" s="74"/>
      <c r="F33" s="74"/>
      <c r="G33" s="66"/>
      <c r="I33" s="225"/>
    </row>
    <row r="34" spans="1:14" ht="15" customHeight="1" x14ac:dyDescent="0.25">
      <c r="A34" s="73" t="s">
        <v>34</v>
      </c>
      <c r="B34" s="69">
        <v>0</v>
      </c>
      <c r="C34" s="69">
        <v>0</v>
      </c>
      <c r="D34" s="306">
        <v>0</v>
      </c>
      <c r="E34" s="69">
        <v>0</v>
      </c>
      <c r="F34" s="69">
        <f>E34-C34</f>
        <v>0</v>
      </c>
      <c r="G34" s="70">
        <f>IF(ISBLANK(F34),"  ",IF(C34&gt;0,F34/C34,IF(F34&gt;0,1,0)))</f>
        <v>0</v>
      </c>
      <c r="I34" s="225"/>
    </row>
    <row r="35" spans="1:14" ht="15" customHeight="1" x14ac:dyDescent="0.25">
      <c r="A35" s="78" t="s">
        <v>35</v>
      </c>
      <c r="B35" s="74"/>
      <c r="C35" s="74"/>
      <c r="D35" s="307"/>
      <c r="E35" s="74"/>
      <c r="F35" s="74"/>
      <c r="G35" s="66"/>
      <c r="I35" s="225"/>
    </row>
    <row r="36" spans="1:14" ht="15" customHeight="1" x14ac:dyDescent="0.25">
      <c r="A36" s="73" t="s">
        <v>34</v>
      </c>
      <c r="B36" s="65">
        <v>0</v>
      </c>
      <c r="C36" s="65">
        <v>0</v>
      </c>
      <c r="D36" s="305">
        <v>0</v>
      </c>
      <c r="E36" s="65">
        <v>0</v>
      </c>
      <c r="F36" s="69">
        <f>E36-C36</f>
        <v>0</v>
      </c>
      <c r="G36" s="70">
        <f>IF(ISBLANK(F36),"  ",IF(C36&gt;0,F36/C36,IF(F36&gt;0,1,0)))</f>
        <v>0</v>
      </c>
      <c r="I36" s="225"/>
    </row>
    <row r="37" spans="1:14" ht="15" customHeight="1" x14ac:dyDescent="0.25">
      <c r="A37" s="75" t="s">
        <v>36</v>
      </c>
      <c r="B37" s="74"/>
      <c r="C37" s="74"/>
      <c r="D37" s="307"/>
      <c r="E37" s="74"/>
      <c r="F37" s="72"/>
      <c r="G37" s="70" t="str">
        <f>IF(ISBLANK(F37),"  ",IF(C37&gt;0,F37/C37,IF(F37&gt;0,1,0)))</f>
        <v xml:space="preserve">  </v>
      </c>
      <c r="I37" s="225"/>
    </row>
    <row r="38" spans="1:14" s="124" customFormat="1" ht="15" customHeight="1" x14ac:dyDescent="0.25">
      <c r="A38" s="79" t="s">
        <v>38</v>
      </c>
      <c r="B38" s="80">
        <v>5320557</v>
      </c>
      <c r="C38" s="80">
        <v>5620557</v>
      </c>
      <c r="D38" s="311">
        <v>5620557</v>
      </c>
      <c r="E38" s="80">
        <v>5975815</v>
      </c>
      <c r="F38" s="80">
        <f>E38-C38</f>
        <v>355258</v>
      </c>
      <c r="G38" s="81">
        <f>IF(ISBLANK(F38),"  ",IF(C38&gt;0,F38/C38,IF(F38&gt;0,1,0)))</f>
        <v>6.3206902803405421E-2</v>
      </c>
      <c r="I38" s="226"/>
    </row>
    <row r="39" spans="1:14" ht="15" customHeight="1" x14ac:dyDescent="0.25">
      <c r="A39" s="77" t="s">
        <v>39</v>
      </c>
      <c r="B39" s="74"/>
      <c r="C39" s="74"/>
      <c r="D39" s="307"/>
      <c r="E39" s="74"/>
      <c r="F39" s="74"/>
      <c r="G39" s="66"/>
      <c r="I39" s="225"/>
    </row>
    <row r="40" spans="1:14" ht="15" customHeight="1" x14ac:dyDescent="0.25">
      <c r="A40" s="82" t="s">
        <v>40</v>
      </c>
      <c r="B40" s="69">
        <v>0</v>
      </c>
      <c r="C40" s="69">
        <v>0</v>
      </c>
      <c r="D40" s="306">
        <v>0</v>
      </c>
      <c r="E40" s="69">
        <v>0</v>
      </c>
      <c r="F40" s="69">
        <f>E40-C40</f>
        <v>0</v>
      </c>
      <c r="G40" s="70">
        <f t="shared" ref="G40:G45" si="4">IF(ISBLANK(F40),"  ",IF(C40&gt;0,F40/C40,IF(F40&gt;0,1,0)))</f>
        <v>0</v>
      </c>
      <c r="I40" s="225"/>
    </row>
    <row r="41" spans="1:14" ht="15" customHeight="1" x14ac:dyDescent="0.25">
      <c r="A41" s="83" t="s">
        <v>41</v>
      </c>
      <c r="B41" s="69">
        <v>0</v>
      </c>
      <c r="C41" s="69">
        <v>0</v>
      </c>
      <c r="D41" s="306">
        <v>0</v>
      </c>
      <c r="E41" s="69">
        <v>0</v>
      </c>
      <c r="F41" s="72">
        <f>E41-C41</f>
        <v>0</v>
      </c>
      <c r="G41" s="70">
        <f t="shared" si="4"/>
        <v>0</v>
      </c>
      <c r="I41" s="225"/>
    </row>
    <row r="42" spans="1:14" ht="15" customHeight="1" x14ac:dyDescent="0.25">
      <c r="A42" s="83" t="s">
        <v>42</v>
      </c>
      <c r="B42" s="69">
        <v>0</v>
      </c>
      <c r="C42" s="69">
        <v>0</v>
      </c>
      <c r="D42" s="306">
        <v>0</v>
      </c>
      <c r="E42" s="69">
        <v>0</v>
      </c>
      <c r="F42" s="72">
        <f t="shared" ref="F42:F45" si="5">E42-C42</f>
        <v>0</v>
      </c>
      <c r="G42" s="70">
        <f t="shared" si="4"/>
        <v>0</v>
      </c>
      <c r="I42" s="225"/>
    </row>
    <row r="43" spans="1:14" ht="15" customHeight="1" x14ac:dyDescent="0.25">
      <c r="A43" s="83" t="s">
        <v>43</v>
      </c>
      <c r="B43" s="69">
        <v>0</v>
      </c>
      <c r="C43" s="69">
        <v>0</v>
      </c>
      <c r="D43" s="306">
        <v>0</v>
      </c>
      <c r="E43" s="69">
        <v>0</v>
      </c>
      <c r="F43" s="72">
        <f t="shared" si="5"/>
        <v>0</v>
      </c>
      <c r="G43" s="70">
        <f t="shared" si="4"/>
        <v>0</v>
      </c>
      <c r="I43" s="225"/>
    </row>
    <row r="44" spans="1:14" ht="15" customHeight="1" x14ac:dyDescent="0.25">
      <c r="A44" s="84" t="s">
        <v>44</v>
      </c>
      <c r="B44" s="69">
        <v>0</v>
      </c>
      <c r="C44" s="69">
        <v>0</v>
      </c>
      <c r="D44" s="306">
        <v>0</v>
      </c>
      <c r="E44" s="69">
        <v>0</v>
      </c>
      <c r="F44" s="72">
        <f t="shared" si="5"/>
        <v>0</v>
      </c>
      <c r="G44" s="70">
        <f t="shared" si="4"/>
        <v>0</v>
      </c>
      <c r="I44" s="225"/>
    </row>
    <row r="45" spans="1:14" s="124" customFormat="1" ht="15" customHeight="1" x14ac:dyDescent="0.25">
      <c r="A45" s="77" t="s">
        <v>45</v>
      </c>
      <c r="B45" s="85">
        <v>0</v>
      </c>
      <c r="C45" s="85">
        <v>0</v>
      </c>
      <c r="D45" s="315">
        <v>0</v>
      </c>
      <c r="E45" s="85">
        <v>0</v>
      </c>
      <c r="F45" s="96">
        <f t="shared" si="5"/>
        <v>0</v>
      </c>
      <c r="G45" s="81">
        <f t="shared" si="4"/>
        <v>0</v>
      </c>
      <c r="I45" s="226"/>
      <c r="N45" s="124" t="s">
        <v>46</v>
      </c>
    </row>
    <row r="46" spans="1:14" ht="15" customHeight="1" x14ac:dyDescent="0.25">
      <c r="A46" s="75" t="s">
        <v>46</v>
      </c>
      <c r="B46" s="74"/>
      <c r="C46" s="74"/>
      <c r="D46" s="307"/>
      <c r="E46" s="74"/>
      <c r="F46" s="74"/>
      <c r="G46" s="66"/>
      <c r="I46" s="225"/>
    </row>
    <row r="47" spans="1:14" s="124" customFormat="1" ht="15" customHeight="1" x14ac:dyDescent="0.25">
      <c r="A47" s="86" t="s">
        <v>47</v>
      </c>
      <c r="B47" s="87">
        <v>0</v>
      </c>
      <c r="C47" s="87">
        <v>0</v>
      </c>
      <c r="D47" s="310">
        <v>0</v>
      </c>
      <c r="E47" s="87">
        <v>0</v>
      </c>
      <c r="F47" s="87">
        <f>E47-C47</f>
        <v>0</v>
      </c>
      <c r="G47" s="81">
        <f>IF(ISBLANK(F47),"  ",IF(C47&gt;0,F47/C47,IF(F47&gt;0,1,0)))</f>
        <v>0</v>
      </c>
      <c r="I47" s="226"/>
    </row>
    <row r="48" spans="1:14" ht="15" customHeight="1" x14ac:dyDescent="0.25">
      <c r="A48" s="75" t="s">
        <v>46</v>
      </c>
      <c r="B48" s="80"/>
      <c r="C48" s="80"/>
      <c r="D48" s="311"/>
      <c r="E48" s="80"/>
      <c r="F48" s="74"/>
      <c r="G48" s="66"/>
      <c r="I48" s="226"/>
    </row>
    <row r="49" spans="1:9" ht="15" customHeight="1" x14ac:dyDescent="0.25">
      <c r="A49" s="86" t="s">
        <v>198</v>
      </c>
      <c r="B49" s="87">
        <v>0</v>
      </c>
      <c r="C49" s="87">
        <v>0</v>
      </c>
      <c r="D49" s="310">
        <v>594302</v>
      </c>
      <c r="E49" s="87">
        <v>0</v>
      </c>
      <c r="F49" s="87">
        <f>E49-C49</f>
        <v>0</v>
      </c>
      <c r="G49" s="81">
        <f>IF(ISBLANK(F49)," ",IF(C49&gt;0,F49/C49,IF(F49&gt;0,1,0)))</f>
        <v>0</v>
      </c>
      <c r="I49" s="226"/>
    </row>
    <row r="50" spans="1:9" ht="15" customHeight="1" x14ac:dyDescent="0.25">
      <c r="A50" s="73"/>
      <c r="B50" s="65"/>
      <c r="C50" s="65"/>
      <c r="D50" s="305"/>
      <c r="E50" s="65"/>
      <c r="F50" s="65"/>
      <c r="G50" s="67"/>
      <c r="I50" s="225"/>
    </row>
    <row r="51" spans="1:9" s="124" customFormat="1" ht="15" customHeight="1" x14ac:dyDescent="0.25">
      <c r="A51" s="86" t="s">
        <v>48</v>
      </c>
      <c r="B51" s="87">
        <v>0</v>
      </c>
      <c r="C51" s="87">
        <v>0</v>
      </c>
      <c r="D51" s="310">
        <v>0</v>
      </c>
      <c r="E51" s="87">
        <v>0</v>
      </c>
      <c r="F51" s="87">
        <f>E51-C51</f>
        <v>0</v>
      </c>
      <c r="G51" s="81">
        <f>IF(ISBLANK(F51),"  ",IF(C51&gt;0,F51/C51,IF(F51&gt;0,1,0)))</f>
        <v>0</v>
      </c>
      <c r="I51" s="226"/>
    </row>
    <row r="52" spans="1:9" ht="15" customHeight="1" x14ac:dyDescent="0.25">
      <c r="A52" s="75" t="s">
        <v>46</v>
      </c>
      <c r="B52" s="74"/>
      <c r="C52" s="74"/>
      <c r="D52" s="307"/>
      <c r="E52" s="74"/>
      <c r="F52" s="74"/>
      <c r="G52" s="66"/>
      <c r="I52" s="225"/>
    </row>
    <row r="53" spans="1:9" s="124" customFormat="1" ht="15" customHeight="1" x14ac:dyDescent="0.25">
      <c r="A53" s="77" t="s">
        <v>49</v>
      </c>
      <c r="B53" s="85">
        <v>7095511</v>
      </c>
      <c r="C53" s="85">
        <v>10008838</v>
      </c>
      <c r="D53" s="315">
        <v>10008838</v>
      </c>
      <c r="E53" s="85">
        <v>10008838</v>
      </c>
      <c r="F53" s="85">
        <f>E53-C53</f>
        <v>0</v>
      </c>
      <c r="G53" s="81">
        <f>IF(ISBLANK(F53),"  ",IF(C53&gt;0,F53/C53,IF(F53&gt;0,1,0)))</f>
        <v>0</v>
      </c>
      <c r="I53" s="226"/>
    </row>
    <row r="54" spans="1:9" ht="15" customHeight="1" x14ac:dyDescent="0.25">
      <c r="A54" s="75" t="s">
        <v>46</v>
      </c>
      <c r="B54" s="74"/>
      <c r="C54" s="74"/>
      <c r="D54" s="307"/>
      <c r="E54" s="74"/>
      <c r="F54" s="74"/>
      <c r="G54" s="66"/>
      <c r="I54" s="225"/>
    </row>
    <row r="55" spans="1:9" s="124" customFormat="1" ht="15" customHeight="1" x14ac:dyDescent="0.25">
      <c r="A55" s="88" t="s">
        <v>50</v>
      </c>
      <c r="B55" s="89">
        <v>0</v>
      </c>
      <c r="C55" s="89">
        <v>0</v>
      </c>
      <c r="D55" s="316">
        <v>0</v>
      </c>
      <c r="E55" s="89">
        <v>0</v>
      </c>
      <c r="F55" s="89">
        <f>E55-C55</f>
        <v>0</v>
      </c>
      <c r="G55" s="81">
        <f>IF(ISBLANK(F55),"  ",IF(C55&gt;0,F55/C55,IF(F55&gt;0,1,0)))</f>
        <v>0</v>
      </c>
      <c r="I55" s="226"/>
    </row>
    <row r="56" spans="1:9" ht="15" customHeight="1" x14ac:dyDescent="0.25">
      <c r="A56" s="77"/>
      <c r="B56" s="65"/>
      <c r="C56" s="65"/>
      <c r="D56" s="305"/>
      <c r="E56" s="65"/>
      <c r="F56" s="65"/>
      <c r="G56" s="90"/>
      <c r="I56" s="225"/>
    </row>
    <row r="57" spans="1:9" s="124" customFormat="1" ht="15" customHeight="1" x14ac:dyDescent="0.25">
      <c r="A57" s="77" t="s">
        <v>51</v>
      </c>
      <c r="B57" s="85">
        <v>0</v>
      </c>
      <c r="C57" s="85">
        <v>0</v>
      </c>
      <c r="D57" s="315">
        <v>0</v>
      </c>
      <c r="E57" s="85">
        <v>0</v>
      </c>
      <c r="F57" s="89">
        <f>E57-C57</f>
        <v>0</v>
      </c>
      <c r="G57" s="81">
        <f>IF(ISBLANK(F57),"  ",IF(C57&gt;0,F57/C57,IF(F57&gt;0,1,0)))</f>
        <v>0</v>
      </c>
      <c r="I57" s="226"/>
    </row>
    <row r="58" spans="1:9" ht="15" customHeight="1" x14ac:dyDescent="0.25">
      <c r="A58" s="75"/>
      <c r="B58" s="74"/>
      <c r="C58" s="74"/>
      <c r="D58" s="307"/>
      <c r="E58" s="74"/>
      <c r="F58" s="74"/>
      <c r="G58" s="66"/>
      <c r="I58" s="225"/>
    </row>
    <row r="59" spans="1:9" s="124" customFormat="1" ht="15" customHeight="1" x14ac:dyDescent="0.25">
      <c r="A59" s="91" t="s">
        <v>52</v>
      </c>
      <c r="B59" s="85">
        <v>12416068</v>
      </c>
      <c r="C59" s="85">
        <v>15629395</v>
      </c>
      <c r="D59" s="315">
        <v>16223697</v>
      </c>
      <c r="E59" s="85">
        <v>15984653</v>
      </c>
      <c r="F59" s="85">
        <f>E59-C59</f>
        <v>355258</v>
      </c>
      <c r="G59" s="81">
        <f>IF(ISBLANK(F59),"  ",IF(C59&gt;0,F59/C59,IF(F59&gt;0,1,0)))</f>
        <v>2.2730118472276118E-2</v>
      </c>
      <c r="I59" s="226"/>
    </row>
    <row r="60" spans="1:9" ht="15" customHeight="1" x14ac:dyDescent="0.25">
      <c r="A60" s="92"/>
      <c r="B60" s="74"/>
      <c r="C60" s="74"/>
      <c r="D60" s="307"/>
      <c r="E60" s="74"/>
      <c r="F60" s="74"/>
      <c r="G60" s="66" t="s">
        <v>46</v>
      </c>
      <c r="I60" s="225"/>
    </row>
    <row r="61" spans="1:9" ht="15" customHeight="1" x14ac:dyDescent="0.25">
      <c r="A61" s="93"/>
      <c r="B61" s="65"/>
      <c r="C61" s="65"/>
      <c r="D61" s="305"/>
      <c r="E61" s="65"/>
      <c r="F61" s="65"/>
      <c r="G61" s="67" t="s">
        <v>46</v>
      </c>
      <c r="I61" s="225"/>
    </row>
    <row r="62" spans="1:9" ht="15" customHeight="1" x14ac:dyDescent="0.25">
      <c r="A62" s="91" t="s">
        <v>53</v>
      </c>
      <c r="B62" s="65"/>
      <c r="C62" s="65"/>
      <c r="D62" s="305"/>
      <c r="E62" s="65"/>
      <c r="F62" s="65"/>
      <c r="G62" s="67"/>
      <c r="I62" s="225"/>
    </row>
    <row r="63" spans="1:9" ht="15" customHeight="1" x14ac:dyDescent="0.25">
      <c r="A63" s="73" t="s">
        <v>54</v>
      </c>
      <c r="B63" s="65">
        <v>3944041</v>
      </c>
      <c r="C63" s="65">
        <v>3754559</v>
      </c>
      <c r="D63" s="305">
        <v>4348861</v>
      </c>
      <c r="E63" s="65">
        <v>4075430</v>
      </c>
      <c r="F63" s="65">
        <f>E63-C63</f>
        <v>320871</v>
      </c>
      <c r="G63" s="70">
        <f t="shared" ref="G63:G76" si="6">IF(ISBLANK(F63),"  ",IF(C63&gt;0,F63/C63,IF(F63&gt;0,1,0)))</f>
        <v>8.5461701360932132E-2</v>
      </c>
      <c r="I63" s="225"/>
    </row>
    <row r="64" spans="1:9" ht="15" customHeight="1" x14ac:dyDescent="0.25">
      <c r="A64" s="75" t="s">
        <v>55</v>
      </c>
      <c r="B64" s="74">
        <v>0</v>
      </c>
      <c r="C64" s="74">
        <v>0</v>
      </c>
      <c r="D64" s="307">
        <v>0</v>
      </c>
      <c r="E64" s="74">
        <v>0</v>
      </c>
      <c r="F64" s="74">
        <f>E64-C64</f>
        <v>0</v>
      </c>
      <c r="G64" s="70">
        <f t="shared" si="6"/>
        <v>0</v>
      </c>
      <c r="I64" s="225"/>
    </row>
    <row r="65" spans="1:11" ht="15" customHeight="1" x14ac:dyDescent="0.25">
      <c r="A65" s="75" t="s">
        <v>56</v>
      </c>
      <c r="B65" s="74">
        <v>0</v>
      </c>
      <c r="C65" s="74">
        <v>0</v>
      </c>
      <c r="D65" s="307">
        <v>0</v>
      </c>
      <c r="E65" s="74">
        <v>0</v>
      </c>
      <c r="F65" s="74">
        <f t="shared" ref="F65:F76" si="7">E65-C65</f>
        <v>0</v>
      </c>
      <c r="G65" s="70">
        <f t="shared" si="6"/>
        <v>0</v>
      </c>
      <c r="I65" s="225"/>
    </row>
    <row r="66" spans="1:11" ht="15" customHeight="1" x14ac:dyDescent="0.25">
      <c r="A66" s="75" t="s">
        <v>57</v>
      </c>
      <c r="B66" s="74">
        <v>457754</v>
      </c>
      <c r="C66" s="74">
        <v>482293</v>
      </c>
      <c r="D66" s="307">
        <v>482293</v>
      </c>
      <c r="E66" s="74">
        <v>550728</v>
      </c>
      <c r="F66" s="74">
        <f t="shared" si="7"/>
        <v>68435</v>
      </c>
      <c r="G66" s="70">
        <f t="shared" si="6"/>
        <v>0.14189507208273808</v>
      </c>
      <c r="I66" s="225"/>
    </row>
    <row r="67" spans="1:11" ht="15" customHeight="1" x14ac:dyDescent="0.25">
      <c r="A67" s="75" t="s">
        <v>58</v>
      </c>
      <c r="B67" s="74">
        <v>976380</v>
      </c>
      <c r="C67" s="74">
        <v>1553143</v>
      </c>
      <c r="D67" s="307">
        <v>1553143</v>
      </c>
      <c r="E67" s="74">
        <v>1497959</v>
      </c>
      <c r="F67" s="74">
        <f t="shared" si="7"/>
        <v>-55184</v>
      </c>
      <c r="G67" s="70">
        <f t="shared" si="6"/>
        <v>-3.5530533891599166E-2</v>
      </c>
      <c r="I67" s="225"/>
    </row>
    <row r="68" spans="1:11" ht="15" customHeight="1" x14ac:dyDescent="0.25">
      <c r="A68" s="75" t="s">
        <v>59</v>
      </c>
      <c r="B68" s="74">
        <v>5230979</v>
      </c>
      <c r="C68" s="74">
        <v>6409070</v>
      </c>
      <c r="D68" s="307">
        <v>6409070</v>
      </c>
      <c r="E68" s="74">
        <v>6624433</v>
      </c>
      <c r="F68" s="74">
        <f t="shared" si="7"/>
        <v>215363</v>
      </c>
      <c r="G68" s="70">
        <f t="shared" si="6"/>
        <v>3.3602847214962546E-2</v>
      </c>
      <c r="I68" s="225"/>
    </row>
    <row r="69" spans="1:11" ht="15" customHeight="1" x14ac:dyDescent="0.25">
      <c r="A69" s="75" t="s">
        <v>60</v>
      </c>
      <c r="B69" s="74">
        <v>168607</v>
      </c>
      <c r="C69" s="74">
        <v>300000</v>
      </c>
      <c r="D69" s="307">
        <v>300000</v>
      </c>
      <c r="E69" s="74">
        <v>300000</v>
      </c>
      <c r="F69" s="74">
        <f t="shared" si="7"/>
        <v>0</v>
      </c>
      <c r="G69" s="70">
        <f t="shared" si="6"/>
        <v>0</v>
      </c>
      <c r="I69" s="225"/>
    </row>
    <row r="70" spans="1:11" ht="15" customHeight="1" x14ac:dyDescent="0.25">
      <c r="A70" s="75" t="s">
        <v>61</v>
      </c>
      <c r="B70" s="74">
        <v>1638307</v>
      </c>
      <c r="C70" s="74">
        <v>3130330</v>
      </c>
      <c r="D70" s="307">
        <v>3130330</v>
      </c>
      <c r="E70" s="74">
        <v>2936103</v>
      </c>
      <c r="F70" s="74">
        <f t="shared" si="7"/>
        <v>-194227</v>
      </c>
      <c r="G70" s="70">
        <f t="shared" si="6"/>
        <v>-6.2046812955822546E-2</v>
      </c>
      <c r="I70" s="225"/>
    </row>
    <row r="71" spans="1:11" s="124" customFormat="1" ht="15" customHeight="1" x14ac:dyDescent="0.25">
      <c r="A71" s="94" t="s">
        <v>62</v>
      </c>
      <c r="B71" s="80">
        <v>12416068</v>
      </c>
      <c r="C71" s="80">
        <v>15629395</v>
      </c>
      <c r="D71" s="311">
        <v>16223697</v>
      </c>
      <c r="E71" s="80">
        <v>15984653</v>
      </c>
      <c r="F71" s="80">
        <f t="shared" si="7"/>
        <v>355258</v>
      </c>
      <c r="G71" s="81">
        <f t="shared" si="6"/>
        <v>2.2730118472276118E-2</v>
      </c>
      <c r="I71" s="226"/>
      <c r="J71" s="189"/>
      <c r="K71" s="189"/>
    </row>
    <row r="72" spans="1:11" ht="15" customHeight="1" x14ac:dyDescent="0.25">
      <c r="A72" s="75" t="s">
        <v>63</v>
      </c>
      <c r="B72" s="74">
        <v>0</v>
      </c>
      <c r="C72" s="74">
        <v>0</v>
      </c>
      <c r="D72" s="307">
        <v>0</v>
      </c>
      <c r="E72" s="74">
        <v>0</v>
      </c>
      <c r="F72" s="74">
        <f t="shared" si="7"/>
        <v>0</v>
      </c>
      <c r="G72" s="70">
        <f t="shared" si="6"/>
        <v>0</v>
      </c>
      <c r="I72" s="225"/>
    </row>
    <row r="73" spans="1:11" ht="15" customHeight="1" x14ac:dyDescent="0.25">
      <c r="A73" s="75" t="s">
        <v>64</v>
      </c>
      <c r="B73" s="74">
        <v>0</v>
      </c>
      <c r="C73" s="74">
        <v>0</v>
      </c>
      <c r="D73" s="307">
        <v>0</v>
      </c>
      <c r="E73" s="74">
        <v>0</v>
      </c>
      <c r="F73" s="74">
        <f t="shared" si="7"/>
        <v>0</v>
      </c>
      <c r="G73" s="70">
        <f t="shared" si="6"/>
        <v>0</v>
      </c>
      <c r="I73" s="225"/>
    </row>
    <row r="74" spans="1:11" ht="15" customHeight="1" x14ac:dyDescent="0.25">
      <c r="A74" s="75" t="s">
        <v>65</v>
      </c>
      <c r="B74" s="74">
        <v>0</v>
      </c>
      <c r="C74" s="74">
        <v>0</v>
      </c>
      <c r="D74" s="307">
        <v>0</v>
      </c>
      <c r="E74" s="74">
        <v>0</v>
      </c>
      <c r="F74" s="74">
        <f t="shared" si="7"/>
        <v>0</v>
      </c>
      <c r="G74" s="70">
        <f t="shared" si="6"/>
        <v>0</v>
      </c>
      <c r="I74" s="225"/>
    </row>
    <row r="75" spans="1:11" ht="15" customHeight="1" x14ac:dyDescent="0.25">
      <c r="A75" s="75" t="s">
        <v>66</v>
      </c>
      <c r="B75" s="74">
        <v>0</v>
      </c>
      <c r="C75" s="74">
        <v>0</v>
      </c>
      <c r="D75" s="307">
        <v>0</v>
      </c>
      <c r="E75" s="74">
        <v>0</v>
      </c>
      <c r="F75" s="74">
        <f t="shared" si="7"/>
        <v>0</v>
      </c>
      <c r="G75" s="70">
        <f t="shared" si="6"/>
        <v>0</v>
      </c>
      <c r="I75" s="225"/>
    </row>
    <row r="76" spans="1:11" s="124" customFormat="1" ht="15" customHeight="1" x14ac:dyDescent="0.25">
      <c r="A76" s="95" t="s">
        <v>67</v>
      </c>
      <c r="B76" s="96">
        <v>12416068</v>
      </c>
      <c r="C76" s="96">
        <v>15629395</v>
      </c>
      <c r="D76" s="317">
        <v>16223697</v>
      </c>
      <c r="E76" s="96">
        <v>15984653</v>
      </c>
      <c r="F76" s="229">
        <f t="shared" si="7"/>
        <v>355258</v>
      </c>
      <c r="G76" s="81">
        <f t="shared" si="6"/>
        <v>2.2730118472276118E-2</v>
      </c>
      <c r="I76" s="226"/>
      <c r="J76" s="189"/>
      <c r="K76" s="189"/>
    </row>
    <row r="77" spans="1:11" ht="15" customHeight="1" x14ac:dyDescent="0.25">
      <c r="A77" s="93"/>
      <c r="B77" s="65"/>
      <c r="C77" s="65"/>
      <c r="D77" s="305"/>
      <c r="E77" s="65"/>
      <c r="F77" s="65"/>
      <c r="G77" s="67"/>
      <c r="I77" s="225"/>
    </row>
    <row r="78" spans="1:11" ht="15" customHeight="1" x14ac:dyDescent="0.25">
      <c r="A78" s="91" t="s">
        <v>68</v>
      </c>
      <c r="B78" s="65"/>
      <c r="C78" s="65"/>
      <c r="D78" s="305"/>
      <c r="E78" s="65"/>
      <c r="F78" s="65"/>
      <c r="G78" s="67"/>
      <c r="I78" s="225"/>
    </row>
    <row r="79" spans="1:11" ht="15" customHeight="1" x14ac:dyDescent="0.25">
      <c r="A79" s="73" t="s">
        <v>69</v>
      </c>
      <c r="B79" s="69">
        <v>5751662</v>
      </c>
      <c r="C79" s="69">
        <v>7402302</v>
      </c>
      <c r="D79" s="306">
        <v>7784654</v>
      </c>
      <c r="E79" s="69">
        <v>7755534</v>
      </c>
      <c r="F79" s="65">
        <f>E79-C79</f>
        <v>353232</v>
      </c>
      <c r="G79" s="70">
        <f t="shared" ref="G79:G97" si="8">IF(ISBLANK(F79),"  ",IF(C79&gt;0,F79/C79,IF(F79&gt;0,1,0)))</f>
        <v>4.7719209510771111E-2</v>
      </c>
      <c r="I79" s="225"/>
    </row>
    <row r="80" spans="1:11" ht="15" customHeight="1" x14ac:dyDescent="0.25">
      <c r="A80" s="75" t="s">
        <v>70</v>
      </c>
      <c r="B80" s="72">
        <v>0</v>
      </c>
      <c r="C80" s="72">
        <v>0</v>
      </c>
      <c r="D80" s="314">
        <v>0</v>
      </c>
      <c r="E80" s="72">
        <v>0</v>
      </c>
      <c r="F80" s="74">
        <f>E80-C80</f>
        <v>0</v>
      </c>
      <c r="G80" s="70">
        <f t="shared" si="8"/>
        <v>0</v>
      </c>
      <c r="I80" s="225"/>
    </row>
    <row r="81" spans="1:11" ht="15" customHeight="1" x14ac:dyDescent="0.25">
      <c r="A81" s="75" t="s">
        <v>71</v>
      </c>
      <c r="B81" s="65">
        <v>2654871</v>
      </c>
      <c r="C81" s="65">
        <v>3666095</v>
      </c>
      <c r="D81" s="305">
        <v>3857254</v>
      </c>
      <c r="E81" s="65">
        <v>3712410</v>
      </c>
      <c r="F81" s="74">
        <f t="shared" ref="F81:F96" si="9">E81-C81</f>
        <v>46315</v>
      </c>
      <c r="G81" s="70">
        <f t="shared" si="8"/>
        <v>1.26333332878717E-2</v>
      </c>
      <c r="I81" s="225"/>
    </row>
    <row r="82" spans="1:11" s="124" customFormat="1" ht="15" customHeight="1" x14ac:dyDescent="0.25">
      <c r="A82" s="94" t="s">
        <v>72</v>
      </c>
      <c r="B82" s="96">
        <v>8406533</v>
      </c>
      <c r="C82" s="96">
        <v>11068397</v>
      </c>
      <c r="D82" s="317">
        <v>11641908</v>
      </c>
      <c r="E82" s="96">
        <v>11467944</v>
      </c>
      <c r="F82" s="80">
        <f t="shared" si="9"/>
        <v>399547</v>
      </c>
      <c r="G82" s="81">
        <f t="shared" si="8"/>
        <v>3.6098000460229249E-2</v>
      </c>
      <c r="I82" s="226"/>
      <c r="J82" s="189"/>
      <c r="K82" s="189"/>
    </row>
    <row r="83" spans="1:11" ht="15" customHeight="1" x14ac:dyDescent="0.25">
      <c r="A83" s="75" t="s">
        <v>73</v>
      </c>
      <c r="B83" s="72">
        <v>3769</v>
      </c>
      <c r="C83" s="72">
        <v>38300</v>
      </c>
      <c r="D83" s="314">
        <v>38300</v>
      </c>
      <c r="E83" s="72">
        <v>35300</v>
      </c>
      <c r="F83" s="74">
        <f t="shared" si="9"/>
        <v>-3000</v>
      </c>
      <c r="G83" s="70">
        <f t="shared" si="8"/>
        <v>-7.8328981723237601E-2</v>
      </c>
      <c r="I83" s="225"/>
    </row>
    <row r="84" spans="1:11" ht="15" customHeight="1" x14ac:dyDescent="0.25">
      <c r="A84" s="75" t="s">
        <v>74</v>
      </c>
      <c r="B84" s="69">
        <v>3096985</v>
      </c>
      <c r="C84" s="69">
        <v>2466888</v>
      </c>
      <c r="D84" s="306">
        <v>2487679</v>
      </c>
      <c r="E84" s="69">
        <v>2342955</v>
      </c>
      <c r="F84" s="74">
        <f t="shared" si="9"/>
        <v>-123933</v>
      </c>
      <c r="G84" s="70">
        <f t="shared" si="8"/>
        <v>-5.0238600212089077E-2</v>
      </c>
      <c r="I84" s="225"/>
    </row>
    <row r="85" spans="1:11" ht="15" customHeight="1" x14ac:dyDescent="0.25">
      <c r="A85" s="75" t="s">
        <v>75</v>
      </c>
      <c r="B85" s="65">
        <v>85297</v>
      </c>
      <c r="C85" s="65">
        <v>140200</v>
      </c>
      <c r="D85" s="305">
        <v>140200</v>
      </c>
      <c r="E85" s="65">
        <v>153200</v>
      </c>
      <c r="F85" s="74">
        <f t="shared" si="9"/>
        <v>13000</v>
      </c>
      <c r="G85" s="70">
        <f t="shared" si="8"/>
        <v>9.2724679029957208E-2</v>
      </c>
      <c r="I85" s="225"/>
    </row>
    <row r="86" spans="1:11" s="124" customFormat="1" ht="15" customHeight="1" x14ac:dyDescent="0.25">
      <c r="A86" s="78" t="s">
        <v>76</v>
      </c>
      <c r="B86" s="96">
        <v>3186051</v>
      </c>
      <c r="C86" s="96">
        <v>2645388</v>
      </c>
      <c r="D86" s="317">
        <v>2666179</v>
      </c>
      <c r="E86" s="96">
        <v>2531455</v>
      </c>
      <c r="F86" s="80">
        <f t="shared" si="9"/>
        <v>-113933</v>
      </c>
      <c r="G86" s="81">
        <f t="shared" si="8"/>
        <v>-4.3068540418267569E-2</v>
      </c>
      <c r="I86" s="226"/>
      <c r="J86" s="189"/>
      <c r="K86" s="189"/>
    </row>
    <row r="87" spans="1:11" ht="15" customHeight="1" x14ac:dyDescent="0.25">
      <c r="A87" s="75" t="s">
        <v>77</v>
      </c>
      <c r="B87" s="65">
        <v>64024</v>
      </c>
      <c r="C87" s="65">
        <v>219500</v>
      </c>
      <c r="D87" s="305">
        <v>219500</v>
      </c>
      <c r="E87" s="65">
        <v>181557</v>
      </c>
      <c r="F87" s="74">
        <f t="shared" si="9"/>
        <v>-37943</v>
      </c>
      <c r="G87" s="70">
        <f t="shared" si="8"/>
        <v>-0.17286104783599088</v>
      </c>
      <c r="I87" s="225"/>
    </row>
    <row r="88" spans="1:11" ht="15" customHeight="1" x14ac:dyDescent="0.25">
      <c r="A88" s="75" t="s">
        <v>78</v>
      </c>
      <c r="B88" s="74">
        <v>174367</v>
      </c>
      <c r="C88" s="74">
        <v>947487</v>
      </c>
      <c r="D88" s="307">
        <v>947487</v>
      </c>
      <c r="E88" s="74">
        <v>1055074</v>
      </c>
      <c r="F88" s="74">
        <f t="shared" si="9"/>
        <v>107587</v>
      </c>
      <c r="G88" s="70">
        <f t="shared" si="8"/>
        <v>0.11354984290021922</v>
      </c>
      <c r="I88" s="225"/>
    </row>
    <row r="89" spans="1:11" ht="15" customHeight="1" x14ac:dyDescent="0.25">
      <c r="A89" s="75" t="s">
        <v>79</v>
      </c>
      <c r="B89" s="74">
        <v>0</v>
      </c>
      <c r="C89" s="74">
        <v>0</v>
      </c>
      <c r="D89" s="307">
        <v>0</v>
      </c>
      <c r="E89" s="74">
        <v>0</v>
      </c>
      <c r="F89" s="74">
        <f t="shared" si="9"/>
        <v>0</v>
      </c>
      <c r="G89" s="70">
        <f t="shared" si="8"/>
        <v>0</v>
      </c>
      <c r="I89" s="225"/>
    </row>
    <row r="90" spans="1:11" ht="15" customHeight="1" x14ac:dyDescent="0.25">
      <c r="A90" s="75" t="s">
        <v>80</v>
      </c>
      <c r="B90" s="74">
        <v>585093</v>
      </c>
      <c r="C90" s="74">
        <v>748623</v>
      </c>
      <c r="D90" s="307">
        <v>748623</v>
      </c>
      <c r="E90" s="74">
        <v>748623</v>
      </c>
      <c r="F90" s="74">
        <f t="shared" si="9"/>
        <v>0</v>
      </c>
      <c r="G90" s="70">
        <f t="shared" si="8"/>
        <v>0</v>
      </c>
      <c r="I90" s="225"/>
    </row>
    <row r="91" spans="1:11" s="124" customFormat="1" ht="15" customHeight="1" x14ac:dyDescent="0.25">
      <c r="A91" s="78" t="s">
        <v>81</v>
      </c>
      <c r="B91" s="80">
        <v>823484</v>
      </c>
      <c r="C91" s="80">
        <v>1915610</v>
      </c>
      <c r="D91" s="311">
        <v>1915610</v>
      </c>
      <c r="E91" s="80">
        <v>1985254</v>
      </c>
      <c r="F91" s="80">
        <f t="shared" si="9"/>
        <v>69644</v>
      </c>
      <c r="G91" s="81">
        <f t="shared" si="8"/>
        <v>3.6356043244710562E-2</v>
      </c>
      <c r="I91" s="226"/>
      <c r="J91" s="189"/>
      <c r="K91" s="189"/>
    </row>
    <row r="92" spans="1:11" ht="15" customHeight="1" x14ac:dyDescent="0.25">
      <c r="A92" s="75" t="s">
        <v>82</v>
      </c>
      <c r="B92" s="74">
        <v>0</v>
      </c>
      <c r="C92" s="74">
        <v>0</v>
      </c>
      <c r="D92" s="307">
        <v>0</v>
      </c>
      <c r="E92" s="74">
        <v>0</v>
      </c>
      <c r="F92" s="74">
        <f t="shared" si="9"/>
        <v>0</v>
      </c>
      <c r="G92" s="70">
        <f t="shared" si="8"/>
        <v>0</v>
      </c>
      <c r="I92" s="225"/>
    </row>
    <row r="93" spans="1:11" ht="15" customHeight="1" x14ac:dyDescent="0.25">
      <c r="A93" s="75" t="s">
        <v>83</v>
      </c>
      <c r="B93" s="74">
        <v>0</v>
      </c>
      <c r="C93" s="74">
        <v>0</v>
      </c>
      <c r="D93" s="307">
        <v>0</v>
      </c>
      <c r="E93" s="74">
        <v>0</v>
      </c>
      <c r="F93" s="74">
        <f t="shared" si="9"/>
        <v>0</v>
      </c>
      <c r="G93" s="70">
        <f t="shared" si="8"/>
        <v>0</v>
      </c>
      <c r="I93" s="225"/>
    </row>
    <row r="94" spans="1:11" ht="15" customHeight="1" x14ac:dyDescent="0.25">
      <c r="A94" s="83" t="s">
        <v>84</v>
      </c>
      <c r="B94" s="74">
        <v>0</v>
      </c>
      <c r="C94" s="74">
        <v>0</v>
      </c>
      <c r="D94" s="307">
        <v>0</v>
      </c>
      <c r="E94" s="74">
        <v>0</v>
      </c>
      <c r="F94" s="74">
        <f t="shared" si="9"/>
        <v>0</v>
      </c>
      <c r="G94" s="70">
        <f t="shared" si="8"/>
        <v>0</v>
      </c>
      <c r="I94" s="225"/>
    </row>
    <row r="95" spans="1:11" s="124" customFormat="1" ht="15" customHeight="1" x14ac:dyDescent="0.25">
      <c r="A95" s="97" t="s">
        <v>85</v>
      </c>
      <c r="B95" s="96">
        <v>0</v>
      </c>
      <c r="C95" s="96">
        <v>0</v>
      </c>
      <c r="D95" s="317">
        <v>0</v>
      </c>
      <c r="E95" s="96">
        <v>0</v>
      </c>
      <c r="F95" s="80">
        <f t="shared" si="9"/>
        <v>0</v>
      </c>
      <c r="G95" s="81">
        <f t="shared" si="8"/>
        <v>0</v>
      </c>
      <c r="I95" s="226"/>
      <c r="J95" s="189"/>
      <c r="K95" s="189"/>
    </row>
    <row r="96" spans="1:11" ht="15" customHeight="1" x14ac:dyDescent="0.25">
      <c r="A96" s="83" t="s">
        <v>86</v>
      </c>
      <c r="B96" s="74">
        <v>0</v>
      </c>
      <c r="C96" s="74">
        <v>0</v>
      </c>
      <c r="D96" s="307">
        <v>0</v>
      </c>
      <c r="E96" s="74">
        <v>0</v>
      </c>
      <c r="F96" s="74">
        <f t="shared" si="9"/>
        <v>0</v>
      </c>
      <c r="G96" s="70">
        <f t="shared" si="8"/>
        <v>0</v>
      </c>
      <c r="I96" s="225"/>
    </row>
    <row r="97" spans="1:10" s="124" customFormat="1" ht="15" customHeight="1" thickBot="1" x14ac:dyDescent="0.3">
      <c r="A97" s="195" t="s">
        <v>67</v>
      </c>
      <c r="B97" s="196">
        <v>12416068</v>
      </c>
      <c r="C97" s="196">
        <v>15629395</v>
      </c>
      <c r="D97" s="313">
        <v>16223697</v>
      </c>
      <c r="E97" s="196">
        <v>15984653</v>
      </c>
      <c r="F97" s="196">
        <f>E97-C97</f>
        <v>355258</v>
      </c>
      <c r="G97" s="198">
        <f t="shared" si="8"/>
        <v>2.2730118472276118E-2</v>
      </c>
      <c r="I97" s="226"/>
    </row>
    <row r="98" spans="1:10" ht="15" customHeight="1" thickTop="1" x14ac:dyDescent="0.4">
      <c r="A98" s="4"/>
      <c r="B98" s="5"/>
      <c r="C98" s="5"/>
      <c r="D98" s="142"/>
      <c r="E98" s="5"/>
      <c r="F98" s="5"/>
      <c r="G98" s="6" t="s">
        <v>46</v>
      </c>
      <c r="I98" s="142"/>
      <c r="J98" s="142"/>
    </row>
    <row r="99" spans="1:10" x14ac:dyDescent="0.25">
      <c r="A99" s="11" t="s">
        <v>196</v>
      </c>
    </row>
    <row r="100" spans="1:10" x14ac:dyDescent="0.25">
      <c r="A100" s="11" t="s">
        <v>190</v>
      </c>
    </row>
  </sheetData>
  <mergeCells count="1">
    <mergeCell ref="D2:D3"/>
  </mergeCells>
  <hyperlinks>
    <hyperlink ref="J2" location="Home!A1" tooltip="Home" display="Home" xr:uid="{00000000-0004-0000-2300-000000000000}"/>
  </hyperlinks>
  <printOptions horizontalCentered="1" verticalCentered="1"/>
  <pageMargins left="0.25" right="0.25" top="0.75" bottom="0.75" header="0.3" footer="0.3"/>
  <pageSetup scale="46" fitToWidth="0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Sheet37">
    <tabColor theme="9" tint="0.79998168889431442"/>
    <pageSetUpPr fitToPage="1"/>
  </sheetPr>
  <dimension ref="A1:N100"/>
  <sheetViews>
    <sheetView workbookViewId="0">
      <pane xSplit="1" ySplit="5" topLeftCell="B6" activePane="bottomRight" state="frozen"/>
      <selection activeCell="I2" sqref="I2"/>
      <selection pane="topRight" activeCell="I2" sqref="I2"/>
      <selection pane="bottomLeft" activeCell="I2" sqref="I2"/>
      <selection pane="bottomRight" activeCell="D79" sqref="D79"/>
    </sheetView>
  </sheetViews>
  <sheetFormatPr defaultColWidth="9.140625" defaultRowHeight="15.75" x14ac:dyDescent="0.25"/>
  <cols>
    <col min="1" max="1" width="66.5703125" style="11" customWidth="1"/>
    <col min="2" max="3" width="23.7109375" style="12" customWidth="1"/>
    <col min="4" max="4" width="27.140625" style="139" bestFit="1" customWidth="1"/>
    <col min="5" max="6" width="23.7109375" style="12" customWidth="1"/>
    <col min="7" max="7" width="23.7109375" style="13" customWidth="1"/>
    <col min="9" max="9" width="7.7109375" style="139" customWidth="1"/>
    <col min="10" max="10" width="11.5703125" style="139" customWidth="1"/>
    <col min="11" max="11" width="24" style="139" bestFit="1" customWidth="1"/>
    <col min="12" max="16384" width="9.140625" style="139"/>
  </cols>
  <sheetData>
    <row r="1" spans="1:10" ht="19.5" customHeight="1" thickBot="1" x14ac:dyDescent="0.35">
      <c r="A1" s="30" t="s">
        <v>0</v>
      </c>
      <c r="B1" s="31"/>
      <c r="E1" s="32" t="s">
        <v>1</v>
      </c>
      <c r="F1" s="29" t="s">
        <v>129</v>
      </c>
      <c r="G1" s="40"/>
      <c r="J1" s="142"/>
    </row>
    <row r="2" spans="1:10" ht="19.5" customHeight="1" thickBot="1" x14ac:dyDescent="0.3">
      <c r="A2" s="30" t="s">
        <v>2</v>
      </c>
      <c r="B2" s="31"/>
      <c r="C2" s="31"/>
      <c r="D2" s="355" t="s">
        <v>207</v>
      </c>
      <c r="E2" s="31"/>
      <c r="F2" s="31"/>
      <c r="G2" s="36"/>
      <c r="I2" s="142"/>
      <c r="J2" s="209" t="s">
        <v>187</v>
      </c>
    </row>
    <row r="3" spans="1:10" ht="19.5" customHeight="1" thickBot="1" x14ac:dyDescent="0.3">
      <c r="A3" s="37" t="s">
        <v>3</v>
      </c>
      <c r="B3" s="38"/>
      <c r="C3" s="38"/>
      <c r="D3" s="356"/>
      <c r="E3" s="38"/>
      <c r="F3" s="38"/>
      <c r="G3" s="39"/>
      <c r="I3" s="142"/>
      <c r="J3" s="142"/>
    </row>
    <row r="4" spans="1:10" ht="15" customHeight="1" thickTop="1" x14ac:dyDescent="0.25">
      <c r="A4" s="57" t="s">
        <v>4</v>
      </c>
      <c r="B4" s="58" t="s">
        <v>5</v>
      </c>
      <c r="C4" s="59" t="s">
        <v>6</v>
      </c>
      <c r="D4" s="303" t="s">
        <v>212</v>
      </c>
      <c r="E4" s="59" t="s">
        <v>6</v>
      </c>
      <c r="F4" s="59" t="s">
        <v>7</v>
      </c>
      <c r="G4" s="60" t="s">
        <v>8</v>
      </c>
      <c r="I4" s="224"/>
    </row>
    <row r="5" spans="1:10" s="140" customFormat="1" ht="15" customHeight="1" x14ac:dyDescent="0.25">
      <c r="A5" s="61"/>
      <c r="B5" s="62" t="s">
        <v>197</v>
      </c>
      <c r="C5" s="62" t="s">
        <v>208</v>
      </c>
      <c r="D5" s="304" t="s">
        <v>210</v>
      </c>
      <c r="E5" s="62" t="s">
        <v>209</v>
      </c>
      <c r="F5" s="62" t="s">
        <v>197</v>
      </c>
      <c r="G5" s="63" t="s">
        <v>9</v>
      </c>
      <c r="I5" s="224"/>
    </row>
    <row r="6" spans="1:10" ht="15" customHeight="1" x14ac:dyDescent="0.25">
      <c r="A6" s="64" t="s">
        <v>10</v>
      </c>
      <c r="B6" s="65"/>
      <c r="C6" s="65"/>
      <c r="D6" s="305"/>
      <c r="E6" s="65"/>
      <c r="F6" s="65"/>
      <c r="G6" s="66"/>
      <c r="I6" s="225"/>
    </row>
    <row r="7" spans="1:10" ht="15" customHeight="1" x14ac:dyDescent="0.25">
      <c r="A7" s="64" t="s">
        <v>11</v>
      </c>
      <c r="B7" s="65"/>
      <c r="C7" s="65"/>
      <c r="D7" s="305"/>
      <c r="E7" s="65"/>
      <c r="F7" s="65"/>
      <c r="G7" s="67"/>
      <c r="I7" s="225"/>
    </row>
    <row r="8" spans="1:10" ht="15" customHeight="1" x14ac:dyDescent="0.25">
      <c r="A8" s="68" t="s">
        <v>12</v>
      </c>
      <c r="B8" s="69">
        <v>3735319</v>
      </c>
      <c r="C8" s="69">
        <v>3735319</v>
      </c>
      <c r="D8" s="306">
        <v>3735319</v>
      </c>
      <c r="E8" s="69">
        <v>4927259</v>
      </c>
      <c r="F8" s="69">
        <f>E8-C8</f>
        <v>1191940</v>
      </c>
      <c r="G8" s="70">
        <f t="shared" ref="G8:G31" si="0">IF(ISBLANK(F8),"  ",IF(C8&gt;0,F8/C8,IF(F8&gt;0,1,0)))</f>
        <v>0.31909992158634914</v>
      </c>
      <c r="I8" s="225"/>
    </row>
    <row r="9" spans="1:10" ht="15" customHeight="1" x14ac:dyDescent="0.25">
      <c r="A9" s="68" t="s">
        <v>13</v>
      </c>
      <c r="B9" s="69">
        <v>0</v>
      </c>
      <c r="C9" s="69">
        <v>0</v>
      </c>
      <c r="D9" s="306">
        <v>0</v>
      </c>
      <c r="E9" s="69">
        <v>0</v>
      </c>
      <c r="F9" s="69">
        <f>E9-C9</f>
        <v>0</v>
      </c>
      <c r="G9" s="70">
        <f t="shared" si="0"/>
        <v>0</v>
      </c>
      <c r="I9" s="225"/>
    </row>
    <row r="10" spans="1:10" ht="15" customHeight="1" x14ac:dyDescent="0.25">
      <c r="A10" s="71" t="s">
        <v>14</v>
      </c>
      <c r="B10" s="72">
        <v>172939</v>
      </c>
      <c r="C10" s="72">
        <v>172939</v>
      </c>
      <c r="D10" s="314">
        <v>172939</v>
      </c>
      <c r="E10" s="72">
        <v>174344</v>
      </c>
      <c r="F10" s="69">
        <f t="shared" ref="F10:F31" si="1">E10-C10</f>
        <v>1405</v>
      </c>
      <c r="G10" s="70">
        <f t="shared" si="0"/>
        <v>8.12425190385049E-3</v>
      </c>
      <c r="I10" s="225"/>
    </row>
    <row r="11" spans="1:10" ht="15" customHeight="1" x14ac:dyDescent="0.25">
      <c r="A11" s="73" t="s">
        <v>15</v>
      </c>
      <c r="B11" s="74">
        <v>0</v>
      </c>
      <c r="C11" s="74">
        <v>0</v>
      </c>
      <c r="D11" s="307">
        <v>0</v>
      </c>
      <c r="E11" s="74">
        <v>0</v>
      </c>
      <c r="F11" s="69">
        <f t="shared" si="1"/>
        <v>0</v>
      </c>
      <c r="G11" s="70">
        <f t="shared" si="0"/>
        <v>0</v>
      </c>
      <c r="I11" s="225"/>
    </row>
    <row r="12" spans="1:10" ht="15" customHeight="1" x14ac:dyDescent="0.25">
      <c r="A12" s="75" t="s">
        <v>16</v>
      </c>
      <c r="B12" s="74">
        <v>172939</v>
      </c>
      <c r="C12" s="74">
        <v>172939</v>
      </c>
      <c r="D12" s="307">
        <v>172939</v>
      </c>
      <c r="E12" s="74">
        <v>174344</v>
      </c>
      <c r="F12" s="69">
        <f t="shared" si="1"/>
        <v>1405</v>
      </c>
      <c r="G12" s="70">
        <f t="shared" si="0"/>
        <v>8.12425190385049E-3</v>
      </c>
      <c r="I12" s="225"/>
    </row>
    <row r="13" spans="1:10" ht="15" customHeight="1" x14ac:dyDescent="0.25">
      <c r="A13" s="75" t="s">
        <v>17</v>
      </c>
      <c r="B13" s="74">
        <v>0</v>
      </c>
      <c r="C13" s="74">
        <v>0</v>
      </c>
      <c r="D13" s="307">
        <v>0</v>
      </c>
      <c r="E13" s="74">
        <v>0</v>
      </c>
      <c r="F13" s="69">
        <f t="shared" si="1"/>
        <v>0</v>
      </c>
      <c r="G13" s="70">
        <f t="shared" si="0"/>
        <v>0</v>
      </c>
      <c r="I13" s="225"/>
    </row>
    <row r="14" spans="1:10" ht="15" customHeight="1" x14ac:dyDescent="0.25">
      <c r="A14" s="75" t="s">
        <v>18</v>
      </c>
      <c r="B14" s="74">
        <v>0</v>
      </c>
      <c r="C14" s="74">
        <v>0</v>
      </c>
      <c r="D14" s="307">
        <v>0</v>
      </c>
      <c r="E14" s="74">
        <v>0</v>
      </c>
      <c r="F14" s="69">
        <f t="shared" si="1"/>
        <v>0</v>
      </c>
      <c r="G14" s="70">
        <f t="shared" si="0"/>
        <v>0</v>
      </c>
      <c r="I14" s="225"/>
    </row>
    <row r="15" spans="1:10" ht="15" customHeight="1" x14ac:dyDescent="0.25">
      <c r="A15" s="75" t="s">
        <v>19</v>
      </c>
      <c r="B15" s="74">
        <v>0</v>
      </c>
      <c r="C15" s="74">
        <v>0</v>
      </c>
      <c r="D15" s="307">
        <v>0</v>
      </c>
      <c r="E15" s="74">
        <v>0</v>
      </c>
      <c r="F15" s="69">
        <f t="shared" si="1"/>
        <v>0</v>
      </c>
      <c r="G15" s="70">
        <f t="shared" si="0"/>
        <v>0</v>
      </c>
      <c r="I15" s="225"/>
    </row>
    <row r="16" spans="1:10" ht="15" customHeight="1" x14ac:dyDescent="0.25">
      <c r="A16" s="75" t="s">
        <v>20</v>
      </c>
      <c r="B16" s="74">
        <v>0</v>
      </c>
      <c r="C16" s="74">
        <v>0</v>
      </c>
      <c r="D16" s="307">
        <v>0</v>
      </c>
      <c r="E16" s="74">
        <v>0</v>
      </c>
      <c r="F16" s="69">
        <f t="shared" si="1"/>
        <v>0</v>
      </c>
      <c r="G16" s="70">
        <f t="shared" si="0"/>
        <v>0</v>
      </c>
      <c r="I16" s="225"/>
    </row>
    <row r="17" spans="1:9" ht="15" customHeight="1" x14ac:dyDescent="0.25">
      <c r="A17" s="75" t="s">
        <v>21</v>
      </c>
      <c r="B17" s="74">
        <v>0</v>
      </c>
      <c r="C17" s="74">
        <v>0</v>
      </c>
      <c r="D17" s="307">
        <v>0</v>
      </c>
      <c r="E17" s="74">
        <v>0</v>
      </c>
      <c r="F17" s="69">
        <f t="shared" si="1"/>
        <v>0</v>
      </c>
      <c r="G17" s="70">
        <f t="shared" si="0"/>
        <v>0</v>
      </c>
      <c r="I17" s="225"/>
    </row>
    <row r="18" spans="1:9" ht="15" customHeight="1" x14ac:dyDescent="0.25">
      <c r="A18" s="75" t="s">
        <v>22</v>
      </c>
      <c r="B18" s="74">
        <v>0</v>
      </c>
      <c r="C18" s="74">
        <v>0</v>
      </c>
      <c r="D18" s="307">
        <v>0</v>
      </c>
      <c r="E18" s="74">
        <v>0</v>
      </c>
      <c r="F18" s="69">
        <f t="shared" si="1"/>
        <v>0</v>
      </c>
      <c r="G18" s="70">
        <f t="shared" si="0"/>
        <v>0</v>
      </c>
      <c r="I18" s="225"/>
    </row>
    <row r="19" spans="1:9" ht="15" customHeight="1" x14ac:dyDescent="0.25">
      <c r="A19" s="75" t="s">
        <v>23</v>
      </c>
      <c r="B19" s="74">
        <v>0</v>
      </c>
      <c r="C19" s="74">
        <v>0</v>
      </c>
      <c r="D19" s="307">
        <v>0</v>
      </c>
      <c r="E19" s="74">
        <v>0</v>
      </c>
      <c r="F19" s="69">
        <f t="shared" si="1"/>
        <v>0</v>
      </c>
      <c r="G19" s="70">
        <f t="shared" si="0"/>
        <v>0</v>
      </c>
      <c r="I19" s="225"/>
    </row>
    <row r="20" spans="1:9" ht="15" customHeight="1" x14ac:dyDescent="0.25">
      <c r="A20" s="75" t="s">
        <v>24</v>
      </c>
      <c r="B20" s="74">
        <v>0</v>
      </c>
      <c r="C20" s="74">
        <v>0</v>
      </c>
      <c r="D20" s="307">
        <v>0</v>
      </c>
      <c r="E20" s="74">
        <v>0</v>
      </c>
      <c r="F20" s="69">
        <f t="shared" si="1"/>
        <v>0</v>
      </c>
      <c r="G20" s="70">
        <f t="shared" si="0"/>
        <v>0</v>
      </c>
      <c r="I20" s="225"/>
    </row>
    <row r="21" spans="1:9" ht="15" customHeight="1" x14ac:dyDescent="0.25">
      <c r="A21" s="75" t="s">
        <v>25</v>
      </c>
      <c r="B21" s="74">
        <v>0</v>
      </c>
      <c r="C21" s="74">
        <v>0</v>
      </c>
      <c r="D21" s="307">
        <v>0</v>
      </c>
      <c r="E21" s="74">
        <v>0</v>
      </c>
      <c r="F21" s="69">
        <f t="shared" si="1"/>
        <v>0</v>
      </c>
      <c r="G21" s="70">
        <f t="shared" si="0"/>
        <v>0</v>
      </c>
      <c r="I21" s="225"/>
    </row>
    <row r="22" spans="1:9" ht="15" customHeight="1" x14ac:dyDescent="0.25">
      <c r="A22" s="75" t="s">
        <v>26</v>
      </c>
      <c r="B22" s="74">
        <v>0</v>
      </c>
      <c r="C22" s="74">
        <v>0</v>
      </c>
      <c r="D22" s="307">
        <v>0</v>
      </c>
      <c r="E22" s="74">
        <v>0</v>
      </c>
      <c r="F22" s="69">
        <f t="shared" si="1"/>
        <v>0</v>
      </c>
      <c r="G22" s="70">
        <f t="shared" si="0"/>
        <v>0</v>
      </c>
      <c r="I22" s="225"/>
    </row>
    <row r="23" spans="1:9" ht="15" customHeight="1" x14ac:dyDescent="0.25">
      <c r="A23" s="76" t="s">
        <v>27</v>
      </c>
      <c r="B23" s="74">
        <v>0</v>
      </c>
      <c r="C23" s="74">
        <v>0</v>
      </c>
      <c r="D23" s="307">
        <v>0</v>
      </c>
      <c r="E23" s="74">
        <v>0</v>
      </c>
      <c r="F23" s="69">
        <f t="shared" si="1"/>
        <v>0</v>
      </c>
      <c r="G23" s="70">
        <f t="shared" si="0"/>
        <v>0</v>
      </c>
      <c r="I23" s="225"/>
    </row>
    <row r="24" spans="1:9" ht="15" customHeight="1" x14ac:dyDescent="0.25">
      <c r="A24" s="76" t="s">
        <v>28</v>
      </c>
      <c r="B24" s="74">
        <v>0</v>
      </c>
      <c r="C24" s="74">
        <v>0</v>
      </c>
      <c r="D24" s="307">
        <v>0</v>
      </c>
      <c r="E24" s="74">
        <v>0</v>
      </c>
      <c r="F24" s="69">
        <f t="shared" si="1"/>
        <v>0</v>
      </c>
      <c r="G24" s="70">
        <f t="shared" si="0"/>
        <v>0</v>
      </c>
      <c r="I24" s="225"/>
    </row>
    <row r="25" spans="1:9" ht="15" customHeight="1" x14ac:dyDescent="0.25">
      <c r="A25" s="76" t="s">
        <v>29</v>
      </c>
      <c r="B25" s="74">
        <v>0</v>
      </c>
      <c r="C25" s="74">
        <v>0</v>
      </c>
      <c r="D25" s="307">
        <v>0</v>
      </c>
      <c r="E25" s="74">
        <v>0</v>
      </c>
      <c r="F25" s="69">
        <f t="shared" si="1"/>
        <v>0</v>
      </c>
      <c r="G25" s="70">
        <f t="shared" si="0"/>
        <v>0</v>
      </c>
      <c r="I25" s="225"/>
    </row>
    <row r="26" spans="1:9" ht="15" customHeight="1" x14ac:dyDescent="0.25">
      <c r="A26" s="76" t="s">
        <v>30</v>
      </c>
      <c r="B26" s="74">
        <v>0</v>
      </c>
      <c r="C26" s="74">
        <v>0</v>
      </c>
      <c r="D26" s="307">
        <v>0</v>
      </c>
      <c r="E26" s="74">
        <v>0</v>
      </c>
      <c r="F26" s="69">
        <f t="shared" si="1"/>
        <v>0</v>
      </c>
      <c r="G26" s="70">
        <f t="shared" si="0"/>
        <v>0</v>
      </c>
      <c r="I26" s="225"/>
    </row>
    <row r="27" spans="1:9" ht="15" customHeight="1" x14ac:dyDescent="0.25">
      <c r="A27" s="76" t="s">
        <v>31</v>
      </c>
      <c r="B27" s="74">
        <v>0</v>
      </c>
      <c r="C27" s="74">
        <v>0</v>
      </c>
      <c r="D27" s="307">
        <v>0</v>
      </c>
      <c r="E27" s="74">
        <v>0</v>
      </c>
      <c r="F27" s="69">
        <f t="shared" si="1"/>
        <v>0</v>
      </c>
      <c r="G27" s="70">
        <f t="shared" si="0"/>
        <v>0</v>
      </c>
      <c r="I27" s="225"/>
    </row>
    <row r="28" spans="1:9" ht="15" customHeight="1" x14ac:dyDescent="0.25">
      <c r="A28" s="76" t="s">
        <v>87</v>
      </c>
      <c r="B28" s="74">
        <v>0</v>
      </c>
      <c r="C28" s="74">
        <v>0</v>
      </c>
      <c r="D28" s="307">
        <v>0</v>
      </c>
      <c r="E28" s="74">
        <v>0</v>
      </c>
      <c r="F28" s="69">
        <f t="shared" si="1"/>
        <v>0</v>
      </c>
      <c r="G28" s="70">
        <f t="shared" si="0"/>
        <v>0</v>
      </c>
      <c r="I28" s="225"/>
    </row>
    <row r="29" spans="1:9" ht="15" customHeight="1" x14ac:dyDescent="0.25">
      <c r="A29" s="76" t="s">
        <v>32</v>
      </c>
      <c r="B29" s="74">
        <v>0</v>
      </c>
      <c r="C29" s="74">
        <v>0</v>
      </c>
      <c r="D29" s="307">
        <v>0</v>
      </c>
      <c r="E29" s="74">
        <v>0</v>
      </c>
      <c r="F29" s="69">
        <f t="shared" si="1"/>
        <v>0</v>
      </c>
      <c r="G29" s="70">
        <f t="shared" si="0"/>
        <v>0</v>
      </c>
      <c r="I29" s="225"/>
    </row>
    <row r="30" spans="1:9" ht="15" customHeight="1" x14ac:dyDescent="0.25">
      <c r="A30" s="217" t="s">
        <v>199</v>
      </c>
      <c r="B30" s="74">
        <v>0</v>
      </c>
      <c r="C30" s="74">
        <v>0</v>
      </c>
      <c r="D30" s="307">
        <v>0</v>
      </c>
      <c r="E30" s="74">
        <v>0</v>
      </c>
      <c r="F30" s="69">
        <f t="shared" si="1"/>
        <v>0</v>
      </c>
      <c r="G30" s="70">
        <f t="shared" si="0"/>
        <v>0</v>
      </c>
      <c r="I30" s="225"/>
    </row>
    <row r="31" spans="1:9" ht="15" customHeight="1" x14ac:dyDescent="0.25">
      <c r="A31" s="76" t="s">
        <v>200</v>
      </c>
      <c r="B31" s="74">
        <v>0</v>
      </c>
      <c r="C31" s="74">
        <v>0</v>
      </c>
      <c r="D31" s="307">
        <v>0</v>
      </c>
      <c r="E31" s="74">
        <v>0</v>
      </c>
      <c r="F31" s="69">
        <f t="shared" si="1"/>
        <v>0</v>
      </c>
      <c r="G31" s="70">
        <f t="shared" si="0"/>
        <v>0</v>
      </c>
      <c r="I31" s="225"/>
    </row>
    <row r="32" spans="1:9" ht="15" customHeight="1" x14ac:dyDescent="0.25">
      <c r="A32" s="350" t="s">
        <v>211</v>
      </c>
      <c r="B32" s="74">
        <v>0</v>
      </c>
      <c r="C32" s="74">
        <v>0</v>
      </c>
      <c r="D32" s="307">
        <v>0</v>
      </c>
      <c r="E32" s="74">
        <v>0</v>
      </c>
      <c r="F32" s="69">
        <f t="shared" ref="F32" si="2">E32-C32</f>
        <v>0</v>
      </c>
      <c r="G32" s="70">
        <f t="shared" ref="G32" si="3">IF(ISBLANK(F32),"  ",IF(C32&gt;0,F32/C32,IF(F32&gt;0,1,0)))</f>
        <v>0</v>
      </c>
      <c r="I32" s="225"/>
    </row>
    <row r="33" spans="1:14" ht="15" customHeight="1" x14ac:dyDescent="0.25">
      <c r="A33" s="77" t="s">
        <v>33</v>
      </c>
      <c r="B33" s="74"/>
      <c r="C33" s="74"/>
      <c r="D33" s="307"/>
      <c r="E33" s="74"/>
      <c r="F33" s="74"/>
      <c r="G33" s="66"/>
      <c r="I33" s="225"/>
    </row>
    <row r="34" spans="1:14" ht="15" customHeight="1" x14ac:dyDescent="0.25">
      <c r="A34" s="73" t="s">
        <v>34</v>
      </c>
      <c r="B34" s="69">
        <v>0</v>
      </c>
      <c r="C34" s="69">
        <v>0</v>
      </c>
      <c r="D34" s="306">
        <v>0</v>
      </c>
      <c r="E34" s="69">
        <v>0</v>
      </c>
      <c r="F34" s="69">
        <f>E34-C34</f>
        <v>0</v>
      </c>
      <c r="G34" s="70">
        <f>IF(ISBLANK(F34),"  ",IF(C34&gt;0,F34/C34,IF(F34&gt;0,1,0)))</f>
        <v>0</v>
      </c>
      <c r="I34" s="225"/>
    </row>
    <row r="35" spans="1:14" ht="15" customHeight="1" x14ac:dyDescent="0.25">
      <c r="A35" s="78" t="s">
        <v>35</v>
      </c>
      <c r="B35" s="74"/>
      <c r="C35" s="74"/>
      <c r="D35" s="307"/>
      <c r="E35" s="74"/>
      <c r="F35" s="74"/>
      <c r="G35" s="66"/>
      <c r="I35" s="225"/>
    </row>
    <row r="36" spans="1:14" ht="15" customHeight="1" x14ac:dyDescent="0.25">
      <c r="A36" s="73" t="s">
        <v>34</v>
      </c>
      <c r="B36" s="65">
        <v>0</v>
      </c>
      <c r="C36" s="65">
        <v>0</v>
      </c>
      <c r="D36" s="305">
        <v>0</v>
      </c>
      <c r="E36" s="65">
        <v>0</v>
      </c>
      <c r="F36" s="69">
        <f>E36-C36</f>
        <v>0</v>
      </c>
      <c r="G36" s="70">
        <f>IF(ISBLANK(F36),"  ",IF(C36&gt;0,F36/C36,IF(F36&gt;0,1,0)))</f>
        <v>0</v>
      </c>
      <c r="I36" s="225"/>
    </row>
    <row r="37" spans="1:14" ht="15" customHeight="1" x14ac:dyDescent="0.25">
      <c r="A37" s="75" t="s">
        <v>36</v>
      </c>
      <c r="B37" s="74"/>
      <c r="C37" s="74"/>
      <c r="D37" s="307"/>
      <c r="E37" s="74"/>
      <c r="F37" s="72"/>
      <c r="G37" s="70" t="str">
        <f>IF(ISBLANK(F37),"  ",IF(C37&gt;0,F37/C37,IF(F37&gt;0,1,0)))</f>
        <v xml:space="preserve">  </v>
      </c>
      <c r="I37" s="225"/>
    </row>
    <row r="38" spans="1:14" s="124" customFormat="1" ht="15" customHeight="1" x14ac:dyDescent="0.25">
      <c r="A38" s="79" t="s">
        <v>38</v>
      </c>
      <c r="B38" s="80">
        <v>3908258</v>
      </c>
      <c r="C38" s="80">
        <v>3908258</v>
      </c>
      <c r="D38" s="311">
        <v>3908258</v>
      </c>
      <c r="E38" s="80">
        <v>5101603</v>
      </c>
      <c r="F38" s="80">
        <f>E38-C38</f>
        <v>1193345</v>
      </c>
      <c r="G38" s="81">
        <f>IF(ISBLANK(F38),"  ",IF(C38&gt;0,F38/C38,IF(F38&gt;0,1,0)))</f>
        <v>0.30533936091220182</v>
      </c>
      <c r="I38" s="226"/>
    </row>
    <row r="39" spans="1:14" ht="15" customHeight="1" x14ac:dyDescent="0.25">
      <c r="A39" s="77" t="s">
        <v>39</v>
      </c>
      <c r="B39" s="74"/>
      <c r="C39" s="74"/>
      <c r="D39" s="307"/>
      <c r="E39" s="74"/>
      <c r="F39" s="74"/>
      <c r="G39" s="66"/>
      <c r="I39" s="225"/>
    </row>
    <row r="40" spans="1:14" ht="15" customHeight="1" x14ac:dyDescent="0.25">
      <c r="A40" s="82" t="s">
        <v>40</v>
      </c>
      <c r="B40" s="69">
        <v>0</v>
      </c>
      <c r="C40" s="69">
        <v>0</v>
      </c>
      <c r="D40" s="306">
        <v>0</v>
      </c>
      <c r="E40" s="69">
        <v>0</v>
      </c>
      <c r="F40" s="69">
        <f>E40-C40</f>
        <v>0</v>
      </c>
      <c r="G40" s="70">
        <f t="shared" ref="G40:G45" si="4">IF(ISBLANK(F40),"  ",IF(C40&gt;0,F40/C40,IF(F40&gt;0,1,0)))</f>
        <v>0</v>
      </c>
      <c r="I40" s="225"/>
    </row>
    <row r="41" spans="1:14" ht="15" customHeight="1" x14ac:dyDescent="0.25">
      <c r="A41" s="83" t="s">
        <v>41</v>
      </c>
      <c r="B41" s="69">
        <v>0</v>
      </c>
      <c r="C41" s="69">
        <v>0</v>
      </c>
      <c r="D41" s="306">
        <v>0</v>
      </c>
      <c r="E41" s="69">
        <v>0</v>
      </c>
      <c r="F41" s="72">
        <f>E41-C41</f>
        <v>0</v>
      </c>
      <c r="G41" s="70">
        <f t="shared" si="4"/>
        <v>0</v>
      </c>
      <c r="I41" s="225"/>
    </row>
    <row r="42" spans="1:14" ht="15" customHeight="1" x14ac:dyDescent="0.25">
      <c r="A42" s="83" t="s">
        <v>42</v>
      </c>
      <c r="B42" s="69">
        <v>0</v>
      </c>
      <c r="C42" s="69">
        <v>0</v>
      </c>
      <c r="D42" s="306">
        <v>0</v>
      </c>
      <c r="E42" s="69">
        <v>0</v>
      </c>
      <c r="F42" s="72">
        <f t="shared" ref="F42:F45" si="5">E42-C42</f>
        <v>0</v>
      </c>
      <c r="G42" s="70">
        <f t="shared" si="4"/>
        <v>0</v>
      </c>
      <c r="I42" s="225"/>
    </row>
    <row r="43" spans="1:14" ht="15" customHeight="1" x14ac:dyDescent="0.25">
      <c r="A43" s="83" t="s">
        <v>43</v>
      </c>
      <c r="B43" s="69">
        <v>0</v>
      </c>
      <c r="C43" s="69">
        <v>0</v>
      </c>
      <c r="D43" s="306">
        <v>0</v>
      </c>
      <c r="E43" s="69">
        <v>0</v>
      </c>
      <c r="F43" s="72">
        <f t="shared" si="5"/>
        <v>0</v>
      </c>
      <c r="G43" s="70">
        <f t="shared" si="4"/>
        <v>0</v>
      </c>
      <c r="I43" s="225"/>
    </row>
    <row r="44" spans="1:14" ht="15" customHeight="1" x14ac:dyDescent="0.25">
      <c r="A44" s="84" t="s">
        <v>44</v>
      </c>
      <c r="B44" s="69">
        <v>0</v>
      </c>
      <c r="C44" s="69">
        <v>0</v>
      </c>
      <c r="D44" s="306">
        <v>0</v>
      </c>
      <c r="E44" s="69">
        <v>0</v>
      </c>
      <c r="F44" s="72">
        <f t="shared" si="5"/>
        <v>0</v>
      </c>
      <c r="G44" s="70">
        <f t="shared" si="4"/>
        <v>0</v>
      </c>
      <c r="I44" s="225"/>
    </row>
    <row r="45" spans="1:14" s="124" customFormat="1" ht="15" customHeight="1" x14ac:dyDescent="0.25">
      <c r="A45" s="77" t="s">
        <v>45</v>
      </c>
      <c r="B45" s="85">
        <v>0</v>
      </c>
      <c r="C45" s="85">
        <v>0</v>
      </c>
      <c r="D45" s="315">
        <v>0</v>
      </c>
      <c r="E45" s="85">
        <v>0</v>
      </c>
      <c r="F45" s="96">
        <f t="shared" si="5"/>
        <v>0</v>
      </c>
      <c r="G45" s="81">
        <f t="shared" si="4"/>
        <v>0</v>
      </c>
      <c r="I45" s="226"/>
      <c r="N45" s="124" t="s">
        <v>46</v>
      </c>
    </row>
    <row r="46" spans="1:14" ht="15" customHeight="1" x14ac:dyDescent="0.25">
      <c r="A46" s="75" t="s">
        <v>46</v>
      </c>
      <c r="B46" s="74"/>
      <c r="C46" s="74"/>
      <c r="D46" s="307"/>
      <c r="E46" s="74"/>
      <c r="F46" s="74"/>
      <c r="G46" s="66"/>
      <c r="I46" s="225"/>
    </row>
    <row r="47" spans="1:14" s="124" customFormat="1" ht="15" customHeight="1" x14ac:dyDescent="0.25">
      <c r="A47" s="86" t="s">
        <v>47</v>
      </c>
      <c r="B47" s="87">
        <v>0</v>
      </c>
      <c r="C47" s="87">
        <v>0</v>
      </c>
      <c r="D47" s="310">
        <v>0</v>
      </c>
      <c r="E47" s="87">
        <v>0</v>
      </c>
      <c r="F47" s="87">
        <f>E47-C47</f>
        <v>0</v>
      </c>
      <c r="G47" s="81">
        <f>IF(ISBLANK(F47),"  ",IF(C47&gt;0,F47/C47,IF(F47&gt;0,1,0)))</f>
        <v>0</v>
      </c>
      <c r="I47" s="226"/>
    </row>
    <row r="48" spans="1:14" ht="15" customHeight="1" x14ac:dyDescent="0.25">
      <c r="A48" s="75" t="s">
        <v>46</v>
      </c>
      <c r="B48" s="80"/>
      <c r="C48" s="80"/>
      <c r="D48" s="311"/>
      <c r="E48" s="80"/>
      <c r="F48" s="74"/>
      <c r="G48" s="66"/>
      <c r="I48" s="226"/>
    </row>
    <row r="49" spans="1:9" ht="15" customHeight="1" x14ac:dyDescent="0.25">
      <c r="A49" s="86" t="s">
        <v>198</v>
      </c>
      <c r="B49" s="87">
        <v>0</v>
      </c>
      <c r="C49" s="87">
        <v>0</v>
      </c>
      <c r="D49" s="310">
        <v>417291</v>
      </c>
      <c r="E49" s="87">
        <v>0</v>
      </c>
      <c r="F49" s="87">
        <f>E49-C49</f>
        <v>0</v>
      </c>
      <c r="G49" s="81">
        <f>IF(ISBLANK(F49)," ",IF(C49&gt;0,F49/C49,IF(F49&gt;0,1,0)))</f>
        <v>0</v>
      </c>
      <c r="I49" s="226"/>
    </row>
    <row r="50" spans="1:9" ht="15" customHeight="1" x14ac:dyDescent="0.25">
      <c r="A50" s="73"/>
      <c r="B50" s="65"/>
      <c r="C50" s="65"/>
      <c r="D50" s="305"/>
      <c r="E50" s="65"/>
      <c r="F50" s="65"/>
      <c r="G50" s="67"/>
      <c r="I50" s="225"/>
    </row>
    <row r="51" spans="1:9" s="124" customFormat="1" ht="15" customHeight="1" x14ac:dyDescent="0.25">
      <c r="A51" s="86" t="s">
        <v>48</v>
      </c>
      <c r="B51" s="87">
        <v>0</v>
      </c>
      <c r="C51" s="87">
        <v>0</v>
      </c>
      <c r="D51" s="310">
        <v>0</v>
      </c>
      <c r="E51" s="87">
        <v>0</v>
      </c>
      <c r="F51" s="87">
        <f>E51-C51</f>
        <v>0</v>
      </c>
      <c r="G51" s="81">
        <f>IF(ISBLANK(F51),"  ",IF(C51&gt;0,F51/C51,IF(F51&gt;0,1,0)))</f>
        <v>0</v>
      </c>
      <c r="I51" s="226"/>
    </row>
    <row r="52" spans="1:9" ht="15" customHeight="1" x14ac:dyDescent="0.25">
      <c r="A52" s="75" t="s">
        <v>46</v>
      </c>
      <c r="B52" s="74"/>
      <c r="C52" s="74"/>
      <c r="D52" s="307"/>
      <c r="E52" s="74"/>
      <c r="F52" s="74"/>
      <c r="G52" s="66"/>
      <c r="I52" s="225"/>
    </row>
    <row r="53" spans="1:9" s="124" customFormat="1" ht="15" customHeight="1" x14ac:dyDescent="0.25">
      <c r="A53" s="77" t="s">
        <v>49</v>
      </c>
      <c r="B53" s="85">
        <v>18373345.649999999</v>
      </c>
      <c r="C53" s="85">
        <v>17824821</v>
      </c>
      <c r="D53" s="315">
        <v>17824821</v>
      </c>
      <c r="E53" s="85">
        <v>17824821</v>
      </c>
      <c r="F53" s="85">
        <f>E53-C53</f>
        <v>0</v>
      </c>
      <c r="G53" s="81">
        <f>IF(ISBLANK(F53),"  ",IF(C53&gt;0,F53/C53,IF(F53&gt;0,1,0)))</f>
        <v>0</v>
      </c>
      <c r="I53" s="226"/>
    </row>
    <row r="54" spans="1:9" ht="15" customHeight="1" x14ac:dyDescent="0.25">
      <c r="A54" s="75" t="s">
        <v>46</v>
      </c>
      <c r="B54" s="74"/>
      <c r="C54" s="74"/>
      <c r="D54" s="307"/>
      <c r="E54" s="74"/>
      <c r="F54" s="74"/>
      <c r="G54" s="66"/>
      <c r="I54" s="225"/>
    </row>
    <row r="55" spans="1:9" s="124" customFormat="1" ht="15" customHeight="1" x14ac:dyDescent="0.25">
      <c r="A55" s="88" t="s">
        <v>50</v>
      </c>
      <c r="B55" s="89">
        <v>0</v>
      </c>
      <c r="C55" s="89">
        <v>0</v>
      </c>
      <c r="D55" s="316">
        <v>0</v>
      </c>
      <c r="E55" s="89">
        <v>0</v>
      </c>
      <c r="F55" s="89">
        <f>E55-C55</f>
        <v>0</v>
      </c>
      <c r="G55" s="81">
        <f>IF(ISBLANK(F55),"  ",IF(C55&gt;0,F55/C55,IF(F55&gt;0,1,0)))</f>
        <v>0</v>
      </c>
      <c r="I55" s="226"/>
    </row>
    <row r="56" spans="1:9" ht="15" customHeight="1" x14ac:dyDescent="0.25">
      <c r="A56" s="77"/>
      <c r="B56" s="65"/>
      <c r="C56" s="65"/>
      <c r="D56" s="305"/>
      <c r="E56" s="65"/>
      <c r="F56" s="65"/>
      <c r="G56" s="90"/>
      <c r="I56" s="225"/>
    </row>
    <row r="57" spans="1:9" s="124" customFormat="1" ht="15" customHeight="1" x14ac:dyDescent="0.25">
      <c r="A57" s="77" t="s">
        <v>51</v>
      </c>
      <c r="B57" s="85">
        <v>0</v>
      </c>
      <c r="C57" s="85">
        <v>0</v>
      </c>
      <c r="D57" s="315">
        <v>0</v>
      </c>
      <c r="E57" s="85">
        <v>0</v>
      </c>
      <c r="F57" s="89">
        <f>E57-C57</f>
        <v>0</v>
      </c>
      <c r="G57" s="81">
        <f>IF(ISBLANK(F57),"  ",IF(C57&gt;0,F57/C57,IF(F57&gt;0,1,0)))</f>
        <v>0</v>
      </c>
      <c r="I57" s="226"/>
    </row>
    <row r="58" spans="1:9" ht="15" customHeight="1" x14ac:dyDescent="0.25">
      <c r="A58" s="75"/>
      <c r="B58" s="74"/>
      <c r="C58" s="74"/>
      <c r="D58" s="307"/>
      <c r="E58" s="74"/>
      <c r="F58" s="74"/>
      <c r="G58" s="66"/>
      <c r="I58" s="225"/>
    </row>
    <row r="59" spans="1:9" s="124" customFormat="1" ht="15" customHeight="1" x14ac:dyDescent="0.25">
      <c r="A59" s="91" t="s">
        <v>52</v>
      </c>
      <c r="B59" s="85">
        <v>22281603.649999999</v>
      </c>
      <c r="C59" s="85">
        <v>21733079</v>
      </c>
      <c r="D59" s="315">
        <v>22150370</v>
      </c>
      <c r="E59" s="85">
        <v>22926424</v>
      </c>
      <c r="F59" s="85">
        <f>E59-C59</f>
        <v>1193345</v>
      </c>
      <c r="G59" s="81">
        <f>IF(ISBLANK(F59),"  ",IF(C59&gt;0,F59/C59,IF(F59&gt;0,1,0)))</f>
        <v>5.490915484179669E-2</v>
      </c>
      <c r="I59" s="226"/>
    </row>
    <row r="60" spans="1:9" ht="15" customHeight="1" x14ac:dyDescent="0.25">
      <c r="A60" s="92"/>
      <c r="B60" s="74"/>
      <c r="C60" s="74"/>
      <c r="D60" s="307"/>
      <c r="E60" s="74"/>
      <c r="F60" s="74"/>
      <c r="G60" s="66" t="s">
        <v>46</v>
      </c>
      <c r="I60" s="225"/>
    </row>
    <row r="61" spans="1:9" ht="15" customHeight="1" x14ac:dyDescent="0.25">
      <c r="A61" s="93"/>
      <c r="B61" s="65"/>
      <c r="C61" s="65"/>
      <c r="D61" s="305"/>
      <c r="E61" s="65"/>
      <c r="F61" s="65"/>
      <c r="G61" s="67" t="s">
        <v>46</v>
      </c>
      <c r="I61" s="225"/>
    </row>
    <row r="62" spans="1:9" ht="15" customHeight="1" x14ac:dyDescent="0.25">
      <c r="A62" s="91" t="s">
        <v>53</v>
      </c>
      <c r="B62" s="65"/>
      <c r="C62" s="65"/>
      <c r="D62" s="305"/>
      <c r="E62" s="65"/>
      <c r="F62" s="65"/>
      <c r="G62" s="67"/>
      <c r="I62" s="225"/>
    </row>
    <row r="63" spans="1:9" ht="15" customHeight="1" x14ac:dyDescent="0.25">
      <c r="A63" s="73" t="s">
        <v>54</v>
      </c>
      <c r="B63" s="65">
        <v>5466068.79</v>
      </c>
      <c r="C63" s="65">
        <v>8162323.8399999999</v>
      </c>
      <c r="D63" s="305">
        <v>8162323.8399999999</v>
      </c>
      <c r="E63" s="65">
        <v>8246475.3000000007</v>
      </c>
      <c r="F63" s="65">
        <f>E63-C63</f>
        <v>84151.460000000894</v>
      </c>
      <c r="G63" s="70">
        <f t="shared" ref="G63:G76" si="6">IF(ISBLANK(F63),"  ",IF(C63&gt;0,F63/C63,IF(F63&gt;0,1,0)))</f>
        <v>1.030974286852124E-2</v>
      </c>
      <c r="I63" s="225"/>
    </row>
    <row r="64" spans="1:9" ht="15" customHeight="1" x14ac:dyDescent="0.25">
      <c r="A64" s="75" t="s">
        <v>55</v>
      </c>
      <c r="B64" s="74">
        <v>0</v>
      </c>
      <c r="C64" s="74">
        <v>0</v>
      </c>
      <c r="D64" s="307">
        <v>0</v>
      </c>
      <c r="E64" s="74">
        <v>0</v>
      </c>
      <c r="F64" s="74">
        <f>E64-C64</f>
        <v>0</v>
      </c>
      <c r="G64" s="70">
        <f t="shared" si="6"/>
        <v>0</v>
      </c>
      <c r="I64" s="225"/>
    </row>
    <row r="65" spans="1:11" ht="15" customHeight="1" x14ac:dyDescent="0.25">
      <c r="A65" s="75" t="s">
        <v>56</v>
      </c>
      <c r="B65" s="74">
        <v>248046</v>
      </c>
      <c r="C65" s="74">
        <v>291619.24</v>
      </c>
      <c r="D65" s="307">
        <v>291619.24</v>
      </c>
      <c r="E65" s="74">
        <v>357461.6</v>
      </c>
      <c r="F65" s="74">
        <f t="shared" ref="F65:F76" si="7">E65-C65</f>
        <v>65842.359999999986</v>
      </c>
      <c r="G65" s="70">
        <f t="shared" si="6"/>
        <v>0.22578194772059618</v>
      </c>
      <c r="I65" s="225"/>
    </row>
    <row r="66" spans="1:11" ht="15" customHeight="1" x14ac:dyDescent="0.25">
      <c r="A66" s="75" t="s">
        <v>57</v>
      </c>
      <c r="B66" s="74">
        <v>3345762.46</v>
      </c>
      <c r="C66" s="74">
        <v>2245932.3600000003</v>
      </c>
      <c r="D66" s="307">
        <v>2245932.3600000003</v>
      </c>
      <c r="E66" s="74">
        <v>2495408.62</v>
      </c>
      <c r="F66" s="74">
        <f t="shared" si="7"/>
        <v>249476.25999999978</v>
      </c>
      <c r="G66" s="70">
        <f t="shared" si="6"/>
        <v>0.11107915111032095</v>
      </c>
      <c r="I66" s="225"/>
    </row>
    <row r="67" spans="1:11" ht="15" customHeight="1" x14ac:dyDescent="0.25">
      <c r="A67" s="75" t="s">
        <v>58</v>
      </c>
      <c r="B67" s="74">
        <v>2760338.4499999997</v>
      </c>
      <c r="C67" s="74">
        <v>3223848.87</v>
      </c>
      <c r="D67" s="307">
        <v>3223848.87</v>
      </c>
      <c r="E67" s="74">
        <v>3685091.5</v>
      </c>
      <c r="F67" s="74">
        <f t="shared" si="7"/>
        <v>461242.62999999989</v>
      </c>
      <c r="G67" s="70">
        <f t="shared" si="6"/>
        <v>0.14307203860955178</v>
      </c>
      <c r="I67" s="225"/>
    </row>
    <row r="68" spans="1:11" ht="15" customHeight="1" x14ac:dyDescent="0.25">
      <c r="A68" s="75" t="s">
        <v>59</v>
      </c>
      <c r="B68" s="74">
        <v>8724155.3000000007</v>
      </c>
      <c r="C68" s="74">
        <v>5834875.6799999997</v>
      </c>
      <c r="D68" s="307">
        <v>5834875.6799999997</v>
      </c>
      <c r="E68" s="74">
        <v>5603075.2000000002</v>
      </c>
      <c r="F68" s="74">
        <f t="shared" si="7"/>
        <v>-231800.47999999952</v>
      </c>
      <c r="G68" s="70">
        <f t="shared" si="6"/>
        <v>-3.9726721306939571E-2</v>
      </c>
      <c r="I68" s="225"/>
    </row>
    <row r="69" spans="1:11" ht="15" customHeight="1" x14ac:dyDescent="0.25">
      <c r="A69" s="75" t="s">
        <v>60</v>
      </c>
      <c r="B69" s="74">
        <v>314901.75</v>
      </c>
      <c r="C69" s="74">
        <v>287702</v>
      </c>
      <c r="D69" s="307">
        <v>704993</v>
      </c>
      <c r="E69" s="74">
        <v>650000</v>
      </c>
      <c r="F69" s="74">
        <f t="shared" si="7"/>
        <v>362298</v>
      </c>
      <c r="G69" s="70">
        <f t="shared" si="6"/>
        <v>1.259282173916066</v>
      </c>
      <c r="I69" s="225"/>
    </row>
    <row r="70" spans="1:11" ht="15" customHeight="1" x14ac:dyDescent="0.25">
      <c r="A70" s="75" t="s">
        <v>61</v>
      </c>
      <c r="B70" s="74">
        <v>1090237</v>
      </c>
      <c r="C70" s="74">
        <v>1320237</v>
      </c>
      <c r="D70" s="307">
        <v>1320237</v>
      </c>
      <c r="E70" s="74">
        <v>1320237</v>
      </c>
      <c r="F70" s="74">
        <f t="shared" si="7"/>
        <v>0</v>
      </c>
      <c r="G70" s="70">
        <f t="shared" si="6"/>
        <v>0</v>
      </c>
      <c r="I70" s="225"/>
    </row>
    <row r="71" spans="1:11" s="124" customFormat="1" ht="15" customHeight="1" x14ac:dyDescent="0.25">
      <c r="A71" s="94" t="s">
        <v>62</v>
      </c>
      <c r="B71" s="80">
        <v>21949509.75</v>
      </c>
      <c r="C71" s="80">
        <v>21366538.990000002</v>
      </c>
      <c r="D71" s="311">
        <v>21783829.990000002</v>
      </c>
      <c r="E71" s="80">
        <v>22357749.219999999</v>
      </c>
      <c r="F71" s="80">
        <f t="shared" si="7"/>
        <v>991210.22999999672</v>
      </c>
      <c r="G71" s="81">
        <f t="shared" si="6"/>
        <v>4.6390771592156516E-2</v>
      </c>
      <c r="I71" s="226"/>
      <c r="J71" s="189"/>
      <c r="K71" s="189"/>
    </row>
    <row r="72" spans="1:11" ht="15" customHeight="1" x14ac:dyDescent="0.25">
      <c r="A72" s="75" t="s">
        <v>63</v>
      </c>
      <c r="B72" s="74">
        <v>0</v>
      </c>
      <c r="C72" s="74">
        <v>0</v>
      </c>
      <c r="D72" s="307">
        <v>0</v>
      </c>
      <c r="E72" s="74">
        <v>0</v>
      </c>
      <c r="F72" s="74">
        <f t="shared" si="7"/>
        <v>0</v>
      </c>
      <c r="G72" s="70">
        <f t="shared" si="6"/>
        <v>0</v>
      </c>
      <c r="I72" s="225"/>
    </row>
    <row r="73" spans="1:11" ht="15" customHeight="1" x14ac:dyDescent="0.25">
      <c r="A73" s="75" t="s">
        <v>64</v>
      </c>
      <c r="B73" s="74">
        <v>332093.90000000002</v>
      </c>
      <c r="C73" s="74">
        <v>366540</v>
      </c>
      <c r="D73" s="307">
        <v>366540</v>
      </c>
      <c r="E73" s="74">
        <v>568675</v>
      </c>
      <c r="F73" s="74">
        <f t="shared" si="7"/>
        <v>202135</v>
      </c>
      <c r="G73" s="70">
        <f t="shared" si="6"/>
        <v>0.55146777977846895</v>
      </c>
      <c r="I73" s="225"/>
    </row>
    <row r="74" spans="1:11" ht="15" customHeight="1" x14ac:dyDescent="0.25">
      <c r="A74" s="75" t="s">
        <v>65</v>
      </c>
      <c r="B74" s="74">
        <v>0</v>
      </c>
      <c r="C74" s="74">
        <v>0</v>
      </c>
      <c r="D74" s="307">
        <v>0</v>
      </c>
      <c r="E74" s="74">
        <v>0</v>
      </c>
      <c r="F74" s="74">
        <f t="shared" si="7"/>
        <v>0</v>
      </c>
      <c r="G74" s="70">
        <f t="shared" si="6"/>
        <v>0</v>
      </c>
      <c r="I74" s="225"/>
    </row>
    <row r="75" spans="1:11" ht="15" customHeight="1" x14ac:dyDescent="0.25">
      <c r="A75" s="75" t="s">
        <v>66</v>
      </c>
      <c r="B75" s="74">
        <v>0</v>
      </c>
      <c r="C75" s="74">
        <v>0</v>
      </c>
      <c r="D75" s="307">
        <v>0</v>
      </c>
      <c r="E75" s="74">
        <v>0</v>
      </c>
      <c r="F75" s="74">
        <f t="shared" si="7"/>
        <v>0</v>
      </c>
      <c r="G75" s="70">
        <f t="shared" si="6"/>
        <v>0</v>
      </c>
      <c r="I75" s="225"/>
    </row>
    <row r="76" spans="1:11" s="124" customFormat="1" ht="15" customHeight="1" x14ac:dyDescent="0.25">
      <c r="A76" s="95" t="s">
        <v>67</v>
      </c>
      <c r="B76" s="96">
        <v>22281603.649999999</v>
      </c>
      <c r="C76" s="96">
        <v>21733078.990000002</v>
      </c>
      <c r="D76" s="317">
        <v>22150369.990000002</v>
      </c>
      <c r="E76" s="96">
        <v>22926424.219999999</v>
      </c>
      <c r="F76" s="229">
        <f t="shared" si="7"/>
        <v>1193345.2299999967</v>
      </c>
      <c r="G76" s="81">
        <f t="shared" si="6"/>
        <v>5.4909165450007714E-2</v>
      </c>
      <c r="I76" s="226"/>
      <c r="J76" s="189"/>
      <c r="K76" s="189"/>
    </row>
    <row r="77" spans="1:11" ht="15" customHeight="1" x14ac:dyDescent="0.25">
      <c r="A77" s="93"/>
      <c r="B77" s="65"/>
      <c r="C77" s="65"/>
      <c r="D77" s="305"/>
      <c r="E77" s="65"/>
      <c r="F77" s="65"/>
      <c r="G77" s="67"/>
      <c r="I77" s="225"/>
    </row>
    <row r="78" spans="1:11" ht="15" customHeight="1" x14ac:dyDescent="0.25">
      <c r="A78" s="91" t="s">
        <v>68</v>
      </c>
      <c r="B78" s="65"/>
      <c r="C78" s="65"/>
      <c r="D78" s="305"/>
      <c r="E78" s="65"/>
      <c r="F78" s="65"/>
      <c r="G78" s="67"/>
      <c r="I78" s="225"/>
    </row>
    <row r="79" spans="1:11" ht="15" customHeight="1" x14ac:dyDescent="0.25">
      <c r="A79" s="73" t="s">
        <v>69</v>
      </c>
      <c r="B79" s="69">
        <v>10701144.24</v>
      </c>
      <c r="C79" s="69">
        <v>11634900.989999998</v>
      </c>
      <c r="D79" s="306">
        <v>11634900.989999998</v>
      </c>
      <c r="E79" s="69">
        <v>11971841.66</v>
      </c>
      <c r="F79" s="65">
        <f>E79-C79</f>
        <v>336940.67000000179</v>
      </c>
      <c r="G79" s="70">
        <f t="shared" ref="G79:G97" si="8">IF(ISBLANK(F79),"  ",IF(C79&gt;0,F79/C79,IF(F79&gt;0,1,0)))</f>
        <v>2.895947892376537E-2</v>
      </c>
      <c r="I79" s="225"/>
    </row>
    <row r="80" spans="1:11" ht="15" customHeight="1" x14ac:dyDescent="0.25">
      <c r="A80" s="75" t="s">
        <v>70</v>
      </c>
      <c r="B80" s="72">
        <v>0</v>
      </c>
      <c r="C80" s="72">
        <v>0</v>
      </c>
      <c r="D80" s="314">
        <v>0</v>
      </c>
      <c r="E80" s="72">
        <v>0</v>
      </c>
      <c r="F80" s="74">
        <f>E80-C80</f>
        <v>0</v>
      </c>
      <c r="G80" s="70">
        <f t="shared" si="8"/>
        <v>0</v>
      </c>
      <c r="I80" s="225"/>
    </row>
    <row r="81" spans="1:11" ht="15" customHeight="1" x14ac:dyDescent="0.25">
      <c r="A81" s="75" t="s">
        <v>71</v>
      </c>
      <c r="B81" s="65">
        <v>3667616.15</v>
      </c>
      <c r="C81" s="65">
        <v>4431767</v>
      </c>
      <c r="D81" s="305">
        <v>4431767</v>
      </c>
      <c r="E81" s="65">
        <v>4410564.5600000005</v>
      </c>
      <c r="F81" s="74">
        <f t="shared" ref="F81:F96" si="9">E81-C81</f>
        <v>-21202.439999999478</v>
      </c>
      <c r="G81" s="70">
        <f t="shared" si="8"/>
        <v>-4.7841955590173122E-3</v>
      </c>
      <c r="I81" s="225"/>
    </row>
    <row r="82" spans="1:11" s="124" customFormat="1" ht="15" customHeight="1" x14ac:dyDescent="0.25">
      <c r="A82" s="94" t="s">
        <v>72</v>
      </c>
      <c r="B82" s="96">
        <v>14368760.390000001</v>
      </c>
      <c r="C82" s="96">
        <v>16066667.989999998</v>
      </c>
      <c r="D82" s="317">
        <v>16066667.989999998</v>
      </c>
      <c r="E82" s="96">
        <v>16382406.220000001</v>
      </c>
      <c r="F82" s="80">
        <f t="shared" si="9"/>
        <v>315738.23000000231</v>
      </c>
      <c r="G82" s="81">
        <f t="shared" si="8"/>
        <v>1.9651755435322365E-2</v>
      </c>
      <c r="I82" s="226"/>
      <c r="J82" s="189"/>
      <c r="K82" s="189"/>
    </row>
    <row r="83" spans="1:11" ht="15" customHeight="1" x14ac:dyDescent="0.25">
      <c r="A83" s="75" t="s">
        <v>73</v>
      </c>
      <c r="B83" s="72">
        <v>64284.320000000007</v>
      </c>
      <c r="C83" s="72">
        <v>385000</v>
      </c>
      <c r="D83" s="314">
        <v>385000</v>
      </c>
      <c r="E83" s="72">
        <v>515000</v>
      </c>
      <c r="F83" s="74">
        <f t="shared" si="9"/>
        <v>130000</v>
      </c>
      <c r="G83" s="70">
        <f t="shared" si="8"/>
        <v>0.33766233766233766</v>
      </c>
      <c r="I83" s="225"/>
    </row>
    <row r="84" spans="1:11" ht="15" customHeight="1" x14ac:dyDescent="0.25">
      <c r="A84" s="75" t="s">
        <v>74</v>
      </c>
      <c r="B84" s="69">
        <v>5448651.9800000004</v>
      </c>
      <c r="C84" s="69">
        <v>2174551</v>
      </c>
      <c r="D84" s="306">
        <v>2174551</v>
      </c>
      <c r="E84" s="69">
        <v>2038567</v>
      </c>
      <c r="F84" s="74">
        <f t="shared" si="9"/>
        <v>-135984</v>
      </c>
      <c r="G84" s="70">
        <f t="shared" si="8"/>
        <v>-6.2534288687641729E-2</v>
      </c>
      <c r="I84" s="225"/>
    </row>
    <row r="85" spans="1:11" ht="15" customHeight="1" x14ac:dyDescent="0.25">
      <c r="A85" s="75" t="s">
        <v>75</v>
      </c>
      <c r="B85" s="65">
        <v>167725.85999999999</v>
      </c>
      <c r="C85" s="65">
        <v>250000</v>
      </c>
      <c r="D85" s="305">
        <v>250000</v>
      </c>
      <c r="E85" s="65">
        <v>325000</v>
      </c>
      <c r="F85" s="74">
        <f t="shared" si="9"/>
        <v>75000</v>
      </c>
      <c r="G85" s="70">
        <f t="shared" si="8"/>
        <v>0.3</v>
      </c>
      <c r="I85" s="225"/>
    </row>
    <row r="86" spans="1:11" s="124" customFormat="1" ht="15" customHeight="1" x14ac:dyDescent="0.25">
      <c r="A86" s="78" t="s">
        <v>76</v>
      </c>
      <c r="B86" s="96">
        <v>5680662.1600000011</v>
      </c>
      <c r="C86" s="96">
        <v>2809551</v>
      </c>
      <c r="D86" s="317">
        <v>2809551</v>
      </c>
      <c r="E86" s="96">
        <v>2878567</v>
      </c>
      <c r="F86" s="80">
        <f t="shared" si="9"/>
        <v>69016</v>
      </c>
      <c r="G86" s="81">
        <f t="shared" si="8"/>
        <v>2.4564779212052034E-2</v>
      </c>
      <c r="I86" s="226"/>
      <c r="J86" s="189"/>
      <c r="K86" s="189"/>
    </row>
    <row r="87" spans="1:11" ht="15" customHeight="1" x14ac:dyDescent="0.25">
      <c r="A87" s="75" t="s">
        <v>77</v>
      </c>
      <c r="B87" s="65">
        <v>867424.4</v>
      </c>
      <c r="C87" s="65">
        <v>1520591</v>
      </c>
      <c r="D87" s="305">
        <v>1520591</v>
      </c>
      <c r="E87" s="65">
        <v>1570590</v>
      </c>
      <c r="F87" s="74">
        <f t="shared" si="9"/>
        <v>49999</v>
      </c>
      <c r="G87" s="70">
        <f t="shared" si="8"/>
        <v>3.2881294181012516E-2</v>
      </c>
      <c r="I87" s="225"/>
    </row>
    <row r="88" spans="1:11" ht="15" customHeight="1" x14ac:dyDescent="0.25">
      <c r="A88" s="75" t="s">
        <v>78</v>
      </c>
      <c r="B88" s="74">
        <v>596700.12</v>
      </c>
      <c r="C88" s="74">
        <v>719729</v>
      </c>
      <c r="D88" s="307">
        <v>1137020</v>
      </c>
      <c r="E88" s="74">
        <v>1176186</v>
      </c>
      <c r="F88" s="74">
        <f t="shared" si="9"/>
        <v>456457</v>
      </c>
      <c r="G88" s="70">
        <f t="shared" si="8"/>
        <v>0.63420676393475883</v>
      </c>
      <c r="I88" s="225"/>
    </row>
    <row r="89" spans="1:11" ht="15" customHeight="1" x14ac:dyDescent="0.25">
      <c r="A89" s="75" t="s">
        <v>79</v>
      </c>
      <c r="B89" s="74">
        <v>0</v>
      </c>
      <c r="C89" s="74">
        <v>0</v>
      </c>
      <c r="D89" s="307">
        <v>0</v>
      </c>
      <c r="E89" s="74">
        <v>0</v>
      </c>
      <c r="F89" s="74">
        <f t="shared" si="9"/>
        <v>0</v>
      </c>
      <c r="G89" s="70">
        <f t="shared" si="8"/>
        <v>0</v>
      </c>
      <c r="I89" s="225"/>
    </row>
    <row r="90" spans="1:11" ht="15" customHeight="1" x14ac:dyDescent="0.25">
      <c r="A90" s="75" t="s">
        <v>80</v>
      </c>
      <c r="B90" s="74">
        <v>332093.90000000002</v>
      </c>
      <c r="C90" s="74">
        <v>366540</v>
      </c>
      <c r="D90" s="307">
        <v>366540</v>
      </c>
      <c r="E90" s="74">
        <v>568675</v>
      </c>
      <c r="F90" s="74">
        <f t="shared" si="9"/>
        <v>202135</v>
      </c>
      <c r="G90" s="70">
        <f t="shared" si="8"/>
        <v>0.55146777977846895</v>
      </c>
      <c r="I90" s="225"/>
    </row>
    <row r="91" spans="1:11" s="124" customFormat="1" ht="15" customHeight="1" x14ac:dyDescent="0.25">
      <c r="A91" s="78" t="s">
        <v>81</v>
      </c>
      <c r="B91" s="80">
        <v>1796218.42</v>
      </c>
      <c r="C91" s="80">
        <v>2606860</v>
      </c>
      <c r="D91" s="311">
        <v>3024151</v>
      </c>
      <c r="E91" s="80">
        <v>3315451</v>
      </c>
      <c r="F91" s="80">
        <f t="shared" si="9"/>
        <v>708591</v>
      </c>
      <c r="G91" s="81">
        <f t="shared" si="8"/>
        <v>0.27181781913873393</v>
      </c>
      <c r="I91" s="226"/>
      <c r="J91" s="189"/>
      <c r="K91" s="189"/>
    </row>
    <row r="92" spans="1:11" ht="15" customHeight="1" x14ac:dyDescent="0.25">
      <c r="A92" s="75" t="s">
        <v>82</v>
      </c>
      <c r="B92" s="74">
        <v>0</v>
      </c>
      <c r="C92" s="74">
        <v>0</v>
      </c>
      <c r="D92" s="307">
        <v>0</v>
      </c>
      <c r="E92" s="74">
        <v>0</v>
      </c>
      <c r="F92" s="74">
        <f t="shared" si="9"/>
        <v>0</v>
      </c>
      <c r="G92" s="70">
        <f t="shared" si="8"/>
        <v>0</v>
      </c>
      <c r="I92" s="225"/>
    </row>
    <row r="93" spans="1:11" ht="15" customHeight="1" x14ac:dyDescent="0.25">
      <c r="A93" s="75" t="s">
        <v>83</v>
      </c>
      <c r="B93" s="74">
        <v>435962.67999999993</v>
      </c>
      <c r="C93" s="74">
        <v>250000</v>
      </c>
      <c r="D93" s="307">
        <v>250000</v>
      </c>
      <c r="E93" s="74">
        <v>350000</v>
      </c>
      <c r="F93" s="74">
        <f t="shared" si="9"/>
        <v>100000</v>
      </c>
      <c r="G93" s="70">
        <f t="shared" si="8"/>
        <v>0.4</v>
      </c>
      <c r="I93" s="225"/>
    </row>
    <row r="94" spans="1:11" ht="15" customHeight="1" x14ac:dyDescent="0.25">
      <c r="A94" s="83" t="s">
        <v>84</v>
      </c>
      <c r="B94" s="74">
        <v>0</v>
      </c>
      <c r="C94" s="74">
        <v>0</v>
      </c>
      <c r="D94" s="307">
        <v>0</v>
      </c>
      <c r="E94" s="74">
        <v>0</v>
      </c>
      <c r="F94" s="74">
        <f t="shared" si="9"/>
        <v>0</v>
      </c>
      <c r="G94" s="70">
        <f t="shared" si="8"/>
        <v>0</v>
      </c>
      <c r="I94" s="225"/>
    </row>
    <row r="95" spans="1:11" s="124" customFormat="1" ht="15" customHeight="1" x14ac:dyDescent="0.25">
      <c r="A95" s="97" t="s">
        <v>85</v>
      </c>
      <c r="B95" s="96">
        <v>435962.67999999993</v>
      </c>
      <c r="C95" s="96">
        <v>250000</v>
      </c>
      <c r="D95" s="317">
        <v>250000</v>
      </c>
      <c r="E95" s="96">
        <v>350000</v>
      </c>
      <c r="F95" s="80">
        <f t="shared" si="9"/>
        <v>100000</v>
      </c>
      <c r="G95" s="81">
        <f t="shared" si="8"/>
        <v>0.4</v>
      </c>
      <c r="I95" s="226"/>
      <c r="J95" s="189"/>
      <c r="K95" s="189"/>
    </row>
    <row r="96" spans="1:11" ht="15" customHeight="1" x14ac:dyDescent="0.25">
      <c r="A96" s="83" t="s">
        <v>86</v>
      </c>
      <c r="B96" s="74">
        <v>0</v>
      </c>
      <c r="C96" s="74">
        <v>0</v>
      </c>
      <c r="D96" s="307">
        <v>0</v>
      </c>
      <c r="E96" s="74">
        <v>0</v>
      </c>
      <c r="F96" s="74">
        <f t="shared" si="9"/>
        <v>0</v>
      </c>
      <c r="G96" s="70">
        <f t="shared" si="8"/>
        <v>0</v>
      </c>
      <c r="I96" s="225"/>
    </row>
    <row r="97" spans="1:10" s="124" customFormat="1" ht="15" customHeight="1" thickBot="1" x14ac:dyDescent="0.3">
      <c r="A97" s="195" t="s">
        <v>67</v>
      </c>
      <c r="B97" s="196">
        <v>22281603.650000002</v>
      </c>
      <c r="C97" s="196">
        <v>21733078.989999998</v>
      </c>
      <c r="D97" s="313">
        <v>22150369.989999998</v>
      </c>
      <c r="E97" s="196">
        <v>22926424.219999999</v>
      </c>
      <c r="F97" s="196">
        <f>E97-C97</f>
        <v>1193345.2300000004</v>
      </c>
      <c r="G97" s="198">
        <f t="shared" si="8"/>
        <v>5.4909165450007895E-2</v>
      </c>
      <c r="I97" s="226"/>
    </row>
    <row r="98" spans="1:10" ht="15" customHeight="1" thickTop="1" x14ac:dyDescent="0.4">
      <c r="A98" s="4"/>
      <c r="B98" s="5"/>
      <c r="C98" s="5"/>
      <c r="D98" s="142"/>
      <c r="E98" s="5"/>
      <c r="F98" s="5"/>
      <c r="G98" s="6" t="s">
        <v>46</v>
      </c>
      <c r="I98" s="142"/>
      <c r="J98" s="142"/>
    </row>
    <row r="99" spans="1:10" x14ac:dyDescent="0.25">
      <c r="A99" s="11" t="s">
        <v>196</v>
      </c>
    </row>
    <row r="100" spans="1:10" x14ac:dyDescent="0.25">
      <c r="A100" s="11" t="s">
        <v>190</v>
      </c>
    </row>
  </sheetData>
  <mergeCells count="1">
    <mergeCell ref="D2:D3"/>
  </mergeCells>
  <hyperlinks>
    <hyperlink ref="J2" location="Home!A1" tooltip="Home" display="Home" xr:uid="{00000000-0004-0000-2400-000000000000}"/>
  </hyperlinks>
  <printOptions horizontalCentered="1" verticalCentered="1"/>
  <pageMargins left="0.25" right="0.25" top="0.75" bottom="0.75" header="0.3" footer="0.3"/>
  <pageSetup scale="46" fitToWidth="0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 codeName="Sheet38">
    <tabColor theme="9" tint="0.79998168889431442"/>
    <pageSetUpPr fitToPage="1"/>
  </sheetPr>
  <dimension ref="A1:N100"/>
  <sheetViews>
    <sheetView workbookViewId="0">
      <pane xSplit="1" ySplit="5" topLeftCell="B6" activePane="bottomRight" state="frozen"/>
      <selection activeCell="I2" sqref="I2"/>
      <selection pane="topRight" activeCell="I2" sqref="I2"/>
      <selection pane="bottomLeft" activeCell="I2" sqref="I2"/>
      <selection pane="bottomRight" activeCell="I3" sqref="I3"/>
    </sheetView>
  </sheetViews>
  <sheetFormatPr defaultColWidth="9.140625" defaultRowHeight="15.75" x14ac:dyDescent="0.25"/>
  <cols>
    <col min="1" max="1" width="66.5703125" style="11" customWidth="1"/>
    <col min="2" max="3" width="23.7109375" style="12" customWidth="1"/>
    <col min="4" max="4" width="27.140625" style="139" bestFit="1" customWidth="1"/>
    <col min="5" max="6" width="23.7109375" style="12" customWidth="1"/>
    <col min="7" max="7" width="23.7109375" style="13" customWidth="1"/>
    <col min="9" max="9" width="7.7109375" style="139" customWidth="1"/>
    <col min="10" max="10" width="11.5703125" style="139" customWidth="1"/>
    <col min="11" max="11" width="21" style="139" bestFit="1" customWidth="1"/>
    <col min="12" max="16384" width="9.140625" style="139"/>
  </cols>
  <sheetData>
    <row r="1" spans="1:10" ht="19.5" customHeight="1" thickBot="1" x14ac:dyDescent="0.35">
      <c r="A1" s="30" t="s">
        <v>0</v>
      </c>
      <c r="B1" s="31"/>
      <c r="E1" s="32" t="s">
        <v>1</v>
      </c>
      <c r="F1" s="29" t="s">
        <v>127</v>
      </c>
      <c r="G1" s="40"/>
      <c r="J1" s="142"/>
    </row>
    <row r="2" spans="1:10" ht="19.5" customHeight="1" thickBot="1" x14ac:dyDescent="0.3">
      <c r="A2" s="30" t="s">
        <v>2</v>
      </c>
      <c r="B2" s="31"/>
      <c r="C2" s="31"/>
      <c r="D2" s="355" t="s">
        <v>207</v>
      </c>
      <c r="E2" s="31"/>
      <c r="F2" s="31"/>
      <c r="G2" s="36"/>
      <c r="I2" s="142"/>
      <c r="J2" s="209" t="s">
        <v>187</v>
      </c>
    </row>
    <row r="3" spans="1:10" ht="19.5" customHeight="1" thickBot="1" x14ac:dyDescent="0.3">
      <c r="A3" s="37" t="s">
        <v>3</v>
      </c>
      <c r="B3" s="38"/>
      <c r="C3" s="38"/>
      <c r="D3" s="356"/>
      <c r="E3" s="38"/>
      <c r="F3" s="38"/>
      <c r="G3" s="39"/>
      <c r="I3" s="142"/>
      <c r="J3" s="142"/>
    </row>
    <row r="4" spans="1:10" ht="15" customHeight="1" thickTop="1" x14ac:dyDescent="0.25">
      <c r="A4" s="57" t="s">
        <v>4</v>
      </c>
      <c r="B4" s="58" t="s">
        <v>5</v>
      </c>
      <c r="C4" s="59" t="s">
        <v>6</v>
      </c>
      <c r="D4" s="303" t="s">
        <v>212</v>
      </c>
      <c r="E4" s="59" t="s">
        <v>6</v>
      </c>
      <c r="F4" s="59" t="s">
        <v>7</v>
      </c>
      <c r="G4" s="60" t="s">
        <v>8</v>
      </c>
      <c r="I4" s="224"/>
    </row>
    <row r="5" spans="1:10" s="140" customFormat="1" ht="15" customHeight="1" x14ac:dyDescent="0.25">
      <c r="A5" s="61"/>
      <c r="B5" s="62" t="s">
        <v>197</v>
      </c>
      <c r="C5" s="62" t="s">
        <v>208</v>
      </c>
      <c r="D5" s="304" t="s">
        <v>210</v>
      </c>
      <c r="E5" s="62" t="s">
        <v>209</v>
      </c>
      <c r="F5" s="62" t="s">
        <v>197</v>
      </c>
      <c r="G5" s="63" t="s">
        <v>9</v>
      </c>
      <c r="I5" s="224"/>
    </row>
    <row r="6" spans="1:10" ht="15" customHeight="1" x14ac:dyDescent="0.25">
      <c r="A6" s="64" t="s">
        <v>10</v>
      </c>
      <c r="B6" s="65"/>
      <c r="C6" s="65"/>
      <c r="D6" s="305"/>
      <c r="E6" s="65"/>
      <c r="F6" s="65"/>
      <c r="G6" s="66"/>
      <c r="I6" s="225"/>
    </row>
    <row r="7" spans="1:10" ht="15" customHeight="1" x14ac:dyDescent="0.25">
      <c r="A7" s="64" t="s">
        <v>11</v>
      </c>
      <c r="B7" s="65"/>
      <c r="C7" s="65"/>
      <c r="D7" s="305"/>
      <c r="E7" s="65"/>
      <c r="F7" s="65"/>
      <c r="G7" s="67"/>
      <c r="I7" s="225"/>
    </row>
    <row r="8" spans="1:10" ht="15" customHeight="1" x14ac:dyDescent="0.25">
      <c r="A8" s="68" t="s">
        <v>12</v>
      </c>
      <c r="B8" s="69">
        <v>4914457</v>
      </c>
      <c r="C8" s="69">
        <v>7414457</v>
      </c>
      <c r="D8" s="306">
        <v>7414457</v>
      </c>
      <c r="E8" s="69">
        <v>5905561</v>
      </c>
      <c r="F8" s="69">
        <f>E8-C8</f>
        <v>-1508896</v>
      </c>
      <c r="G8" s="70">
        <f t="shared" ref="G8:G31" si="0">IF(ISBLANK(F8),"  ",IF(C8&gt;0,F8/C8,IF(F8&gt;0,1,0)))</f>
        <v>-0.20350728313617572</v>
      </c>
      <c r="I8" s="225"/>
    </row>
    <row r="9" spans="1:10" ht="15" customHeight="1" x14ac:dyDescent="0.25">
      <c r="A9" s="68" t="s">
        <v>13</v>
      </c>
      <c r="B9" s="69">
        <v>0</v>
      </c>
      <c r="C9" s="69">
        <v>0</v>
      </c>
      <c r="D9" s="306">
        <v>0</v>
      </c>
      <c r="E9" s="69">
        <v>0</v>
      </c>
      <c r="F9" s="69">
        <f>E9-C9</f>
        <v>0</v>
      </c>
      <c r="G9" s="70">
        <f t="shared" si="0"/>
        <v>0</v>
      </c>
      <c r="I9" s="225"/>
    </row>
    <row r="10" spans="1:10" ht="15" customHeight="1" x14ac:dyDescent="0.25">
      <c r="A10" s="71" t="s">
        <v>14</v>
      </c>
      <c r="B10" s="72">
        <v>1797470</v>
      </c>
      <c r="C10" s="72">
        <v>1797470</v>
      </c>
      <c r="D10" s="314">
        <v>1797470</v>
      </c>
      <c r="E10" s="72">
        <v>1797855</v>
      </c>
      <c r="F10" s="69">
        <f t="shared" ref="F10:F31" si="1">E10-C10</f>
        <v>385</v>
      </c>
      <c r="G10" s="70">
        <f t="shared" si="0"/>
        <v>2.1418994475568438E-4</v>
      </c>
      <c r="I10" s="225"/>
    </row>
    <row r="11" spans="1:10" ht="15" customHeight="1" x14ac:dyDescent="0.25">
      <c r="A11" s="73" t="s">
        <v>15</v>
      </c>
      <c r="B11" s="74">
        <v>0</v>
      </c>
      <c r="C11" s="74">
        <v>0</v>
      </c>
      <c r="D11" s="307">
        <v>0</v>
      </c>
      <c r="E11" s="74">
        <v>0</v>
      </c>
      <c r="F11" s="69">
        <f t="shared" si="1"/>
        <v>0</v>
      </c>
      <c r="G11" s="70">
        <f t="shared" si="0"/>
        <v>0</v>
      </c>
      <c r="I11" s="225"/>
    </row>
    <row r="12" spans="1:10" ht="15" customHeight="1" x14ac:dyDescent="0.25">
      <c r="A12" s="75" t="s">
        <v>16</v>
      </c>
      <c r="B12" s="74">
        <v>47470</v>
      </c>
      <c r="C12" s="74">
        <v>47470</v>
      </c>
      <c r="D12" s="307">
        <v>47470</v>
      </c>
      <c r="E12" s="74">
        <v>47855</v>
      </c>
      <c r="F12" s="69">
        <f t="shared" si="1"/>
        <v>385</v>
      </c>
      <c r="G12" s="70">
        <f t="shared" si="0"/>
        <v>8.1103855066357693E-3</v>
      </c>
      <c r="I12" s="225"/>
    </row>
    <row r="13" spans="1:10" ht="15" customHeight="1" x14ac:dyDescent="0.25">
      <c r="A13" s="75" t="s">
        <v>17</v>
      </c>
      <c r="B13" s="74">
        <v>1000000</v>
      </c>
      <c r="C13" s="74">
        <v>1000000</v>
      </c>
      <c r="D13" s="307">
        <v>1000000</v>
      </c>
      <c r="E13" s="74">
        <v>1000000</v>
      </c>
      <c r="F13" s="69">
        <f t="shared" si="1"/>
        <v>0</v>
      </c>
      <c r="G13" s="70">
        <f t="shared" si="0"/>
        <v>0</v>
      </c>
      <c r="I13" s="225"/>
    </row>
    <row r="14" spans="1:10" ht="15" customHeight="1" x14ac:dyDescent="0.25">
      <c r="A14" s="75" t="s">
        <v>18</v>
      </c>
      <c r="B14" s="74">
        <v>0</v>
      </c>
      <c r="C14" s="74">
        <v>0</v>
      </c>
      <c r="D14" s="307">
        <v>0</v>
      </c>
      <c r="E14" s="74">
        <v>0</v>
      </c>
      <c r="F14" s="69">
        <f t="shared" si="1"/>
        <v>0</v>
      </c>
      <c r="G14" s="70">
        <f t="shared" si="0"/>
        <v>0</v>
      </c>
      <c r="I14" s="225"/>
    </row>
    <row r="15" spans="1:10" ht="15" customHeight="1" x14ac:dyDescent="0.25">
      <c r="A15" s="75" t="s">
        <v>19</v>
      </c>
      <c r="B15" s="74">
        <v>0</v>
      </c>
      <c r="C15" s="74">
        <v>0</v>
      </c>
      <c r="D15" s="307">
        <v>0</v>
      </c>
      <c r="E15" s="74">
        <v>0</v>
      </c>
      <c r="F15" s="69">
        <f t="shared" si="1"/>
        <v>0</v>
      </c>
      <c r="G15" s="70">
        <f t="shared" si="0"/>
        <v>0</v>
      </c>
      <c r="I15" s="225"/>
    </row>
    <row r="16" spans="1:10" ht="15" customHeight="1" x14ac:dyDescent="0.25">
      <c r="A16" s="75" t="s">
        <v>20</v>
      </c>
      <c r="B16" s="74">
        <v>0</v>
      </c>
      <c r="C16" s="74">
        <v>0</v>
      </c>
      <c r="D16" s="307">
        <v>0</v>
      </c>
      <c r="E16" s="74">
        <v>0</v>
      </c>
      <c r="F16" s="69">
        <f t="shared" si="1"/>
        <v>0</v>
      </c>
      <c r="G16" s="70">
        <f t="shared" si="0"/>
        <v>0</v>
      </c>
      <c r="I16" s="225"/>
    </row>
    <row r="17" spans="1:9" ht="15" customHeight="1" x14ac:dyDescent="0.25">
      <c r="A17" s="75" t="s">
        <v>21</v>
      </c>
      <c r="B17" s="74">
        <v>750000</v>
      </c>
      <c r="C17" s="74">
        <v>750000</v>
      </c>
      <c r="D17" s="307">
        <v>750000</v>
      </c>
      <c r="E17" s="74">
        <v>750000</v>
      </c>
      <c r="F17" s="69">
        <f t="shared" si="1"/>
        <v>0</v>
      </c>
      <c r="G17" s="70">
        <f t="shared" si="0"/>
        <v>0</v>
      </c>
      <c r="I17" s="225"/>
    </row>
    <row r="18" spans="1:9" ht="15" customHeight="1" x14ac:dyDescent="0.25">
      <c r="A18" s="75" t="s">
        <v>22</v>
      </c>
      <c r="B18" s="74">
        <v>0</v>
      </c>
      <c r="C18" s="74">
        <v>0</v>
      </c>
      <c r="D18" s="307">
        <v>0</v>
      </c>
      <c r="E18" s="74">
        <v>0</v>
      </c>
      <c r="F18" s="69">
        <f t="shared" si="1"/>
        <v>0</v>
      </c>
      <c r="G18" s="70">
        <f t="shared" si="0"/>
        <v>0</v>
      </c>
      <c r="I18" s="225"/>
    </row>
    <row r="19" spans="1:9" ht="15" customHeight="1" x14ac:dyDescent="0.25">
      <c r="A19" s="75" t="s">
        <v>23</v>
      </c>
      <c r="B19" s="74">
        <v>0</v>
      </c>
      <c r="C19" s="74">
        <v>0</v>
      </c>
      <c r="D19" s="307">
        <v>0</v>
      </c>
      <c r="E19" s="74">
        <v>0</v>
      </c>
      <c r="F19" s="69">
        <f t="shared" si="1"/>
        <v>0</v>
      </c>
      <c r="G19" s="70">
        <f t="shared" si="0"/>
        <v>0</v>
      </c>
      <c r="I19" s="225"/>
    </row>
    <row r="20" spans="1:9" ht="15" customHeight="1" x14ac:dyDescent="0.25">
      <c r="A20" s="75" t="s">
        <v>24</v>
      </c>
      <c r="B20" s="74">
        <v>0</v>
      </c>
      <c r="C20" s="74">
        <v>0</v>
      </c>
      <c r="D20" s="307">
        <v>0</v>
      </c>
      <c r="E20" s="74">
        <v>0</v>
      </c>
      <c r="F20" s="69">
        <f t="shared" si="1"/>
        <v>0</v>
      </c>
      <c r="G20" s="70">
        <f t="shared" si="0"/>
        <v>0</v>
      </c>
      <c r="I20" s="225"/>
    </row>
    <row r="21" spans="1:9" ht="15" customHeight="1" x14ac:dyDescent="0.25">
      <c r="A21" s="75" t="s">
        <v>25</v>
      </c>
      <c r="B21" s="74">
        <v>0</v>
      </c>
      <c r="C21" s="74">
        <v>0</v>
      </c>
      <c r="D21" s="307">
        <v>0</v>
      </c>
      <c r="E21" s="74">
        <v>0</v>
      </c>
      <c r="F21" s="69">
        <f t="shared" si="1"/>
        <v>0</v>
      </c>
      <c r="G21" s="70">
        <f t="shared" si="0"/>
        <v>0</v>
      </c>
      <c r="I21" s="225"/>
    </row>
    <row r="22" spans="1:9" ht="15" customHeight="1" x14ac:dyDescent="0.25">
      <c r="A22" s="75" t="s">
        <v>26</v>
      </c>
      <c r="B22" s="74">
        <v>0</v>
      </c>
      <c r="C22" s="74">
        <v>0</v>
      </c>
      <c r="D22" s="307">
        <v>0</v>
      </c>
      <c r="E22" s="74">
        <v>0</v>
      </c>
      <c r="F22" s="69">
        <f t="shared" si="1"/>
        <v>0</v>
      </c>
      <c r="G22" s="70">
        <f t="shared" si="0"/>
        <v>0</v>
      </c>
      <c r="I22" s="225"/>
    </row>
    <row r="23" spans="1:9" ht="15" customHeight="1" x14ac:dyDescent="0.25">
      <c r="A23" s="76" t="s">
        <v>27</v>
      </c>
      <c r="B23" s="74">
        <v>0</v>
      </c>
      <c r="C23" s="74">
        <v>0</v>
      </c>
      <c r="D23" s="307">
        <v>0</v>
      </c>
      <c r="E23" s="74">
        <v>0</v>
      </c>
      <c r="F23" s="69">
        <f t="shared" si="1"/>
        <v>0</v>
      </c>
      <c r="G23" s="70">
        <f t="shared" si="0"/>
        <v>0</v>
      </c>
      <c r="I23" s="225"/>
    </row>
    <row r="24" spans="1:9" ht="15" customHeight="1" x14ac:dyDescent="0.25">
      <c r="A24" s="76" t="s">
        <v>28</v>
      </c>
      <c r="B24" s="74">
        <v>0</v>
      </c>
      <c r="C24" s="74">
        <v>0</v>
      </c>
      <c r="D24" s="307">
        <v>0</v>
      </c>
      <c r="E24" s="74">
        <v>0</v>
      </c>
      <c r="F24" s="69">
        <f t="shared" si="1"/>
        <v>0</v>
      </c>
      <c r="G24" s="70">
        <f t="shared" si="0"/>
        <v>0</v>
      </c>
      <c r="I24" s="225"/>
    </row>
    <row r="25" spans="1:9" ht="15" customHeight="1" x14ac:dyDescent="0.25">
      <c r="A25" s="76" t="s">
        <v>29</v>
      </c>
      <c r="B25" s="74">
        <v>0</v>
      </c>
      <c r="C25" s="74">
        <v>0</v>
      </c>
      <c r="D25" s="307">
        <v>0</v>
      </c>
      <c r="E25" s="74">
        <v>0</v>
      </c>
      <c r="F25" s="69">
        <f t="shared" si="1"/>
        <v>0</v>
      </c>
      <c r="G25" s="70">
        <f t="shared" si="0"/>
        <v>0</v>
      </c>
      <c r="I25" s="225"/>
    </row>
    <row r="26" spans="1:9" ht="15" customHeight="1" x14ac:dyDescent="0.25">
      <c r="A26" s="76" t="s">
        <v>30</v>
      </c>
      <c r="B26" s="74">
        <v>0</v>
      </c>
      <c r="C26" s="74">
        <v>0</v>
      </c>
      <c r="D26" s="307">
        <v>0</v>
      </c>
      <c r="E26" s="74">
        <v>0</v>
      </c>
      <c r="F26" s="69">
        <f t="shared" si="1"/>
        <v>0</v>
      </c>
      <c r="G26" s="70">
        <f t="shared" si="0"/>
        <v>0</v>
      </c>
      <c r="I26" s="225"/>
    </row>
    <row r="27" spans="1:9" ht="15" customHeight="1" x14ac:dyDescent="0.25">
      <c r="A27" s="76" t="s">
        <v>31</v>
      </c>
      <c r="B27" s="74">
        <v>0</v>
      </c>
      <c r="C27" s="74">
        <v>0</v>
      </c>
      <c r="D27" s="307">
        <v>0</v>
      </c>
      <c r="E27" s="74">
        <v>0</v>
      </c>
      <c r="F27" s="69">
        <f t="shared" si="1"/>
        <v>0</v>
      </c>
      <c r="G27" s="70">
        <f t="shared" si="0"/>
        <v>0</v>
      </c>
      <c r="I27" s="225"/>
    </row>
    <row r="28" spans="1:9" ht="15" customHeight="1" x14ac:dyDescent="0.25">
      <c r="A28" s="76" t="s">
        <v>87</v>
      </c>
      <c r="B28" s="74">
        <v>0</v>
      </c>
      <c r="C28" s="74">
        <v>0</v>
      </c>
      <c r="D28" s="307">
        <v>0</v>
      </c>
      <c r="E28" s="74">
        <v>0</v>
      </c>
      <c r="F28" s="69">
        <f t="shared" si="1"/>
        <v>0</v>
      </c>
      <c r="G28" s="70">
        <f t="shared" si="0"/>
        <v>0</v>
      </c>
      <c r="I28" s="225"/>
    </row>
    <row r="29" spans="1:9" ht="15" customHeight="1" x14ac:dyDescent="0.25">
      <c r="A29" s="76" t="s">
        <v>32</v>
      </c>
      <c r="B29" s="74">
        <v>0</v>
      </c>
      <c r="C29" s="74">
        <v>0</v>
      </c>
      <c r="D29" s="307">
        <v>0</v>
      </c>
      <c r="E29" s="74">
        <v>0</v>
      </c>
      <c r="F29" s="69">
        <f t="shared" si="1"/>
        <v>0</v>
      </c>
      <c r="G29" s="70">
        <f t="shared" si="0"/>
        <v>0</v>
      </c>
      <c r="I29" s="225"/>
    </row>
    <row r="30" spans="1:9" ht="15" customHeight="1" x14ac:dyDescent="0.25">
      <c r="A30" s="217" t="s">
        <v>199</v>
      </c>
      <c r="B30" s="74">
        <v>0</v>
      </c>
      <c r="C30" s="74">
        <v>0</v>
      </c>
      <c r="D30" s="307">
        <v>0</v>
      </c>
      <c r="E30" s="74">
        <v>0</v>
      </c>
      <c r="F30" s="69">
        <f t="shared" si="1"/>
        <v>0</v>
      </c>
      <c r="G30" s="70">
        <f t="shared" si="0"/>
        <v>0</v>
      </c>
      <c r="I30" s="225"/>
    </row>
    <row r="31" spans="1:9" ht="15" customHeight="1" x14ac:dyDescent="0.25">
      <c r="A31" s="76" t="s">
        <v>200</v>
      </c>
      <c r="B31" s="74">
        <v>0</v>
      </c>
      <c r="C31" s="74">
        <v>0</v>
      </c>
      <c r="D31" s="307">
        <v>0</v>
      </c>
      <c r="E31" s="74">
        <v>0</v>
      </c>
      <c r="F31" s="69">
        <f t="shared" si="1"/>
        <v>0</v>
      </c>
      <c r="G31" s="70">
        <f t="shared" si="0"/>
        <v>0</v>
      </c>
      <c r="I31" s="225"/>
    </row>
    <row r="32" spans="1:9" ht="15" customHeight="1" x14ac:dyDescent="0.25">
      <c r="A32" s="350" t="s">
        <v>211</v>
      </c>
      <c r="B32" s="74">
        <v>0</v>
      </c>
      <c r="C32" s="74">
        <v>0</v>
      </c>
      <c r="D32" s="307">
        <v>0</v>
      </c>
      <c r="E32" s="74">
        <v>0</v>
      </c>
      <c r="F32" s="69">
        <f t="shared" ref="F32" si="2">E32-C32</f>
        <v>0</v>
      </c>
      <c r="G32" s="70">
        <f t="shared" ref="G32" si="3">IF(ISBLANK(F32),"  ",IF(C32&gt;0,F32/C32,IF(F32&gt;0,1,0)))</f>
        <v>0</v>
      </c>
      <c r="I32" s="225"/>
    </row>
    <row r="33" spans="1:14" ht="15" customHeight="1" x14ac:dyDescent="0.25">
      <c r="A33" s="77" t="s">
        <v>33</v>
      </c>
      <c r="B33" s="74"/>
      <c r="C33" s="74"/>
      <c r="D33" s="307"/>
      <c r="E33" s="74"/>
      <c r="F33" s="74"/>
      <c r="G33" s="66"/>
      <c r="I33" s="225"/>
    </row>
    <row r="34" spans="1:14" ht="15" customHeight="1" x14ac:dyDescent="0.25">
      <c r="A34" s="73" t="s">
        <v>34</v>
      </c>
      <c r="B34" s="69">
        <v>0</v>
      </c>
      <c r="C34" s="69">
        <v>0</v>
      </c>
      <c r="D34" s="306">
        <v>0</v>
      </c>
      <c r="E34" s="69">
        <v>0</v>
      </c>
      <c r="F34" s="69">
        <f>E34-C34</f>
        <v>0</v>
      </c>
      <c r="G34" s="70">
        <f>IF(ISBLANK(F34),"  ",IF(C34&gt;0,F34/C34,IF(F34&gt;0,1,0)))</f>
        <v>0</v>
      </c>
      <c r="I34" s="225"/>
    </row>
    <row r="35" spans="1:14" ht="15" customHeight="1" x14ac:dyDescent="0.25">
      <c r="A35" s="78" t="s">
        <v>35</v>
      </c>
      <c r="B35" s="74"/>
      <c r="C35" s="74"/>
      <c r="D35" s="307"/>
      <c r="E35" s="74"/>
      <c r="F35" s="74"/>
      <c r="G35" s="66"/>
      <c r="I35" s="225"/>
    </row>
    <row r="36" spans="1:14" ht="15" customHeight="1" x14ac:dyDescent="0.25">
      <c r="A36" s="73" t="s">
        <v>34</v>
      </c>
      <c r="B36" s="65">
        <v>0</v>
      </c>
      <c r="C36" s="65">
        <v>0</v>
      </c>
      <c r="D36" s="305">
        <v>0</v>
      </c>
      <c r="E36" s="65">
        <v>0</v>
      </c>
      <c r="F36" s="69">
        <f>E36-C36</f>
        <v>0</v>
      </c>
      <c r="G36" s="70">
        <f>IF(ISBLANK(F36),"  ",IF(C36&gt;0,F36/C36,IF(F36&gt;0,1,0)))</f>
        <v>0</v>
      </c>
      <c r="I36" s="225"/>
    </row>
    <row r="37" spans="1:14" ht="15" customHeight="1" x14ac:dyDescent="0.25">
      <c r="A37" s="75" t="s">
        <v>36</v>
      </c>
      <c r="B37" s="74"/>
      <c r="C37" s="74"/>
      <c r="D37" s="307"/>
      <c r="E37" s="74"/>
      <c r="F37" s="72"/>
      <c r="G37" s="70" t="str">
        <f>IF(ISBLANK(F37),"  ",IF(C37&gt;0,F37/C37,IF(F37&gt;0,1,0)))</f>
        <v xml:space="preserve">  </v>
      </c>
      <c r="I37" s="225"/>
    </row>
    <row r="38" spans="1:14" s="124" customFormat="1" ht="15" customHeight="1" x14ac:dyDescent="0.25">
      <c r="A38" s="79" t="s">
        <v>38</v>
      </c>
      <c r="B38" s="80">
        <v>6711927</v>
      </c>
      <c r="C38" s="80">
        <v>9211927</v>
      </c>
      <c r="D38" s="311">
        <v>9211927</v>
      </c>
      <c r="E38" s="80">
        <v>7703416</v>
      </c>
      <c r="F38" s="80">
        <f>E38-C38</f>
        <v>-1508511</v>
      </c>
      <c r="G38" s="81">
        <f>IF(ISBLANK(F38),"  ",IF(C38&gt;0,F38/C38,IF(F38&gt;0,1,0)))</f>
        <v>-0.16375629116470419</v>
      </c>
      <c r="I38" s="226"/>
    </row>
    <row r="39" spans="1:14" ht="15" customHeight="1" x14ac:dyDescent="0.25">
      <c r="A39" s="77" t="s">
        <v>39</v>
      </c>
      <c r="B39" s="74"/>
      <c r="C39" s="74"/>
      <c r="D39" s="307"/>
      <c r="E39" s="74"/>
      <c r="F39" s="74"/>
      <c r="G39" s="66"/>
      <c r="I39" s="225"/>
    </row>
    <row r="40" spans="1:14" ht="15" customHeight="1" x14ac:dyDescent="0.25">
      <c r="A40" s="82" t="s">
        <v>40</v>
      </c>
      <c r="B40" s="69">
        <v>0</v>
      </c>
      <c r="C40" s="69">
        <v>0</v>
      </c>
      <c r="D40" s="306">
        <v>0</v>
      </c>
      <c r="E40" s="69">
        <v>0</v>
      </c>
      <c r="F40" s="69">
        <f>E40-C40</f>
        <v>0</v>
      </c>
      <c r="G40" s="70">
        <f t="shared" ref="G40:G45" si="4">IF(ISBLANK(F40),"  ",IF(C40&gt;0,F40/C40,IF(F40&gt;0,1,0)))</f>
        <v>0</v>
      </c>
      <c r="I40" s="225"/>
    </row>
    <row r="41" spans="1:14" ht="15" customHeight="1" x14ac:dyDescent="0.25">
      <c r="A41" s="83" t="s">
        <v>41</v>
      </c>
      <c r="B41" s="69">
        <v>0</v>
      </c>
      <c r="C41" s="69">
        <v>0</v>
      </c>
      <c r="D41" s="306">
        <v>0</v>
      </c>
      <c r="E41" s="69">
        <v>0</v>
      </c>
      <c r="F41" s="72">
        <f>E41-C41</f>
        <v>0</v>
      </c>
      <c r="G41" s="70">
        <f t="shared" si="4"/>
        <v>0</v>
      </c>
      <c r="I41" s="225"/>
    </row>
    <row r="42" spans="1:14" ht="15" customHeight="1" x14ac:dyDescent="0.25">
      <c r="A42" s="83" t="s">
        <v>42</v>
      </c>
      <c r="B42" s="69">
        <v>0</v>
      </c>
      <c r="C42" s="69">
        <v>0</v>
      </c>
      <c r="D42" s="306">
        <v>0</v>
      </c>
      <c r="E42" s="69">
        <v>0</v>
      </c>
      <c r="F42" s="72">
        <f t="shared" ref="F42:F45" si="5">E42-C42</f>
        <v>0</v>
      </c>
      <c r="G42" s="70">
        <f t="shared" si="4"/>
        <v>0</v>
      </c>
      <c r="I42" s="225"/>
    </row>
    <row r="43" spans="1:14" ht="15" customHeight="1" x14ac:dyDescent="0.25">
      <c r="A43" s="83" t="s">
        <v>43</v>
      </c>
      <c r="B43" s="69">
        <v>0</v>
      </c>
      <c r="C43" s="69">
        <v>0</v>
      </c>
      <c r="D43" s="306">
        <v>0</v>
      </c>
      <c r="E43" s="69">
        <v>0</v>
      </c>
      <c r="F43" s="72">
        <f t="shared" si="5"/>
        <v>0</v>
      </c>
      <c r="G43" s="70">
        <f t="shared" si="4"/>
        <v>0</v>
      </c>
      <c r="I43" s="225"/>
    </row>
    <row r="44" spans="1:14" ht="15" customHeight="1" x14ac:dyDescent="0.25">
      <c r="A44" s="84" t="s">
        <v>44</v>
      </c>
      <c r="B44" s="69">
        <v>0</v>
      </c>
      <c r="C44" s="69">
        <v>0</v>
      </c>
      <c r="D44" s="306">
        <v>0</v>
      </c>
      <c r="E44" s="69">
        <v>0</v>
      </c>
      <c r="F44" s="72">
        <f t="shared" si="5"/>
        <v>0</v>
      </c>
      <c r="G44" s="70">
        <f t="shared" si="4"/>
        <v>0</v>
      </c>
      <c r="I44" s="225"/>
    </row>
    <row r="45" spans="1:14" s="124" customFormat="1" ht="15" customHeight="1" x14ac:dyDescent="0.25">
      <c r="A45" s="77" t="s">
        <v>45</v>
      </c>
      <c r="B45" s="85">
        <v>0</v>
      </c>
      <c r="C45" s="85">
        <v>0</v>
      </c>
      <c r="D45" s="315">
        <v>0</v>
      </c>
      <c r="E45" s="85">
        <v>0</v>
      </c>
      <c r="F45" s="96">
        <f t="shared" si="5"/>
        <v>0</v>
      </c>
      <c r="G45" s="81">
        <f t="shared" si="4"/>
        <v>0</v>
      </c>
      <c r="I45" s="226"/>
      <c r="N45" s="124" t="s">
        <v>46</v>
      </c>
    </row>
    <row r="46" spans="1:14" ht="15" customHeight="1" x14ac:dyDescent="0.25">
      <c r="A46" s="75" t="s">
        <v>46</v>
      </c>
      <c r="B46" s="74"/>
      <c r="C46" s="74"/>
      <c r="D46" s="307"/>
      <c r="E46" s="74"/>
      <c r="F46" s="74"/>
      <c r="G46" s="66"/>
      <c r="I46" s="225"/>
    </row>
    <row r="47" spans="1:14" s="124" customFormat="1" ht="15" customHeight="1" x14ac:dyDescent="0.25">
      <c r="A47" s="86" t="s">
        <v>47</v>
      </c>
      <c r="B47" s="87">
        <v>0</v>
      </c>
      <c r="C47" s="87">
        <v>0</v>
      </c>
      <c r="D47" s="310">
        <v>0</v>
      </c>
      <c r="E47" s="87">
        <v>0</v>
      </c>
      <c r="F47" s="87">
        <f>E47-C47</f>
        <v>0</v>
      </c>
      <c r="G47" s="81">
        <f>IF(ISBLANK(F47),"  ",IF(C47&gt;0,F47/C47,IF(F47&gt;0,1,0)))</f>
        <v>0</v>
      </c>
      <c r="I47" s="226"/>
    </row>
    <row r="48" spans="1:14" ht="15" customHeight="1" x14ac:dyDescent="0.25">
      <c r="A48" s="75" t="s">
        <v>46</v>
      </c>
      <c r="B48" s="80"/>
      <c r="C48" s="80"/>
      <c r="D48" s="311"/>
      <c r="E48" s="80"/>
      <c r="F48" s="74"/>
      <c r="G48" s="66"/>
      <c r="I48" s="226"/>
    </row>
    <row r="49" spans="1:9" ht="15" customHeight="1" x14ac:dyDescent="0.25">
      <c r="A49" s="86" t="s">
        <v>198</v>
      </c>
      <c r="B49" s="87">
        <v>0</v>
      </c>
      <c r="C49" s="87">
        <v>0</v>
      </c>
      <c r="D49" s="310">
        <v>0</v>
      </c>
      <c r="E49" s="87">
        <v>0</v>
      </c>
      <c r="F49" s="87">
        <f>E49-C49</f>
        <v>0</v>
      </c>
      <c r="G49" s="81">
        <f>IF(ISBLANK(F49)," ",IF(C49&gt;0,F49/C49,IF(F49&gt;0,1,0)))</f>
        <v>0</v>
      </c>
      <c r="I49" s="226"/>
    </row>
    <row r="50" spans="1:9" ht="15" customHeight="1" x14ac:dyDescent="0.25">
      <c r="A50" s="73"/>
      <c r="B50" s="65"/>
      <c r="C50" s="65"/>
      <c r="D50" s="305"/>
      <c r="E50" s="65"/>
      <c r="F50" s="65"/>
      <c r="G50" s="67"/>
      <c r="I50" s="225"/>
    </row>
    <row r="51" spans="1:9" s="124" customFormat="1" ht="15" customHeight="1" x14ac:dyDescent="0.25">
      <c r="A51" s="86" t="s">
        <v>48</v>
      </c>
      <c r="B51" s="87">
        <v>0</v>
      </c>
      <c r="C51" s="87">
        <v>0</v>
      </c>
      <c r="D51" s="310">
        <v>0</v>
      </c>
      <c r="E51" s="87">
        <v>0</v>
      </c>
      <c r="F51" s="87">
        <f>E51-C51</f>
        <v>0</v>
      </c>
      <c r="G51" s="81">
        <f>IF(ISBLANK(F51),"  ",IF(C51&gt;0,F51/C51,IF(F51&gt;0,1,0)))</f>
        <v>0</v>
      </c>
      <c r="I51" s="226"/>
    </row>
    <row r="52" spans="1:9" ht="15" customHeight="1" x14ac:dyDescent="0.25">
      <c r="A52" s="75" t="s">
        <v>46</v>
      </c>
      <c r="B52" s="74"/>
      <c r="C52" s="74"/>
      <c r="D52" s="307"/>
      <c r="E52" s="74"/>
      <c r="F52" s="74"/>
      <c r="G52" s="66"/>
      <c r="I52" s="225"/>
    </row>
    <row r="53" spans="1:9" s="124" customFormat="1" ht="15" customHeight="1" x14ac:dyDescent="0.25">
      <c r="A53" s="77" t="s">
        <v>49</v>
      </c>
      <c r="B53" s="85">
        <v>0</v>
      </c>
      <c r="C53" s="85">
        <v>0</v>
      </c>
      <c r="D53" s="315">
        <v>0</v>
      </c>
      <c r="E53" s="85">
        <v>0</v>
      </c>
      <c r="F53" s="85">
        <f>E53-C53</f>
        <v>0</v>
      </c>
      <c r="G53" s="81">
        <f>IF(ISBLANK(F53),"  ",IF(C53&gt;0,F53/C53,IF(F53&gt;0,1,0)))</f>
        <v>0</v>
      </c>
      <c r="I53" s="226"/>
    </row>
    <row r="54" spans="1:9" ht="15" customHeight="1" x14ac:dyDescent="0.25">
      <c r="A54" s="75" t="s">
        <v>46</v>
      </c>
      <c r="B54" s="74"/>
      <c r="C54" s="74"/>
      <c r="D54" s="307"/>
      <c r="E54" s="74"/>
      <c r="F54" s="74"/>
      <c r="G54" s="66"/>
      <c r="I54" s="225"/>
    </row>
    <row r="55" spans="1:9" s="124" customFormat="1" ht="15" customHeight="1" x14ac:dyDescent="0.25">
      <c r="A55" s="88" t="s">
        <v>50</v>
      </c>
      <c r="B55" s="89">
        <v>3406930</v>
      </c>
      <c r="C55" s="89">
        <v>6154209</v>
      </c>
      <c r="D55" s="316">
        <v>6154209</v>
      </c>
      <c r="E55" s="89">
        <v>3654209</v>
      </c>
      <c r="F55" s="89">
        <f>E55-C55</f>
        <v>-2500000</v>
      </c>
      <c r="G55" s="81">
        <f>IF(ISBLANK(F55),"  ",IF(C55&gt;0,F55/C55,IF(F55&gt;0,1,0)))</f>
        <v>-0.4062260478966509</v>
      </c>
      <c r="I55" s="226"/>
    </row>
    <row r="56" spans="1:9" ht="15" customHeight="1" x14ac:dyDescent="0.25">
      <c r="A56" s="77"/>
      <c r="B56" s="65"/>
      <c r="C56" s="65"/>
      <c r="D56" s="305"/>
      <c r="E56" s="65"/>
      <c r="F56" s="65"/>
      <c r="G56" s="90"/>
      <c r="I56" s="225"/>
    </row>
    <row r="57" spans="1:9" s="124" customFormat="1" ht="15" customHeight="1" x14ac:dyDescent="0.25">
      <c r="A57" s="77" t="s">
        <v>51</v>
      </c>
      <c r="B57" s="85">
        <v>0</v>
      </c>
      <c r="C57" s="85">
        <v>0</v>
      </c>
      <c r="D57" s="315">
        <v>0</v>
      </c>
      <c r="E57" s="85">
        <v>0</v>
      </c>
      <c r="F57" s="89">
        <f>E57-C57</f>
        <v>0</v>
      </c>
      <c r="G57" s="81">
        <f>IF(ISBLANK(F57),"  ",IF(C57&gt;0,F57/C57,IF(F57&gt;0,1,0)))</f>
        <v>0</v>
      </c>
      <c r="I57" s="226"/>
    </row>
    <row r="58" spans="1:9" ht="15" customHeight="1" x14ac:dyDescent="0.25">
      <c r="A58" s="75"/>
      <c r="B58" s="74"/>
      <c r="C58" s="74"/>
      <c r="D58" s="307"/>
      <c r="E58" s="74"/>
      <c r="F58" s="74"/>
      <c r="G58" s="66"/>
      <c r="I58" s="225"/>
    </row>
    <row r="59" spans="1:9" s="124" customFormat="1" ht="15" customHeight="1" x14ac:dyDescent="0.25">
      <c r="A59" s="91" t="s">
        <v>52</v>
      </c>
      <c r="B59" s="85">
        <v>10118857</v>
      </c>
      <c r="C59" s="85">
        <v>15366136</v>
      </c>
      <c r="D59" s="315">
        <v>15366136</v>
      </c>
      <c r="E59" s="85">
        <v>11357625</v>
      </c>
      <c r="F59" s="85">
        <f>E59-C59</f>
        <v>-4008511</v>
      </c>
      <c r="G59" s="81">
        <f>IF(ISBLANK(F59),"  ",IF(C59&gt;0,F59/C59,IF(F59&gt;0,1,0)))</f>
        <v>-0.2608665574741757</v>
      </c>
      <c r="I59" s="226"/>
    </row>
    <row r="60" spans="1:9" ht="15" customHeight="1" x14ac:dyDescent="0.25">
      <c r="A60" s="92"/>
      <c r="B60" s="74"/>
      <c r="C60" s="74"/>
      <c r="D60" s="307"/>
      <c r="E60" s="74"/>
      <c r="F60" s="74"/>
      <c r="G60" s="66" t="s">
        <v>46</v>
      </c>
      <c r="I60" s="225"/>
    </row>
    <row r="61" spans="1:9" ht="15" customHeight="1" x14ac:dyDescent="0.25">
      <c r="A61" s="93"/>
      <c r="B61" s="65"/>
      <c r="C61" s="65"/>
      <c r="D61" s="305"/>
      <c r="E61" s="65"/>
      <c r="F61" s="65"/>
      <c r="G61" s="67" t="s">
        <v>46</v>
      </c>
      <c r="I61" s="225"/>
    </row>
    <row r="62" spans="1:9" ht="15" customHeight="1" x14ac:dyDescent="0.25">
      <c r="A62" s="91" t="s">
        <v>53</v>
      </c>
      <c r="B62" s="65"/>
      <c r="C62" s="65"/>
      <c r="D62" s="305"/>
      <c r="E62" s="65"/>
      <c r="F62" s="65"/>
      <c r="G62" s="67"/>
      <c r="I62" s="225"/>
    </row>
    <row r="63" spans="1:9" ht="15" customHeight="1" x14ac:dyDescent="0.25">
      <c r="A63" s="73" t="s">
        <v>54</v>
      </c>
      <c r="B63" s="65">
        <v>0</v>
      </c>
      <c r="C63" s="65">
        <v>0</v>
      </c>
      <c r="D63" s="305">
        <v>0</v>
      </c>
      <c r="E63" s="65">
        <v>0</v>
      </c>
      <c r="F63" s="65">
        <f>E63-C63</f>
        <v>0</v>
      </c>
      <c r="G63" s="70">
        <f t="shared" ref="G63:G76" si="6">IF(ISBLANK(F63),"  ",IF(C63&gt;0,F63/C63,IF(F63&gt;0,1,0)))</f>
        <v>0</v>
      </c>
      <c r="I63" s="225"/>
    </row>
    <row r="64" spans="1:9" ht="15" customHeight="1" x14ac:dyDescent="0.25">
      <c r="A64" s="75" t="s">
        <v>55</v>
      </c>
      <c r="B64" s="74">
        <v>2721132.1799999997</v>
      </c>
      <c r="C64" s="74">
        <v>5602604</v>
      </c>
      <c r="D64" s="307">
        <v>5602604</v>
      </c>
      <c r="E64" s="74">
        <v>2920112</v>
      </c>
      <c r="F64" s="74">
        <f>E64-C64</f>
        <v>-2682492</v>
      </c>
      <c r="G64" s="70">
        <f t="shared" si="6"/>
        <v>-0.47879378945932999</v>
      </c>
      <c r="I64" s="225"/>
    </row>
    <row r="65" spans="1:11" ht="15" customHeight="1" x14ac:dyDescent="0.25">
      <c r="A65" s="75" t="s">
        <v>56</v>
      </c>
      <c r="B65" s="74">
        <v>2730512.43</v>
      </c>
      <c r="C65" s="74">
        <v>3835829</v>
      </c>
      <c r="D65" s="307">
        <v>3835829</v>
      </c>
      <c r="E65" s="74">
        <v>2637579</v>
      </c>
      <c r="F65" s="74">
        <f t="shared" ref="F65:F76" si="7">E65-C65</f>
        <v>-1198250</v>
      </c>
      <c r="G65" s="70">
        <f t="shared" si="6"/>
        <v>-0.31238358122846455</v>
      </c>
      <c r="I65" s="225"/>
    </row>
    <row r="66" spans="1:11" ht="15" customHeight="1" x14ac:dyDescent="0.25">
      <c r="A66" s="75" t="s">
        <v>57</v>
      </c>
      <c r="B66" s="74">
        <v>47470</v>
      </c>
      <c r="C66" s="74">
        <v>47470</v>
      </c>
      <c r="D66" s="307">
        <v>47470</v>
      </c>
      <c r="E66" s="74">
        <v>47855</v>
      </c>
      <c r="F66" s="74">
        <f t="shared" si="7"/>
        <v>385</v>
      </c>
      <c r="G66" s="70">
        <f t="shared" si="6"/>
        <v>8.1103855066357693E-3</v>
      </c>
      <c r="I66" s="225"/>
    </row>
    <row r="67" spans="1:11" ht="15" customHeight="1" x14ac:dyDescent="0.25">
      <c r="A67" s="75" t="s">
        <v>58</v>
      </c>
      <c r="B67" s="74">
        <v>0</v>
      </c>
      <c r="C67" s="74">
        <v>0</v>
      </c>
      <c r="D67" s="307">
        <v>0</v>
      </c>
      <c r="E67" s="74">
        <v>0</v>
      </c>
      <c r="F67" s="74">
        <f t="shared" si="7"/>
        <v>0</v>
      </c>
      <c r="G67" s="70">
        <f t="shared" si="6"/>
        <v>0</v>
      </c>
      <c r="I67" s="225"/>
    </row>
    <row r="68" spans="1:11" ht="15" customHeight="1" x14ac:dyDescent="0.25">
      <c r="A68" s="75" t="s">
        <v>59</v>
      </c>
      <c r="B68" s="74">
        <v>2933198.6399999997</v>
      </c>
      <c r="C68" s="74">
        <v>4818215</v>
      </c>
      <c r="D68" s="307">
        <v>4818215</v>
      </c>
      <c r="E68" s="74">
        <v>3376036</v>
      </c>
      <c r="F68" s="74">
        <f t="shared" si="7"/>
        <v>-1442179</v>
      </c>
      <c r="G68" s="70">
        <f t="shared" si="6"/>
        <v>-0.29931810846963036</v>
      </c>
      <c r="I68" s="225"/>
    </row>
    <row r="69" spans="1:11" ht="15" customHeight="1" x14ac:dyDescent="0.25">
      <c r="A69" s="75" t="s">
        <v>60</v>
      </c>
      <c r="B69" s="74">
        <v>0</v>
      </c>
      <c r="C69" s="74">
        <v>0</v>
      </c>
      <c r="D69" s="307">
        <v>0</v>
      </c>
      <c r="E69" s="74">
        <v>0</v>
      </c>
      <c r="F69" s="74">
        <f t="shared" si="7"/>
        <v>0</v>
      </c>
      <c r="G69" s="70">
        <f t="shared" si="6"/>
        <v>0</v>
      </c>
      <c r="I69" s="225"/>
    </row>
    <row r="70" spans="1:11" ht="15" customHeight="1" x14ac:dyDescent="0.25">
      <c r="A70" s="75" t="s">
        <v>61</v>
      </c>
      <c r="B70" s="74">
        <v>1686544.12</v>
      </c>
      <c r="C70" s="74">
        <v>1062018</v>
      </c>
      <c r="D70" s="307">
        <v>1062018</v>
      </c>
      <c r="E70" s="74">
        <v>2376043</v>
      </c>
      <c r="F70" s="74">
        <f t="shared" si="7"/>
        <v>1314025</v>
      </c>
      <c r="G70" s="70">
        <f t="shared" si="6"/>
        <v>1.2372907050539632</v>
      </c>
      <c r="I70" s="225"/>
    </row>
    <row r="71" spans="1:11" s="124" customFormat="1" ht="15" customHeight="1" x14ac:dyDescent="0.25">
      <c r="A71" s="94" t="s">
        <v>62</v>
      </c>
      <c r="B71" s="80">
        <v>10118857.370000001</v>
      </c>
      <c r="C71" s="80">
        <v>15366136</v>
      </c>
      <c r="D71" s="311">
        <v>15366136</v>
      </c>
      <c r="E71" s="80">
        <v>11357625</v>
      </c>
      <c r="F71" s="80">
        <f t="shared" si="7"/>
        <v>-4008511</v>
      </c>
      <c r="G71" s="81">
        <f t="shared" si="6"/>
        <v>-0.2608665574741757</v>
      </c>
      <c r="I71" s="226"/>
      <c r="J71" s="189"/>
      <c r="K71" s="189"/>
    </row>
    <row r="72" spans="1:11" ht="15" customHeight="1" x14ac:dyDescent="0.25">
      <c r="A72" s="75" t="s">
        <v>63</v>
      </c>
      <c r="B72" s="74">
        <v>0</v>
      </c>
      <c r="C72" s="74">
        <v>0</v>
      </c>
      <c r="D72" s="307">
        <v>0</v>
      </c>
      <c r="E72" s="74">
        <v>0</v>
      </c>
      <c r="F72" s="74">
        <f t="shared" si="7"/>
        <v>0</v>
      </c>
      <c r="G72" s="70">
        <f t="shared" si="6"/>
        <v>0</v>
      </c>
      <c r="I72" s="225"/>
    </row>
    <row r="73" spans="1:11" ht="15" customHeight="1" x14ac:dyDescent="0.25">
      <c r="A73" s="75" t="s">
        <v>64</v>
      </c>
      <c r="B73" s="74">
        <v>0</v>
      </c>
      <c r="C73" s="74">
        <v>0</v>
      </c>
      <c r="D73" s="307">
        <v>0</v>
      </c>
      <c r="E73" s="74">
        <v>0</v>
      </c>
      <c r="F73" s="74">
        <f t="shared" si="7"/>
        <v>0</v>
      </c>
      <c r="G73" s="70">
        <f t="shared" si="6"/>
        <v>0</v>
      </c>
      <c r="I73" s="225"/>
    </row>
    <row r="74" spans="1:11" ht="15" customHeight="1" x14ac:dyDescent="0.25">
      <c r="A74" s="75" t="s">
        <v>65</v>
      </c>
      <c r="B74" s="74">
        <v>0</v>
      </c>
      <c r="C74" s="74">
        <v>0</v>
      </c>
      <c r="D74" s="307">
        <v>0</v>
      </c>
      <c r="E74" s="74">
        <v>0</v>
      </c>
      <c r="F74" s="74">
        <f t="shared" si="7"/>
        <v>0</v>
      </c>
      <c r="G74" s="70">
        <f t="shared" si="6"/>
        <v>0</v>
      </c>
      <c r="I74" s="225"/>
    </row>
    <row r="75" spans="1:11" ht="15" customHeight="1" x14ac:dyDescent="0.25">
      <c r="A75" s="75" t="s">
        <v>66</v>
      </c>
      <c r="B75" s="74">
        <v>0</v>
      </c>
      <c r="C75" s="74">
        <v>0</v>
      </c>
      <c r="D75" s="307">
        <v>0</v>
      </c>
      <c r="E75" s="74">
        <v>0</v>
      </c>
      <c r="F75" s="74">
        <f t="shared" si="7"/>
        <v>0</v>
      </c>
      <c r="G75" s="70">
        <f t="shared" si="6"/>
        <v>0</v>
      </c>
      <c r="I75" s="225"/>
    </row>
    <row r="76" spans="1:11" s="124" customFormat="1" ht="15" customHeight="1" x14ac:dyDescent="0.25">
      <c r="A76" s="95" t="s">
        <v>67</v>
      </c>
      <c r="B76" s="96">
        <v>10118857.370000001</v>
      </c>
      <c r="C76" s="96">
        <v>15366136</v>
      </c>
      <c r="D76" s="317">
        <v>15366136</v>
      </c>
      <c r="E76" s="96">
        <v>11357625</v>
      </c>
      <c r="F76" s="229">
        <f t="shared" si="7"/>
        <v>-4008511</v>
      </c>
      <c r="G76" s="81">
        <f t="shared" si="6"/>
        <v>-0.2608665574741757</v>
      </c>
      <c r="I76" s="226"/>
      <c r="J76" s="189"/>
      <c r="K76" s="189"/>
    </row>
    <row r="77" spans="1:11" ht="15" customHeight="1" x14ac:dyDescent="0.25">
      <c r="A77" s="93"/>
      <c r="B77" s="65"/>
      <c r="C77" s="65"/>
      <c r="D77" s="305"/>
      <c r="E77" s="65"/>
      <c r="F77" s="65"/>
      <c r="G77" s="67"/>
      <c r="I77" s="225"/>
    </row>
    <row r="78" spans="1:11" ht="15" customHeight="1" x14ac:dyDescent="0.25">
      <c r="A78" s="91" t="s">
        <v>68</v>
      </c>
      <c r="B78" s="65"/>
      <c r="C78" s="65"/>
      <c r="D78" s="305"/>
      <c r="E78" s="65"/>
      <c r="F78" s="65"/>
      <c r="G78" s="67"/>
      <c r="I78" s="225"/>
    </row>
    <row r="79" spans="1:11" ht="15" customHeight="1" x14ac:dyDescent="0.25">
      <c r="A79" s="73" t="s">
        <v>69</v>
      </c>
      <c r="B79" s="69">
        <v>4710075.16</v>
      </c>
      <c r="C79" s="69">
        <v>5492010</v>
      </c>
      <c r="D79" s="306">
        <v>5492010</v>
      </c>
      <c r="E79" s="69">
        <v>5200822</v>
      </c>
      <c r="F79" s="65">
        <f>E79-C79</f>
        <v>-291188</v>
      </c>
      <c r="G79" s="70">
        <f t="shared" ref="G79:G97" si="8">IF(ISBLANK(F79),"  ",IF(C79&gt;0,F79/C79,IF(F79&gt;0,1,0)))</f>
        <v>-5.302029675838172E-2</v>
      </c>
      <c r="I79" s="225"/>
    </row>
    <row r="80" spans="1:11" ht="15" customHeight="1" x14ac:dyDescent="0.25">
      <c r="A80" s="75" t="s">
        <v>70</v>
      </c>
      <c r="B80" s="72">
        <v>52083.25</v>
      </c>
      <c r="C80" s="72">
        <v>53000</v>
      </c>
      <c r="D80" s="314">
        <v>53000</v>
      </c>
      <c r="E80" s="72">
        <v>85000</v>
      </c>
      <c r="F80" s="74">
        <f>E80-C80</f>
        <v>32000</v>
      </c>
      <c r="G80" s="70">
        <f t="shared" si="8"/>
        <v>0.60377358490566035</v>
      </c>
      <c r="I80" s="225"/>
    </row>
    <row r="81" spans="1:11" ht="15" customHeight="1" x14ac:dyDescent="0.25">
      <c r="A81" s="75" t="s">
        <v>71</v>
      </c>
      <c r="B81" s="65">
        <v>2038637.07</v>
      </c>
      <c r="C81" s="65">
        <v>2239218</v>
      </c>
      <c r="D81" s="305">
        <v>2239218</v>
      </c>
      <c r="E81" s="65">
        <v>2489586</v>
      </c>
      <c r="F81" s="74">
        <f t="shared" ref="F81:F96" si="9">E81-C81</f>
        <v>250368</v>
      </c>
      <c r="G81" s="70">
        <f t="shared" si="8"/>
        <v>0.11181046240249945</v>
      </c>
      <c r="I81" s="225"/>
    </row>
    <row r="82" spans="1:11" s="124" customFormat="1" ht="15" customHeight="1" x14ac:dyDescent="0.25">
      <c r="A82" s="94" t="s">
        <v>72</v>
      </c>
      <c r="B82" s="96">
        <v>6800795.4800000004</v>
      </c>
      <c r="C82" s="96">
        <v>7784228</v>
      </c>
      <c r="D82" s="317">
        <v>7784228</v>
      </c>
      <c r="E82" s="96">
        <v>7775408</v>
      </c>
      <c r="F82" s="80">
        <f t="shared" si="9"/>
        <v>-8820</v>
      </c>
      <c r="G82" s="81">
        <f t="shared" si="8"/>
        <v>-1.1330603368760524E-3</v>
      </c>
      <c r="I82" s="226"/>
      <c r="J82" s="189"/>
      <c r="K82" s="189"/>
    </row>
    <row r="83" spans="1:11" ht="15" customHeight="1" x14ac:dyDescent="0.25">
      <c r="A83" s="75" t="s">
        <v>73</v>
      </c>
      <c r="B83" s="72">
        <v>14431.740000000002</v>
      </c>
      <c r="C83" s="72">
        <v>100471</v>
      </c>
      <c r="D83" s="314">
        <v>100471</v>
      </c>
      <c r="E83" s="72">
        <v>95000</v>
      </c>
      <c r="F83" s="74">
        <f t="shared" si="9"/>
        <v>-5471</v>
      </c>
      <c r="G83" s="70">
        <f t="shared" si="8"/>
        <v>-5.4453523902419601E-2</v>
      </c>
      <c r="I83" s="225"/>
    </row>
    <row r="84" spans="1:11" ht="15" customHeight="1" x14ac:dyDescent="0.25">
      <c r="A84" s="75" t="s">
        <v>74</v>
      </c>
      <c r="B84" s="69">
        <v>505136.21</v>
      </c>
      <c r="C84" s="69">
        <v>437554</v>
      </c>
      <c r="D84" s="306">
        <v>437554</v>
      </c>
      <c r="E84" s="69">
        <v>470558</v>
      </c>
      <c r="F84" s="74">
        <f t="shared" si="9"/>
        <v>33004</v>
      </c>
      <c r="G84" s="70">
        <f t="shared" si="8"/>
        <v>7.5428404265530657E-2</v>
      </c>
      <c r="I84" s="225"/>
    </row>
    <row r="85" spans="1:11" ht="15" customHeight="1" x14ac:dyDescent="0.25">
      <c r="A85" s="75" t="s">
        <v>75</v>
      </c>
      <c r="B85" s="65">
        <v>210613.38</v>
      </c>
      <c r="C85" s="65">
        <v>189440</v>
      </c>
      <c r="D85" s="305">
        <v>189440</v>
      </c>
      <c r="E85" s="65">
        <v>225177</v>
      </c>
      <c r="F85" s="74">
        <f t="shared" si="9"/>
        <v>35737</v>
      </c>
      <c r="G85" s="70">
        <f t="shared" si="8"/>
        <v>0.18864548141891893</v>
      </c>
      <c r="I85" s="225"/>
    </row>
    <row r="86" spans="1:11" s="124" customFormat="1" ht="15" customHeight="1" x14ac:dyDescent="0.25">
      <c r="A86" s="78" t="s">
        <v>76</v>
      </c>
      <c r="B86" s="96">
        <v>730181.33000000007</v>
      </c>
      <c r="C86" s="96">
        <v>727465</v>
      </c>
      <c r="D86" s="317">
        <v>727465</v>
      </c>
      <c r="E86" s="96">
        <v>790735</v>
      </c>
      <c r="F86" s="80">
        <f t="shared" si="9"/>
        <v>63270</v>
      </c>
      <c r="G86" s="81">
        <f t="shared" si="8"/>
        <v>8.697325644532726E-2</v>
      </c>
      <c r="I86" s="226"/>
      <c r="J86" s="189"/>
      <c r="K86" s="189"/>
    </row>
    <row r="87" spans="1:11" ht="15" customHeight="1" x14ac:dyDescent="0.25">
      <c r="A87" s="75" t="s">
        <v>77</v>
      </c>
      <c r="B87" s="65">
        <v>39000</v>
      </c>
      <c r="C87" s="65">
        <v>30849</v>
      </c>
      <c r="D87" s="305">
        <v>30849</v>
      </c>
      <c r="E87" s="65">
        <v>35000</v>
      </c>
      <c r="F87" s="74">
        <f t="shared" si="9"/>
        <v>4151</v>
      </c>
      <c r="G87" s="70">
        <f t="shared" si="8"/>
        <v>0.13455865668255049</v>
      </c>
      <c r="I87" s="225"/>
    </row>
    <row r="88" spans="1:11" ht="15" customHeight="1" x14ac:dyDescent="0.25">
      <c r="A88" s="75" t="s">
        <v>78</v>
      </c>
      <c r="B88" s="74">
        <v>2080980.55</v>
      </c>
      <c r="C88" s="74">
        <v>1563284</v>
      </c>
      <c r="D88" s="307">
        <v>1563284</v>
      </c>
      <c r="E88" s="74">
        <v>1840357</v>
      </c>
      <c r="F88" s="74">
        <f t="shared" si="9"/>
        <v>277073</v>
      </c>
      <c r="G88" s="70">
        <f t="shared" si="8"/>
        <v>0.17723778916690761</v>
      </c>
      <c r="I88" s="225"/>
    </row>
    <row r="89" spans="1:11" ht="15" customHeight="1" x14ac:dyDescent="0.25">
      <c r="A89" s="75" t="s">
        <v>79</v>
      </c>
      <c r="B89" s="74">
        <v>0</v>
      </c>
      <c r="C89" s="74">
        <v>0</v>
      </c>
      <c r="D89" s="307">
        <v>0</v>
      </c>
      <c r="E89" s="74">
        <v>0</v>
      </c>
      <c r="F89" s="74">
        <f t="shared" si="9"/>
        <v>0</v>
      </c>
      <c r="G89" s="70">
        <f t="shared" si="8"/>
        <v>0</v>
      </c>
      <c r="I89" s="225"/>
    </row>
    <row r="90" spans="1:11" ht="15" customHeight="1" x14ac:dyDescent="0.25">
      <c r="A90" s="75" t="s">
        <v>80</v>
      </c>
      <c r="B90" s="74">
        <v>0</v>
      </c>
      <c r="C90" s="74">
        <v>0</v>
      </c>
      <c r="D90" s="307">
        <v>0</v>
      </c>
      <c r="E90" s="74">
        <v>0</v>
      </c>
      <c r="F90" s="74">
        <f t="shared" si="9"/>
        <v>0</v>
      </c>
      <c r="G90" s="70">
        <f t="shared" si="8"/>
        <v>0</v>
      </c>
      <c r="I90" s="225"/>
    </row>
    <row r="91" spans="1:11" s="124" customFormat="1" ht="15" customHeight="1" x14ac:dyDescent="0.25">
      <c r="A91" s="78" t="s">
        <v>81</v>
      </c>
      <c r="B91" s="80">
        <v>2119980.5499999998</v>
      </c>
      <c r="C91" s="80">
        <v>1594133</v>
      </c>
      <c r="D91" s="311">
        <v>1594133</v>
      </c>
      <c r="E91" s="80">
        <v>1875357</v>
      </c>
      <c r="F91" s="80">
        <f t="shared" si="9"/>
        <v>281224</v>
      </c>
      <c r="G91" s="81">
        <f t="shared" si="8"/>
        <v>0.17641188031362504</v>
      </c>
      <c r="I91" s="226"/>
      <c r="J91" s="189"/>
      <c r="K91" s="189"/>
    </row>
    <row r="92" spans="1:11" ht="15" customHeight="1" x14ac:dyDescent="0.25">
      <c r="A92" s="75" t="s">
        <v>82</v>
      </c>
      <c r="B92" s="74">
        <v>467900.01</v>
      </c>
      <c r="C92" s="74">
        <v>260310</v>
      </c>
      <c r="D92" s="307">
        <v>260310</v>
      </c>
      <c r="E92" s="74">
        <v>114331</v>
      </c>
      <c r="F92" s="74">
        <f t="shared" si="9"/>
        <v>-145979</v>
      </c>
      <c r="G92" s="70">
        <f t="shared" si="8"/>
        <v>-0.56078905919864774</v>
      </c>
      <c r="I92" s="225"/>
    </row>
    <row r="93" spans="1:11" ht="15" customHeight="1" x14ac:dyDescent="0.25">
      <c r="A93" s="75" t="s">
        <v>83</v>
      </c>
      <c r="B93" s="74">
        <v>0</v>
      </c>
      <c r="C93" s="74">
        <v>0</v>
      </c>
      <c r="D93" s="307">
        <v>0</v>
      </c>
      <c r="E93" s="74">
        <v>0</v>
      </c>
      <c r="F93" s="74">
        <f t="shared" si="9"/>
        <v>0</v>
      </c>
      <c r="G93" s="70">
        <f t="shared" si="8"/>
        <v>0</v>
      </c>
      <c r="I93" s="225"/>
    </row>
    <row r="94" spans="1:11" ht="15" customHeight="1" x14ac:dyDescent="0.25">
      <c r="A94" s="83" t="s">
        <v>84</v>
      </c>
      <c r="B94" s="74">
        <v>0</v>
      </c>
      <c r="C94" s="74">
        <v>5000000</v>
      </c>
      <c r="D94" s="307">
        <v>5000000</v>
      </c>
      <c r="E94" s="74">
        <v>801794</v>
      </c>
      <c r="F94" s="74">
        <f t="shared" si="9"/>
        <v>-4198206</v>
      </c>
      <c r="G94" s="70">
        <f t="shared" si="8"/>
        <v>-0.83964119999999998</v>
      </c>
      <c r="I94" s="225"/>
    </row>
    <row r="95" spans="1:11" s="124" customFormat="1" ht="15" customHeight="1" x14ac:dyDescent="0.25">
      <c r="A95" s="97" t="s">
        <v>85</v>
      </c>
      <c r="B95" s="96">
        <v>467900.01</v>
      </c>
      <c r="C95" s="96">
        <v>5260310</v>
      </c>
      <c r="D95" s="317">
        <v>5260310</v>
      </c>
      <c r="E95" s="96">
        <v>916125</v>
      </c>
      <c r="F95" s="80">
        <f t="shared" si="9"/>
        <v>-4344185</v>
      </c>
      <c r="G95" s="81">
        <f t="shared" si="8"/>
        <v>-0.82584201311329564</v>
      </c>
      <c r="I95" s="226"/>
      <c r="J95" s="189"/>
      <c r="K95" s="189"/>
    </row>
    <row r="96" spans="1:11" ht="15" customHeight="1" x14ac:dyDescent="0.25">
      <c r="A96" s="83" t="s">
        <v>86</v>
      </c>
      <c r="B96" s="74">
        <v>0</v>
      </c>
      <c r="C96" s="74">
        <v>0</v>
      </c>
      <c r="D96" s="307">
        <v>0</v>
      </c>
      <c r="E96" s="74">
        <v>0</v>
      </c>
      <c r="F96" s="74">
        <f t="shared" si="9"/>
        <v>0</v>
      </c>
      <c r="G96" s="70">
        <f t="shared" si="8"/>
        <v>0</v>
      </c>
      <c r="I96" s="225"/>
    </row>
    <row r="97" spans="1:10" s="124" customFormat="1" ht="15" customHeight="1" thickBot="1" x14ac:dyDescent="0.3">
      <c r="A97" s="195" t="s">
        <v>67</v>
      </c>
      <c r="B97" s="196">
        <v>10118857.370000001</v>
      </c>
      <c r="C97" s="196">
        <v>15366136</v>
      </c>
      <c r="D97" s="313">
        <v>15366136</v>
      </c>
      <c r="E97" s="196">
        <v>11357625</v>
      </c>
      <c r="F97" s="196">
        <f>E97-C97</f>
        <v>-4008511</v>
      </c>
      <c r="G97" s="198">
        <f t="shared" si="8"/>
        <v>-0.2608665574741757</v>
      </c>
      <c r="I97" s="226"/>
    </row>
    <row r="98" spans="1:10" ht="15" customHeight="1" thickTop="1" x14ac:dyDescent="0.4">
      <c r="A98" s="4"/>
      <c r="B98" s="5"/>
      <c r="C98" s="5"/>
      <c r="D98" s="142"/>
      <c r="E98" s="5"/>
      <c r="F98" s="5"/>
      <c r="G98" s="6" t="s">
        <v>46</v>
      </c>
      <c r="I98" s="142"/>
      <c r="J98" s="142"/>
    </row>
    <row r="99" spans="1:10" x14ac:dyDescent="0.25">
      <c r="A99" s="11" t="s">
        <v>196</v>
      </c>
    </row>
    <row r="100" spans="1:10" x14ac:dyDescent="0.25">
      <c r="A100" s="11" t="s">
        <v>190</v>
      </c>
    </row>
  </sheetData>
  <mergeCells count="1">
    <mergeCell ref="D2:D3"/>
  </mergeCells>
  <hyperlinks>
    <hyperlink ref="J2" location="Home!A1" tooltip="Home" display="Home" xr:uid="{00000000-0004-0000-2500-000000000000}"/>
  </hyperlinks>
  <printOptions horizontalCentered="1" verticalCentered="1"/>
  <pageMargins left="0.25" right="0.25" top="0.75" bottom="0.75" header="0.3" footer="0.3"/>
  <pageSetup scale="46" fitToWidth="0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 codeName="Sheet39">
    <tabColor theme="3" tint="0.79998168889431442"/>
    <pageSetUpPr fitToPage="1"/>
  </sheetPr>
  <dimension ref="A1:N100"/>
  <sheetViews>
    <sheetView workbookViewId="0">
      <pane xSplit="1" ySplit="5" topLeftCell="B6" activePane="bottomRight" state="frozen"/>
      <selection activeCell="I2" sqref="I2"/>
      <selection pane="topRight" activeCell="I2" sqref="I2"/>
      <selection pane="bottomLeft" activeCell="I2" sqref="I2"/>
      <selection pane="bottomRight" activeCell="I2" sqref="I2"/>
    </sheetView>
  </sheetViews>
  <sheetFormatPr defaultColWidth="9.140625" defaultRowHeight="15.75" x14ac:dyDescent="0.25"/>
  <cols>
    <col min="1" max="1" width="66.5703125" style="1" customWidth="1"/>
    <col min="2" max="3" width="23.7109375" style="2" customWidth="1"/>
    <col min="4" max="4" width="27.140625" style="139" bestFit="1" customWidth="1"/>
    <col min="5" max="5" width="23.7109375" style="12" customWidth="1"/>
    <col min="6" max="6" width="23.7109375" style="2" customWidth="1"/>
    <col min="7" max="7" width="23.7109375" style="3" customWidth="1"/>
    <col min="9" max="9" width="7.7109375" style="139" customWidth="1"/>
    <col min="10" max="10" width="11.5703125" style="139" customWidth="1"/>
    <col min="11" max="16384" width="9.140625" style="139"/>
  </cols>
  <sheetData>
    <row r="1" spans="1:12" ht="19.5" customHeight="1" thickBot="1" x14ac:dyDescent="0.35">
      <c r="A1" s="30" t="s">
        <v>0</v>
      </c>
      <c r="B1" s="35"/>
      <c r="E1" s="32" t="s">
        <v>1</v>
      </c>
      <c r="F1" s="29" t="s">
        <v>91</v>
      </c>
      <c r="G1" s="40"/>
    </row>
    <row r="2" spans="1:12" ht="19.5" customHeight="1" thickBot="1" x14ac:dyDescent="0.35">
      <c r="A2" s="30" t="s">
        <v>2</v>
      </c>
      <c r="B2" s="31"/>
      <c r="C2" s="36"/>
      <c r="D2" s="355" t="s">
        <v>207</v>
      </c>
      <c r="E2" s="31"/>
      <c r="F2" s="34"/>
      <c r="G2" s="35"/>
      <c r="J2" s="209" t="s">
        <v>187</v>
      </c>
    </row>
    <row r="3" spans="1:12" ht="19.5" customHeight="1" thickBot="1" x14ac:dyDescent="0.35">
      <c r="A3" s="37" t="s">
        <v>3</v>
      </c>
      <c r="B3" s="38"/>
      <c r="C3" s="39"/>
      <c r="D3" s="356"/>
      <c r="E3" s="301"/>
      <c r="F3" s="34"/>
      <c r="G3" s="35"/>
    </row>
    <row r="4" spans="1:12" ht="15" customHeight="1" thickTop="1" x14ac:dyDescent="0.25">
      <c r="A4" s="57" t="s">
        <v>4</v>
      </c>
      <c r="B4" s="58" t="s">
        <v>5</v>
      </c>
      <c r="C4" s="59" t="s">
        <v>6</v>
      </c>
      <c r="D4" s="303" t="s">
        <v>212</v>
      </c>
      <c r="E4" s="59" t="s">
        <v>6</v>
      </c>
      <c r="F4" s="59" t="s">
        <v>7</v>
      </c>
      <c r="G4" s="60" t="s">
        <v>8</v>
      </c>
      <c r="I4" s="224"/>
    </row>
    <row r="5" spans="1:12" s="140" customFormat="1" ht="15" customHeight="1" x14ac:dyDescent="0.25">
      <c r="A5" s="61"/>
      <c r="B5" s="62" t="s">
        <v>197</v>
      </c>
      <c r="C5" s="62" t="s">
        <v>208</v>
      </c>
      <c r="D5" s="304" t="s">
        <v>210</v>
      </c>
      <c r="E5" s="62" t="s">
        <v>209</v>
      </c>
      <c r="F5" s="62" t="s">
        <v>197</v>
      </c>
      <c r="G5" s="63" t="s">
        <v>9</v>
      </c>
      <c r="I5" s="224"/>
    </row>
    <row r="6" spans="1:12" ht="15" customHeight="1" x14ac:dyDescent="0.25">
      <c r="A6" s="64" t="s">
        <v>10</v>
      </c>
      <c r="B6" s="65"/>
      <c r="C6" s="65"/>
      <c r="D6" s="305"/>
      <c r="E6" s="65"/>
      <c r="F6" s="65"/>
      <c r="G6" s="66"/>
      <c r="I6" s="225"/>
    </row>
    <row r="7" spans="1:12" ht="15" customHeight="1" x14ac:dyDescent="0.25">
      <c r="A7" s="64" t="s">
        <v>11</v>
      </c>
      <c r="B7" s="65"/>
      <c r="C7" s="65"/>
      <c r="D7" s="305"/>
      <c r="E7" s="65"/>
      <c r="F7" s="65"/>
      <c r="G7" s="67"/>
      <c r="I7" s="225"/>
    </row>
    <row r="8" spans="1:12" ht="15" customHeight="1" x14ac:dyDescent="0.25">
      <c r="A8" s="68" t="s">
        <v>12</v>
      </c>
      <c r="B8" s="69">
        <f>SUM(LCTCBoard:NwLTCC!B8)</f>
        <v>107234391</v>
      </c>
      <c r="C8" s="69">
        <f>SUM(LCTCBoard:NwLTCC!C8)</f>
        <v>107234391</v>
      </c>
      <c r="D8" s="306">
        <f>SUM(LCTCBoard:NwLTCC!D8)-0.18</f>
        <v>107234390.81999999</v>
      </c>
      <c r="E8" s="69">
        <f>SUM(LCTCBoard:NwLTCC!E8)-0.18</f>
        <v>134001276.81999999</v>
      </c>
      <c r="F8" s="69">
        <f>E8-C8</f>
        <v>26766885.819999993</v>
      </c>
      <c r="G8" s="70">
        <f t="shared" ref="G8:G31" si="0">IF(ISBLANK(F8),"  ",IF(C8&gt;0,F8/C8,IF(F8&gt;0,1,0)))</f>
        <v>0.24961102096434709</v>
      </c>
      <c r="I8" s="225"/>
      <c r="L8" s="231"/>
    </row>
    <row r="9" spans="1:12" ht="15" customHeight="1" x14ac:dyDescent="0.25">
      <c r="A9" s="68" t="s">
        <v>13</v>
      </c>
      <c r="B9" s="69">
        <f>SUM(LCTCBoard:NwLTCC!B9)</f>
        <v>0</v>
      </c>
      <c r="C9" s="69">
        <f>SUM(LCTCBoard:NwLTCC!C9)</f>
        <v>0</v>
      </c>
      <c r="D9" s="306">
        <f>SUM(LCTCBoard:NwLTCC!D9)</f>
        <v>0</v>
      </c>
      <c r="E9" s="69">
        <f>SUM(LCTCBoard:NwLTCC!E9)</f>
        <v>0</v>
      </c>
      <c r="F9" s="69">
        <f>E9-C9</f>
        <v>0</v>
      </c>
      <c r="G9" s="70">
        <f t="shared" si="0"/>
        <v>0</v>
      </c>
      <c r="I9" s="225"/>
      <c r="L9" s="231"/>
    </row>
    <row r="10" spans="1:12" ht="15" customHeight="1" x14ac:dyDescent="0.25">
      <c r="A10" s="71" t="s">
        <v>14</v>
      </c>
      <c r="B10" s="69">
        <f>SUM(LCTCBoard:NwLTCC!B10)</f>
        <v>15233286</v>
      </c>
      <c r="C10" s="69">
        <f>SUM(LCTCBoard:NwLTCC!C10)</f>
        <v>15233286</v>
      </c>
      <c r="D10" s="306">
        <f>SUM(LCTCBoard:NwLTCC!D10)</f>
        <v>15233286</v>
      </c>
      <c r="E10" s="69">
        <f>SUM(LCTCBoard:NwLTCC!E10)</f>
        <v>15141932</v>
      </c>
      <c r="F10" s="69">
        <f t="shared" ref="F10:F31" si="1">E10-C10</f>
        <v>-91354</v>
      </c>
      <c r="G10" s="70">
        <f t="shared" si="0"/>
        <v>-5.9969989403468168E-3</v>
      </c>
      <c r="I10" s="225"/>
      <c r="L10" s="231"/>
    </row>
    <row r="11" spans="1:12" ht="15" customHeight="1" x14ac:dyDescent="0.25">
      <c r="A11" s="73" t="s">
        <v>15</v>
      </c>
      <c r="B11" s="69">
        <f>SUM(LCTCBoard:NwLTCC!B11)</f>
        <v>0</v>
      </c>
      <c r="C11" s="69">
        <f>SUM(LCTCBoard:NwLTCC!C11)</f>
        <v>0</v>
      </c>
      <c r="D11" s="306">
        <f>SUM(LCTCBoard:NwLTCC!D11)</f>
        <v>0</v>
      </c>
      <c r="E11" s="69">
        <f>SUM(LCTCBoard:NwLTCC!E11)</f>
        <v>0</v>
      </c>
      <c r="F11" s="69">
        <f t="shared" si="1"/>
        <v>0</v>
      </c>
      <c r="G11" s="70">
        <f t="shared" si="0"/>
        <v>0</v>
      </c>
      <c r="I11" s="225"/>
      <c r="L11" s="231"/>
    </row>
    <row r="12" spans="1:12" ht="15" customHeight="1" x14ac:dyDescent="0.25">
      <c r="A12" s="75" t="s">
        <v>16</v>
      </c>
      <c r="B12" s="69">
        <f>SUM(LCTCBoard:NwLTCC!B12)</f>
        <v>4398311</v>
      </c>
      <c r="C12" s="69">
        <f>SUM(LCTCBoard:NwLTCC!C12)</f>
        <v>4398311</v>
      </c>
      <c r="D12" s="306">
        <f>SUM(LCTCBoard:NwLTCC!D12)</f>
        <v>4398311</v>
      </c>
      <c r="E12" s="69">
        <f>SUM(LCTCBoard:NwLTCC!E12)</f>
        <v>4434032</v>
      </c>
      <c r="F12" s="69">
        <f t="shared" si="1"/>
        <v>35721</v>
      </c>
      <c r="G12" s="70">
        <f t="shared" si="0"/>
        <v>8.1215266496616548E-3</v>
      </c>
      <c r="I12" s="225"/>
      <c r="L12" s="231"/>
    </row>
    <row r="13" spans="1:12" ht="15" customHeight="1" x14ac:dyDescent="0.25">
      <c r="A13" s="75" t="s">
        <v>17</v>
      </c>
      <c r="B13" s="69">
        <f>SUM(LCTCBoard:NwLTCC!B13)</f>
        <v>0</v>
      </c>
      <c r="C13" s="69">
        <f>SUM(LCTCBoard:NwLTCC!C13)</f>
        <v>0</v>
      </c>
      <c r="D13" s="306">
        <f>SUM(LCTCBoard:NwLTCC!D13)</f>
        <v>0</v>
      </c>
      <c r="E13" s="69">
        <f>SUM(LCTCBoard:NwLTCC!E13)</f>
        <v>0</v>
      </c>
      <c r="F13" s="69">
        <f t="shared" si="1"/>
        <v>0</v>
      </c>
      <c r="G13" s="70">
        <f t="shared" si="0"/>
        <v>0</v>
      </c>
      <c r="I13" s="225"/>
      <c r="L13" s="231"/>
    </row>
    <row r="14" spans="1:12" ht="15" customHeight="1" x14ac:dyDescent="0.25">
      <c r="A14" s="75" t="s">
        <v>18</v>
      </c>
      <c r="B14" s="69">
        <f>SUM(LCTCBoard:NwLTCC!B14)</f>
        <v>78713</v>
      </c>
      <c r="C14" s="69">
        <f>SUM(LCTCBoard:NwLTCC!C14)</f>
        <v>78713</v>
      </c>
      <c r="D14" s="306">
        <f>SUM(LCTCBoard:NwLTCC!D14)</f>
        <v>78713</v>
      </c>
      <c r="E14" s="69">
        <f>SUM(LCTCBoard:NwLTCC!E14)</f>
        <v>77896</v>
      </c>
      <c r="F14" s="69">
        <f t="shared" si="1"/>
        <v>-817</v>
      </c>
      <c r="G14" s="70">
        <f t="shared" si="0"/>
        <v>-1.0379479882611512E-2</v>
      </c>
      <c r="I14" s="225"/>
      <c r="L14" s="231"/>
    </row>
    <row r="15" spans="1:12" ht="15" customHeight="1" x14ac:dyDescent="0.25">
      <c r="A15" s="75" t="s">
        <v>19</v>
      </c>
      <c r="B15" s="69">
        <f>SUM(LCTCBoard:NwLTCC!B15)</f>
        <v>544710</v>
      </c>
      <c r="C15" s="69">
        <f>SUM(LCTCBoard:NwLTCC!C15)</f>
        <v>544710</v>
      </c>
      <c r="D15" s="306">
        <f>SUM(LCTCBoard:NwLTCC!D15)</f>
        <v>544710</v>
      </c>
      <c r="E15" s="69">
        <f>SUM(LCTCBoard:NwLTCC!E15)</f>
        <v>431254</v>
      </c>
      <c r="F15" s="69">
        <f t="shared" si="1"/>
        <v>-113456</v>
      </c>
      <c r="G15" s="70">
        <f t="shared" si="0"/>
        <v>-0.20828697839217197</v>
      </c>
      <c r="I15" s="225"/>
      <c r="L15" s="231"/>
    </row>
    <row r="16" spans="1:12" ht="15" customHeight="1" x14ac:dyDescent="0.25">
      <c r="A16" s="75" t="s">
        <v>20</v>
      </c>
      <c r="B16" s="69">
        <f>SUM(LCTCBoard:NwLTCC!B16)</f>
        <v>0</v>
      </c>
      <c r="C16" s="69">
        <f>SUM(LCTCBoard:NwLTCC!C16)</f>
        <v>0</v>
      </c>
      <c r="D16" s="306">
        <f>SUM(LCTCBoard:NwLTCC!D16)</f>
        <v>0</v>
      </c>
      <c r="E16" s="69">
        <f>SUM(LCTCBoard:NwLTCC!E16)</f>
        <v>0</v>
      </c>
      <c r="F16" s="69">
        <f t="shared" si="1"/>
        <v>0</v>
      </c>
      <c r="G16" s="70">
        <f t="shared" si="0"/>
        <v>0</v>
      </c>
      <c r="I16" s="225"/>
      <c r="L16" s="231"/>
    </row>
    <row r="17" spans="1:12" ht="15" customHeight="1" x14ac:dyDescent="0.25">
      <c r="A17" s="75" t="s">
        <v>21</v>
      </c>
      <c r="B17" s="69">
        <f>SUM(LCTCBoard:NwLTCC!B17)</f>
        <v>0</v>
      </c>
      <c r="C17" s="69">
        <f>SUM(LCTCBoard:NwLTCC!C17)</f>
        <v>0</v>
      </c>
      <c r="D17" s="306">
        <f>SUM(LCTCBoard:NwLTCC!D17)</f>
        <v>0</v>
      </c>
      <c r="E17" s="69">
        <f>SUM(LCTCBoard:NwLTCC!E17)</f>
        <v>0</v>
      </c>
      <c r="F17" s="69">
        <f t="shared" si="1"/>
        <v>0</v>
      </c>
      <c r="G17" s="70">
        <f t="shared" si="0"/>
        <v>0</v>
      </c>
      <c r="I17" s="225"/>
      <c r="L17" s="231"/>
    </row>
    <row r="18" spans="1:12" ht="15" customHeight="1" x14ac:dyDescent="0.25">
      <c r="A18" s="75" t="s">
        <v>22</v>
      </c>
      <c r="B18" s="69">
        <f>SUM(LCTCBoard:NwLTCC!B18)</f>
        <v>0</v>
      </c>
      <c r="C18" s="69">
        <f>SUM(LCTCBoard:NwLTCC!C18)</f>
        <v>0</v>
      </c>
      <c r="D18" s="306">
        <f>SUM(LCTCBoard:NwLTCC!D18)</f>
        <v>0</v>
      </c>
      <c r="E18" s="69">
        <f>SUM(LCTCBoard:NwLTCC!E18)</f>
        <v>0</v>
      </c>
      <c r="F18" s="69">
        <f t="shared" si="1"/>
        <v>0</v>
      </c>
      <c r="G18" s="70">
        <f t="shared" si="0"/>
        <v>0</v>
      </c>
      <c r="I18" s="225"/>
      <c r="L18" s="231"/>
    </row>
    <row r="19" spans="1:12" ht="15" customHeight="1" x14ac:dyDescent="0.25">
      <c r="A19" s="75" t="s">
        <v>23</v>
      </c>
      <c r="B19" s="69">
        <f>SUM(LCTCBoard:NwLTCC!B19)</f>
        <v>0</v>
      </c>
      <c r="C19" s="69">
        <f>SUM(LCTCBoard:NwLTCC!C19)</f>
        <v>0</v>
      </c>
      <c r="D19" s="306">
        <f>SUM(LCTCBoard:NwLTCC!D19)</f>
        <v>0</v>
      </c>
      <c r="E19" s="69">
        <f>SUM(LCTCBoard:NwLTCC!E19)</f>
        <v>0</v>
      </c>
      <c r="F19" s="69">
        <f t="shared" si="1"/>
        <v>0</v>
      </c>
      <c r="G19" s="70">
        <f t="shared" si="0"/>
        <v>0</v>
      </c>
      <c r="I19" s="225"/>
      <c r="L19" s="231"/>
    </row>
    <row r="20" spans="1:12" ht="15" customHeight="1" x14ac:dyDescent="0.25">
      <c r="A20" s="75" t="s">
        <v>24</v>
      </c>
      <c r="B20" s="69">
        <f>SUM(LCTCBoard:NwLTCC!B20)</f>
        <v>0</v>
      </c>
      <c r="C20" s="69">
        <f>SUM(LCTCBoard:NwLTCC!C20)</f>
        <v>0</v>
      </c>
      <c r="D20" s="306">
        <f>SUM(LCTCBoard:NwLTCC!D20)</f>
        <v>0</v>
      </c>
      <c r="E20" s="69">
        <f>SUM(LCTCBoard:NwLTCC!E20)</f>
        <v>0</v>
      </c>
      <c r="F20" s="69">
        <f t="shared" si="1"/>
        <v>0</v>
      </c>
      <c r="G20" s="70">
        <f t="shared" si="0"/>
        <v>0</v>
      </c>
      <c r="I20" s="225"/>
      <c r="L20" s="231"/>
    </row>
    <row r="21" spans="1:12" ht="15" customHeight="1" x14ac:dyDescent="0.25">
      <c r="A21" s="75" t="s">
        <v>25</v>
      </c>
      <c r="B21" s="69">
        <f>SUM(LCTCBoard:NwLTCC!B21)</f>
        <v>0</v>
      </c>
      <c r="C21" s="69">
        <f>SUM(LCTCBoard:NwLTCC!C21)</f>
        <v>0</v>
      </c>
      <c r="D21" s="306">
        <f>SUM(LCTCBoard:NwLTCC!D21)</f>
        <v>0</v>
      </c>
      <c r="E21" s="69">
        <f>SUM(LCTCBoard:NwLTCC!E21)</f>
        <v>0</v>
      </c>
      <c r="F21" s="69">
        <f t="shared" si="1"/>
        <v>0</v>
      </c>
      <c r="G21" s="70">
        <f t="shared" si="0"/>
        <v>0</v>
      </c>
      <c r="I21" s="225"/>
      <c r="L21" s="231"/>
    </row>
    <row r="22" spans="1:12" ht="15" customHeight="1" x14ac:dyDescent="0.25">
      <c r="A22" s="75" t="s">
        <v>26</v>
      </c>
      <c r="B22" s="69">
        <f>SUM(LCTCBoard:NwLTCC!B22)</f>
        <v>0</v>
      </c>
      <c r="C22" s="69">
        <f>SUM(LCTCBoard:NwLTCC!C22)</f>
        <v>0</v>
      </c>
      <c r="D22" s="306">
        <f>SUM(LCTCBoard:NwLTCC!D22)</f>
        <v>0</v>
      </c>
      <c r="E22" s="69">
        <f>SUM(LCTCBoard:NwLTCC!E22)</f>
        <v>0</v>
      </c>
      <c r="F22" s="69">
        <f t="shared" si="1"/>
        <v>0</v>
      </c>
      <c r="G22" s="70">
        <f t="shared" si="0"/>
        <v>0</v>
      </c>
      <c r="I22" s="225"/>
      <c r="L22" s="231"/>
    </row>
    <row r="23" spans="1:12" ht="15" customHeight="1" x14ac:dyDescent="0.25">
      <c r="A23" s="76" t="s">
        <v>27</v>
      </c>
      <c r="B23" s="69">
        <f>SUM(LCTCBoard:NwLTCC!B23)</f>
        <v>0</v>
      </c>
      <c r="C23" s="69">
        <f>SUM(LCTCBoard:NwLTCC!C23)</f>
        <v>0</v>
      </c>
      <c r="D23" s="306">
        <f>SUM(LCTCBoard:NwLTCC!D23)</f>
        <v>0</v>
      </c>
      <c r="E23" s="69">
        <f>SUM(LCTCBoard:NwLTCC!E23)</f>
        <v>0</v>
      </c>
      <c r="F23" s="69">
        <f t="shared" si="1"/>
        <v>0</v>
      </c>
      <c r="G23" s="70">
        <f t="shared" si="0"/>
        <v>0</v>
      </c>
      <c r="I23" s="225"/>
      <c r="L23" s="231"/>
    </row>
    <row r="24" spans="1:12" ht="15" customHeight="1" x14ac:dyDescent="0.25">
      <c r="A24" s="76" t="s">
        <v>28</v>
      </c>
      <c r="B24" s="69">
        <f>SUM(LCTCBoard:NwLTCC!B24)</f>
        <v>10000000</v>
      </c>
      <c r="C24" s="69">
        <f>SUM(LCTCBoard:NwLTCC!C24)</f>
        <v>10000000</v>
      </c>
      <c r="D24" s="306">
        <f>SUM(LCTCBoard:NwLTCC!D24)</f>
        <v>10000000</v>
      </c>
      <c r="E24" s="69">
        <f>SUM(LCTCBoard:NwLTCC!E24)</f>
        <v>10000000</v>
      </c>
      <c r="F24" s="69">
        <f t="shared" si="1"/>
        <v>0</v>
      </c>
      <c r="G24" s="70">
        <f t="shared" si="0"/>
        <v>0</v>
      </c>
      <c r="I24" s="225"/>
      <c r="L24" s="231"/>
    </row>
    <row r="25" spans="1:12" ht="15" customHeight="1" x14ac:dyDescent="0.25">
      <c r="A25" s="76" t="s">
        <v>29</v>
      </c>
      <c r="B25" s="69">
        <f>SUM(LCTCBoard:NwLTCC!B25)</f>
        <v>0</v>
      </c>
      <c r="C25" s="69">
        <f>SUM(LCTCBoard:NwLTCC!C25)</f>
        <v>0</v>
      </c>
      <c r="D25" s="306">
        <f>SUM(LCTCBoard:NwLTCC!D25)</f>
        <v>0</v>
      </c>
      <c r="E25" s="69">
        <f>SUM(LCTCBoard:NwLTCC!E25)</f>
        <v>0</v>
      </c>
      <c r="F25" s="69">
        <f t="shared" si="1"/>
        <v>0</v>
      </c>
      <c r="G25" s="70">
        <f t="shared" si="0"/>
        <v>0</v>
      </c>
      <c r="I25" s="225"/>
      <c r="L25" s="231"/>
    </row>
    <row r="26" spans="1:12" ht="15" customHeight="1" x14ac:dyDescent="0.25">
      <c r="A26" s="76" t="s">
        <v>30</v>
      </c>
      <c r="B26" s="69">
        <f>SUM(LCTCBoard:NwLTCC!B26)</f>
        <v>211552</v>
      </c>
      <c r="C26" s="69">
        <f>SUM(LCTCBoard:NwLTCC!C26)</f>
        <v>211552</v>
      </c>
      <c r="D26" s="306">
        <f>SUM(LCTCBoard:NwLTCC!D26)</f>
        <v>211552</v>
      </c>
      <c r="E26" s="69">
        <f>SUM(LCTCBoard:NwLTCC!E26)</f>
        <v>198750</v>
      </c>
      <c r="F26" s="69">
        <f t="shared" si="1"/>
        <v>-12802</v>
      </c>
      <c r="G26" s="70">
        <f t="shared" si="0"/>
        <v>-6.0514672515504464E-2</v>
      </c>
      <c r="I26" s="225"/>
      <c r="L26" s="231"/>
    </row>
    <row r="27" spans="1:12" ht="15" customHeight="1" x14ac:dyDescent="0.25">
      <c r="A27" s="76" t="s">
        <v>31</v>
      </c>
      <c r="B27" s="69">
        <f>SUM(LCTCBoard:NwLTCC!B27)</f>
        <v>0</v>
      </c>
      <c r="C27" s="69">
        <f>SUM(LCTCBoard:NwLTCC!C27)</f>
        <v>0</v>
      </c>
      <c r="D27" s="306">
        <f>SUM(LCTCBoard:NwLTCC!D27)</f>
        <v>0</v>
      </c>
      <c r="E27" s="69">
        <f>SUM(LCTCBoard:NwLTCC!E27)</f>
        <v>0</v>
      </c>
      <c r="F27" s="69">
        <f t="shared" si="1"/>
        <v>0</v>
      </c>
      <c r="G27" s="70">
        <f t="shared" si="0"/>
        <v>0</v>
      </c>
      <c r="I27" s="225"/>
      <c r="L27" s="231"/>
    </row>
    <row r="28" spans="1:12" ht="15" customHeight="1" x14ac:dyDescent="0.25">
      <c r="A28" s="76" t="s">
        <v>87</v>
      </c>
      <c r="B28" s="69">
        <f>SUM(LCTCBoard:NwLTCC!B28)</f>
        <v>0</v>
      </c>
      <c r="C28" s="69">
        <f>SUM(LCTCBoard:NwLTCC!C28)</f>
        <v>0</v>
      </c>
      <c r="D28" s="306">
        <f>SUM(LCTCBoard:NwLTCC!D28)</f>
        <v>0</v>
      </c>
      <c r="E28" s="69">
        <f>SUM(LCTCBoard:NwLTCC!E28)</f>
        <v>0</v>
      </c>
      <c r="F28" s="69">
        <f t="shared" si="1"/>
        <v>0</v>
      </c>
      <c r="G28" s="70">
        <f t="shared" si="0"/>
        <v>0</v>
      </c>
      <c r="I28" s="225"/>
      <c r="L28" s="231"/>
    </row>
    <row r="29" spans="1:12" ht="15" customHeight="1" x14ac:dyDescent="0.25">
      <c r="A29" s="76" t="s">
        <v>32</v>
      </c>
      <c r="B29" s="69">
        <f>SUM(LCTCBoard:NwLTCC!B29)</f>
        <v>0</v>
      </c>
      <c r="C29" s="69">
        <f>SUM(LCTCBoard:NwLTCC!C29)</f>
        <v>0</v>
      </c>
      <c r="D29" s="306">
        <f>SUM(LCTCBoard:NwLTCC!D29)</f>
        <v>0</v>
      </c>
      <c r="E29" s="69">
        <f>SUM(LCTCBoard:NwLTCC!E29)</f>
        <v>0</v>
      </c>
      <c r="F29" s="69">
        <f t="shared" si="1"/>
        <v>0</v>
      </c>
      <c r="G29" s="70">
        <f t="shared" si="0"/>
        <v>0</v>
      </c>
      <c r="I29" s="225"/>
      <c r="L29" s="231"/>
    </row>
    <row r="30" spans="1:12" ht="15" customHeight="1" x14ac:dyDescent="0.25">
      <c r="A30" s="217" t="s">
        <v>199</v>
      </c>
      <c r="B30" s="69">
        <f>SUM(LCTCBoard:NwLTCC!B30)</f>
        <v>0</v>
      </c>
      <c r="C30" s="69">
        <f>SUM(LCTCBoard:NwLTCC!C30)</f>
        <v>0</v>
      </c>
      <c r="D30" s="306">
        <f>SUM(LCTCBoard:NwLTCC!D30)</f>
        <v>0</v>
      </c>
      <c r="E30" s="69">
        <f>SUM(LCTCBoard:NwLTCC!E30)</f>
        <v>0</v>
      </c>
      <c r="F30" s="69">
        <f t="shared" si="1"/>
        <v>0</v>
      </c>
      <c r="G30" s="70">
        <f t="shared" si="0"/>
        <v>0</v>
      </c>
      <c r="I30" s="225"/>
      <c r="L30" s="231"/>
    </row>
    <row r="31" spans="1:12" ht="15" customHeight="1" x14ac:dyDescent="0.25">
      <c r="A31" s="76" t="s">
        <v>200</v>
      </c>
      <c r="B31" s="69">
        <f>SUM(LCTCBoard:NwLTCC!B31)</f>
        <v>0</v>
      </c>
      <c r="C31" s="69">
        <f>SUM(LCTCBoard:NwLTCC!C31)</f>
        <v>0</v>
      </c>
      <c r="D31" s="306">
        <f>SUM(LCTCBoard:NwLTCC!D31)</f>
        <v>0</v>
      </c>
      <c r="E31" s="69">
        <f>SUM(LCTCBoard:NwLTCC!E31)</f>
        <v>0</v>
      </c>
      <c r="F31" s="69">
        <f t="shared" si="1"/>
        <v>0</v>
      </c>
      <c r="G31" s="70">
        <f t="shared" si="0"/>
        <v>0</v>
      </c>
      <c r="I31" s="225"/>
      <c r="L31" s="231"/>
    </row>
    <row r="32" spans="1:12" ht="15" customHeight="1" x14ac:dyDescent="0.25">
      <c r="A32" s="350" t="s">
        <v>211</v>
      </c>
      <c r="B32" s="69">
        <f>SUM(LCTCBoard:NwLTCC!B32)</f>
        <v>0</v>
      </c>
      <c r="C32" s="69">
        <f>SUM(LCTCBoard:NwLTCC!C32)</f>
        <v>0</v>
      </c>
      <c r="D32" s="306">
        <f>SUM(LCTCBoard:NwLTCC!D32)</f>
        <v>0</v>
      </c>
      <c r="E32" s="69">
        <f>SUM(LCTCBoard:NwLTCC!E32)</f>
        <v>0</v>
      </c>
      <c r="F32" s="69">
        <f t="shared" ref="F32" si="2">E32-C32</f>
        <v>0</v>
      </c>
      <c r="G32" s="70">
        <f t="shared" ref="G32" si="3">IF(ISBLANK(F32),"  ",IF(C32&gt;0,F32/C32,IF(F32&gt;0,1,0)))</f>
        <v>0</v>
      </c>
      <c r="I32" s="225"/>
      <c r="L32" s="231"/>
    </row>
    <row r="33" spans="1:14" ht="15" customHeight="1" x14ac:dyDescent="0.25">
      <c r="A33" s="77" t="s">
        <v>33</v>
      </c>
      <c r="B33" s="74"/>
      <c r="C33" s="74"/>
      <c r="D33" s="307"/>
      <c r="E33" s="74"/>
      <c r="F33" s="74"/>
      <c r="G33" s="66"/>
      <c r="I33" s="225"/>
      <c r="L33" s="231"/>
    </row>
    <row r="34" spans="1:14" ht="15" customHeight="1" x14ac:dyDescent="0.25">
      <c r="A34" s="73" t="s">
        <v>34</v>
      </c>
      <c r="B34" s="69">
        <f>SUM(LCTCBoard:NwLTCC!B34)</f>
        <v>0</v>
      </c>
      <c r="C34" s="69">
        <f>SUM(LCTCBoard:NwLTCC!C34)</f>
        <v>0</v>
      </c>
      <c r="D34" s="306">
        <f>SUM(LCTCBoard:NwLTCC!D34)</f>
        <v>0</v>
      </c>
      <c r="E34" s="69">
        <f>SUM(LCTCBoard:NwLTCC!E34)</f>
        <v>0</v>
      </c>
      <c r="F34" s="69">
        <f>E34-C34</f>
        <v>0</v>
      </c>
      <c r="G34" s="70">
        <f>IF(ISBLANK(F34),"  ",IF(C34&gt;0,F34/C34,IF(F34&gt;0,1,0)))</f>
        <v>0</v>
      </c>
      <c r="I34" s="225"/>
      <c r="L34" s="231"/>
    </row>
    <row r="35" spans="1:14" ht="15" customHeight="1" x14ac:dyDescent="0.25">
      <c r="A35" s="78" t="s">
        <v>35</v>
      </c>
      <c r="B35" s="74"/>
      <c r="C35" s="74"/>
      <c r="D35" s="307"/>
      <c r="E35" s="74"/>
      <c r="F35" s="74"/>
      <c r="G35" s="66"/>
      <c r="I35" s="225"/>
    </row>
    <row r="36" spans="1:14" ht="15" customHeight="1" x14ac:dyDescent="0.25">
      <c r="A36" s="73" t="s">
        <v>34</v>
      </c>
      <c r="B36" s="69">
        <f>SUM(LCTCBoard:NwLTCC!B36)</f>
        <v>0</v>
      </c>
      <c r="C36" s="69">
        <f>SUM(LCTCBoard:NwLTCC!C36)</f>
        <v>0</v>
      </c>
      <c r="D36" s="306">
        <f>SUM(LCTCBoard:NwLTCC!D36)</f>
        <v>0</v>
      </c>
      <c r="E36" s="69">
        <f>SUM(LCTCBoard:NwLTCC!E36)</f>
        <v>0</v>
      </c>
      <c r="F36" s="69">
        <f>E36-C36</f>
        <v>0</v>
      </c>
      <c r="G36" s="70">
        <f>IF(ISBLANK(F36),"  ",IF(C36&gt;0,F36/C36,IF(F36&gt;0,1,0)))</f>
        <v>0</v>
      </c>
      <c r="I36" s="225"/>
    </row>
    <row r="37" spans="1:14" ht="15" customHeight="1" x14ac:dyDescent="0.25">
      <c r="A37" s="75" t="s">
        <v>36</v>
      </c>
      <c r="B37" s="112"/>
      <c r="C37" s="112"/>
      <c r="D37" s="319"/>
      <c r="E37" s="112"/>
      <c r="F37" s="72"/>
      <c r="G37" s="70" t="s">
        <v>37</v>
      </c>
      <c r="I37" s="225"/>
    </row>
    <row r="38" spans="1:14" s="124" customFormat="1" ht="15" customHeight="1" x14ac:dyDescent="0.25">
      <c r="A38" s="79" t="s">
        <v>38</v>
      </c>
      <c r="B38" s="87">
        <f>SUM(LCTCBoard:NwLTCC!B38)</f>
        <v>122467677</v>
      </c>
      <c r="C38" s="87">
        <f>SUM(LCTCBoard:NwLTCC!C38)</f>
        <v>122467677</v>
      </c>
      <c r="D38" s="310">
        <f>SUM(LCTCBoard:NwLTCC!D38)</f>
        <v>122467677</v>
      </c>
      <c r="E38" s="87">
        <f>SUM(LCTCBoard:NwLTCC!E38)</f>
        <v>149143209</v>
      </c>
      <c r="F38" s="87">
        <f>E38-C38</f>
        <v>26675532</v>
      </c>
      <c r="G38" s="81">
        <f>IF(ISBLANK(F38),"  ",IF(C38&gt;0,F38/C38,IF(F38&gt;0,1,0)))</f>
        <v>0.2178169183367461</v>
      </c>
      <c r="I38" s="226"/>
    </row>
    <row r="39" spans="1:14" ht="15" customHeight="1" x14ac:dyDescent="0.25">
      <c r="A39" s="77" t="s">
        <v>39</v>
      </c>
      <c r="B39" s="74"/>
      <c r="C39" s="74"/>
      <c r="D39" s="307"/>
      <c r="E39" s="74"/>
      <c r="F39" s="74"/>
      <c r="G39" s="66"/>
      <c r="I39" s="225"/>
    </row>
    <row r="40" spans="1:14" ht="15" customHeight="1" x14ac:dyDescent="0.25">
      <c r="A40" s="82" t="s">
        <v>40</v>
      </c>
      <c r="B40" s="69">
        <f>SUM(LCTCBoard:NwLTCC!B40)</f>
        <v>0</v>
      </c>
      <c r="C40" s="69">
        <f>SUM(LCTCBoard:NwLTCC!C40)</f>
        <v>0</v>
      </c>
      <c r="D40" s="306">
        <f>SUM(LCTCBoard:NwLTCC!D40)</f>
        <v>0</v>
      </c>
      <c r="E40" s="69">
        <f>SUM(LCTCBoard:NwLTCC!E40)</f>
        <v>0</v>
      </c>
      <c r="F40" s="69">
        <f>E40-C40</f>
        <v>0</v>
      </c>
      <c r="G40" s="70">
        <f t="shared" ref="G40:G45" si="4">IF(ISBLANK(F40),"  ",IF(C40&gt;0,F40/C40,IF(F40&gt;0,1,0)))</f>
        <v>0</v>
      </c>
      <c r="I40" s="225"/>
    </row>
    <row r="41" spans="1:14" ht="15" customHeight="1" x14ac:dyDescent="0.25">
      <c r="A41" s="83" t="s">
        <v>41</v>
      </c>
      <c r="B41" s="69">
        <f>SUM(LCTCBoard:NwLTCC!B41)</f>
        <v>0</v>
      </c>
      <c r="C41" s="69">
        <f>SUM(LCTCBoard:NwLTCC!C41)</f>
        <v>0</v>
      </c>
      <c r="D41" s="306">
        <f>SUM(LCTCBoard:NwLTCC!D41)</f>
        <v>0</v>
      </c>
      <c r="E41" s="69">
        <f>SUM(LCTCBoard:NwLTCC!E41)</f>
        <v>0</v>
      </c>
      <c r="F41" s="69">
        <f>E41-C41</f>
        <v>0</v>
      </c>
      <c r="G41" s="70">
        <f t="shared" si="4"/>
        <v>0</v>
      </c>
      <c r="I41" s="225"/>
    </row>
    <row r="42" spans="1:14" ht="15" customHeight="1" x14ac:dyDescent="0.25">
      <c r="A42" s="83" t="s">
        <v>42</v>
      </c>
      <c r="B42" s="69">
        <f>SUM(LCTCBoard:NwLTCC!B42)</f>
        <v>1353068.2899999991</v>
      </c>
      <c r="C42" s="69">
        <f>SUM(LCTCBoard:NwLTCC!C42)</f>
        <v>0</v>
      </c>
      <c r="D42" s="306">
        <f>SUM(LCTCBoard:NwLTCC!D42)</f>
        <v>0</v>
      </c>
      <c r="E42" s="69">
        <f>SUM(LCTCBoard:NwLTCC!E42)</f>
        <v>0</v>
      </c>
      <c r="F42" s="69">
        <f t="shared" ref="F42:F45" si="5">E42-C42</f>
        <v>0</v>
      </c>
      <c r="G42" s="70">
        <f t="shared" si="4"/>
        <v>0</v>
      </c>
      <c r="I42" s="225"/>
    </row>
    <row r="43" spans="1:14" ht="15" customHeight="1" x14ac:dyDescent="0.25">
      <c r="A43" s="83" t="s">
        <v>43</v>
      </c>
      <c r="B43" s="69">
        <f>SUM(LCTCBoard:NwLTCC!B43)</f>
        <v>0</v>
      </c>
      <c r="C43" s="69">
        <f>SUM(LCTCBoard:NwLTCC!C43)</f>
        <v>0</v>
      </c>
      <c r="D43" s="306">
        <f>SUM(LCTCBoard:NwLTCC!D43)</f>
        <v>0</v>
      </c>
      <c r="E43" s="69">
        <f>SUM(LCTCBoard:NwLTCC!E43)</f>
        <v>0</v>
      </c>
      <c r="F43" s="69">
        <f t="shared" si="5"/>
        <v>0</v>
      </c>
      <c r="G43" s="70">
        <f t="shared" si="4"/>
        <v>0</v>
      </c>
      <c r="I43" s="225"/>
    </row>
    <row r="44" spans="1:14" ht="15" customHeight="1" x14ac:dyDescent="0.25">
      <c r="A44" s="84" t="s">
        <v>44</v>
      </c>
      <c r="B44" s="69">
        <f>SUM(LCTCBoard:NwLTCC!B44)</f>
        <v>0</v>
      </c>
      <c r="C44" s="69">
        <f>SUM(LCTCBoard:NwLTCC!C44)</f>
        <v>0</v>
      </c>
      <c r="D44" s="306">
        <f>SUM(LCTCBoard:NwLTCC!D44)</f>
        <v>0</v>
      </c>
      <c r="E44" s="69">
        <f>SUM(LCTCBoard:NwLTCC!E44)</f>
        <v>0</v>
      </c>
      <c r="F44" s="69">
        <f t="shared" si="5"/>
        <v>0</v>
      </c>
      <c r="G44" s="70">
        <f t="shared" si="4"/>
        <v>0</v>
      </c>
      <c r="I44" s="225"/>
    </row>
    <row r="45" spans="1:14" s="124" customFormat="1" ht="15" customHeight="1" x14ac:dyDescent="0.25">
      <c r="A45" s="77" t="s">
        <v>45</v>
      </c>
      <c r="B45" s="87">
        <f>SUM(LCTCBoard:NwLTCC!B45)</f>
        <v>1353068.2899999991</v>
      </c>
      <c r="C45" s="87">
        <f>SUM(LCTCBoard:NwLTCC!C45)</f>
        <v>0</v>
      </c>
      <c r="D45" s="310">
        <f>SUM(LCTCBoard:NwLTCC!D45)</f>
        <v>0</v>
      </c>
      <c r="E45" s="87">
        <f>SUM(LCTCBoard:NwLTCC!E45)</f>
        <v>0</v>
      </c>
      <c r="F45" s="87">
        <f t="shared" si="5"/>
        <v>0</v>
      </c>
      <c r="G45" s="81">
        <f t="shared" si="4"/>
        <v>0</v>
      </c>
      <c r="I45" s="226"/>
      <c r="N45" s="124" t="s">
        <v>46</v>
      </c>
    </row>
    <row r="46" spans="1:14" ht="15" customHeight="1" x14ac:dyDescent="0.25">
      <c r="A46" s="75" t="s">
        <v>46</v>
      </c>
      <c r="B46" s="74"/>
      <c r="C46" s="74"/>
      <c r="D46" s="307"/>
      <c r="E46" s="74"/>
      <c r="F46" s="74"/>
      <c r="G46" s="66"/>
      <c r="I46" s="225"/>
    </row>
    <row r="47" spans="1:14" s="124" customFormat="1" ht="15" customHeight="1" x14ac:dyDescent="0.25">
      <c r="A47" s="86" t="s">
        <v>47</v>
      </c>
      <c r="B47" s="87">
        <f>SUM(LCTCBoard:NwLTCC!B47)</f>
        <v>0</v>
      </c>
      <c r="C47" s="87">
        <f>SUM(LCTCBoard:NwLTCC!C47)</f>
        <v>0</v>
      </c>
      <c r="D47" s="310">
        <f>SUM(LCTCBoard:NwLTCC!D47)</f>
        <v>0</v>
      </c>
      <c r="E47" s="87">
        <f>SUM(LCTCBoard:NwLTCC!E47)</f>
        <v>0</v>
      </c>
      <c r="F47" s="87">
        <f>E47-C47</f>
        <v>0</v>
      </c>
      <c r="G47" s="81">
        <f>IF(ISBLANK(F47),"  ",IF(C47&gt;0,F47/C47,IF(F47&gt;0,1,0)))</f>
        <v>0</v>
      </c>
      <c r="I47" s="226"/>
    </row>
    <row r="48" spans="1:14" ht="15" customHeight="1" x14ac:dyDescent="0.25">
      <c r="A48" s="75" t="s">
        <v>46</v>
      </c>
      <c r="B48" s="80"/>
      <c r="C48" s="80"/>
      <c r="D48" s="311"/>
      <c r="E48" s="80"/>
      <c r="F48" s="74"/>
      <c r="G48" s="66"/>
      <c r="I48" s="226"/>
    </row>
    <row r="49" spans="1:10" ht="15" customHeight="1" x14ac:dyDescent="0.25">
      <c r="A49" s="86" t="s">
        <v>198</v>
      </c>
      <c r="B49" s="87">
        <f>SUM(LCTCBoard:NwLTCC!B49)</f>
        <v>0</v>
      </c>
      <c r="C49" s="87">
        <f>SUM(LCTCBoard:NwLTCC!C49)</f>
        <v>0</v>
      </c>
      <c r="D49" s="310">
        <f>SUM(LCTCBoard:NwLTCC!D49)</f>
        <v>8637000</v>
      </c>
      <c r="E49" s="87">
        <f>SUM(LCTCBoard:NwLTCC!E49)</f>
        <v>0</v>
      </c>
      <c r="F49" s="87">
        <f>E49-C49</f>
        <v>0</v>
      </c>
      <c r="G49" s="81">
        <f>IF(ISBLANK(F49)," ",IF(C49&gt;0,F49/C49,IF(F49&gt;0,1,0)))</f>
        <v>0</v>
      </c>
      <c r="I49" s="226"/>
    </row>
    <row r="50" spans="1:10" ht="15" customHeight="1" x14ac:dyDescent="0.25">
      <c r="A50" s="73"/>
      <c r="B50" s="80"/>
      <c r="C50" s="80"/>
      <c r="D50" s="311"/>
      <c r="E50" s="80"/>
      <c r="F50" s="65"/>
      <c r="G50" s="67"/>
      <c r="I50" s="226"/>
    </row>
    <row r="51" spans="1:10" s="124" customFormat="1" ht="15" customHeight="1" x14ac:dyDescent="0.25">
      <c r="A51" s="86" t="s">
        <v>48</v>
      </c>
      <c r="B51" s="87">
        <f>SUM(LCTCBoard:NwLTCC!B51)</f>
        <v>6792110</v>
      </c>
      <c r="C51" s="87">
        <f>SUM(LCTCBoard:NwLTCC!C51)</f>
        <v>0</v>
      </c>
      <c r="D51" s="310">
        <f>SUM(LCTCBoard:NwLTCC!D51)</f>
        <v>0</v>
      </c>
      <c r="E51" s="87">
        <f>SUM(LCTCBoard:NwLTCC!E51)</f>
        <v>0</v>
      </c>
      <c r="F51" s="87">
        <f>E51-C51</f>
        <v>0</v>
      </c>
      <c r="G51" s="81">
        <f>IF(ISBLANK(F51),"  ",IF(C51&gt;0,F51/C51,IF(F51&gt;0,1,0)))</f>
        <v>0</v>
      </c>
      <c r="I51" s="226"/>
    </row>
    <row r="52" spans="1:10" ht="15" customHeight="1" x14ac:dyDescent="0.25">
      <c r="A52" s="75" t="s">
        <v>46</v>
      </c>
      <c r="B52" s="80"/>
      <c r="C52" s="80"/>
      <c r="D52" s="311"/>
      <c r="E52" s="80"/>
      <c r="F52" s="74"/>
      <c r="G52" s="66"/>
      <c r="I52" s="226"/>
    </row>
    <row r="53" spans="1:10" s="124" customFormat="1" ht="15" customHeight="1" x14ac:dyDescent="0.25">
      <c r="A53" s="77" t="s">
        <v>49</v>
      </c>
      <c r="B53" s="87">
        <f>SUM(LCTCBoard:NwLTCC!B53)</f>
        <v>154726779.78000003</v>
      </c>
      <c r="C53" s="87">
        <f>SUM(LCTCBoard:NwLTCC!C53)</f>
        <v>171301000.5</v>
      </c>
      <c r="D53" s="310">
        <f>SUM(LCTCBoard:NwLTCC!D53)</f>
        <v>171301000.5</v>
      </c>
      <c r="E53" s="87">
        <f>SUM(LCTCBoard:NwLTCC!E53)</f>
        <v>172630000</v>
      </c>
      <c r="F53" s="87">
        <f>E53-C53</f>
        <v>1328999.5</v>
      </c>
      <c r="G53" s="81">
        <f>IF(ISBLANK(F53),"  ",IF(C53&gt;0,F53/C53,IF(F53&gt;0,1,0)))</f>
        <v>7.7582705070073426E-3</v>
      </c>
      <c r="I53" s="226"/>
      <c r="J53" s="189"/>
    </row>
    <row r="54" spans="1:10" ht="15" customHeight="1" x14ac:dyDescent="0.25">
      <c r="A54" s="75" t="s">
        <v>46</v>
      </c>
      <c r="B54" s="80"/>
      <c r="C54" s="80"/>
      <c r="D54" s="311"/>
      <c r="E54" s="80"/>
      <c r="F54" s="74"/>
      <c r="G54" s="66"/>
      <c r="I54" s="226"/>
    </row>
    <row r="55" spans="1:10" s="124" customFormat="1" ht="15" customHeight="1" x14ac:dyDescent="0.25">
      <c r="A55" s="88" t="s">
        <v>50</v>
      </c>
      <c r="B55" s="87">
        <f>SUM(LCTCBoard:NwLTCC!B55)</f>
        <v>0</v>
      </c>
      <c r="C55" s="87">
        <f>SUM(LCTCBoard:NwLTCC!C55)</f>
        <v>0</v>
      </c>
      <c r="D55" s="310">
        <f>SUM(LCTCBoard:NwLTCC!D55)</f>
        <v>0</v>
      </c>
      <c r="E55" s="87">
        <f>SUM(LCTCBoard:NwLTCC!E55)</f>
        <v>0</v>
      </c>
      <c r="F55" s="87">
        <f>E55-C55</f>
        <v>0</v>
      </c>
      <c r="G55" s="81">
        <f>IF(ISBLANK(F55),"  ",IF(C55&gt;0,F55/C55,IF(F55&gt;0,1,0)))</f>
        <v>0</v>
      </c>
      <c r="I55" s="226"/>
    </row>
    <row r="56" spans="1:10" ht="15" customHeight="1" x14ac:dyDescent="0.25">
      <c r="A56" s="77"/>
      <c r="B56" s="80"/>
      <c r="C56" s="80"/>
      <c r="D56" s="311"/>
      <c r="E56" s="80"/>
      <c r="F56" s="65"/>
      <c r="G56" s="90"/>
      <c r="I56" s="226"/>
    </row>
    <row r="57" spans="1:10" s="124" customFormat="1" ht="15" customHeight="1" x14ac:dyDescent="0.25">
      <c r="A57" s="77" t="s">
        <v>51</v>
      </c>
      <c r="B57" s="87">
        <f>SUM(LCTCBoard:NwLTCC!B57)</f>
        <v>0</v>
      </c>
      <c r="C57" s="87">
        <f>SUM(LCTCBoard:NwLTCC!C57)</f>
        <v>0</v>
      </c>
      <c r="D57" s="310">
        <f>SUM(LCTCBoard:NwLTCC!D57)</f>
        <v>0</v>
      </c>
      <c r="E57" s="87">
        <f>SUM(LCTCBoard:NwLTCC!E57)</f>
        <v>0</v>
      </c>
      <c r="F57" s="87">
        <f>E57-C57</f>
        <v>0</v>
      </c>
      <c r="G57" s="81">
        <f>IF(ISBLANK(F57),"  ",IF(C57&gt;0,F57/C57,IF(F57&gt;0,1,0)))</f>
        <v>0</v>
      </c>
      <c r="I57" s="226"/>
    </row>
    <row r="58" spans="1:10" ht="15" customHeight="1" x14ac:dyDescent="0.25">
      <c r="A58" s="75"/>
      <c r="B58" s="80"/>
      <c r="C58" s="80"/>
      <c r="D58" s="311"/>
      <c r="E58" s="80"/>
      <c r="F58" s="74"/>
      <c r="G58" s="66"/>
      <c r="I58" s="226"/>
    </row>
    <row r="59" spans="1:10" s="124" customFormat="1" ht="15" customHeight="1" x14ac:dyDescent="0.25">
      <c r="A59" s="91" t="s">
        <v>52</v>
      </c>
      <c r="B59" s="87">
        <f>SUM(B38,B47,B49,B51,B53,B55,B57)-B45</f>
        <v>282633498.49000001</v>
      </c>
      <c r="C59" s="87">
        <f t="shared" ref="C59:E59" si="6">SUM(C38,C47,C49,C51,C53,C55,C57)-C45</f>
        <v>293768677.5</v>
      </c>
      <c r="D59" s="310">
        <f>SUM(D38,D47,D49,D51,D53,D55,D57)-D45</f>
        <v>302405677.5</v>
      </c>
      <c r="E59" s="87">
        <f t="shared" si="6"/>
        <v>321773209</v>
      </c>
      <c r="F59" s="87">
        <f>E59-C59</f>
        <v>28004531.5</v>
      </c>
      <c r="G59" s="81">
        <f>IF(ISBLANK(F59),"  ",IF(C59&gt;0,F59/C59,IF(F59&gt;0,1,0)))</f>
        <v>9.5328514048268476E-2</v>
      </c>
      <c r="I59" s="226"/>
    </row>
    <row r="60" spans="1:10" ht="15" customHeight="1" x14ac:dyDescent="0.25">
      <c r="A60" s="92"/>
      <c r="B60" s="74"/>
      <c r="C60" s="74"/>
      <c r="D60" s="307"/>
      <c r="E60" s="74"/>
      <c r="F60" s="74"/>
      <c r="G60" s="66" t="s">
        <v>46</v>
      </c>
      <c r="I60" s="225"/>
    </row>
    <row r="61" spans="1:10" ht="15" customHeight="1" x14ac:dyDescent="0.25">
      <c r="A61" s="93"/>
      <c r="B61" s="65"/>
      <c r="C61" s="65"/>
      <c r="D61" s="305"/>
      <c r="E61" s="65"/>
      <c r="F61" s="65"/>
      <c r="G61" s="67" t="s">
        <v>46</v>
      </c>
      <c r="I61" s="225"/>
    </row>
    <row r="62" spans="1:10" ht="15" customHeight="1" x14ac:dyDescent="0.25">
      <c r="A62" s="91" t="s">
        <v>53</v>
      </c>
      <c r="B62" s="65"/>
      <c r="C62" s="65"/>
      <c r="D62" s="305"/>
      <c r="E62" s="65"/>
      <c r="F62" s="65"/>
      <c r="G62" s="67"/>
      <c r="I62" s="225"/>
    </row>
    <row r="63" spans="1:10" ht="15" customHeight="1" x14ac:dyDescent="0.25">
      <c r="A63" s="73" t="s">
        <v>54</v>
      </c>
      <c r="B63" s="69">
        <f>SUM(LCTCBoard:NwLTCC!B63)</f>
        <v>123114374.73599999</v>
      </c>
      <c r="C63" s="69">
        <f>SUM(LCTCBoard:NwLTCC!C63)</f>
        <v>123090012.09200001</v>
      </c>
      <c r="D63" s="306">
        <f>SUM(LCTCBoard:NwLTCC!D63)</f>
        <v>131345545.09200001</v>
      </c>
      <c r="E63" s="69">
        <f>SUM(LCTCBoard:NwLTCC!E63)</f>
        <v>140714687.08031112</v>
      </c>
      <c r="F63" s="69">
        <f>E63-C63</f>
        <v>17624674.988311112</v>
      </c>
      <c r="G63" s="70">
        <f t="shared" ref="G63:G76" si="7">IF(ISBLANK(F63),"  ",IF(C63&gt;0,F63/C63,IF(F63&gt;0,1,0)))</f>
        <v>0.14318525677890151</v>
      </c>
      <c r="I63" s="225"/>
    </row>
    <row r="64" spans="1:10" ht="15" customHeight="1" x14ac:dyDescent="0.25">
      <c r="A64" s="75" t="s">
        <v>55</v>
      </c>
      <c r="B64" s="69">
        <f>SUM(LCTCBoard:NwLTCC!B64)</f>
        <v>0</v>
      </c>
      <c r="C64" s="69">
        <f>SUM(LCTCBoard:NwLTCC!C64)</f>
        <v>0</v>
      </c>
      <c r="D64" s="306">
        <f>SUM(LCTCBoard:NwLTCC!D64)</f>
        <v>0</v>
      </c>
      <c r="E64" s="69">
        <f>SUM(LCTCBoard:NwLTCC!E64)</f>
        <v>0</v>
      </c>
      <c r="F64" s="69">
        <f>E64-C64</f>
        <v>0</v>
      </c>
      <c r="G64" s="70">
        <f t="shared" si="7"/>
        <v>0</v>
      </c>
      <c r="I64" s="225"/>
    </row>
    <row r="65" spans="1:9" ht="15" customHeight="1" x14ac:dyDescent="0.25">
      <c r="A65" s="75" t="s">
        <v>56</v>
      </c>
      <c r="B65" s="69">
        <f>SUM(LCTCBoard:NwLTCC!B65)</f>
        <v>155544.72</v>
      </c>
      <c r="C65" s="69">
        <f>SUM(LCTCBoard:NwLTCC!C65)</f>
        <v>168325</v>
      </c>
      <c r="D65" s="306">
        <f>SUM(LCTCBoard:NwLTCC!D65)</f>
        <v>168325</v>
      </c>
      <c r="E65" s="69">
        <f>SUM(LCTCBoard:NwLTCC!E65)</f>
        <v>191496.63</v>
      </c>
      <c r="F65" s="69">
        <f t="shared" ref="F65:F76" si="8">E65-C65</f>
        <v>23171.630000000005</v>
      </c>
      <c r="G65" s="70">
        <f t="shared" si="7"/>
        <v>0.13766006237932574</v>
      </c>
      <c r="I65" s="225"/>
    </row>
    <row r="66" spans="1:9" ht="15" customHeight="1" x14ac:dyDescent="0.25">
      <c r="A66" s="75" t="s">
        <v>57</v>
      </c>
      <c r="B66" s="69">
        <f>SUM(LCTCBoard:NwLTCC!B66)</f>
        <v>37903301.310000002</v>
      </c>
      <c r="C66" s="69">
        <f>SUM(LCTCBoard:NwLTCC!C66)</f>
        <v>41082689.523000002</v>
      </c>
      <c r="D66" s="306">
        <f>SUM(LCTCBoard:NwLTCC!D66)</f>
        <v>41367344.523000002</v>
      </c>
      <c r="E66" s="69">
        <f>SUM(LCTCBoard:NwLTCC!E66)</f>
        <v>41821719.18203111</v>
      </c>
      <c r="F66" s="69">
        <f t="shared" si="8"/>
        <v>739029.65903110802</v>
      </c>
      <c r="G66" s="70">
        <f t="shared" si="7"/>
        <v>1.798883343840877E-2</v>
      </c>
      <c r="I66" s="225"/>
    </row>
    <row r="67" spans="1:9" ht="15" customHeight="1" x14ac:dyDescent="0.25">
      <c r="A67" s="75" t="s">
        <v>58</v>
      </c>
      <c r="B67" s="69">
        <f>SUM(LCTCBoard:NwLTCC!B67)</f>
        <v>23718746.52</v>
      </c>
      <c r="C67" s="69">
        <f>SUM(LCTCBoard:NwLTCC!C67)</f>
        <v>25671750.539999999</v>
      </c>
      <c r="D67" s="306">
        <f>SUM(LCTCBoard:NwLTCC!D67)</f>
        <v>25671750.539999999</v>
      </c>
      <c r="E67" s="69">
        <f>SUM(LCTCBoard:NwLTCC!E67)</f>
        <v>27740460.347999997</v>
      </c>
      <c r="F67" s="69">
        <f t="shared" si="8"/>
        <v>2068709.8079999983</v>
      </c>
      <c r="G67" s="70">
        <f t="shared" si="7"/>
        <v>8.0583122088876386E-2</v>
      </c>
      <c r="I67" s="225"/>
    </row>
    <row r="68" spans="1:9" ht="15" customHeight="1" x14ac:dyDescent="0.25">
      <c r="A68" s="75" t="s">
        <v>59</v>
      </c>
      <c r="B68" s="69">
        <f>SUM(LCTCBoard:NwLTCC!B68)</f>
        <v>53049795.030000001</v>
      </c>
      <c r="C68" s="69">
        <f>SUM(LCTCBoard:NwLTCC!C68)</f>
        <v>55973056.509999998</v>
      </c>
      <c r="D68" s="306">
        <f>SUM(LCTCBoard:NwLTCC!D68)</f>
        <v>56069868.509999998</v>
      </c>
      <c r="E68" s="69">
        <f>SUM(LCTCBoard:NwLTCC!E68)</f>
        <v>63599044.971700005</v>
      </c>
      <c r="F68" s="69">
        <f t="shared" si="8"/>
        <v>7625988.4617000073</v>
      </c>
      <c r="G68" s="70">
        <f t="shared" si="7"/>
        <v>0.13624391693416937</v>
      </c>
      <c r="I68" s="225"/>
    </row>
    <row r="69" spans="1:9" ht="15" customHeight="1" x14ac:dyDescent="0.25">
      <c r="A69" s="75" t="s">
        <v>60</v>
      </c>
      <c r="B69" s="69">
        <f>SUM(LCTCBoard:NwLTCC!B69)</f>
        <v>260754.6</v>
      </c>
      <c r="C69" s="69">
        <f>SUM(LCTCBoard:NwLTCC!C69)</f>
        <v>591179</v>
      </c>
      <c r="D69" s="306">
        <f>SUM(LCTCBoard:NwLTCC!D69)</f>
        <v>591179</v>
      </c>
      <c r="E69" s="69">
        <f>SUM(LCTCBoard:NwLTCC!E69)</f>
        <v>494345.1</v>
      </c>
      <c r="F69" s="69">
        <f t="shared" si="8"/>
        <v>-96833.900000000023</v>
      </c>
      <c r="G69" s="70">
        <f t="shared" si="7"/>
        <v>-0.16379793598893064</v>
      </c>
      <c r="I69" s="225"/>
    </row>
    <row r="70" spans="1:9" ht="15" customHeight="1" x14ac:dyDescent="0.25">
      <c r="A70" s="75" t="s">
        <v>61</v>
      </c>
      <c r="B70" s="69">
        <f>SUM(LCTCBoard:NwLTCC!B70)</f>
        <v>30184496.090000004</v>
      </c>
      <c r="C70" s="69">
        <f>SUM(LCTCBoard:NwLTCC!C70)</f>
        <v>32195663.77</v>
      </c>
      <c r="D70" s="306">
        <f>SUM(LCTCBoard:NwLTCC!D70)</f>
        <v>32195663.77</v>
      </c>
      <c r="E70" s="69">
        <f>SUM(LCTCBoard:NwLTCC!E70)</f>
        <v>35311690.427160002</v>
      </c>
      <c r="F70" s="69">
        <f t="shared" si="8"/>
        <v>3116026.6571600027</v>
      </c>
      <c r="G70" s="70">
        <f t="shared" si="7"/>
        <v>9.6784047672392584E-2</v>
      </c>
      <c r="I70" s="225"/>
    </row>
    <row r="71" spans="1:9" s="124" customFormat="1" ht="15" customHeight="1" x14ac:dyDescent="0.25">
      <c r="A71" s="94" t="s">
        <v>62</v>
      </c>
      <c r="B71" s="87">
        <f>SUM(LCTCBoard:NwLTCC!B71)</f>
        <v>268387013.00599998</v>
      </c>
      <c r="C71" s="87">
        <f>SUM(LCTCBoard:NwLTCC!C71)</f>
        <v>278772676.435</v>
      </c>
      <c r="D71" s="310">
        <f>SUM(LCTCBoard:NwLTCC!D71)</f>
        <v>287409676.435</v>
      </c>
      <c r="E71" s="87">
        <f>SUM(LCTCBoard:NwLTCC!E71)</f>
        <v>309873443.73920214</v>
      </c>
      <c r="F71" s="87">
        <f t="shared" si="8"/>
        <v>31100767.304202139</v>
      </c>
      <c r="G71" s="81">
        <f t="shared" si="7"/>
        <v>0.11156318367325266</v>
      </c>
      <c r="I71" s="226"/>
    </row>
    <row r="72" spans="1:9" ht="15" customHeight="1" x14ac:dyDescent="0.25">
      <c r="A72" s="75" t="s">
        <v>63</v>
      </c>
      <c r="B72" s="69">
        <f>SUM(LCTCBoard:NwLTCC!B72)</f>
        <v>0</v>
      </c>
      <c r="C72" s="69">
        <f>SUM(LCTCBoard:NwLTCC!C72)</f>
        <v>0</v>
      </c>
      <c r="D72" s="306">
        <f>SUM(LCTCBoard:NwLTCC!D72)</f>
        <v>0</v>
      </c>
      <c r="E72" s="69">
        <f>SUM(LCTCBoard:NwLTCC!E72)</f>
        <v>0</v>
      </c>
      <c r="F72" s="69">
        <f t="shared" si="8"/>
        <v>0</v>
      </c>
      <c r="G72" s="70">
        <f t="shared" si="7"/>
        <v>0</v>
      </c>
      <c r="I72" s="225"/>
    </row>
    <row r="73" spans="1:9" ht="15" customHeight="1" x14ac:dyDescent="0.25">
      <c r="A73" s="75" t="s">
        <v>64</v>
      </c>
      <c r="B73" s="69">
        <f>SUM(LCTCBoard:NwLTCC!B73)</f>
        <v>13169759</v>
      </c>
      <c r="C73" s="69">
        <f>SUM(LCTCBoard:NwLTCC!C73)</f>
        <v>12939386</v>
      </c>
      <c r="D73" s="306">
        <f>SUM(LCTCBoard:NwLTCC!D73)</f>
        <v>12939386</v>
      </c>
      <c r="E73" s="69">
        <f>SUM(LCTCBoard:NwLTCC!E73)</f>
        <v>9457236</v>
      </c>
      <c r="F73" s="69">
        <f t="shared" si="8"/>
        <v>-3482150</v>
      </c>
      <c r="G73" s="70">
        <f t="shared" si="7"/>
        <v>-0.26911246020483509</v>
      </c>
      <c r="I73" s="225"/>
    </row>
    <row r="74" spans="1:9" ht="15" customHeight="1" x14ac:dyDescent="0.25">
      <c r="A74" s="75" t="s">
        <v>65</v>
      </c>
      <c r="B74" s="69">
        <f>SUM(LCTCBoard:NwLTCC!B74)</f>
        <v>865176.40999999992</v>
      </c>
      <c r="C74" s="69">
        <f>SUM(LCTCBoard:NwLTCC!C74)</f>
        <v>740380</v>
      </c>
      <c r="D74" s="306">
        <f>SUM(LCTCBoard:NwLTCC!D74)</f>
        <v>740380</v>
      </c>
      <c r="E74" s="69">
        <f>SUM(LCTCBoard:NwLTCC!E74)</f>
        <v>1040595.2</v>
      </c>
      <c r="F74" s="69">
        <f t="shared" si="8"/>
        <v>300215.19999999995</v>
      </c>
      <c r="G74" s="70">
        <f t="shared" si="7"/>
        <v>0.40548799265242169</v>
      </c>
      <c r="I74" s="225"/>
    </row>
    <row r="75" spans="1:9" ht="15" customHeight="1" x14ac:dyDescent="0.25">
      <c r="A75" s="75" t="s">
        <v>66</v>
      </c>
      <c r="B75" s="69">
        <f>SUM(LCTCBoard:NwLTCC!B75)</f>
        <v>211552</v>
      </c>
      <c r="C75" s="69">
        <f>SUM(LCTCBoard:NwLTCC!C75)</f>
        <v>1316234</v>
      </c>
      <c r="D75" s="306">
        <f>SUM(LCTCBoard:NwLTCC!D75)</f>
        <v>1316234</v>
      </c>
      <c r="E75" s="69">
        <f>SUM(LCTCBoard:NwLTCC!E75)</f>
        <v>1401935</v>
      </c>
      <c r="F75" s="69">
        <f t="shared" si="8"/>
        <v>85701</v>
      </c>
      <c r="G75" s="70">
        <f t="shared" si="7"/>
        <v>6.5110762979834896E-2</v>
      </c>
      <c r="I75" s="225"/>
    </row>
    <row r="76" spans="1:9" s="124" customFormat="1" ht="15" customHeight="1" x14ac:dyDescent="0.25">
      <c r="A76" s="95" t="s">
        <v>67</v>
      </c>
      <c r="B76" s="87">
        <f>SUM(LCTCBoard:NwLTCC!B76)</f>
        <v>282633499.41600001</v>
      </c>
      <c r="C76" s="87">
        <f>SUM(LCTCBoard:NwLTCC!C76)</f>
        <v>293768676.435</v>
      </c>
      <c r="D76" s="310">
        <f>SUM(LCTCBoard:NwLTCC!D76)</f>
        <v>302405676.435</v>
      </c>
      <c r="E76" s="87">
        <f>SUM(LCTCBoard:NwLTCC!E76)</f>
        <v>321773209.93920219</v>
      </c>
      <c r="F76" s="87">
        <f t="shared" si="8"/>
        <v>28004533.504202187</v>
      </c>
      <c r="G76" s="81">
        <f t="shared" si="7"/>
        <v>9.5328521216245257E-2</v>
      </c>
      <c r="I76" s="226"/>
    </row>
    <row r="77" spans="1:9" ht="15" customHeight="1" x14ac:dyDescent="0.25">
      <c r="A77" s="93"/>
      <c r="B77" s="65"/>
      <c r="C77" s="65"/>
      <c r="D77" s="305"/>
      <c r="E77" s="65"/>
      <c r="F77" s="65"/>
      <c r="G77" s="67"/>
      <c r="I77" s="225"/>
    </row>
    <row r="78" spans="1:9" ht="15" customHeight="1" x14ac:dyDescent="0.25">
      <c r="A78" s="91" t="s">
        <v>68</v>
      </c>
      <c r="B78" s="65"/>
      <c r="C78" s="65"/>
      <c r="D78" s="305"/>
      <c r="E78" s="65"/>
      <c r="F78" s="65"/>
      <c r="G78" s="67"/>
      <c r="I78" s="225"/>
    </row>
    <row r="79" spans="1:9" ht="15" customHeight="1" x14ac:dyDescent="0.25">
      <c r="A79" s="73" t="s">
        <v>69</v>
      </c>
      <c r="B79" s="69">
        <f>SUM(LCTCBoard:NwLTCC!B79)</f>
        <v>148692674.24057424</v>
      </c>
      <c r="C79" s="69">
        <f>SUM(LCTCBoard:NwLTCC!C79)</f>
        <v>150819900.57557425</v>
      </c>
      <c r="D79" s="306">
        <f>SUM(LCTCBoard:NwLTCC!D79)</f>
        <v>157002355.57557425</v>
      </c>
      <c r="E79" s="69">
        <f>SUM(LCTCBoard:NwLTCC!E79)</f>
        <v>170025442.23371455</v>
      </c>
      <c r="F79" s="69">
        <f>E79-C79</f>
        <v>19205541.658140302</v>
      </c>
      <c r="G79" s="70">
        <f t="shared" ref="G79:G97" si="9">IF(ISBLANK(F79),"  ",IF(C79&gt;0,F79/C79,IF(F79&gt;0,1,0)))</f>
        <v>0.12734089854751368</v>
      </c>
      <c r="I79" s="225"/>
    </row>
    <row r="80" spans="1:9" ht="15" customHeight="1" x14ac:dyDescent="0.25">
      <c r="A80" s="75" t="s">
        <v>70</v>
      </c>
      <c r="B80" s="69">
        <f>SUM(LCTCBoard:NwLTCC!B80)</f>
        <v>1228348.1299999999</v>
      </c>
      <c r="C80" s="69">
        <f>SUM(LCTCBoard:NwLTCC!C80)</f>
        <v>1237841</v>
      </c>
      <c r="D80" s="306">
        <f>SUM(LCTCBoard:NwLTCC!D80)</f>
        <v>1237841</v>
      </c>
      <c r="E80" s="69">
        <f>SUM(LCTCBoard:NwLTCC!E80)</f>
        <v>795900</v>
      </c>
      <c r="F80" s="69">
        <f>E80-C80</f>
        <v>-441941</v>
      </c>
      <c r="G80" s="70">
        <f t="shared" si="9"/>
        <v>-0.35702565999995151</v>
      </c>
      <c r="I80" s="225"/>
    </row>
    <row r="81" spans="1:9" ht="15" customHeight="1" x14ac:dyDescent="0.25">
      <c r="A81" s="75" t="s">
        <v>71</v>
      </c>
      <c r="B81" s="69">
        <f>SUM(LCTCBoard:NwLTCC!B81)</f>
        <v>65362400.069425747</v>
      </c>
      <c r="C81" s="69">
        <f>SUM(LCTCBoard:NwLTCC!C81)</f>
        <v>67707545.469425753</v>
      </c>
      <c r="D81" s="306">
        <f>SUM(LCTCBoard:NwLTCC!D81)</f>
        <v>70064792.469425753</v>
      </c>
      <c r="E81" s="69">
        <f>SUM(LCTCBoard:NwLTCC!E81)</f>
        <v>74455745.625487655</v>
      </c>
      <c r="F81" s="69">
        <f>E81-C81</f>
        <v>6748200.1560619026</v>
      </c>
      <c r="G81" s="70">
        <f t="shared" si="9"/>
        <v>9.9666885120051243E-2</v>
      </c>
      <c r="I81" s="225"/>
    </row>
    <row r="82" spans="1:9" s="124" customFormat="1" ht="15" customHeight="1" x14ac:dyDescent="0.25">
      <c r="A82" s="94" t="s">
        <v>72</v>
      </c>
      <c r="B82" s="87">
        <f>SUM(LCTCBoard:NwLTCC!B82)</f>
        <v>215283422.44000003</v>
      </c>
      <c r="C82" s="87">
        <f>SUM(LCTCBoard:NwLTCC!C82)</f>
        <v>219765287.04500002</v>
      </c>
      <c r="D82" s="310">
        <f>SUM(LCTCBoard:NwLTCC!D82)</f>
        <v>228304989.04500002</v>
      </c>
      <c r="E82" s="87">
        <f>SUM(LCTCBoard:NwLTCC!E82)</f>
        <v>245277087.85920224</v>
      </c>
      <c r="F82" s="69">
        <f t="shared" ref="F82:F96" si="10">E82-C82</f>
        <v>25511800.814202219</v>
      </c>
      <c r="G82" s="81">
        <f t="shared" si="9"/>
        <v>0.11608658108492959</v>
      </c>
      <c r="I82" s="225"/>
    </row>
    <row r="83" spans="1:9" ht="15" customHeight="1" x14ac:dyDescent="0.25">
      <c r="A83" s="75" t="s">
        <v>73</v>
      </c>
      <c r="B83" s="69">
        <f>SUM(LCTCBoard:NwLTCC!B83)</f>
        <v>182561.03</v>
      </c>
      <c r="C83" s="69">
        <f>SUM(LCTCBoard:NwLTCC!C83)</f>
        <v>325897.73</v>
      </c>
      <c r="D83" s="306">
        <f>SUM(LCTCBoard:NwLTCC!D83)</f>
        <v>325897.73</v>
      </c>
      <c r="E83" s="69">
        <f>SUM(LCTCBoard:NwLTCC!E83)</f>
        <v>1419835.19</v>
      </c>
      <c r="F83" s="69">
        <f t="shared" si="10"/>
        <v>1093937.46</v>
      </c>
      <c r="G83" s="70">
        <f t="shared" si="9"/>
        <v>3.3566894129639997</v>
      </c>
      <c r="I83" s="225"/>
    </row>
    <row r="84" spans="1:9" ht="15" customHeight="1" x14ac:dyDescent="0.25">
      <c r="A84" s="75" t="s">
        <v>74</v>
      </c>
      <c r="B84" s="69">
        <f>SUM(LCTCBoard:NwLTCC!B84)</f>
        <v>27036135.546</v>
      </c>
      <c r="C84" s="69">
        <f>SUM(LCTCBoard:NwLTCC!C84)</f>
        <v>29361955.770000003</v>
      </c>
      <c r="D84" s="306">
        <f>SUM(LCTCBoard:NwLTCC!D84)</f>
        <v>29459253.770000003</v>
      </c>
      <c r="E84" s="69">
        <f>SUM(LCTCBoard:NwLTCC!E84)</f>
        <v>32095523.16</v>
      </c>
      <c r="F84" s="69">
        <f t="shared" si="10"/>
        <v>2733567.3899999969</v>
      </c>
      <c r="G84" s="70">
        <f t="shared" si="9"/>
        <v>9.3098954695414571E-2</v>
      </c>
      <c r="I84" s="225"/>
    </row>
    <row r="85" spans="1:9" ht="15" customHeight="1" x14ac:dyDescent="0.25">
      <c r="A85" s="75" t="s">
        <v>75</v>
      </c>
      <c r="B85" s="69">
        <f>SUM(LCTCBoard:NwLTCC!B85)</f>
        <v>2797707.35</v>
      </c>
      <c r="C85" s="69">
        <f>SUM(LCTCBoard:NwLTCC!C85)</f>
        <v>4812580.03</v>
      </c>
      <c r="D85" s="306">
        <f>SUM(LCTCBoard:NwLTCC!D85)</f>
        <v>4812580.03</v>
      </c>
      <c r="E85" s="69">
        <f>SUM(LCTCBoard:NwLTCC!E85)</f>
        <v>5388234.5499999998</v>
      </c>
      <c r="F85" s="69">
        <f t="shared" si="10"/>
        <v>575654.51999999955</v>
      </c>
      <c r="G85" s="70">
        <f t="shared" si="9"/>
        <v>0.11961453449325798</v>
      </c>
      <c r="I85" s="225"/>
    </row>
    <row r="86" spans="1:9" s="124" customFormat="1" ht="15" customHeight="1" x14ac:dyDescent="0.25">
      <c r="A86" s="78" t="s">
        <v>76</v>
      </c>
      <c r="B86" s="87">
        <f>SUM(LCTCBoard:NwLTCC!B86)</f>
        <v>30016403.925999999</v>
      </c>
      <c r="C86" s="87">
        <f>SUM(LCTCBoard:NwLTCC!C86)</f>
        <v>34500433.530000009</v>
      </c>
      <c r="D86" s="310">
        <f>SUM(LCTCBoard:NwLTCC!D86)</f>
        <v>34597731.530000009</v>
      </c>
      <c r="E86" s="87">
        <f>SUM(LCTCBoard:NwLTCC!E86)</f>
        <v>38903592.899999999</v>
      </c>
      <c r="F86" s="69">
        <f t="shared" si="10"/>
        <v>4403159.3699999899</v>
      </c>
      <c r="G86" s="81">
        <f t="shared" si="9"/>
        <v>0.12762620406410843</v>
      </c>
      <c r="I86" s="225"/>
    </row>
    <row r="87" spans="1:9" ht="15" customHeight="1" x14ac:dyDescent="0.25">
      <c r="A87" s="75" t="s">
        <v>77</v>
      </c>
      <c r="B87" s="69">
        <f>SUM(LCTCBoard:NwLTCC!B87)</f>
        <v>4522383.9200000009</v>
      </c>
      <c r="C87" s="69">
        <f>SUM(LCTCBoard:NwLTCC!C87)</f>
        <v>5604618.9800000004</v>
      </c>
      <c r="D87" s="306">
        <f>SUM(LCTCBoard:NwLTCC!D87)</f>
        <v>5604618.9800000004</v>
      </c>
      <c r="E87" s="69">
        <f>SUM(LCTCBoard:NwLTCC!E87)</f>
        <v>5476018.3900000006</v>
      </c>
      <c r="F87" s="69">
        <f t="shared" si="10"/>
        <v>-128600.58999999985</v>
      </c>
      <c r="G87" s="70">
        <f t="shared" si="9"/>
        <v>-2.2945465241956526E-2</v>
      </c>
      <c r="I87" s="225"/>
    </row>
    <row r="88" spans="1:9" ht="15" customHeight="1" x14ac:dyDescent="0.25">
      <c r="A88" s="75" t="s">
        <v>78</v>
      </c>
      <c r="B88" s="69">
        <f>SUM(LCTCBoard:NwLTCC!B88)</f>
        <v>17089161.960000001</v>
      </c>
      <c r="C88" s="69">
        <f>SUM(LCTCBoard:NwLTCC!C88)</f>
        <v>18179165</v>
      </c>
      <c r="D88" s="306">
        <f>SUM(LCTCBoard:NwLTCC!D88)</f>
        <v>18179165</v>
      </c>
      <c r="E88" s="69">
        <f>SUM(LCTCBoard:NwLTCC!E88)</f>
        <v>19034438.300000001</v>
      </c>
      <c r="F88" s="69">
        <f t="shared" si="10"/>
        <v>855273.30000000075</v>
      </c>
      <c r="G88" s="70">
        <f t="shared" si="9"/>
        <v>4.7046896818418268E-2</v>
      </c>
      <c r="I88" s="225"/>
    </row>
    <row r="89" spans="1:9" ht="15" customHeight="1" x14ac:dyDescent="0.25">
      <c r="A89" s="75" t="s">
        <v>79</v>
      </c>
      <c r="B89" s="69">
        <f>SUM(LCTCBoard:NwLTCC!B89)</f>
        <v>0</v>
      </c>
      <c r="C89" s="69">
        <f>SUM(LCTCBoard:NwLTCC!C89)</f>
        <v>0</v>
      </c>
      <c r="D89" s="306">
        <f>SUM(LCTCBoard:NwLTCC!D89)</f>
        <v>0</v>
      </c>
      <c r="E89" s="69">
        <f>SUM(LCTCBoard:NwLTCC!E89)</f>
        <v>0</v>
      </c>
      <c r="F89" s="69">
        <f t="shared" si="10"/>
        <v>0</v>
      </c>
      <c r="G89" s="70">
        <f t="shared" si="9"/>
        <v>0</v>
      </c>
      <c r="I89" s="225"/>
    </row>
    <row r="90" spans="1:9" ht="15" customHeight="1" x14ac:dyDescent="0.25">
      <c r="A90" s="75" t="s">
        <v>80</v>
      </c>
      <c r="B90" s="69">
        <f>SUM(LCTCBoard:NwLTCC!B90)</f>
        <v>14154659</v>
      </c>
      <c r="C90" s="69">
        <f>SUM(LCTCBoard:NwLTCC!C90)</f>
        <v>14062145.6</v>
      </c>
      <c r="D90" s="306">
        <f>SUM(LCTCBoard:NwLTCC!D90)</f>
        <v>14062145.6</v>
      </c>
      <c r="E90" s="69">
        <f>SUM(LCTCBoard:NwLTCC!E90)</f>
        <v>10298241</v>
      </c>
      <c r="F90" s="69">
        <f t="shared" si="10"/>
        <v>-3763904.5999999996</v>
      </c>
      <c r="G90" s="70">
        <f t="shared" si="9"/>
        <v>-0.26766218378509748</v>
      </c>
      <c r="I90" s="225"/>
    </row>
    <row r="91" spans="1:9" s="124" customFormat="1" ht="15" customHeight="1" x14ac:dyDescent="0.25">
      <c r="A91" s="78" t="s">
        <v>81</v>
      </c>
      <c r="B91" s="87">
        <f>SUM(LCTCBoard:NwLTCC!B91)</f>
        <v>35766204.879999995</v>
      </c>
      <c r="C91" s="87">
        <f>SUM(LCTCBoard:NwLTCC!C91)</f>
        <v>37845929.579999998</v>
      </c>
      <c r="D91" s="310">
        <f>SUM(LCTCBoard:NwLTCC!D91)</f>
        <v>37845929.579999998</v>
      </c>
      <c r="E91" s="87">
        <f>SUM(LCTCBoard:NwLTCC!E91)</f>
        <v>34808697.689999998</v>
      </c>
      <c r="F91" s="69">
        <f t="shared" si="10"/>
        <v>-3037231.8900000006</v>
      </c>
      <c r="G91" s="81">
        <f t="shared" si="9"/>
        <v>-8.0252537689153539E-2</v>
      </c>
      <c r="I91" s="225"/>
    </row>
    <row r="92" spans="1:9" ht="15" customHeight="1" x14ac:dyDescent="0.25">
      <c r="A92" s="75" t="s">
        <v>82</v>
      </c>
      <c r="B92" s="69">
        <f>SUM(LCTCBoard:NwLTCC!B92)</f>
        <v>1277970.9100000001</v>
      </c>
      <c r="C92" s="69">
        <f>SUM(LCTCBoard:NwLTCC!C92)</f>
        <v>1345974.25</v>
      </c>
      <c r="D92" s="306">
        <f>SUM(LCTCBoard:NwLTCC!D92)</f>
        <v>1345974.25</v>
      </c>
      <c r="E92" s="69">
        <f>SUM(LCTCBoard:NwLTCC!E92)</f>
        <v>2398013.4900000002</v>
      </c>
      <c r="F92" s="69">
        <f t="shared" si="10"/>
        <v>1052039.2400000002</v>
      </c>
      <c r="G92" s="70">
        <f t="shared" si="9"/>
        <v>0.78161914315968539</v>
      </c>
      <c r="I92" s="225"/>
    </row>
    <row r="93" spans="1:9" ht="15" customHeight="1" x14ac:dyDescent="0.25">
      <c r="A93" s="75" t="s">
        <v>83</v>
      </c>
      <c r="B93" s="69">
        <f>SUM(LCTCBoard:NwLTCC!B93)</f>
        <v>243135.87</v>
      </c>
      <c r="C93" s="69">
        <f>SUM(LCTCBoard:NwLTCC!C93)</f>
        <v>223052</v>
      </c>
      <c r="D93" s="306">
        <f>SUM(LCTCBoard:NwLTCC!D93)</f>
        <v>223052</v>
      </c>
      <c r="E93" s="69">
        <f>SUM(LCTCBoard:NwLTCC!E93)</f>
        <v>285818</v>
      </c>
      <c r="F93" s="69">
        <f t="shared" si="10"/>
        <v>62766</v>
      </c>
      <c r="G93" s="70">
        <f t="shared" si="9"/>
        <v>0.28139626634148091</v>
      </c>
      <c r="I93" s="225"/>
    </row>
    <row r="94" spans="1:9" ht="15" customHeight="1" x14ac:dyDescent="0.25">
      <c r="A94" s="83" t="s">
        <v>84</v>
      </c>
      <c r="B94" s="69">
        <f>SUM(LCTCBoard:NwLTCC!B94)</f>
        <v>46362.39</v>
      </c>
      <c r="C94" s="69">
        <f>SUM(LCTCBoard:NwLTCC!C94)</f>
        <v>88000</v>
      </c>
      <c r="D94" s="306">
        <f>SUM(LCTCBoard:NwLTCC!D94)</f>
        <v>88000</v>
      </c>
      <c r="E94" s="69">
        <f>SUM(LCTCBoard:NwLTCC!E94)</f>
        <v>100000</v>
      </c>
      <c r="F94" s="69">
        <f t="shared" si="10"/>
        <v>12000</v>
      </c>
      <c r="G94" s="70">
        <f t="shared" si="9"/>
        <v>0.13636363636363635</v>
      </c>
      <c r="I94" s="225"/>
    </row>
    <row r="95" spans="1:9" s="124" customFormat="1" ht="15" customHeight="1" x14ac:dyDescent="0.25">
      <c r="A95" s="97" t="s">
        <v>85</v>
      </c>
      <c r="B95" s="87">
        <f>SUM(LCTCBoard:NwLTCC!B95)</f>
        <v>1567469.17</v>
      </c>
      <c r="C95" s="87">
        <f>SUM(LCTCBoard:NwLTCC!C95)</f>
        <v>1657026.25</v>
      </c>
      <c r="D95" s="310">
        <f>SUM(LCTCBoard:NwLTCC!D95)</f>
        <v>1657026.25</v>
      </c>
      <c r="E95" s="87">
        <f>SUM(LCTCBoard:NwLTCC!E95)</f>
        <v>2783831.49</v>
      </c>
      <c r="F95" s="69">
        <f t="shared" si="10"/>
        <v>1126805.2400000002</v>
      </c>
      <c r="G95" s="81">
        <f t="shared" si="9"/>
        <v>0.68001652961140491</v>
      </c>
      <c r="I95" s="225"/>
    </row>
    <row r="96" spans="1:9" ht="15" customHeight="1" x14ac:dyDescent="0.25">
      <c r="A96" s="83" t="s">
        <v>86</v>
      </c>
      <c r="B96" s="69">
        <f>SUM(LCTCBoard:NwLTCC!B96)</f>
        <v>0</v>
      </c>
      <c r="C96" s="69">
        <f>SUM(LCTCBoard:NwLTCC!C96)</f>
        <v>0</v>
      </c>
      <c r="D96" s="306">
        <f>SUM(LCTCBoard:NwLTCC!D96)</f>
        <v>0</v>
      </c>
      <c r="E96" s="69">
        <f>SUM(LCTCBoard:NwLTCC!E96)</f>
        <v>0</v>
      </c>
      <c r="F96" s="69">
        <f t="shared" si="10"/>
        <v>0</v>
      </c>
      <c r="G96" s="70">
        <f t="shared" si="9"/>
        <v>0</v>
      </c>
      <c r="I96" s="225"/>
    </row>
    <row r="97" spans="1:10" s="124" customFormat="1" ht="15" customHeight="1" thickBot="1" x14ac:dyDescent="0.3">
      <c r="A97" s="195" t="s">
        <v>67</v>
      </c>
      <c r="B97" s="196">
        <f>SUM(LCTCBoard:NwLTCC!B97)+1</f>
        <v>282633500.41600001</v>
      </c>
      <c r="C97" s="196">
        <f>SUM(LCTCBoard:NwLTCC!C97)</f>
        <v>293768676.40500003</v>
      </c>
      <c r="D97" s="313">
        <f>SUM(LCTCBoard:NwLTCC!D97)</f>
        <v>302405676.40500003</v>
      </c>
      <c r="E97" s="196">
        <f>SUM(LCTCBoard:NwLTCC!E97)</f>
        <v>321773209.93920219</v>
      </c>
      <c r="F97" s="197">
        <f>E97-C97</f>
        <v>28004533.534202158</v>
      </c>
      <c r="G97" s="198">
        <f t="shared" si="9"/>
        <v>9.5328521328101379E-2</v>
      </c>
      <c r="I97" s="225"/>
    </row>
    <row r="98" spans="1:10" ht="15" customHeight="1" thickTop="1" x14ac:dyDescent="0.4">
      <c r="A98" s="4"/>
      <c r="B98" s="5"/>
      <c r="C98" s="5"/>
      <c r="D98" s="142"/>
      <c r="E98" s="5"/>
      <c r="F98" s="5"/>
      <c r="G98" s="6" t="s">
        <v>46</v>
      </c>
      <c r="I98" s="142"/>
      <c r="J98" s="142"/>
    </row>
    <row r="99" spans="1:10" x14ac:dyDescent="0.25">
      <c r="A99" s="1" t="s">
        <v>196</v>
      </c>
    </row>
    <row r="100" spans="1:10" x14ac:dyDescent="0.25">
      <c r="A100" s="1" t="s">
        <v>190</v>
      </c>
    </row>
  </sheetData>
  <mergeCells count="1">
    <mergeCell ref="D2:D3"/>
  </mergeCells>
  <hyperlinks>
    <hyperlink ref="J2" location="Home!A1" tooltip="Home" display="Home" xr:uid="{00000000-0004-0000-2600-000000000000}"/>
  </hyperlinks>
  <printOptions horizontalCentered="1" verticalCentered="1"/>
  <pageMargins left="0.25" right="0.25" top="0.75" bottom="0.75" header="0.3" footer="0.3"/>
  <pageSetup scale="46" fitToWidth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J100"/>
  <sheetViews>
    <sheetView workbookViewId="0">
      <pane xSplit="1" ySplit="5" topLeftCell="B6" activePane="bottomRight" state="frozen"/>
      <selection activeCell="I2" sqref="I2"/>
      <selection pane="topRight" activeCell="I2" sqref="I2"/>
      <selection pane="bottomLeft" activeCell="I2" sqref="I2"/>
      <selection pane="bottomRight" activeCell="I2" sqref="I2"/>
    </sheetView>
  </sheetViews>
  <sheetFormatPr defaultColWidth="9.140625" defaultRowHeight="15.75" x14ac:dyDescent="0.25"/>
  <cols>
    <col min="1" max="1" width="66.5703125" style="1" customWidth="1"/>
    <col min="2" max="3" width="23.7109375" style="2" customWidth="1"/>
    <col min="4" max="4" width="27.140625" style="139" bestFit="1" customWidth="1"/>
    <col min="5" max="5" width="23.7109375" style="12" customWidth="1"/>
    <col min="6" max="6" width="23.7109375" style="2" customWidth="1"/>
    <col min="7" max="7" width="23.7109375" style="3" customWidth="1"/>
    <col min="9" max="9" width="7.7109375" style="139" customWidth="1"/>
    <col min="10" max="10" width="11.5703125" style="139" customWidth="1"/>
    <col min="11" max="16384" width="9.140625" style="139"/>
  </cols>
  <sheetData>
    <row r="1" spans="1:10" ht="19.5" customHeight="1" thickBot="1" x14ac:dyDescent="0.35">
      <c r="A1" s="30" t="s">
        <v>0</v>
      </c>
      <c r="B1" s="35"/>
      <c r="E1" s="32" t="s">
        <v>1</v>
      </c>
      <c r="F1" s="29" t="s">
        <v>94</v>
      </c>
      <c r="G1" s="40"/>
    </row>
    <row r="2" spans="1:10" ht="19.5" customHeight="1" thickBot="1" x14ac:dyDescent="0.35">
      <c r="A2" s="30" t="s">
        <v>2</v>
      </c>
      <c r="B2" s="31"/>
      <c r="C2" s="36"/>
      <c r="D2" s="355" t="s">
        <v>207</v>
      </c>
      <c r="E2" s="36"/>
      <c r="F2" s="34"/>
      <c r="G2" s="35"/>
      <c r="J2" s="209" t="s">
        <v>187</v>
      </c>
    </row>
    <row r="3" spans="1:10" ht="19.5" customHeight="1" thickBot="1" x14ac:dyDescent="0.35">
      <c r="A3" s="37" t="s">
        <v>3</v>
      </c>
      <c r="B3" s="38"/>
      <c r="C3" s="39"/>
      <c r="D3" s="356"/>
      <c r="E3" s="221"/>
      <c r="F3" s="34"/>
      <c r="G3" s="35"/>
    </row>
    <row r="4" spans="1:10" ht="15" customHeight="1" thickTop="1" x14ac:dyDescent="0.25">
      <c r="A4" s="57" t="s">
        <v>4</v>
      </c>
      <c r="B4" s="58" t="s">
        <v>5</v>
      </c>
      <c r="C4" s="59" t="s">
        <v>6</v>
      </c>
      <c r="D4" s="303" t="s">
        <v>212</v>
      </c>
      <c r="E4" s="59" t="s">
        <v>6</v>
      </c>
      <c r="F4" s="59" t="s">
        <v>7</v>
      </c>
      <c r="G4" s="60" t="s">
        <v>8</v>
      </c>
      <c r="I4" s="224"/>
    </row>
    <row r="5" spans="1:10" s="140" customFormat="1" ht="15" customHeight="1" x14ac:dyDescent="0.25">
      <c r="A5" s="61"/>
      <c r="B5" s="62" t="s">
        <v>197</v>
      </c>
      <c r="C5" s="62" t="s">
        <v>208</v>
      </c>
      <c r="D5" s="304" t="s">
        <v>210</v>
      </c>
      <c r="E5" s="62" t="s">
        <v>209</v>
      </c>
      <c r="F5" s="62" t="s">
        <v>197</v>
      </c>
      <c r="G5" s="63" t="s">
        <v>9</v>
      </c>
      <c r="I5" s="224"/>
    </row>
    <row r="6" spans="1:10" ht="15" customHeight="1" x14ac:dyDescent="0.25">
      <c r="A6" s="64" t="s">
        <v>10</v>
      </c>
      <c r="B6" s="65"/>
      <c r="C6" s="65"/>
      <c r="D6" s="305"/>
      <c r="E6" s="65"/>
      <c r="F6" s="65"/>
      <c r="G6" s="66"/>
      <c r="I6" s="225"/>
    </row>
    <row r="7" spans="1:10" ht="15" customHeight="1" x14ac:dyDescent="0.25">
      <c r="A7" s="64" t="s">
        <v>11</v>
      </c>
      <c r="B7" s="65"/>
      <c r="C7" s="65"/>
      <c r="D7" s="305"/>
      <c r="E7" s="65"/>
      <c r="F7" s="65"/>
      <c r="G7" s="67"/>
      <c r="I7" s="225"/>
    </row>
    <row r="8" spans="1:10" ht="15" customHeight="1" x14ac:dyDescent="0.25">
      <c r="A8" s="68" t="s">
        <v>12</v>
      </c>
      <c r="B8" s="69">
        <f>ULSummary!B8-ULBoard!B8+LSU!B8+LSUA!B8+LSUS!B8+SUBR!B8+SUNO!B8</f>
        <v>313994746</v>
      </c>
      <c r="C8" s="69">
        <f>ULSummary!C8-ULBoard!C8+LSU!C8+LSUA!C8+LSUS!C8+SUBR!C8+SUNO!C8</f>
        <v>315469745.60000002</v>
      </c>
      <c r="D8" s="306">
        <f>ULSummary!D8-ULBoard!D8+LSU!D8+LSUA!D8+LSUS!D8+SUBR!D8+SUNO!D8</f>
        <v>315469745.60000002</v>
      </c>
      <c r="E8" s="69">
        <f>ULSummary!E8-ULBoard!E8+LSU!E8+LSUA!E8+LSUS!E8+SUBR!E8+SUNO!E8</f>
        <v>406744455.53000003</v>
      </c>
      <c r="F8" s="69">
        <f>E8-C8</f>
        <v>91274709.930000007</v>
      </c>
      <c r="G8" s="70">
        <f t="shared" ref="G8:G31" si="0">IF(ISBLANK(F8),"  ",IF(C8&gt;0,F8/C8,IF(F8&gt;0,1,0)))</f>
        <v>0.28932951955948194</v>
      </c>
      <c r="I8" s="225"/>
    </row>
    <row r="9" spans="1:10" ht="15" customHeight="1" x14ac:dyDescent="0.25">
      <c r="A9" s="68" t="s">
        <v>13</v>
      </c>
      <c r="B9" s="69">
        <f>ULSummary!B9-ULBoard!B9+LSU!B9+LSUA!B9+LSUS!B9+SUBR!B9+SUNO!B9</f>
        <v>0</v>
      </c>
      <c r="C9" s="69">
        <f>ULSummary!C9-ULBoard!C9+LSU!C9+LSUA!C9+LSUS!C9+SUBR!C9+SUNO!C9</f>
        <v>0</v>
      </c>
      <c r="D9" s="306">
        <f>ULSummary!D9-ULBoard!D9+LSU!D9+LSUA!D9+LSUS!D9+SUBR!D9+SUNO!D9</f>
        <v>0</v>
      </c>
      <c r="E9" s="69">
        <f>ULSummary!E9-ULBoard!E9+LSU!E9+LSUA!E9+LSUS!E9+SUBR!E9+SUNO!E9</f>
        <v>0</v>
      </c>
      <c r="F9" s="69">
        <f>E9-C9</f>
        <v>0</v>
      </c>
      <c r="G9" s="70">
        <f t="shared" si="0"/>
        <v>0</v>
      </c>
      <c r="I9" s="225"/>
    </row>
    <row r="10" spans="1:10" ht="15" customHeight="1" x14ac:dyDescent="0.25">
      <c r="A10" s="71" t="s">
        <v>14</v>
      </c>
      <c r="B10" s="69">
        <f>ULSummary!B10-ULBoard!B10+LSU!B10+LSUA!B10+LSUS!B10+SUBR!B10+SUNO!B10</f>
        <v>30151553.370000001</v>
      </c>
      <c r="C10" s="69">
        <f>ULSummary!C10-ULBoard!C10+LSU!C10+LSUA!C10+LSUS!C10+SUBR!C10+SUNO!C10</f>
        <v>30356356.600000001</v>
      </c>
      <c r="D10" s="306">
        <f>ULSummary!D10-ULBoard!D10+LSU!D10+LSUA!D10+LSUS!D10+SUBR!D10+SUNO!D10</f>
        <v>30356356.600000001</v>
      </c>
      <c r="E10" s="69">
        <f>ULSummary!E10-ULBoard!E10+LSU!E10+LSUA!E10+LSUS!E10+SUBR!E10+SUNO!E10</f>
        <v>30195901.699999999</v>
      </c>
      <c r="F10" s="69">
        <f t="shared" ref="F10:F31" si="1">E10-C10</f>
        <v>-160454.90000000224</v>
      </c>
      <c r="G10" s="70">
        <f t="shared" si="0"/>
        <v>-5.2857100776053682E-3</v>
      </c>
      <c r="I10" s="225"/>
    </row>
    <row r="11" spans="1:10" ht="15" customHeight="1" x14ac:dyDescent="0.25">
      <c r="A11" s="73" t="s">
        <v>15</v>
      </c>
      <c r="B11" s="69">
        <f>ULSummary!B11-ULBoard!B11+LSU!B11+LSUA!B11+LSUS!B11+SUBR!B11+SUNO!B11</f>
        <v>0</v>
      </c>
      <c r="C11" s="69">
        <f>ULSummary!C11-ULBoard!C11+LSU!C11+LSUA!C11+LSUS!C11+SUBR!C11+SUNO!C11</f>
        <v>0</v>
      </c>
      <c r="D11" s="306">
        <f>ULSummary!D11-ULBoard!D11+LSU!D11+LSUA!D11+LSUS!D11+SUBR!D11+SUNO!D11</f>
        <v>0</v>
      </c>
      <c r="E11" s="69">
        <f>ULSummary!E11-ULBoard!E11+LSU!E11+LSUA!E11+LSUS!E11+SUBR!E11+SUNO!E11</f>
        <v>0</v>
      </c>
      <c r="F11" s="69">
        <f t="shared" si="1"/>
        <v>0</v>
      </c>
      <c r="G11" s="70">
        <f t="shared" si="0"/>
        <v>0</v>
      </c>
      <c r="I11" s="225"/>
    </row>
    <row r="12" spans="1:10" ht="15" customHeight="1" x14ac:dyDescent="0.25">
      <c r="A12" s="75" t="s">
        <v>16</v>
      </c>
      <c r="B12" s="69">
        <f>ULSummary!B12-ULBoard!B12+LSU!B12+LSUA!B12+LSUS!B12+SUBR!B12+SUNO!B12</f>
        <v>23787303</v>
      </c>
      <c r="C12" s="69">
        <f>ULSummary!C12-ULBoard!C12+LSU!C12+LSUA!C12+LSUS!C12+SUBR!C12+SUNO!C12</f>
        <v>23787302.600000001</v>
      </c>
      <c r="D12" s="306">
        <f>ULSummary!D12-ULBoard!D12+LSU!D12+LSUA!D12+LSUS!D12+SUBR!D12+SUNO!D12</f>
        <v>23787302.600000001</v>
      </c>
      <c r="E12" s="69">
        <f>ULSummary!E12-ULBoard!E12+LSU!E12+LSUA!E12+LSUS!E12+SUBR!E12+SUNO!E12</f>
        <v>23977059.699999999</v>
      </c>
      <c r="F12" s="69">
        <f t="shared" si="1"/>
        <v>189757.09999999776</v>
      </c>
      <c r="G12" s="70">
        <f t="shared" si="0"/>
        <v>7.9772432877697422E-3</v>
      </c>
      <c r="I12" s="225"/>
    </row>
    <row r="13" spans="1:10" ht="15" customHeight="1" x14ac:dyDescent="0.25">
      <c r="A13" s="75" t="s">
        <v>17</v>
      </c>
      <c r="B13" s="69">
        <f>ULSummary!B13-ULBoard!B13+LSU!B13+LSUA!B13+LSUS!B13+SUBR!B13+SUNO!B13</f>
        <v>0</v>
      </c>
      <c r="C13" s="69">
        <f>ULSummary!C13-ULBoard!C13+LSU!C13+LSUA!C13+LSUS!C13+SUBR!C13+SUNO!C13</f>
        <v>0</v>
      </c>
      <c r="D13" s="306">
        <f>ULSummary!D13-ULBoard!D13+LSU!D13+LSUA!D13+LSUS!D13+SUBR!D13+SUNO!D13</f>
        <v>0</v>
      </c>
      <c r="E13" s="69">
        <f>ULSummary!E13-ULBoard!E13+LSU!E13+LSUA!E13+LSUS!E13+SUBR!E13+SUNO!E13</f>
        <v>0</v>
      </c>
      <c r="F13" s="69">
        <f t="shared" si="1"/>
        <v>0</v>
      </c>
      <c r="G13" s="70">
        <f t="shared" si="0"/>
        <v>0</v>
      </c>
      <c r="I13" s="225"/>
    </row>
    <row r="14" spans="1:10" ht="15" customHeight="1" x14ac:dyDescent="0.25">
      <c r="A14" s="75" t="s">
        <v>18</v>
      </c>
      <c r="B14" s="69">
        <f>ULSummary!B14-ULBoard!B14+LSU!B14+LSUA!B14+LSUS!B14+SUBR!B14+SUNO!B14</f>
        <v>236138</v>
      </c>
      <c r="C14" s="69">
        <f>ULSummary!C14-ULBoard!C14+LSU!C14+LSUA!C14+LSUS!C14+SUBR!C14+SUNO!C14</f>
        <v>236138</v>
      </c>
      <c r="D14" s="306">
        <f>ULSummary!D14-ULBoard!D14+LSU!D14+LSUA!D14+LSUS!D14+SUBR!D14+SUNO!D14</f>
        <v>236138</v>
      </c>
      <c r="E14" s="69">
        <f>ULSummary!E14-ULBoard!E14+LSU!E14+LSUA!E14+LSUS!E14+SUBR!E14+SUNO!E14</f>
        <v>233688</v>
      </c>
      <c r="F14" s="69">
        <f t="shared" si="1"/>
        <v>-2450</v>
      </c>
      <c r="G14" s="70">
        <f t="shared" si="0"/>
        <v>-1.0375289025908578E-2</v>
      </c>
      <c r="I14" s="225"/>
    </row>
    <row r="15" spans="1:10" ht="15" customHeight="1" x14ac:dyDescent="0.25">
      <c r="A15" s="75" t="s">
        <v>19</v>
      </c>
      <c r="B15" s="69">
        <f>ULSummary!B15-ULBoard!B15+LSU!B15+LSUA!B15+LSUS!B15+SUBR!B15+SUNO!B15</f>
        <v>1634127</v>
      </c>
      <c r="C15" s="69">
        <f>ULSummary!C15-ULBoard!C15+LSU!C15+LSUA!C15+LSUS!C15+SUBR!C15+SUNO!C15</f>
        <v>1634127</v>
      </c>
      <c r="D15" s="306">
        <f>ULSummary!D15-ULBoard!D15+LSU!D15+LSUA!D15+LSUS!D15+SUBR!D15+SUNO!D15</f>
        <v>1634127</v>
      </c>
      <c r="E15" s="69">
        <f>ULSummary!E15-ULBoard!E15+LSU!E15+LSUA!E15+LSUS!E15+SUBR!E15+SUNO!E15</f>
        <v>1293763</v>
      </c>
      <c r="F15" s="69">
        <f t="shared" si="1"/>
        <v>-340364</v>
      </c>
      <c r="G15" s="70">
        <f t="shared" si="0"/>
        <v>-0.20828491298411936</v>
      </c>
      <c r="I15" s="225"/>
    </row>
    <row r="16" spans="1:10" ht="15" customHeight="1" x14ac:dyDescent="0.25">
      <c r="A16" s="75" t="s">
        <v>20</v>
      </c>
      <c r="B16" s="69">
        <f>ULSummary!B16-ULBoard!B16+LSU!B16+LSUA!B16+LSUS!B16+SUBR!B16+SUNO!B16</f>
        <v>50000</v>
      </c>
      <c r="C16" s="69">
        <f>ULSummary!C16-ULBoard!C16+LSU!C16+LSUA!C16+LSUS!C16+SUBR!C16+SUNO!C16</f>
        <v>50000</v>
      </c>
      <c r="D16" s="306">
        <f>ULSummary!D16-ULBoard!D16+LSU!D16+LSUA!D16+LSUS!D16+SUBR!D16+SUNO!D16</f>
        <v>50000</v>
      </c>
      <c r="E16" s="69">
        <f>ULSummary!E16-ULBoard!E16+LSU!E16+LSUA!E16+LSUS!E16+SUBR!E16+SUNO!E16</f>
        <v>50000</v>
      </c>
      <c r="F16" s="69">
        <f t="shared" si="1"/>
        <v>0</v>
      </c>
      <c r="G16" s="70">
        <f t="shared" si="0"/>
        <v>0</v>
      </c>
      <c r="I16" s="225"/>
    </row>
    <row r="17" spans="1:9" ht="15" customHeight="1" x14ac:dyDescent="0.25">
      <c r="A17" s="75" t="s">
        <v>21</v>
      </c>
      <c r="B17" s="69">
        <f>ULSummary!B17-ULBoard!B17+LSU!B17+LSUA!B17+LSUS!B17+SUBR!B17+SUNO!B17</f>
        <v>0</v>
      </c>
      <c r="C17" s="69">
        <f>ULSummary!C17-ULBoard!C17+LSU!C17+LSUA!C17+LSUS!C17+SUBR!C17+SUNO!C17</f>
        <v>0</v>
      </c>
      <c r="D17" s="306">
        <f>ULSummary!D17-ULBoard!D17+LSU!D17+LSUA!D17+LSUS!D17+SUBR!D17+SUNO!D17</f>
        <v>0</v>
      </c>
      <c r="E17" s="69">
        <f>ULSummary!E17-ULBoard!E17+LSU!E17+LSUA!E17+LSUS!E17+SUBR!E17+SUNO!E17</f>
        <v>0</v>
      </c>
      <c r="F17" s="69">
        <f t="shared" si="1"/>
        <v>0</v>
      </c>
      <c r="G17" s="70">
        <f t="shared" si="0"/>
        <v>0</v>
      </c>
      <c r="I17" s="225"/>
    </row>
    <row r="18" spans="1:9" ht="15" customHeight="1" x14ac:dyDescent="0.25">
      <c r="A18" s="75" t="s">
        <v>22</v>
      </c>
      <c r="B18" s="69">
        <f>ULSummary!B18-ULBoard!B18+LSU!B18+LSUA!B18+LSUS!B18+SUBR!B18+SUNO!B18</f>
        <v>750000</v>
      </c>
      <c r="C18" s="69">
        <f>ULSummary!C18-ULBoard!C18+LSU!C18+LSUA!C18+LSUS!C18+SUBR!C18+SUNO!C18</f>
        <v>750000</v>
      </c>
      <c r="D18" s="306">
        <f>ULSummary!D18-ULBoard!D18+LSU!D18+LSUA!D18+LSUS!D18+SUBR!D18+SUNO!D18</f>
        <v>750000</v>
      </c>
      <c r="E18" s="69">
        <f>ULSummary!E18-ULBoard!E18+LSU!E18+LSUA!E18+LSUS!E18+SUBR!E18+SUNO!E18</f>
        <v>750000</v>
      </c>
      <c r="F18" s="69">
        <f t="shared" si="1"/>
        <v>0</v>
      </c>
      <c r="G18" s="70">
        <f t="shared" si="0"/>
        <v>0</v>
      </c>
      <c r="I18" s="225"/>
    </row>
    <row r="19" spans="1:9" ht="15" customHeight="1" x14ac:dyDescent="0.25">
      <c r="A19" s="75" t="s">
        <v>23</v>
      </c>
      <c r="B19" s="69">
        <f>ULSummary!B19-ULBoard!B19+LSU!B19+LSUA!B19+LSUS!B19+SUBR!B19+SUNO!B19</f>
        <v>3451512.37</v>
      </c>
      <c r="C19" s="69">
        <f>ULSummary!C19-ULBoard!C19+LSU!C19+LSUA!C19+LSUS!C19+SUBR!C19+SUNO!C19</f>
        <v>3656316</v>
      </c>
      <c r="D19" s="306">
        <f>ULSummary!D19-ULBoard!D19+LSU!D19+LSUA!D19+LSUS!D19+SUBR!D19+SUNO!D19</f>
        <v>3656316</v>
      </c>
      <c r="E19" s="69">
        <f>ULSummary!E19-ULBoard!E19+LSU!E19+LSUA!E19+LSUS!E19+SUBR!E19+SUNO!E19</f>
        <v>3655956</v>
      </c>
      <c r="F19" s="69">
        <f t="shared" si="1"/>
        <v>-360</v>
      </c>
      <c r="G19" s="70">
        <f t="shared" si="0"/>
        <v>-9.8459761136619484E-5</v>
      </c>
      <c r="I19" s="225"/>
    </row>
    <row r="20" spans="1:9" ht="15" customHeight="1" x14ac:dyDescent="0.25">
      <c r="A20" s="75" t="s">
        <v>24</v>
      </c>
      <c r="B20" s="69">
        <f>ULSummary!B20-ULBoard!B20+LSU!B20+LSUA!B20+LSUS!B20+SUBR!B20+SUNO!B20</f>
        <v>210000</v>
      </c>
      <c r="C20" s="69">
        <f>ULSummary!C20-ULBoard!C20+LSU!C20+LSUA!C20+LSUS!C20+SUBR!C20+SUNO!C20</f>
        <v>210000</v>
      </c>
      <c r="D20" s="306">
        <f>ULSummary!D20-ULBoard!D20+LSU!D20+LSUA!D20+LSUS!D20+SUBR!D20+SUNO!D20</f>
        <v>210000</v>
      </c>
      <c r="E20" s="69">
        <f>ULSummary!E20-ULBoard!E20+LSU!E20+LSUA!E20+LSUS!E20+SUBR!E20+SUNO!E20</f>
        <v>210000</v>
      </c>
      <c r="F20" s="69">
        <f t="shared" si="1"/>
        <v>0</v>
      </c>
      <c r="G20" s="70">
        <f t="shared" si="0"/>
        <v>0</v>
      </c>
      <c r="I20" s="225"/>
    </row>
    <row r="21" spans="1:9" ht="15" customHeight="1" x14ac:dyDescent="0.25">
      <c r="A21" s="75" t="s">
        <v>25</v>
      </c>
      <c r="B21" s="69">
        <f>ULSummary!B21-ULBoard!B21+LSU!B21+LSUA!B21+LSUS!B21+SUBR!B21+SUNO!B21</f>
        <v>0</v>
      </c>
      <c r="C21" s="69">
        <f>ULSummary!C21-ULBoard!C21+LSU!C21+LSUA!C21+LSUS!C21+SUBR!C21+SUNO!C21</f>
        <v>0</v>
      </c>
      <c r="D21" s="306">
        <f>ULSummary!D21-ULBoard!D21+LSU!D21+LSUA!D21+LSUS!D21+SUBR!D21+SUNO!D21</f>
        <v>0</v>
      </c>
      <c r="E21" s="69">
        <f>ULSummary!E21-ULBoard!E21+LSU!E21+LSUA!E21+LSUS!E21+SUBR!E21+SUNO!E21</f>
        <v>0</v>
      </c>
      <c r="F21" s="69">
        <f t="shared" si="1"/>
        <v>0</v>
      </c>
      <c r="G21" s="70">
        <f t="shared" si="0"/>
        <v>0</v>
      </c>
      <c r="I21" s="225"/>
    </row>
    <row r="22" spans="1:9" ht="15" customHeight="1" x14ac:dyDescent="0.25">
      <c r="A22" s="75" t="s">
        <v>26</v>
      </c>
      <c r="B22" s="69">
        <f>ULSummary!B22-ULBoard!B22+LSU!B22+LSUA!B22+LSUS!B22+SUBR!B22+SUNO!B22</f>
        <v>0</v>
      </c>
      <c r="C22" s="69">
        <f>ULSummary!C22-ULBoard!C22+LSU!C22+LSUA!C22+LSUS!C22+SUBR!C22+SUNO!C22</f>
        <v>0</v>
      </c>
      <c r="D22" s="306">
        <f>ULSummary!D22-ULBoard!D22+LSU!D22+LSUA!D22+LSUS!D22+SUBR!D22+SUNO!D22</f>
        <v>0</v>
      </c>
      <c r="E22" s="69">
        <f>ULSummary!E22-ULBoard!E22+LSU!E22+LSUA!E22+LSUS!E22+SUBR!E22+SUNO!E22</f>
        <v>0</v>
      </c>
      <c r="F22" s="69">
        <f t="shared" si="1"/>
        <v>0</v>
      </c>
      <c r="G22" s="70">
        <f t="shared" si="0"/>
        <v>0</v>
      </c>
      <c r="I22" s="225"/>
    </row>
    <row r="23" spans="1:9" ht="15" customHeight="1" x14ac:dyDescent="0.25">
      <c r="A23" s="76" t="s">
        <v>27</v>
      </c>
      <c r="B23" s="69">
        <f>ULSummary!B23-ULBoard!B23+LSU!B23+LSUA!B23+LSUS!B23+SUBR!B23+SUNO!B23</f>
        <v>0</v>
      </c>
      <c r="C23" s="69">
        <f>ULSummary!C23-ULBoard!C23+LSU!C23+LSUA!C23+LSUS!C23+SUBR!C23+SUNO!C23</f>
        <v>0</v>
      </c>
      <c r="D23" s="306">
        <f>ULSummary!D23-ULBoard!D23+LSU!D23+LSUA!D23+LSUS!D23+SUBR!D23+SUNO!D23</f>
        <v>0</v>
      </c>
      <c r="E23" s="69">
        <f>ULSummary!E23-ULBoard!E23+LSU!E23+LSUA!E23+LSUS!E23+SUBR!E23+SUNO!E23</f>
        <v>0</v>
      </c>
      <c r="F23" s="69">
        <f t="shared" si="1"/>
        <v>0</v>
      </c>
      <c r="G23" s="70">
        <f t="shared" si="0"/>
        <v>0</v>
      </c>
      <c r="I23" s="225"/>
    </row>
    <row r="24" spans="1:9" ht="15" customHeight="1" x14ac:dyDescent="0.25">
      <c r="A24" s="76" t="s">
        <v>28</v>
      </c>
      <c r="B24" s="69">
        <f>ULSummary!B24-ULBoard!B24+LSU!B24+LSUA!B24+LSUS!B24+SUBR!B24+SUNO!B24</f>
        <v>0</v>
      </c>
      <c r="C24" s="69">
        <f>ULSummary!C24-ULBoard!C24+LSU!C24+LSUA!C24+LSUS!C24+SUBR!C24+SUNO!C24</f>
        <v>0</v>
      </c>
      <c r="D24" s="306">
        <f>ULSummary!D24-ULBoard!D24+LSU!D24+LSUA!D24+LSUS!D24+SUBR!D24+SUNO!D24</f>
        <v>0</v>
      </c>
      <c r="E24" s="69">
        <f>ULSummary!E24-ULBoard!E24+LSU!E24+LSUA!E24+LSUS!E24+SUBR!E24+SUNO!E24</f>
        <v>0</v>
      </c>
      <c r="F24" s="69">
        <f t="shared" si="1"/>
        <v>0</v>
      </c>
      <c r="G24" s="70">
        <f t="shared" si="0"/>
        <v>0</v>
      </c>
      <c r="I24" s="225"/>
    </row>
    <row r="25" spans="1:9" ht="15" customHeight="1" x14ac:dyDescent="0.25">
      <c r="A25" s="76" t="s">
        <v>29</v>
      </c>
      <c r="B25" s="69">
        <f>ULSummary!B25-ULBoard!B25+LSU!B25+LSUA!B25+LSUS!B25+SUBR!B25+SUNO!B25</f>
        <v>0</v>
      </c>
      <c r="C25" s="69">
        <f>ULSummary!C25-ULBoard!C25+LSU!C25+LSUA!C25+LSUS!C25+SUBR!C25+SUNO!C25</f>
        <v>0</v>
      </c>
      <c r="D25" s="306">
        <f>ULSummary!D25-ULBoard!D25+LSU!D25+LSUA!D25+LSUS!D25+SUBR!D25+SUNO!D25</f>
        <v>0</v>
      </c>
      <c r="E25" s="69">
        <f>ULSummary!E25-ULBoard!E25+LSU!E25+LSUA!E25+LSUS!E25+SUBR!E25+SUNO!E25</f>
        <v>0</v>
      </c>
      <c r="F25" s="69">
        <f t="shared" si="1"/>
        <v>0</v>
      </c>
      <c r="G25" s="70">
        <f t="shared" si="0"/>
        <v>0</v>
      </c>
      <c r="I25" s="225"/>
    </row>
    <row r="26" spans="1:9" ht="15" customHeight="1" x14ac:dyDescent="0.25">
      <c r="A26" s="76" t="s">
        <v>30</v>
      </c>
      <c r="B26" s="69">
        <f>ULSummary!B26-ULBoard!B26+LSU!B26+LSUA!B26+LSUS!B26+SUBR!B26+SUNO!B26</f>
        <v>0</v>
      </c>
      <c r="C26" s="69">
        <f>ULSummary!C26-ULBoard!C26+LSU!C26+LSUA!C26+LSUS!C26+SUBR!C26+SUNO!C26</f>
        <v>0</v>
      </c>
      <c r="D26" s="306">
        <f>ULSummary!D26-ULBoard!D26+LSU!D26+LSUA!D26+LSUS!D26+SUBR!D26+SUNO!D26</f>
        <v>0</v>
      </c>
      <c r="E26" s="69">
        <f>ULSummary!E26-ULBoard!E26+LSU!E26+LSUA!E26+LSUS!E26+SUBR!E26+SUNO!E26</f>
        <v>0</v>
      </c>
      <c r="F26" s="69">
        <f t="shared" si="1"/>
        <v>0</v>
      </c>
      <c r="G26" s="70">
        <f t="shared" si="0"/>
        <v>0</v>
      </c>
      <c r="I26" s="225"/>
    </row>
    <row r="27" spans="1:9" ht="15" customHeight="1" x14ac:dyDescent="0.25">
      <c r="A27" s="76" t="s">
        <v>31</v>
      </c>
      <c r="B27" s="69">
        <f>ULSummary!B27-ULBoard!B27+LSU!B27+LSUA!B27+LSUS!B27+SUBR!B27+SUNO!B27</f>
        <v>0</v>
      </c>
      <c r="C27" s="69">
        <f>ULSummary!C27-ULBoard!C27+LSU!C27+LSUA!C27+LSUS!C27+SUBR!C27+SUNO!C27</f>
        <v>0</v>
      </c>
      <c r="D27" s="306">
        <f>ULSummary!D27-ULBoard!D27+LSU!D27+LSUA!D27+LSUS!D27+SUBR!D27+SUNO!D27</f>
        <v>0</v>
      </c>
      <c r="E27" s="69">
        <f>ULSummary!E27-ULBoard!E27+LSU!E27+LSUA!E27+LSUS!E27+SUBR!E27+SUNO!E27</f>
        <v>0</v>
      </c>
      <c r="F27" s="69">
        <f t="shared" si="1"/>
        <v>0</v>
      </c>
      <c r="G27" s="70">
        <f t="shared" si="0"/>
        <v>0</v>
      </c>
      <c r="I27" s="225"/>
    </row>
    <row r="28" spans="1:9" ht="15" customHeight="1" x14ac:dyDescent="0.25">
      <c r="A28" s="76" t="s">
        <v>87</v>
      </c>
      <c r="B28" s="69">
        <f>ULSummary!B28-ULBoard!B28+LSU!B28+LSUA!B28+LSUS!B28+SUBR!B28+SUNO!B28</f>
        <v>0</v>
      </c>
      <c r="C28" s="69">
        <f>ULSummary!C28-ULBoard!C28+LSU!C28+LSUA!C28+LSUS!C28+SUBR!C28+SUNO!C28</f>
        <v>0</v>
      </c>
      <c r="D28" s="306">
        <f>ULSummary!D28-ULBoard!D28+LSU!D28+LSUA!D28+LSUS!D28+SUBR!D28+SUNO!D28</f>
        <v>0</v>
      </c>
      <c r="E28" s="69">
        <f>ULSummary!E28-ULBoard!E28+LSU!E28+LSUA!E28+LSUS!E28+SUBR!E28+SUNO!E28</f>
        <v>0</v>
      </c>
      <c r="F28" s="69">
        <f t="shared" si="1"/>
        <v>0</v>
      </c>
      <c r="G28" s="70">
        <f t="shared" si="0"/>
        <v>0</v>
      </c>
      <c r="I28" s="225"/>
    </row>
    <row r="29" spans="1:9" ht="15" customHeight="1" x14ac:dyDescent="0.25">
      <c r="A29" s="76" t="s">
        <v>32</v>
      </c>
      <c r="B29" s="69">
        <f>ULSummary!B29-ULBoard!B29+LSU!B29+LSUA!B29+LSUS!B29+SUBR!B29+SUNO!B29</f>
        <v>0</v>
      </c>
      <c r="C29" s="69">
        <f>ULSummary!C29-ULBoard!C29+LSU!C29+LSUA!C29+LSUS!C29+SUBR!C29+SUNO!C29</f>
        <v>0</v>
      </c>
      <c r="D29" s="306">
        <f>ULSummary!D29-ULBoard!D29+LSU!D29+LSUA!D29+LSUS!D29+SUBR!D29+SUNO!D29</f>
        <v>0</v>
      </c>
      <c r="E29" s="69">
        <f>ULSummary!E29-ULBoard!E29+LSU!E29+LSUA!E29+LSUS!E29+SUBR!E29+SUNO!E29</f>
        <v>0</v>
      </c>
      <c r="F29" s="69">
        <f t="shared" si="1"/>
        <v>0</v>
      </c>
      <c r="G29" s="70">
        <f t="shared" si="0"/>
        <v>0</v>
      </c>
      <c r="I29" s="225"/>
    </row>
    <row r="30" spans="1:9" ht="15" customHeight="1" x14ac:dyDescent="0.25">
      <c r="A30" s="217" t="s">
        <v>199</v>
      </c>
      <c r="B30" s="69">
        <f>ULSummary!B30-ULBoard!B30+LSU!B30+LSUA!B30+LSUS!B30+SUBR!B30+SUNO!B30</f>
        <v>32473</v>
      </c>
      <c r="C30" s="69">
        <f>ULSummary!C30-ULBoard!C30+LSU!C30+LSUA!C30+LSUS!C30+SUBR!C30+SUNO!C30</f>
        <v>32473</v>
      </c>
      <c r="D30" s="306">
        <f>ULSummary!D30-ULBoard!D30+LSU!D30+LSUA!D30+LSUS!D30+SUBR!D30+SUNO!D30</f>
        <v>32473</v>
      </c>
      <c r="E30" s="69">
        <f>ULSummary!E30-ULBoard!E30+LSU!E30+LSUA!E30+LSUS!E30+SUBR!E30+SUNO!E30</f>
        <v>25435</v>
      </c>
      <c r="F30" s="69">
        <f t="shared" si="1"/>
        <v>-7038</v>
      </c>
      <c r="G30" s="70">
        <f t="shared" si="0"/>
        <v>-0.21673390201090137</v>
      </c>
      <c r="I30" s="225"/>
    </row>
    <row r="31" spans="1:9" ht="15" customHeight="1" x14ac:dyDescent="0.25">
      <c r="A31" s="76" t="s">
        <v>200</v>
      </c>
      <c r="B31" s="69">
        <f>ULSummary!B31-ULBoard!B31+LSU!B31+LSUA!B31+LSUS!B31+SUBR!B31+SUNO!B31</f>
        <v>0</v>
      </c>
      <c r="C31" s="69">
        <f>ULSummary!C31-ULBoard!C31+LSU!C31+LSUA!C31+LSUS!C31+SUBR!C31+SUNO!C31</f>
        <v>0</v>
      </c>
      <c r="D31" s="306">
        <f>ULSummary!D31-ULBoard!D31+LSU!D31+LSUA!D31+LSUS!D31+SUBR!D31+SUNO!D31</f>
        <v>0</v>
      </c>
      <c r="E31" s="69">
        <f>ULSummary!E31-ULBoard!E31+LSU!E31+LSUA!E31+LSUS!E31+SUBR!E31+SUNO!E31</f>
        <v>0</v>
      </c>
      <c r="F31" s="69">
        <f t="shared" si="1"/>
        <v>0</v>
      </c>
      <c r="G31" s="70">
        <f t="shared" si="0"/>
        <v>0</v>
      </c>
      <c r="I31" s="225"/>
    </row>
    <row r="32" spans="1:9" ht="15" customHeight="1" x14ac:dyDescent="0.25">
      <c r="A32" s="350" t="s">
        <v>211</v>
      </c>
      <c r="B32" s="69">
        <f>ULSummary!B32-ULBoard!B32+LSU!B32+LSUA!B32+LSUS!B32+SUBR!B32+SUNO!B32</f>
        <v>0</v>
      </c>
      <c r="C32" s="69">
        <f>ULSummary!C32-ULBoard!C32+LSU!C32+LSUA!C32+LSUS!C32+SUBR!C32+SUNO!C32</f>
        <v>0</v>
      </c>
      <c r="D32" s="306">
        <f>ULSummary!D32-ULBoard!D32+LSU!D32+LSUA!D32+LSUS!D32+SUBR!D32+SUNO!D32</f>
        <v>0</v>
      </c>
      <c r="E32" s="69">
        <f>ULSummary!E32-ULBoard!E32+LSU!E32+LSUA!E32+LSUS!E32+SUBR!E32+SUNO!E32</f>
        <v>0</v>
      </c>
      <c r="F32" s="69">
        <f t="shared" ref="F32" si="2">E32-C32</f>
        <v>0</v>
      </c>
      <c r="G32" s="70">
        <f t="shared" ref="G32" si="3">IF(ISBLANK(F32),"  ",IF(C32&gt;0,F32/C32,IF(F32&gt;0,1,0)))</f>
        <v>0</v>
      </c>
      <c r="I32" s="225"/>
    </row>
    <row r="33" spans="1:9" ht="15" customHeight="1" x14ac:dyDescent="0.25">
      <c r="A33" s="77" t="s">
        <v>33</v>
      </c>
      <c r="B33" s="74"/>
      <c r="C33" s="74"/>
      <c r="D33" s="307"/>
      <c r="E33" s="74"/>
      <c r="F33" s="74"/>
      <c r="G33" s="66"/>
      <c r="I33" s="225"/>
    </row>
    <row r="34" spans="1:9" ht="15" customHeight="1" x14ac:dyDescent="0.25">
      <c r="A34" s="73" t="s">
        <v>34</v>
      </c>
      <c r="B34" s="69">
        <f>ULSummary!B34-ULBoard!B34+LSU!B34+LSUA!B34+LSUS!B34+SUBR!B34+SUNO!B34</f>
        <v>0</v>
      </c>
      <c r="C34" s="69">
        <f>ULSummary!C34-ULBoard!C34+LSU!C34+LSUA!C34+LSUS!C34+SUBR!C34+SUNO!C34</f>
        <v>0</v>
      </c>
      <c r="D34" s="306">
        <f>ULSummary!D34-ULBoard!D34+LSU!D34+LSUA!D34+LSUS!D34+SUBR!D34+SUNO!D34</f>
        <v>0</v>
      </c>
      <c r="E34" s="69">
        <f>ULSummary!E34-ULBoard!E34+LSU!E34+LSUA!E34+LSUS!E34+SUBR!E34+SUNO!E34</f>
        <v>0</v>
      </c>
      <c r="F34" s="69">
        <f>E34-C34</f>
        <v>0</v>
      </c>
      <c r="G34" s="70">
        <f>IF(ISBLANK(F34),"  ",IF(C34&gt;0,F34/C34,IF(F34&gt;0,1,0)))</f>
        <v>0</v>
      </c>
      <c r="I34" s="225"/>
    </row>
    <row r="35" spans="1:9" ht="15" customHeight="1" x14ac:dyDescent="0.25">
      <c r="A35" s="78" t="s">
        <v>35</v>
      </c>
      <c r="B35" s="74"/>
      <c r="C35" s="74"/>
      <c r="D35" s="307"/>
      <c r="E35" s="74"/>
      <c r="F35" s="74"/>
      <c r="G35" s="66"/>
      <c r="I35" s="225"/>
    </row>
    <row r="36" spans="1:9" ht="15" customHeight="1" x14ac:dyDescent="0.25">
      <c r="A36" s="73" t="s">
        <v>34</v>
      </c>
      <c r="B36" s="69">
        <f>ULSummary!B36-ULBoard!B36+LSU!B36+LSUA!B36+LSUS!B36+SUBR!B36+SUNO!B36</f>
        <v>0</v>
      </c>
      <c r="C36" s="69">
        <f>ULSummary!C36-ULBoard!C36+LSU!C36+LSUA!C36+LSUS!C36+SUBR!C36+SUNO!C36</f>
        <v>0</v>
      </c>
      <c r="D36" s="306">
        <f>ULSummary!D36-ULBoard!D36+LSU!D36+LSUA!D36+LSUS!D36+SUBR!D36+SUNO!D36</f>
        <v>0</v>
      </c>
      <c r="E36" s="69">
        <f>ULSummary!E36-ULBoard!E36+LSU!E36+LSUA!E36+LSUS!E36+SUBR!E36+SUNO!E36</f>
        <v>0</v>
      </c>
      <c r="F36" s="69">
        <f>E36-C36</f>
        <v>0</v>
      </c>
      <c r="G36" s="70">
        <f>IF(ISBLANK(F36),"  ",IF(C36&gt;0,F36/C36,IF(F36&gt;0,1,0)))</f>
        <v>0</v>
      </c>
      <c r="I36" s="225"/>
    </row>
    <row r="37" spans="1:9" ht="15" customHeight="1" x14ac:dyDescent="0.25">
      <c r="A37" s="75" t="s">
        <v>36</v>
      </c>
      <c r="B37" s="122"/>
      <c r="C37" s="122"/>
      <c r="D37" s="308"/>
      <c r="E37" s="122"/>
      <c r="F37" s="72"/>
      <c r="G37" s="70" t="s">
        <v>37</v>
      </c>
      <c r="I37" s="225"/>
    </row>
    <row r="38" spans="1:9" s="124" customFormat="1" ht="15" customHeight="1" x14ac:dyDescent="0.25">
      <c r="A38" s="79" t="s">
        <v>38</v>
      </c>
      <c r="B38" s="123">
        <f>B36+B34+B10+B9+B8</f>
        <v>344146299.37</v>
      </c>
      <c r="C38" s="123">
        <f>C36+C34+C10+C9+C8</f>
        <v>345826102.20000005</v>
      </c>
      <c r="D38" s="309">
        <f>D36+D34+D10+D9+D8</f>
        <v>345826102.20000005</v>
      </c>
      <c r="E38" s="123">
        <f>E36+E34+E10+E9+E8</f>
        <v>436940357.23000002</v>
      </c>
      <c r="F38" s="87">
        <f>E38-C38</f>
        <v>91114255.029999971</v>
      </c>
      <c r="G38" s="81">
        <f>IF(ISBLANK(F38),"  ",IF(C38&gt;0,F38/C38,IF(F38&gt;0,1,0)))</f>
        <v>0.26346841505129154</v>
      </c>
      <c r="I38" s="226"/>
    </row>
    <row r="39" spans="1:9" ht="15" customHeight="1" x14ac:dyDescent="0.25">
      <c r="A39" s="77" t="s">
        <v>39</v>
      </c>
      <c r="B39" s="74"/>
      <c r="C39" s="74"/>
      <c r="D39" s="307"/>
      <c r="E39" s="74"/>
      <c r="F39" s="74"/>
      <c r="G39" s="66"/>
      <c r="I39" s="225"/>
    </row>
    <row r="40" spans="1:9" ht="15" customHeight="1" x14ac:dyDescent="0.25">
      <c r="A40" s="82" t="s">
        <v>40</v>
      </c>
      <c r="B40" s="69">
        <f>ULSummary!B40-ULBoard!B40+LSU!B40+LSUA!B40+LSUS!B40+SUBR!B40+SUNO!B40</f>
        <v>0</v>
      </c>
      <c r="C40" s="69">
        <f>ULSummary!C40-ULBoard!C40+LSU!C40+LSUA!C40+LSUS!C40+SUBR!C40+SUNO!C40</f>
        <v>0</v>
      </c>
      <c r="D40" s="306">
        <f>ULSummary!D40-ULBoard!D40+LSU!D40+LSUA!D40+LSUS!D40+SUBR!D40+SUNO!D40</f>
        <v>0</v>
      </c>
      <c r="E40" s="69">
        <f>ULSummary!E40-ULBoard!E40+LSU!E40+LSUA!E40+LSUS!E40+SUBR!E40+SUNO!E40</f>
        <v>0</v>
      </c>
      <c r="F40" s="69">
        <f>E40-C40</f>
        <v>0</v>
      </c>
      <c r="G40" s="70">
        <f t="shared" ref="G40:G45" si="4">IF(ISBLANK(F40),"  ",IF(C40&gt;0,F40/C40,IF(F40&gt;0,1,0)))</f>
        <v>0</v>
      </c>
      <c r="I40" s="225"/>
    </row>
    <row r="41" spans="1:9" ht="15" customHeight="1" x14ac:dyDescent="0.25">
      <c r="A41" s="83" t="s">
        <v>41</v>
      </c>
      <c r="B41" s="69">
        <f>ULSummary!B41-ULBoard!B41+LSU!B41+LSUA!B41+LSUS!B41+SUBR!B41+SUNO!B41</f>
        <v>0</v>
      </c>
      <c r="C41" s="69">
        <f>ULSummary!C41-ULBoard!C41+LSU!C41+LSUA!C41+LSUS!C41+SUBR!C41+SUNO!C41</f>
        <v>0</v>
      </c>
      <c r="D41" s="306">
        <f>ULSummary!D41-ULBoard!D41+LSU!D41+LSUA!D41+LSUS!D41+SUBR!D41+SUNO!D41</f>
        <v>0</v>
      </c>
      <c r="E41" s="69">
        <f>ULSummary!E41-ULBoard!E41+LSU!E41+LSUA!E41+LSUS!E41+SUBR!E41+SUNO!E41</f>
        <v>0</v>
      </c>
      <c r="F41" s="69">
        <f>E41-C41</f>
        <v>0</v>
      </c>
      <c r="G41" s="70">
        <f t="shared" si="4"/>
        <v>0</v>
      </c>
      <c r="I41" s="225"/>
    </row>
    <row r="42" spans="1:9" ht="15" customHeight="1" x14ac:dyDescent="0.25">
      <c r="A42" s="83" t="s">
        <v>42</v>
      </c>
      <c r="B42" s="69">
        <f>ULSummary!B42-ULBoard!B42+LSU!B42+LSUA!B42+LSUS!B42+SUBR!B42+SUNO!B42</f>
        <v>0</v>
      </c>
      <c r="C42" s="69">
        <f>ULSummary!C42-ULBoard!C42+LSU!C42+LSUA!C42+LSUS!C42+SUBR!C42+SUNO!C42</f>
        <v>0</v>
      </c>
      <c r="D42" s="306">
        <f>ULSummary!D42-ULBoard!D42+LSU!D42+LSUA!D42+LSUS!D42+SUBR!D42+SUNO!D42</f>
        <v>0</v>
      </c>
      <c r="E42" s="69">
        <f>ULSummary!E42-ULBoard!E42+LSU!E42+LSUA!E42+LSUS!E42+SUBR!E42+SUNO!E42</f>
        <v>0</v>
      </c>
      <c r="F42" s="69">
        <f t="shared" ref="F42:F45" si="5">E42-C42</f>
        <v>0</v>
      </c>
      <c r="G42" s="70">
        <f t="shared" si="4"/>
        <v>0</v>
      </c>
      <c r="I42" s="225"/>
    </row>
    <row r="43" spans="1:9" ht="15" customHeight="1" x14ac:dyDescent="0.25">
      <c r="A43" s="83" t="s">
        <v>43</v>
      </c>
      <c r="B43" s="69">
        <f>ULSummary!B43-ULBoard!B43+LSU!B43+LSUA!B43+LSUS!B43+SUBR!B43+SUNO!B43</f>
        <v>0</v>
      </c>
      <c r="C43" s="69">
        <f>ULSummary!C43-ULBoard!C43+LSU!C43+LSUA!C43+LSUS!C43+SUBR!C43+SUNO!C43</f>
        <v>0</v>
      </c>
      <c r="D43" s="306">
        <f>ULSummary!D43-ULBoard!D43+LSU!D43+LSUA!D43+LSUS!D43+SUBR!D43+SUNO!D43</f>
        <v>0</v>
      </c>
      <c r="E43" s="69">
        <f>ULSummary!E43-ULBoard!E43+LSU!E43+LSUA!E43+LSUS!E43+SUBR!E43+SUNO!E43</f>
        <v>0</v>
      </c>
      <c r="F43" s="69">
        <f t="shared" si="5"/>
        <v>0</v>
      </c>
      <c r="G43" s="70">
        <f t="shared" si="4"/>
        <v>0</v>
      </c>
      <c r="I43" s="225"/>
    </row>
    <row r="44" spans="1:9" ht="15" customHeight="1" x14ac:dyDescent="0.25">
      <c r="A44" s="84" t="s">
        <v>44</v>
      </c>
      <c r="B44" s="69">
        <f>ULSummary!B44-ULBoard!B44+LSU!B44+LSUA!B44+LSUS!B44+SUBR!B44+SUNO!B44</f>
        <v>0</v>
      </c>
      <c r="C44" s="69">
        <f>ULSummary!C44-ULBoard!C44+LSU!C44+LSUA!C44+LSUS!C44+SUBR!C44+SUNO!C44</f>
        <v>0</v>
      </c>
      <c r="D44" s="306">
        <f>ULSummary!D44-ULBoard!D44+LSU!D44+LSUA!D44+LSUS!D44+SUBR!D44+SUNO!D44</f>
        <v>0</v>
      </c>
      <c r="E44" s="69">
        <f>ULSummary!E44-ULBoard!E44+LSU!E44+LSUA!E44+LSUS!E44+SUBR!E44+SUNO!E44</f>
        <v>0</v>
      </c>
      <c r="F44" s="69">
        <f t="shared" si="5"/>
        <v>0</v>
      </c>
      <c r="G44" s="70">
        <f t="shared" si="4"/>
        <v>0</v>
      </c>
      <c r="I44" s="225"/>
    </row>
    <row r="45" spans="1:9" s="124" customFormat="1" ht="15" customHeight="1" x14ac:dyDescent="0.25">
      <c r="A45" s="77" t="s">
        <v>45</v>
      </c>
      <c r="B45" s="87">
        <f>ULSummary!B45-ULBoard!B45+LSU!B45+LSUA!B45+LSUS!B45+SUBR!B45+SUNO!B45</f>
        <v>0</v>
      </c>
      <c r="C45" s="87">
        <f>ULSummary!C45-ULBoard!C45+LSU!C45+LSUA!C45+LSUS!C45+SUBR!C45+SUNO!C45</f>
        <v>0</v>
      </c>
      <c r="D45" s="310">
        <f>ULSummary!D45-ULBoard!D45+LSU!D45+LSUA!D45+LSUS!D45+SUBR!D45+SUNO!D45</f>
        <v>0</v>
      </c>
      <c r="E45" s="87">
        <f>ULSummary!E45-ULBoard!E45+LSU!E45+LSUA!E45+LSUS!E45+SUBR!E45+SUNO!E45</f>
        <v>0</v>
      </c>
      <c r="F45" s="87">
        <f t="shared" si="5"/>
        <v>0</v>
      </c>
      <c r="G45" s="81">
        <f t="shared" si="4"/>
        <v>0</v>
      </c>
      <c r="I45" s="226"/>
    </row>
    <row r="46" spans="1:9" ht="15" customHeight="1" x14ac:dyDescent="0.25">
      <c r="A46" s="75" t="s">
        <v>46</v>
      </c>
      <c r="B46" s="74"/>
      <c r="C46" s="74"/>
      <c r="D46" s="307"/>
      <c r="E46" s="74"/>
      <c r="F46" s="74"/>
      <c r="G46" s="66"/>
      <c r="I46" s="225"/>
    </row>
    <row r="47" spans="1:9" s="124" customFormat="1" ht="15" customHeight="1" x14ac:dyDescent="0.25">
      <c r="A47" s="86" t="s">
        <v>47</v>
      </c>
      <c r="B47" s="87">
        <f>ULSummary!B47-ULBoard!B47+LSU!B47+LSUA!B47+LSUS!B47+SUBR!B47+SUNO!B47</f>
        <v>12082978</v>
      </c>
      <c r="C47" s="87">
        <f>ULSummary!C47-ULBoard!C47+LSU!C47+LSUA!C47+LSUS!C47+SUBR!C47+SUNO!C47</f>
        <v>11894708</v>
      </c>
      <c r="D47" s="310">
        <f>ULSummary!D47-ULBoard!D47+LSU!D47+LSUA!D47+LSUS!D47+SUBR!D47+SUNO!D47</f>
        <v>11894708</v>
      </c>
      <c r="E47" s="87">
        <f>ULSummary!E47-ULBoard!E47+LSU!E47+LSUA!E47+LSUS!E47+SUBR!E47+SUNO!E47</f>
        <v>11894708</v>
      </c>
      <c r="F47" s="87">
        <f>E47-C47</f>
        <v>0</v>
      </c>
      <c r="G47" s="81">
        <f>IF(ISBLANK(F47),"  ",IF(C47&gt;0,F47/C47,IF(F47&gt;0,1,0)))</f>
        <v>0</v>
      </c>
      <c r="I47" s="226"/>
    </row>
    <row r="48" spans="1:9" ht="15" customHeight="1" x14ac:dyDescent="0.25">
      <c r="A48" s="75" t="s">
        <v>46</v>
      </c>
      <c r="B48" s="80"/>
      <c r="C48" s="80"/>
      <c r="D48" s="311"/>
      <c r="E48" s="80"/>
      <c r="F48" s="74"/>
      <c r="G48" s="66"/>
      <c r="I48" s="226"/>
    </row>
    <row r="49" spans="1:10" ht="15" customHeight="1" x14ac:dyDescent="0.25">
      <c r="A49" s="86" t="s">
        <v>198</v>
      </c>
      <c r="B49" s="87">
        <f>ULSummary!B49-ULBoard!B49+LSU!B49+LSUA!B49+LSUS!B49+SUBR!B49+SUNO!B49</f>
        <v>0</v>
      </c>
      <c r="C49" s="87">
        <f>ULSummary!C49-ULBoard!C49+LSU!C49+LSUA!C49+LSUS!C49+SUBR!C49+SUNO!C49</f>
        <v>0</v>
      </c>
      <c r="D49" s="310">
        <f>ULSummary!D49-ULBoard!D49+LSU!D49+LSUA!D49+LSUS!D49+SUBR!D49+SUNO!D49</f>
        <v>58969146</v>
      </c>
      <c r="E49" s="87">
        <f>ULSummary!E49-ULBoard!E49+LSU!E49+LSUA!E49+LSUS!E49+SUBR!E49+SUNO!E49</f>
        <v>0</v>
      </c>
      <c r="F49" s="87">
        <f>E49-C49</f>
        <v>0</v>
      </c>
      <c r="G49" s="81">
        <f>IF(ISBLANK(F49)," ",IF(C49&gt;0,F49/C49,IF(F49&gt;0,1,0)))</f>
        <v>0</v>
      </c>
      <c r="I49" s="226"/>
      <c r="J49" s="187"/>
    </row>
    <row r="50" spans="1:10" ht="15" customHeight="1" x14ac:dyDescent="0.25">
      <c r="A50" s="73"/>
      <c r="B50" s="65"/>
      <c r="C50" s="65"/>
      <c r="D50" s="305"/>
      <c r="E50" s="65"/>
      <c r="F50" s="65"/>
      <c r="G50" s="67"/>
      <c r="I50" s="225"/>
    </row>
    <row r="51" spans="1:10" s="124" customFormat="1" ht="15" customHeight="1" x14ac:dyDescent="0.25">
      <c r="A51" s="86" t="s">
        <v>48</v>
      </c>
      <c r="B51" s="87">
        <f>ULSummary!B51-ULBoard!B51+LSU!B51+LSUA!B51+LSUS!B51+SUBR!B51+SUNO!B51</f>
        <v>0</v>
      </c>
      <c r="C51" s="87">
        <f>ULSummary!C51-ULBoard!C51+LSU!C51+LSUA!C51+LSUS!C51+SUBR!C51+SUNO!C51</f>
        <v>0</v>
      </c>
      <c r="D51" s="310">
        <f>ULSummary!D51-ULBoard!D51+LSU!D51+LSUA!D51+LSUS!D51+SUBR!D51+SUNO!D51</f>
        <v>0</v>
      </c>
      <c r="E51" s="87">
        <f>ULSummary!E51-ULBoard!E51+LSU!E51+LSUA!E51+LSUS!E51+SUBR!E51+SUNO!E51</f>
        <v>0</v>
      </c>
      <c r="F51" s="87">
        <f>E51-C51</f>
        <v>0</v>
      </c>
      <c r="G51" s="81">
        <f>IF(ISBLANK(F51),"  ",IF(C51&gt;0,F51/C51,IF(F51&gt;0,1,0)))</f>
        <v>0</v>
      </c>
      <c r="I51" s="226"/>
    </row>
    <row r="52" spans="1:10" ht="15" customHeight="1" x14ac:dyDescent="0.25">
      <c r="A52" s="75" t="s">
        <v>46</v>
      </c>
      <c r="B52" s="74"/>
      <c r="C52" s="74"/>
      <c r="D52" s="307"/>
      <c r="E52" s="74"/>
      <c r="F52" s="74"/>
      <c r="G52" s="66"/>
      <c r="I52" s="225"/>
    </row>
    <row r="53" spans="1:10" s="124" customFormat="1" ht="15" customHeight="1" x14ac:dyDescent="0.25">
      <c r="A53" s="77" t="s">
        <v>49</v>
      </c>
      <c r="B53" s="87">
        <f>ULSummary!B53-ULBoard!B53+LSU!B53+LSUA!B53+LSUS!B53+SUBR!B53+SUNO!B53</f>
        <v>1266280547.4100001</v>
      </c>
      <c r="C53" s="87">
        <f>ULSummary!C53-ULBoard!C53+LSU!C53+LSUA!C53+LSUS!C53+SUBR!C53+SUNO!C53</f>
        <v>1288702491</v>
      </c>
      <c r="D53" s="310">
        <f>ULSummary!D53-ULBoard!D53+LSU!D53+LSUA!D53+LSUS!D53+SUBR!D53+SUNO!D53</f>
        <v>1294945614</v>
      </c>
      <c r="E53" s="87">
        <f>ULSummary!E53-ULBoard!E53+LSU!E53+LSUA!E53+LSUS!E53+SUBR!E53+SUNO!E53</f>
        <v>1324397788</v>
      </c>
      <c r="F53" s="87">
        <f>E53-C53</f>
        <v>35695297</v>
      </c>
      <c r="G53" s="81">
        <f>IF(ISBLANK(F53),"  ",IF(C53&gt;0,F53/C53,IF(F53&gt;0,1,0)))</f>
        <v>2.7698632732758487E-2</v>
      </c>
      <c r="I53" s="226"/>
    </row>
    <row r="54" spans="1:10" ht="15" customHeight="1" x14ac:dyDescent="0.25">
      <c r="A54" s="75" t="s">
        <v>46</v>
      </c>
      <c r="B54" s="74"/>
      <c r="C54" s="74"/>
      <c r="D54" s="307"/>
      <c r="E54" s="74"/>
      <c r="F54" s="74"/>
      <c r="G54" s="66"/>
      <c r="I54" s="225"/>
    </row>
    <row r="55" spans="1:10" s="124" customFormat="1" ht="15" customHeight="1" x14ac:dyDescent="0.25">
      <c r="A55" s="88" t="s">
        <v>50</v>
      </c>
      <c r="B55" s="87">
        <f>ULSummary!B55-ULBoard!B55+LSU!B55+LSUA!B55+LSUS!B55+SUBR!B55+SUNO!B55</f>
        <v>0</v>
      </c>
      <c r="C55" s="87">
        <f>ULSummary!C55-ULBoard!C55+LSU!C55+LSUA!C55+LSUS!C55+SUBR!C55+SUNO!C55</f>
        <v>0</v>
      </c>
      <c r="D55" s="310">
        <f>ULSummary!D55-ULBoard!D55+LSU!D55+LSUA!D55+LSUS!D55+SUBR!D55+SUNO!D55</f>
        <v>0</v>
      </c>
      <c r="E55" s="87">
        <f>ULSummary!E55-ULBoard!E55+LSU!E55+LSUA!E55+LSUS!E55+SUBR!E55+SUNO!E55</f>
        <v>0</v>
      </c>
      <c r="F55" s="87">
        <f>E55-C55</f>
        <v>0</v>
      </c>
      <c r="G55" s="81">
        <f>IF(ISBLANK(F55),"  ",IF(C55&gt;0,F55/C55,IF(F55&gt;0,1,0)))</f>
        <v>0</v>
      </c>
      <c r="I55" s="226"/>
    </row>
    <row r="56" spans="1:10" ht="15" customHeight="1" x14ac:dyDescent="0.25">
      <c r="A56" s="77"/>
      <c r="B56" s="65"/>
      <c r="C56" s="65"/>
      <c r="D56" s="305"/>
      <c r="E56" s="65"/>
      <c r="F56" s="65"/>
      <c r="G56" s="90"/>
      <c r="I56" s="225"/>
    </row>
    <row r="57" spans="1:10" s="124" customFormat="1" ht="15" customHeight="1" x14ac:dyDescent="0.25">
      <c r="A57" s="77" t="s">
        <v>51</v>
      </c>
      <c r="B57" s="87">
        <f>ULSummary!B57-ULBoard!B57+LSU!B57+LSUA!B57+LSUS!B57+SUBR!B57+SUNO!B57</f>
        <v>0</v>
      </c>
      <c r="C57" s="87">
        <f>ULSummary!C57-ULBoard!C57+LSU!C57+LSUA!C57+LSUS!C57+SUBR!C57+SUNO!C57</f>
        <v>0</v>
      </c>
      <c r="D57" s="310">
        <f>ULSummary!D57-ULBoard!D57+LSU!D57+LSUA!D57+LSUS!D57+SUBR!D57+SUNO!D57</f>
        <v>0</v>
      </c>
      <c r="E57" s="87">
        <f>ULSummary!E57-ULBoard!E57+LSU!E57+LSUA!E57+LSUS!E57+SUBR!E57+SUNO!E57</f>
        <v>0</v>
      </c>
      <c r="F57" s="87">
        <f>E57-C57</f>
        <v>0</v>
      </c>
      <c r="G57" s="81">
        <f>IF(ISBLANK(F57),"  ",IF(C57&gt;0,F57/C57,IF(F57&gt;0,1,0)))</f>
        <v>0</v>
      </c>
      <c r="I57" s="226"/>
    </row>
    <row r="58" spans="1:10" ht="15" customHeight="1" x14ac:dyDescent="0.25">
      <c r="A58" s="75"/>
      <c r="B58" s="74"/>
      <c r="C58" s="74"/>
      <c r="D58" s="307"/>
      <c r="E58" s="74"/>
      <c r="F58" s="74"/>
      <c r="G58" s="66"/>
      <c r="I58" s="225"/>
    </row>
    <row r="59" spans="1:10" s="124" customFormat="1" ht="15" customHeight="1" x14ac:dyDescent="0.25">
      <c r="A59" s="91" t="s">
        <v>52</v>
      </c>
      <c r="B59" s="87">
        <f>ULSummary!B59-ULBoard!B59+LSU!B59+LSUA!B59+LSUS!B59+SUBR!B59+SUNO!B59</f>
        <v>1622509824.7800002</v>
      </c>
      <c r="C59" s="87">
        <f>ULSummary!C59-ULBoard!C59+LSU!C59+LSUA!C59+LSUS!C59+SUBR!C59+SUNO!C59</f>
        <v>1646423301.2</v>
      </c>
      <c r="D59" s="310">
        <f>ULSummary!D59-ULBoard!D59+LSU!D59+LSUA!D59+LSUS!D59+SUBR!D59+SUNO!D59</f>
        <v>1711635570.2</v>
      </c>
      <c r="E59" s="87">
        <f>ULSummary!E59-ULBoard!E59+LSU!E59+LSUA!E59+LSUS!E59+SUBR!E59+SUNO!E59</f>
        <v>1773232853.23</v>
      </c>
      <c r="F59" s="87">
        <f>E59-C59</f>
        <v>126809552.02999997</v>
      </c>
      <c r="G59" s="81">
        <f>IF(ISBLANK(F59),"  ",IF(C59&gt;0,F59/C59,IF(F59&gt;0,1,0)))</f>
        <v>7.7021232594056757E-2</v>
      </c>
      <c r="I59" s="226"/>
    </row>
    <row r="60" spans="1:10" ht="15" customHeight="1" x14ac:dyDescent="0.25">
      <c r="A60" s="92"/>
      <c r="B60" s="74"/>
      <c r="C60" s="74"/>
      <c r="D60" s="307"/>
      <c r="E60" s="74"/>
      <c r="F60" s="74"/>
      <c r="G60" s="66" t="s">
        <v>46</v>
      </c>
      <c r="I60" s="225"/>
    </row>
    <row r="61" spans="1:10" ht="15" customHeight="1" x14ac:dyDescent="0.25">
      <c r="A61" s="93"/>
      <c r="B61" s="65"/>
      <c r="C61" s="65"/>
      <c r="D61" s="305"/>
      <c r="E61" s="65"/>
      <c r="F61" s="65"/>
      <c r="G61" s="67" t="s">
        <v>46</v>
      </c>
      <c r="I61" s="225"/>
    </row>
    <row r="62" spans="1:10" ht="15" customHeight="1" x14ac:dyDescent="0.25">
      <c r="A62" s="91" t="s">
        <v>53</v>
      </c>
      <c r="B62" s="65"/>
      <c r="C62" s="65"/>
      <c r="D62" s="305"/>
      <c r="E62" s="65"/>
      <c r="F62" s="65"/>
      <c r="G62" s="67"/>
      <c r="I62" s="225"/>
    </row>
    <row r="63" spans="1:10" ht="15" customHeight="1" x14ac:dyDescent="0.25">
      <c r="A63" s="73" t="s">
        <v>54</v>
      </c>
      <c r="B63" s="69">
        <f>ULSummary!B63-ULBoard!B63+LSU!B63+LSUA!B63+LSUS!B63+SUBR!B63+SUNO!B63</f>
        <v>646687494.89700007</v>
      </c>
      <c r="C63" s="69">
        <f>ULSummary!C63-ULBoard!C63+LSU!C63+LSUA!C63+LSUS!C63+SUBR!C63+SUNO!C63</f>
        <v>659344782</v>
      </c>
      <c r="D63" s="306">
        <f>ULSummary!D63-ULBoard!D63+LSU!D63+LSUA!D63+LSUS!D63+SUBR!D63+SUNO!D63</f>
        <v>705449563.09000003</v>
      </c>
      <c r="E63" s="69">
        <f>ULSummary!E63-ULBoard!E63+LSU!E63+LSUA!E63+LSUS!E63+SUBR!E63+SUNO!E63</f>
        <v>708813234.9440999</v>
      </c>
      <c r="F63" s="69">
        <f>E63-C63</f>
        <v>49468452.944099903</v>
      </c>
      <c r="G63" s="70">
        <f t="shared" ref="G63:G76" si="6">IF(ISBLANK(F63),"  ",IF(C63&gt;0,F63/C63,IF(F63&gt;0,1,0)))</f>
        <v>7.5026684512534608E-2</v>
      </c>
      <c r="I63" s="225"/>
    </row>
    <row r="64" spans="1:10" ht="15" customHeight="1" x14ac:dyDescent="0.25">
      <c r="A64" s="75" t="s">
        <v>55</v>
      </c>
      <c r="B64" s="69">
        <f>ULSummary!B64-ULBoard!B64+LSU!B64+LSUA!B64+LSUS!B64+SUBR!B64+SUNO!B64</f>
        <v>104418668.12</v>
      </c>
      <c r="C64" s="69">
        <f>ULSummary!C64-ULBoard!C64+LSU!C64+LSUA!C64+LSUS!C64+SUBR!C64+SUNO!C64</f>
        <v>105257038</v>
      </c>
      <c r="D64" s="306">
        <f>ULSummary!D64-ULBoard!D64+LSU!D64+LSUA!D64+LSUS!D64+SUBR!D64+SUNO!D64</f>
        <v>105257038</v>
      </c>
      <c r="E64" s="69">
        <f>ULSummary!E64-ULBoard!E64+LSU!E64+LSUA!E64+LSUS!E64+SUBR!E64+SUNO!E64</f>
        <v>110608043.4006</v>
      </c>
      <c r="F64" s="69">
        <f>E64-C64</f>
        <v>5351005.4006000012</v>
      </c>
      <c r="G64" s="70">
        <f t="shared" si="6"/>
        <v>5.0837506947516431E-2</v>
      </c>
      <c r="I64" s="225"/>
    </row>
    <row r="65" spans="1:9" ht="15" customHeight="1" x14ac:dyDescent="0.25">
      <c r="A65" s="75" t="s">
        <v>56</v>
      </c>
      <c r="B65" s="69">
        <f>ULSummary!B65-ULBoard!B65+LSU!B65+LSUA!B65+LSUS!B65+SUBR!B65+SUNO!B65</f>
        <v>8962882.4400000013</v>
      </c>
      <c r="C65" s="69">
        <f>ULSummary!C65-ULBoard!C65+LSU!C65+LSUA!C65+LSUS!C65+SUBR!C65+SUNO!C65</f>
        <v>7415676</v>
      </c>
      <c r="D65" s="306">
        <f>ULSummary!D65-ULBoard!D65+LSU!D65+LSUA!D65+LSUS!D65+SUBR!D65+SUNO!D65</f>
        <v>7415676</v>
      </c>
      <c r="E65" s="69">
        <f>ULSummary!E65-ULBoard!E65+LSU!E65+LSUA!E65+LSUS!E65+SUBR!E65+SUNO!E65</f>
        <v>7274653</v>
      </c>
      <c r="F65" s="69">
        <f t="shared" ref="F65:F76" si="7">E65-C65</f>
        <v>-141023</v>
      </c>
      <c r="G65" s="70">
        <f t="shared" si="6"/>
        <v>-1.9016877220633697E-2</v>
      </c>
      <c r="I65" s="225"/>
    </row>
    <row r="66" spans="1:9" ht="15" customHeight="1" x14ac:dyDescent="0.25">
      <c r="A66" s="75" t="s">
        <v>57</v>
      </c>
      <c r="B66" s="69">
        <f>ULSummary!B66-ULBoard!B66+LSU!B66+LSUA!B66+LSUS!B66+SUBR!B66+SUNO!B66</f>
        <v>173322950.99300003</v>
      </c>
      <c r="C66" s="69">
        <f>ULSummary!C66-ULBoard!C66+LSU!C66+LSUA!C66+LSUS!C66+SUBR!C66+SUNO!C66</f>
        <v>175500400</v>
      </c>
      <c r="D66" s="306">
        <f>ULSummary!D66-ULBoard!D66+LSU!D66+LSUA!D66+LSUS!D66+SUBR!D66+SUNO!D66</f>
        <v>175500400</v>
      </c>
      <c r="E66" s="69">
        <f>ULSummary!E66-ULBoard!E66+LSU!E66+LSUA!E66+LSUS!E66+SUBR!E66+SUNO!E66</f>
        <v>184072568.55629998</v>
      </c>
      <c r="F66" s="69">
        <f t="shared" si="7"/>
        <v>8572168.5562999845</v>
      </c>
      <c r="G66" s="70">
        <f t="shared" si="6"/>
        <v>4.8844153952355578E-2</v>
      </c>
      <c r="I66" s="225"/>
    </row>
    <row r="67" spans="1:9" ht="15" customHeight="1" x14ac:dyDescent="0.25">
      <c r="A67" s="75" t="s">
        <v>58</v>
      </c>
      <c r="B67" s="69">
        <f>ULSummary!B67-ULBoard!B67+LSU!B67+LSUA!B67+LSUS!B67+SUBR!B67+SUNO!B67</f>
        <v>73865498.24000001</v>
      </c>
      <c r="C67" s="69">
        <f>ULSummary!C67-ULBoard!C67+LSU!C67+LSUA!C67+LSUS!C67+SUBR!C67+SUNO!C67</f>
        <v>77593596</v>
      </c>
      <c r="D67" s="306">
        <f>ULSummary!D67-ULBoard!D67+LSU!D67+LSUA!D67+LSUS!D67+SUBR!D67+SUNO!D67</f>
        <v>79052392</v>
      </c>
      <c r="E67" s="69">
        <f>ULSummary!E67-ULBoard!E67+LSU!E67+LSUA!E67+LSUS!E67+SUBR!E67+SUNO!E67</f>
        <v>77792787.703999996</v>
      </c>
      <c r="F67" s="69">
        <f t="shared" si="7"/>
        <v>199191.70399999619</v>
      </c>
      <c r="G67" s="70">
        <f t="shared" si="6"/>
        <v>2.5671152552331276E-3</v>
      </c>
      <c r="I67" s="225"/>
    </row>
    <row r="68" spans="1:9" ht="15" customHeight="1" x14ac:dyDescent="0.25">
      <c r="A68" s="75" t="s">
        <v>59</v>
      </c>
      <c r="B68" s="69">
        <f>ULSummary!B68-ULBoard!B68+LSU!B68+LSUA!B68+LSUS!B68+SUBR!B68+SUNO!B68</f>
        <v>204349040.94</v>
      </c>
      <c r="C68" s="69">
        <f>ULSummary!C68-ULBoard!C68+LSU!C68+LSUA!C68+LSUS!C68+SUBR!C68+SUNO!C68</f>
        <v>211538891</v>
      </c>
      <c r="D68" s="306">
        <f>ULSummary!D68-ULBoard!D68+LSU!D68+LSUA!D68+LSUS!D68+SUBR!D68+SUNO!D68</f>
        <v>211775399</v>
      </c>
      <c r="E68" s="69">
        <f>ULSummary!E68-ULBoard!E68+LSU!E68+LSUA!E68+LSUS!E68+SUBR!E68+SUNO!E68</f>
        <v>224547834.20030001</v>
      </c>
      <c r="F68" s="69">
        <f t="shared" si="7"/>
        <v>13008943.200300008</v>
      </c>
      <c r="G68" s="70">
        <f t="shared" si="6"/>
        <v>6.1496697551940975E-2</v>
      </c>
      <c r="I68" s="225"/>
    </row>
    <row r="69" spans="1:9" ht="15" customHeight="1" x14ac:dyDescent="0.25">
      <c r="A69" s="75" t="s">
        <v>60</v>
      </c>
      <c r="B69" s="69">
        <f>ULSummary!B69-ULBoard!B69+LSU!B69+LSUA!B69+LSUS!B69+SUBR!B69+SUNO!B69</f>
        <v>232684600.72000003</v>
      </c>
      <c r="C69" s="69">
        <f>ULSummary!C69-ULBoard!C69+LSU!C69+LSUA!C69+LSUS!C69+SUBR!C69+SUNO!C69</f>
        <v>238055462</v>
      </c>
      <c r="D69" s="306">
        <f>ULSummary!D69-ULBoard!D69+LSU!D69+LSUA!D69+LSUS!D69+SUBR!D69+SUNO!D69</f>
        <v>249539267</v>
      </c>
      <c r="E69" s="69">
        <f>ULSummary!E69-ULBoard!E69+LSU!E69+LSUA!E69+LSUS!E69+SUBR!E69+SUNO!E69</f>
        <v>259643502</v>
      </c>
      <c r="F69" s="69">
        <f t="shared" si="7"/>
        <v>21588040</v>
      </c>
      <c r="G69" s="70">
        <f t="shared" si="6"/>
        <v>9.0684917786091376E-2</v>
      </c>
      <c r="I69" s="225"/>
    </row>
    <row r="70" spans="1:9" ht="15" customHeight="1" x14ac:dyDescent="0.25">
      <c r="A70" s="75" t="s">
        <v>61</v>
      </c>
      <c r="B70" s="69">
        <f>ULSummary!B70-ULBoard!B70+LSU!B70+LSUA!B70+LSUS!B70+SUBR!B70+SUNO!B70</f>
        <v>154542493.44999999</v>
      </c>
      <c r="C70" s="69">
        <f>ULSummary!C70-ULBoard!C70+LSU!C70+LSUA!C70+LSUS!C70+SUBR!C70+SUNO!C70</f>
        <v>160621180</v>
      </c>
      <c r="D70" s="306">
        <f>ULSummary!D70-ULBoard!D70+LSU!D70+LSUA!D70+LSUS!D70+SUBR!D70+SUNO!D70</f>
        <v>163089302</v>
      </c>
      <c r="E70" s="69">
        <f>ULSummary!E70-ULBoard!E70+LSU!E70+LSUA!E70+LSUS!E70+SUBR!E70+SUNO!E70</f>
        <v>171960104.09639999</v>
      </c>
      <c r="F70" s="69">
        <f t="shared" si="7"/>
        <v>11338924.096399993</v>
      </c>
      <c r="G70" s="70">
        <f t="shared" si="6"/>
        <v>7.0594202435818196E-2</v>
      </c>
      <c r="I70" s="225"/>
    </row>
    <row r="71" spans="1:9" s="124" customFormat="1" ht="15" customHeight="1" x14ac:dyDescent="0.25">
      <c r="A71" s="94" t="s">
        <v>62</v>
      </c>
      <c r="B71" s="87">
        <f>ULSummary!B71-ULBoard!B71+LSU!B71+LSUA!B71+LSUS!B71+SUBR!B71+SUNO!B71</f>
        <v>1598833629.8</v>
      </c>
      <c r="C71" s="87">
        <f>ULSummary!C71-ULBoard!C71+LSU!C71+LSUA!C71+LSUS!C71+SUBR!C71+SUNO!C71</f>
        <v>1635327025</v>
      </c>
      <c r="D71" s="310">
        <f>ULSummary!D71-ULBoard!D71+LSU!D71+LSUA!D71+LSUS!D71+SUBR!D71+SUNO!D71</f>
        <v>1697079037.0899999</v>
      </c>
      <c r="E71" s="87">
        <f>ULSummary!E71-ULBoard!E71+LSU!E71+LSUA!E71+LSUS!E71+SUBR!E71+SUNO!E71</f>
        <v>1744712727.9017</v>
      </c>
      <c r="F71" s="87">
        <f t="shared" si="7"/>
        <v>109385702.90170002</v>
      </c>
      <c r="G71" s="81">
        <f t="shared" si="6"/>
        <v>6.6889191720964816E-2</v>
      </c>
      <c r="I71" s="226"/>
    </row>
    <row r="72" spans="1:9" ht="15" customHeight="1" x14ac:dyDescent="0.25">
      <c r="A72" s="75" t="s">
        <v>63</v>
      </c>
      <c r="B72" s="69">
        <f>ULSummary!B72-ULBoard!B72+LSU!B72+LSUA!B72+LSUS!B72+SUBR!B72+SUNO!B72</f>
        <v>0</v>
      </c>
      <c r="C72" s="69">
        <f>ULSummary!C72-ULBoard!C72+LSU!C72+LSUA!C72+LSUS!C72+SUBR!C72+SUNO!C72</f>
        <v>0</v>
      </c>
      <c r="D72" s="306">
        <f>ULSummary!D72-ULBoard!D72+LSU!D72+LSUA!D72+LSUS!D72+SUBR!D72+SUNO!D72</f>
        <v>0</v>
      </c>
      <c r="E72" s="69">
        <f>ULSummary!E72-ULBoard!E72+LSU!E72+LSUA!E72+LSUS!E72+SUBR!E72+SUNO!E72</f>
        <v>0</v>
      </c>
      <c r="F72" s="69">
        <f t="shared" si="7"/>
        <v>0</v>
      </c>
      <c r="G72" s="70">
        <f t="shared" si="6"/>
        <v>0</v>
      </c>
      <c r="I72" s="225"/>
    </row>
    <row r="73" spans="1:9" ht="15" customHeight="1" x14ac:dyDescent="0.25">
      <c r="A73" s="75" t="s">
        <v>64</v>
      </c>
      <c r="B73" s="69">
        <f>ULSummary!B73-ULBoard!B73+LSU!B73+LSUA!B73+LSUS!B73+SUBR!B73+SUNO!B73</f>
        <v>-4587871</v>
      </c>
      <c r="C73" s="69">
        <f>ULSummary!C73-ULBoard!C73+LSU!C73+LSUA!C73+LSUS!C73+SUBR!C73+SUNO!C73</f>
        <v>-14259242</v>
      </c>
      <c r="D73" s="306">
        <f>ULSummary!D73-ULBoard!D73+LSU!D73+LSUA!D73+LSUS!D73+SUBR!D73+SUNO!D73</f>
        <v>-10798985</v>
      </c>
      <c r="E73" s="69">
        <f>ULSummary!E73-ULBoard!E73+LSU!E73+LSUA!E73+LSUS!E73+SUBR!E73+SUNO!E73</f>
        <v>-1474432</v>
      </c>
      <c r="F73" s="69">
        <f t="shared" si="7"/>
        <v>12784810</v>
      </c>
      <c r="G73" s="70">
        <f t="shared" si="6"/>
        <v>1</v>
      </c>
      <c r="I73" s="225"/>
    </row>
    <row r="74" spans="1:9" ht="15" customHeight="1" x14ac:dyDescent="0.25">
      <c r="A74" s="75" t="s">
        <v>65</v>
      </c>
      <c r="B74" s="69">
        <f>ULSummary!B74-ULBoard!B74+LSU!B74+LSUA!B74+LSUS!B74+SUBR!B74+SUNO!B74</f>
        <v>25996051.739999998</v>
      </c>
      <c r="C74" s="69">
        <f>ULSummary!C74-ULBoard!C74+LSU!C74+LSUA!C74+LSUS!C74+SUBR!C74+SUNO!C74</f>
        <v>23133373.199999999</v>
      </c>
      <c r="D74" s="306">
        <f>ULSummary!D74-ULBoard!D74+LSU!D74+LSUA!D74+LSUS!D74+SUBR!D74+SUNO!D74</f>
        <v>23133373.199999999</v>
      </c>
      <c r="E74" s="69">
        <f>ULSummary!E74-ULBoard!E74+LSU!E74+LSUA!E74+LSUS!E74+SUBR!E74+SUNO!E74</f>
        <v>28047270</v>
      </c>
      <c r="F74" s="69">
        <f t="shared" si="7"/>
        <v>4913896.8000000007</v>
      </c>
      <c r="G74" s="70">
        <f t="shared" si="6"/>
        <v>0.21241592211895846</v>
      </c>
      <c r="I74" s="225"/>
    </row>
    <row r="75" spans="1:9" ht="15" customHeight="1" x14ac:dyDescent="0.25">
      <c r="A75" s="75" t="s">
        <v>66</v>
      </c>
      <c r="B75" s="69">
        <f>ULSummary!B75-ULBoard!B75+LSU!B75+LSUA!B75+LSUS!B75+SUBR!B75+SUNO!B75</f>
        <v>2268014.85</v>
      </c>
      <c r="C75" s="69">
        <f>ULSummary!C75-ULBoard!C75+LSU!C75+LSUA!C75+LSUS!C75+SUBR!C75+SUNO!C75</f>
        <v>2222145</v>
      </c>
      <c r="D75" s="306">
        <f>ULSummary!D75-ULBoard!D75+LSU!D75+LSUA!D75+LSUS!D75+SUBR!D75+SUNO!D75</f>
        <v>2222145</v>
      </c>
      <c r="E75" s="69">
        <f>ULSummary!E75-ULBoard!E75+LSU!E75+LSUA!E75+LSUS!E75+SUBR!E75+SUNO!E75</f>
        <v>1947287</v>
      </c>
      <c r="F75" s="69">
        <f t="shared" si="7"/>
        <v>-274858</v>
      </c>
      <c r="G75" s="70">
        <f t="shared" si="6"/>
        <v>-0.12369039824133889</v>
      </c>
      <c r="I75" s="225"/>
    </row>
    <row r="76" spans="1:9" s="124" customFormat="1" ht="15" customHeight="1" x14ac:dyDescent="0.25">
      <c r="A76" s="95" t="s">
        <v>67</v>
      </c>
      <c r="B76" s="87">
        <f>ULSummary!B76-ULBoard!B76+LSU!B76+LSUA!B76+LSUS!B76+SUBR!B76+SUNO!B76-1</f>
        <v>1622509824.3900001</v>
      </c>
      <c r="C76" s="87">
        <f>ULSummary!C76-ULBoard!C76+LSU!C76+LSUA!C76+LSUS!C76+SUBR!C76+SUNO!C76</f>
        <v>1646423301.2</v>
      </c>
      <c r="D76" s="310">
        <f>ULSummary!D76-ULBoard!D76+LSU!D76+LSUA!D76+LSUS!D76+SUBR!D76+SUNO!D76</f>
        <v>1711635570.29</v>
      </c>
      <c r="E76" s="87">
        <f>ULSummary!E76-ULBoard!E76+LSU!E76+LSUA!E76+LSUS!E76+SUBR!E76+SUNO!E76</f>
        <v>1773232852.9017</v>
      </c>
      <c r="F76" s="87">
        <f t="shared" si="7"/>
        <v>126809551.70169997</v>
      </c>
      <c r="G76" s="81">
        <f t="shared" si="6"/>
        <v>7.7021232394654818E-2</v>
      </c>
      <c r="I76" s="226"/>
    </row>
    <row r="77" spans="1:9" ht="15" customHeight="1" x14ac:dyDescent="0.25">
      <c r="A77" s="93"/>
      <c r="B77" s="65"/>
      <c r="C77" s="65"/>
      <c r="D77" s="305"/>
      <c r="E77" s="65"/>
      <c r="F77" s="65"/>
      <c r="G77" s="67"/>
      <c r="I77" s="225"/>
    </row>
    <row r="78" spans="1:9" ht="15" customHeight="1" x14ac:dyDescent="0.25">
      <c r="A78" s="91" t="s">
        <v>68</v>
      </c>
      <c r="B78" s="65"/>
      <c r="C78" s="65"/>
      <c r="D78" s="305"/>
      <c r="E78" s="65"/>
      <c r="F78" s="65"/>
      <c r="G78" s="67"/>
      <c r="I78" s="225"/>
    </row>
    <row r="79" spans="1:9" ht="15" customHeight="1" x14ac:dyDescent="0.25">
      <c r="A79" s="73" t="s">
        <v>69</v>
      </c>
      <c r="B79" s="69">
        <f>ULSummary!B79-ULBoard!B79+LSU!B79+LSUA!B79+LSUS!B79+SUBR!B79+SUNO!B79</f>
        <v>764744491.85000002</v>
      </c>
      <c r="C79" s="69">
        <f>ULSummary!C79-ULBoard!C79+LSU!C79+LSUA!C79+LSUS!C79+SUBR!C79+SUNO!C79</f>
        <v>782858011</v>
      </c>
      <c r="D79" s="306">
        <f>ULSummary!D79-ULBoard!D79+LSU!D79+LSUA!D79+LSUS!D79+SUBR!D79+SUNO!D79</f>
        <v>818228511</v>
      </c>
      <c r="E79" s="69">
        <f>ULSummary!E79-ULBoard!E79+LSU!E79+LSUA!E79+LSUS!E79+SUBR!E79+SUNO!E79</f>
        <v>825798781.02999997</v>
      </c>
      <c r="F79" s="69">
        <f>E79-C79</f>
        <v>42940770.029999971</v>
      </c>
      <c r="G79" s="70">
        <f t="shared" ref="G79:G97" si="8">IF(ISBLANK(F79),"  ",IF(C79&gt;0,F79/C79,IF(F79&gt;0,1,0)))</f>
        <v>5.4851287751591996E-2</v>
      </c>
      <c r="I79" s="225"/>
    </row>
    <row r="80" spans="1:9" ht="15" customHeight="1" x14ac:dyDescent="0.25">
      <c r="A80" s="75" t="s">
        <v>70</v>
      </c>
      <c r="B80" s="69">
        <f>ULSummary!B80-ULBoard!B80+LSU!B80+LSUA!B80+LSUS!B80+SUBR!B80+SUNO!B80</f>
        <v>44716788.32</v>
      </c>
      <c r="C80" s="69">
        <f>ULSummary!C80-ULBoard!C80+LSU!C80+LSUA!C80+LSUS!C80+SUBR!C80+SUNO!C80</f>
        <v>46391322</v>
      </c>
      <c r="D80" s="306">
        <f>ULSummary!D80-ULBoard!D80+LSU!D80+LSUA!D80+LSUS!D80+SUBR!D80+SUNO!D80</f>
        <v>46748322</v>
      </c>
      <c r="E80" s="69">
        <f>ULSummary!E80-ULBoard!E80+LSU!E80+LSUA!E80+LSUS!E80+SUBR!E80+SUNO!E80</f>
        <v>47377672.489999995</v>
      </c>
      <c r="F80" s="69">
        <f>E80-C80</f>
        <v>986350.48999999464</v>
      </c>
      <c r="G80" s="70">
        <f t="shared" si="8"/>
        <v>2.1261530119792548E-2</v>
      </c>
      <c r="I80" s="225"/>
    </row>
    <row r="81" spans="1:9" ht="15" customHeight="1" x14ac:dyDescent="0.25">
      <c r="A81" s="75" t="s">
        <v>71</v>
      </c>
      <c r="B81" s="69">
        <f>ULSummary!B81-ULBoard!B81+LSU!B81+LSUA!B81+LSUS!B81+SUBR!B81+SUNO!B81</f>
        <v>342398226.70999998</v>
      </c>
      <c r="C81" s="69">
        <f>ULSummary!C81-ULBoard!C81+LSU!C81+LSUA!C81+LSUS!C81+SUBR!C81+SUNO!C81</f>
        <v>342806373</v>
      </c>
      <c r="D81" s="306">
        <f>ULSummary!D81-ULBoard!D81+LSU!D81+LSUA!D81+LSUS!D81+SUBR!D81+SUNO!D81</f>
        <v>353406175.08999997</v>
      </c>
      <c r="E81" s="69">
        <f>ULSummary!E81-ULBoard!E81+LSU!E81+LSUA!E81+LSUS!E81+SUBR!E81+SUNO!E81</f>
        <v>361194982.38170004</v>
      </c>
      <c r="F81" s="69">
        <f t="shared" ref="F81:F96" si="9">E81-C81</f>
        <v>18388609.381700039</v>
      </c>
      <c r="G81" s="70">
        <f t="shared" si="8"/>
        <v>5.3641387179520258E-2</v>
      </c>
      <c r="I81" s="225"/>
    </row>
    <row r="82" spans="1:9" s="124" customFormat="1" ht="15" customHeight="1" x14ac:dyDescent="0.25">
      <c r="A82" s="94" t="s">
        <v>72</v>
      </c>
      <c r="B82" s="87">
        <f>ULSummary!B82-ULBoard!B82+LSU!B82+LSUA!B82+LSUS!B82+SUBR!B82+SUNO!B82</f>
        <v>1151859506.8799999</v>
      </c>
      <c r="C82" s="87">
        <f>ULSummary!C82-ULBoard!C82+LSU!C82+LSUA!C82+LSUS!C82+SUBR!C82+SUNO!C82</f>
        <v>1172055706</v>
      </c>
      <c r="D82" s="310">
        <f>ULSummary!D82-ULBoard!D82+LSU!D82+LSUA!D82+LSUS!D82+SUBR!D82+SUNO!D82</f>
        <v>1218383008.0899999</v>
      </c>
      <c r="E82" s="87">
        <f>ULSummary!E82-ULBoard!E82+LSU!E82+LSUA!E82+LSUS!E82+SUBR!E82+SUNO!E82</f>
        <v>1234371435.9017</v>
      </c>
      <c r="F82" s="87">
        <f t="shared" si="9"/>
        <v>62315729.90170002</v>
      </c>
      <c r="G82" s="81">
        <f t="shared" si="8"/>
        <v>5.3167890896902492E-2</v>
      </c>
      <c r="I82" s="226"/>
    </row>
    <row r="83" spans="1:9" ht="15" customHeight="1" x14ac:dyDescent="0.25">
      <c r="A83" s="75" t="s">
        <v>73</v>
      </c>
      <c r="B83" s="69">
        <f>ULSummary!B83-ULBoard!B83+LSU!B83+LSUA!B83+LSUS!B83+SUBR!B83+SUNO!B83</f>
        <v>397881.43</v>
      </c>
      <c r="C83" s="69">
        <f>ULSummary!C83-ULBoard!C83+LSU!C83+LSUA!C83+LSUS!C83+SUBR!C83+SUNO!C83</f>
        <v>5433931</v>
      </c>
      <c r="D83" s="306">
        <f>ULSummary!D83-ULBoard!D83+LSU!D83+LSUA!D83+LSUS!D83+SUBR!D83+SUNO!D83</f>
        <v>5501681</v>
      </c>
      <c r="E83" s="69">
        <f>ULSummary!E83-ULBoard!E83+LSU!E83+LSUA!E83+LSUS!E83+SUBR!E83+SUNO!E83</f>
        <v>6012113</v>
      </c>
      <c r="F83" s="69">
        <f t="shared" si="9"/>
        <v>578182</v>
      </c>
      <c r="G83" s="70">
        <f t="shared" si="8"/>
        <v>0.10640216079298762</v>
      </c>
      <c r="I83" s="225"/>
    </row>
    <row r="84" spans="1:9" ht="15" customHeight="1" x14ac:dyDescent="0.25">
      <c r="A84" s="75" t="s">
        <v>74</v>
      </c>
      <c r="B84" s="69">
        <f>ULSummary!B84-ULBoard!B84+LSU!B84+LSUA!B84+LSUS!B84+SUBR!B84+SUNO!B84</f>
        <v>103890177.60999998</v>
      </c>
      <c r="C84" s="69">
        <f>ULSummary!C84-ULBoard!C84+LSU!C84+LSUA!C84+LSUS!C84+SUBR!C84+SUNO!C84</f>
        <v>109251404</v>
      </c>
      <c r="D84" s="306">
        <f>ULSummary!D84-ULBoard!D84+LSU!D84+LSUA!D84+LSUS!D84+SUBR!D84+SUNO!D84</f>
        <v>112003424</v>
      </c>
      <c r="E84" s="69">
        <f>ULSummary!E84-ULBoard!E84+LSU!E84+LSUA!E84+LSUS!E84+SUBR!E84+SUNO!E84</f>
        <v>124942040</v>
      </c>
      <c r="F84" s="69">
        <f t="shared" si="9"/>
        <v>15690636</v>
      </c>
      <c r="G84" s="70">
        <f t="shared" si="8"/>
        <v>0.1436195364592294</v>
      </c>
      <c r="I84" s="225"/>
    </row>
    <row r="85" spans="1:9" ht="15" customHeight="1" x14ac:dyDescent="0.25">
      <c r="A85" s="75" t="s">
        <v>75</v>
      </c>
      <c r="B85" s="69">
        <f>ULSummary!B85-ULBoard!B85+LSU!B85+LSUA!B85+LSUS!B85+SUBR!B85+SUNO!B85</f>
        <v>33274490.239999998</v>
      </c>
      <c r="C85" s="69">
        <f>ULSummary!C85-ULBoard!C85+LSU!C85+LSUA!C85+LSUS!C85+SUBR!C85+SUNO!C85</f>
        <v>31809569</v>
      </c>
      <c r="D85" s="306">
        <f>ULSummary!D85-ULBoard!D85+LSU!D85+LSUA!D85+LSUS!D85+SUBR!D85+SUNO!D85</f>
        <v>32059969</v>
      </c>
      <c r="E85" s="69">
        <f>ULSummary!E85-ULBoard!E85+LSU!E85+LSUA!E85+LSUS!E85+SUBR!E85+SUNO!E85</f>
        <v>32279440</v>
      </c>
      <c r="F85" s="69">
        <f t="shared" si="9"/>
        <v>469871</v>
      </c>
      <c r="G85" s="70">
        <f t="shared" si="8"/>
        <v>1.4771372727495931E-2</v>
      </c>
      <c r="I85" s="225"/>
    </row>
    <row r="86" spans="1:9" s="124" customFormat="1" ht="15" customHeight="1" x14ac:dyDescent="0.25">
      <c r="A86" s="78" t="s">
        <v>76</v>
      </c>
      <c r="B86" s="87">
        <f>ULSummary!B86-ULBoard!B86+LSU!B86+LSUA!B86+LSUS!B86+SUBR!B86+SUNO!B86</f>
        <v>137562549.28</v>
      </c>
      <c r="C86" s="87">
        <f>ULSummary!C86-ULBoard!C86+LSU!C86+LSUA!C86+LSUS!C86+SUBR!C86+SUNO!C86</f>
        <v>146494904</v>
      </c>
      <c r="D86" s="310">
        <f>ULSummary!D86-ULBoard!D86+LSU!D86+LSUA!D86+LSUS!D86+SUBR!D86+SUNO!D86</f>
        <v>149565074</v>
      </c>
      <c r="E86" s="87">
        <f>ULSummary!E86-ULBoard!E86+LSU!E86+LSUA!E86+LSUS!E86+SUBR!E86+SUNO!E86</f>
        <v>163233593</v>
      </c>
      <c r="F86" s="87">
        <f t="shared" si="9"/>
        <v>16738689</v>
      </c>
      <c r="G86" s="81">
        <f t="shared" si="8"/>
        <v>0.11426123737382701</v>
      </c>
      <c r="I86" s="226"/>
    </row>
    <row r="87" spans="1:9" ht="15" customHeight="1" x14ac:dyDescent="0.25">
      <c r="A87" s="75" t="s">
        <v>77</v>
      </c>
      <c r="B87" s="69">
        <f>ULSummary!B87-ULBoard!B87+LSU!B87+LSUA!B87+LSUS!B87+SUBR!B87+SUNO!B87</f>
        <v>35569926.579999998</v>
      </c>
      <c r="C87" s="69">
        <f>ULSummary!C87-ULBoard!C87+LSU!C87+LSUA!C87+LSUS!C87+SUBR!C87+SUNO!C87</f>
        <v>35141391</v>
      </c>
      <c r="D87" s="306">
        <f>ULSummary!D87-ULBoard!D87+LSU!D87+LSUA!D87+LSUS!D87+SUBR!D87+SUNO!D87</f>
        <v>35519837</v>
      </c>
      <c r="E87" s="69">
        <f>ULSummary!E87-ULBoard!E87+LSU!E87+LSUA!E87+LSUS!E87+SUBR!E87+SUNO!E87</f>
        <v>35801608</v>
      </c>
      <c r="F87" s="69">
        <f t="shared" si="9"/>
        <v>660217</v>
      </c>
      <c r="G87" s="70">
        <f t="shared" si="8"/>
        <v>1.8787446404725412E-2</v>
      </c>
      <c r="I87" s="225"/>
    </row>
    <row r="88" spans="1:9" ht="15" customHeight="1" x14ac:dyDescent="0.25">
      <c r="A88" s="75" t="s">
        <v>78</v>
      </c>
      <c r="B88" s="69">
        <f>ULSummary!B88-ULBoard!B88+LSU!B88+LSUA!B88+LSUS!B88+SUBR!B88+SUNO!B88</f>
        <v>269922562.90000004</v>
      </c>
      <c r="C88" s="69">
        <f>ULSummary!C88-ULBoard!C88+LSU!C88+LSUA!C88+LSUS!C88+SUBR!C88+SUNO!C88</f>
        <v>262953201.19999999</v>
      </c>
      <c r="D88" s="306">
        <f>ULSummary!D88-ULBoard!D88+LSU!D88+LSUA!D88+LSUS!D88+SUBR!D88+SUNO!D88</f>
        <v>278364552.19999999</v>
      </c>
      <c r="E88" s="69">
        <f>ULSummary!E88-ULBoard!E88+LSU!E88+LSUA!E88+LSUS!E88+SUBR!E88+SUNO!E88</f>
        <v>306618659</v>
      </c>
      <c r="F88" s="69">
        <f t="shared" si="9"/>
        <v>43665457.800000012</v>
      </c>
      <c r="G88" s="70">
        <f t="shared" si="8"/>
        <v>0.16605790536388426</v>
      </c>
      <c r="I88" s="225"/>
    </row>
    <row r="89" spans="1:9" ht="15" customHeight="1" x14ac:dyDescent="0.25">
      <c r="A89" s="75" t="s">
        <v>79</v>
      </c>
      <c r="B89" s="69">
        <f>ULSummary!B89-ULBoard!B89+LSU!B89+LSUA!B89+LSUS!B89+SUBR!B89+SUNO!B89</f>
        <v>0</v>
      </c>
      <c r="C89" s="69">
        <f>ULSummary!C89-ULBoard!C89+LSU!C89+LSUA!C89+LSUS!C89+SUBR!C89+SUNO!C89</f>
        <v>0</v>
      </c>
      <c r="D89" s="306">
        <f>ULSummary!D89-ULBoard!D89+LSU!D89+LSUA!D89+LSUS!D89+SUBR!D89+SUNO!D89</f>
        <v>0</v>
      </c>
      <c r="E89" s="69">
        <f>ULSummary!E89-ULBoard!E89+LSU!E89+LSUA!E89+LSUS!E89+SUBR!E89+SUNO!E89</f>
        <v>0</v>
      </c>
      <c r="F89" s="69">
        <f t="shared" si="9"/>
        <v>0</v>
      </c>
      <c r="G89" s="70">
        <f t="shared" si="8"/>
        <v>0</v>
      </c>
      <c r="I89" s="225"/>
    </row>
    <row r="90" spans="1:9" ht="15" customHeight="1" x14ac:dyDescent="0.25">
      <c r="A90" s="75" t="s">
        <v>80</v>
      </c>
      <c r="B90" s="69">
        <f>ULSummary!B90-ULBoard!B90+LSU!B90+LSUA!B90+LSUS!B90+SUBR!B90+SUNO!B90</f>
        <v>8509811.6000000015</v>
      </c>
      <c r="C90" s="69">
        <f>ULSummary!C90-ULBoard!C90+LSU!C90+LSUA!C90+LSUS!C90+SUBR!C90+SUNO!C90</f>
        <v>11287777</v>
      </c>
      <c r="D90" s="306">
        <f>ULSummary!D90-ULBoard!D90+LSU!D90+LSUA!D90+LSUS!D90+SUBR!D90+SUNO!D90</f>
        <v>11287777</v>
      </c>
      <c r="E90" s="69">
        <f>ULSummary!E90-ULBoard!E90+LSU!E90+LSUA!E90+LSUS!E90+SUBR!E90+SUNO!E90</f>
        <v>12623880</v>
      </c>
      <c r="F90" s="69">
        <f t="shared" si="9"/>
        <v>1336103</v>
      </c>
      <c r="G90" s="70">
        <f t="shared" si="8"/>
        <v>0.11836723918270178</v>
      </c>
      <c r="I90" s="225"/>
    </row>
    <row r="91" spans="1:9" s="124" customFormat="1" ht="15" customHeight="1" x14ac:dyDescent="0.25">
      <c r="A91" s="78" t="s">
        <v>81</v>
      </c>
      <c r="B91" s="87">
        <f>ULSummary!B91-ULBoard!B91+LSU!B91+LSUA!B91+LSUS!B91+SUBR!B91+SUNO!B91</f>
        <v>314002301.07999998</v>
      </c>
      <c r="C91" s="87">
        <f>ULSummary!C91-ULBoard!C91+LSU!C91+LSUA!C91+LSUS!C91+SUBR!C91+SUNO!C91</f>
        <v>309382369.19999999</v>
      </c>
      <c r="D91" s="310">
        <f>ULSummary!D91-ULBoard!D91+LSU!D91+LSUA!D91+LSUS!D91+SUBR!D91+SUNO!D91</f>
        <v>325172166.19999999</v>
      </c>
      <c r="E91" s="87">
        <f>ULSummary!E91-ULBoard!E91+LSU!E91+LSUA!E91+LSUS!E91+SUBR!E91+SUNO!E91</f>
        <v>355044147</v>
      </c>
      <c r="F91" s="87">
        <f t="shared" si="9"/>
        <v>45661777.800000012</v>
      </c>
      <c r="G91" s="81">
        <f t="shared" si="8"/>
        <v>0.14759010966937805</v>
      </c>
      <c r="I91" s="226"/>
    </row>
    <row r="92" spans="1:9" ht="15" customHeight="1" x14ac:dyDescent="0.25">
      <c r="A92" s="75" t="s">
        <v>82</v>
      </c>
      <c r="B92" s="69">
        <f>ULSummary!B92-ULBoard!B92+LSU!B92+LSUA!B92+LSUS!B92+SUBR!B92+SUNO!B92</f>
        <v>13814388.410000002</v>
      </c>
      <c r="C92" s="69">
        <f>ULSummary!C92-ULBoard!C92+LSU!C92+LSUA!C92+LSUS!C92+SUBR!C92+SUNO!C92</f>
        <v>11946188</v>
      </c>
      <c r="D92" s="306">
        <f>ULSummary!D92-ULBoard!D92+LSU!D92+LSUA!D92+LSUS!D92+SUBR!D92+SUNO!D92</f>
        <v>11971188</v>
      </c>
      <c r="E92" s="69">
        <f>ULSummary!E92-ULBoard!E92+LSU!E92+LSUA!E92+LSUS!E92+SUBR!E92+SUNO!E92</f>
        <v>12512402</v>
      </c>
      <c r="F92" s="69">
        <f t="shared" si="9"/>
        <v>566214</v>
      </c>
      <c r="G92" s="70">
        <f t="shared" si="8"/>
        <v>4.7397044144960716E-2</v>
      </c>
      <c r="I92" s="225"/>
    </row>
    <row r="93" spans="1:9" ht="15" customHeight="1" x14ac:dyDescent="0.25">
      <c r="A93" s="75" t="s">
        <v>83</v>
      </c>
      <c r="B93" s="69">
        <f>ULSummary!B93-ULBoard!B93+LSU!B93+LSUA!B93+LSUS!B93+SUBR!B93+SUNO!B93</f>
        <v>4901718.1399999997</v>
      </c>
      <c r="C93" s="69">
        <f>ULSummary!C93-ULBoard!C93+LSU!C93+LSUA!C93+LSUS!C93+SUBR!C93+SUNO!C93</f>
        <v>4813220</v>
      </c>
      <c r="D93" s="306">
        <f>ULSummary!D93-ULBoard!D93+LSU!D93+LSUA!D93+LSUS!D93+SUBR!D93+SUNO!D93</f>
        <v>4813220</v>
      </c>
      <c r="E93" s="69">
        <f>ULSummary!E93-ULBoard!E93+LSU!E93+LSUA!E93+LSUS!E93+SUBR!E93+SUNO!E93</f>
        <v>5398797</v>
      </c>
      <c r="F93" s="69">
        <f t="shared" si="9"/>
        <v>585577</v>
      </c>
      <c r="G93" s="70">
        <f t="shared" si="8"/>
        <v>0.12166013604198436</v>
      </c>
      <c r="I93" s="225"/>
    </row>
    <row r="94" spans="1:9" ht="15" customHeight="1" x14ac:dyDescent="0.25">
      <c r="A94" s="83" t="s">
        <v>84</v>
      </c>
      <c r="B94" s="69">
        <f>ULSummary!B94-ULBoard!B94+LSU!B94+LSUA!B94+LSUS!B94+SUBR!B94+SUNO!B94</f>
        <v>369361.6</v>
      </c>
      <c r="C94" s="69">
        <f>ULSummary!C94-ULBoard!C94+LSU!C94+LSUA!C94+LSUS!C94+SUBR!C94+SUNO!C94</f>
        <v>1730914</v>
      </c>
      <c r="D94" s="306">
        <f>ULSummary!D94-ULBoard!D94+LSU!D94+LSUA!D94+LSUS!D94+SUBR!D94+SUNO!D94</f>
        <v>1730914</v>
      </c>
      <c r="E94" s="69">
        <f>ULSummary!E94-ULBoard!E94+LSU!E94+LSUA!E94+LSUS!E94+SUBR!E94+SUNO!E94</f>
        <v>2672478</v>
      </c>
      <c r="F94" s="69">
        <f t="shared" si="9"/>
        <v>941564</v>
      </c>
      <c r="G94" s="70">
        <f t="shared" si="8"/>
        <v>0.54396925554938025</v>
      </c>
      <c r="I94" s="225"/>
    </row>
    <row r="95" spans="1:9" s="124" customFormat="1" ht="15" customHeight="1" x14ac:dyDescent="0.25">
      <c r="A95" s="97" t="s">
        <v>85</v>
      </c>
      <c r="B95" s="87">
        <f>ULSummary!B95-ULBoard!B95+LSU!B95+LSUA!B95+LSUS!B95+SUBR!B95+SUNO!B95</f>
        <v>19085468.149999999</v>
      </c>
      <c r="C95" s="87">
        <f>ULSummary!C95-ULBoard!C95+LSU!C95+LSUA!C95+LSUS!C95+SUBR!C95+SUNO!C95</f>
        <v>18490322</v>
      </c>
      <c r="D95" s="310">
        <f>ULSummary!D95-ULBoard!D95+LSU!D95+LSUA!D95+LSUS!D95+SUBR!D95+SUNO!D95</f>
        <v>18515322</v>
      </c>
      <c r="E95" s="87">
        <f>ULSummary!E95-ULBoard!E95+LSU!E95+LSUA!E95+LSUS!E95+SUBR!E95+SUNO!E95</f>
        <v>20583677</v>
      </c>
      <c r="F95" s="87">
        <f t="shared" si="9"/>
        <v>2093355</v>
      </c>
      <c r="G95" s="81">
        <f t="shared" si="8"/>
        <v>0.11321355031026502</v>
      </c>
      <c r="I95" s="226"/>
    </row>
    <row r="96" spans="1:9" ht="15" customHeight="1" x14ac:dyDescent="0.25">
      <c r="A96" s="83" t="s">
        <v>86</v>
      </c>
      <c r="B96" s="69">
        <f>ULSummary!B96-ULBoard!B96+LSU!B96+LSUA!B96+LSUS!B96+SUBR!B96+SUNO!B96</f>
        <v>0</v>
      </c>
      <c r="C96" s="69">
        <f>ULSummary!C96-ULBoard!C96+LSU!C96+LSUA!C96+LSUS!C96+SUBR!C96+SUNO!C96</f>
        <v>0</v>
      </c>
      <c r="D96" s="306">
        <f>ULSummary!D96-ULBoard!D96+LSU!D96+LSUA!D96+LSUS!D96+SUBR!D96+SUNO!D96</f>
        <v>0</v>
      </c>
      <c r="E96" s="69">
        <f>ULSummary!E96-ULBoard!E96+LSU!E96+LSUA!E96+LSUS!E96+SUBR!E96+SUNO!E96</f>
        <v>0</v>
      </c>
      <c r="F96" s="69">
        <f t="shared" si="9"/>
        <v>0</v>
      </c>
      <c r="G96" s="70">
        <f t="shared" si="8"/>
        <v>0</v>
      </c>
      <c r="I96" s="225"/>
    </row>
    <row r="97" spans="1:10" s="124" customFormat="1" ht="15" customHeight="1" thickBot="1" x14ac:dyDescent="0.3">
      <c r="A97" s="195" t="s">
        <v>67</v>
      </c>
      <c r="B97" s="196">
        <f>ULSummary!B97-ULBoard!B97+LSU!B97+LSUA!B97+LSUS!B97+SUBR!B97+SUNO!B97-1</f>
        <v>1622509824.3899999</v>
      </c>
      <c r="C97" s="196">
        <f>ULSummary!C97-ULBoard!C97+LSU!C97+LSUA!C97+LSUS!C97+SUBR!C97+SUNO!C97</f>
        <v>1646423301.2</v>
      </c>
      <c r="D97" s="313">
        <f>ULSummary!D97-ULBoard!D97+LSU!D97+LSUA!D97+LSUS!D97+SUBR!D97+SUNO!D97</f>
        <v>1711635570.29</v>
      </c>
      <c r="E97" s="196">
        <f>ULSummary!E97-ULBoard!E97+LSU!E97+LSUA!E97+LSUS!E97+SUBR!E97+SUNO!E97</f>
        <v>1773232852.9017</v>
      </c>
      <c r="F97" s="197">
        <f>E97-C97</f>
        <v>126809551.70169997</v>
      </c>
      <c r="G97" s="198">
        <f t="shared" si="8"/>
        <v>7.7021232394654818E-2</v>
      </c>
      <c r="I97" s="226"/>
    </row>
    <row r="98" spans="1:10" ht="15" customHeight="1" thickTop="1" x14ac:dyDescent="0.4">
      <c r="A98" s="4"/>
      <c r="B98" s="5"/>
      <c r="C98" s="5"/>
      <c r="D98" s="142"/>
      <c r="E98" s="5"/>
      <c r="F98" s="5"/>
      <c r="G98" s="6" t="s">
        <v>46</v>
      </c>
      <c r="I98" s="142"/>
      <c r="J98" s="142"/>
    </row>
    <row r="99" spans="1:10" x14ac:dyDescent="0.25">
      <c r="A99" s="1" t="s">
        <v>196</v>
      </c>
    </row>
    <row r="100" spans="1:10" x14ac:dyDescent="0.25">
      <c r="A100" s="1" t="s">
        <v>190</v>
      </c>
    </row>
  </sheetData>
  <mergeCells count="1">
    <mergeCell ref="D2:D3"/>
  </mergeCells>
  <hyperlinks>
    <hyperlink ref="J2" location="Home!A1" tooltip="Home" display="Home" xr:uid="{00000000-0004-0000-0300-000000000000}"/>
  </hyperlinks>
  <printOptions horizontalCentered="1" verticalCentered="1"/>
  <pageMargins left="0.25" right="0.25" top="0.75" bottom="0.75" header="0.3" footer="0.3"/>
  <pageSetup scale="46" fitToWidth="0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 codeName="Sheet40">
    <pageSetUpPr fitToPage="1"/>
  </sheetPr>
  <dimension ref="A1:N100"/>
  <sheetViews>
    <sheetView workbookViewId="0">
      <pane xSplit="1" ySplit="5" topLeftCell="B6" activePane="bottomRight" state="frozen"/>
      <selection activeCell="I2" sqref="I2"/>
      <selection pane="topRight" activeCell="I2" sqref="I2"/>
      <selection pane="bottomLeft" activeCell="I2" sqref="I2"/>
      <selection pane="bottomRight" activeCell="I2" sqref="I2"/>
    </sheetView>
  </sheetViews>
  <sheetFormatPr defaultColWidth="9.140625" defaultRowHeight="15.75" x14ac:dyDescent="0.25"/>
  <cols>
    <col min="1" max="1" width="66.5703125" style="11" customWidth="1"/>
    <col min="2" max="3" width="23.7109375" style="12" customWidth="1"/>
    <col min="4" max="4" width="27.140625" style="139" bestFit="1" customWidth="1"/>
    <col min="5" max="6" width="23.7109375" style="12" customWidth="1"/>
    <col min="7" max="7" width="23.7109375" style="13" customWidth="1"/>
    <col min="9" max="9" width="7.7109375" style="139" customWidth="1"/>
    <col min="10" max="10" width="11.5703125" style="139" customWidth="1"/>
    <col min="11" max="16384" width="9.140625" style="139"/>
  </cols>
  <sheetData>
    <row r="1" spans="1:10" ht="19.5" customHeight="1" thickBot="1" x14ac:dyDescent="0.35">
      <c r="A1" s="30" t="s">
        <v>0</v>
      </c>
      <c r="B1" s="31"/>
      <c r="E1" s="32" t="s">
        <v>1</v>
      </c>
      <c r="F1" s="29" t="s">
        <v>103</v>
      </c>
      <c r="G1" s="41"/>
      <c r="J1" s="142"/>
    </row>
    <row r="2" spans="1:10" ht="19.5" customHeight="1" thickBot="1" x14ac:dyDescent="0.3">
      <c r="A2" s="30" t="s">
        <v>2</v>
      </c>
      <c r="B2" s="31"/>
      <c r="C2" s="31"/>
      <c r="D2" s="355" t="s">
        <v>207</v>
      </c>
      <c r="E2" s="31"/>
      <c r="F2" s="31"/>
      <c r="G2" s="36"/>
      <c r="I2" s="142"/>
      <c r="J2" s="209" t="s">
        <v>187</v>
      </c>
    </row>
    <row r="3" spans="1:10" ht="19.5" customHeight="1" thickBot="1" x14ac:dyDescent="0.3">
      <c r="A3" s="37" t="s">
        <v>3</v>
      </c>
      <c r="B3" s="38"/>
      <c r="C3" s="38"/>
      <c r="D3" s="356"/>
      <c r="E3" s="38"/>
      <c r="F3" s="38"/>
      <c r="G3" s="39"/>
      <c r="I3" s="142"/>
      <c r="J3" s="142"/>
    </row>
    <row r="4" spans="1:10" ht="15" customHeight="1" thickTop="1" x14ac:dyDescent="0.25">
      <c r="A4" s="57" t="s">
        <v>4</v>
      </c>
      <c r="B4" s="58" t="s">
        <v>5</v>
      </c>
      <c r="C4" s="59" t="s">
        <v>6</v>
      </c>
      <c r="D4" s="303" t="s">
        <v>212</v>
      </c>
      <c r="E4" s="59" t="s">
        <v>6</v>
      </c>
      <c r="F4" s="59" t="s">
        <v>7</v>
      </c>
      <c r="G4" s="60" t="s">
        <v>8</v>
      </c>
      <c r="I4" s="224"/>
    </row>
    <row r="5" spans="1:10" s="140" customFormat="1" ht="15" customHeight="1" x14ac:dyDescent="0.25">
      <c r="A5" s="61"/>
      <c r="B5" s="62" t="s">
        <v>197</v>
      </c>
      <c r="C5" s="62" t="s">
        <v>208</v>
      </c>
      <c r="D5" s="304" t="s">
        <v>210</v>
      </c>
      <c r="E5" s="62" t="s">
        <v>209</v>
      </c>
      <c r="F5" s="62" t="s">
        <v>197</v>
      </c>
      <c r="G5" s="63" t="s">
        <v>9</v>
      </c>
      <c r="I5" s="224"/>
    </row>
    <row r="6" spans="1:10" ht="15" customHeight="1" x14ac:dyDescent="0.25">
      <c r="A6" s="64" t="s">
        <v>10</v>
      </c>
      <c r="B6" s="65"/>
      <c r="C6" s="65"/>
      <c r="D6" s="305"/>
      <c r="E6" s="65"/>
      <c r="F6" s="65"/>
      <c r="G6" s="66"/>
      <c r="I6" s="225"/>
    </row>
    <row r="7" spans="1:10" ht="15" customHeight="1" x14ac:dyDescent="0.25">
      <c r="A7" s="64" t="s">
        <v>11</v>
      </c>
      <c r="B7" s="65"/>
      <c r="C7" s="65"/>
      <c r="D7" s="305"/>
      <c r="E7" s="65"/>
      <c r="F7" s="65"/>
      <c r="G7" s="67"/>
      <c r="I7" s="225"/>
    </row>
    <row r="8" spans="1:10" ht="15" customHeight="1" x14ac:dyDescent="0.25">
      <c r="A8" s="68" t="s">
        <v>12</v>
      </c>
      <c r="B8" s="69">
        <v>9134529</v>
      </c>
      <c r="C8" s="69">
        <v>9134529</v>
      </c>
      <c r="D8" s="306">
        <v>9134529</v>
      </c>
      <c r="E8" s="69">
        <v>5359739</v>
      </c>
      <c r="F8" s="69">
        <f>E8-C8</f>
        <v>-3774790</v>
      </c>
      <c r="G8" s="70">
        <f t="shared" ref="G8:G31" si="0">IF(ISBLANK(F8),"  ",IF(C8&gt;0,F8/C8,IF(F8&gt;0,1,0)))</f>
        <v>-0.41324407640503413</v>
      </c>
      <c r="I8" s="225"/>
    </row>
    <row r="9" spans="1:10" ht="15" customHeight="1" x14ac:dyDescent="0.25">
      <c r="A9" s="68" t="s">
        <v>13</v>
      </c>
      <c r="B9" s="69">
        <v>0</v>
      </c>
      <c r="C9" s="69">
        <v>0</v>
      </c>
      <c r="D9" s="306">
        <v>0</v>
      </c>
      <c r="E9" s="69">
        <v>0</v>
      </c>
      <c r="F9" s="69">
        <f>E9-C9</f>
        <v>0</v>
      </c>
      <c r="G9" s="70">
        <f t="shared" si="0"/>
        <v>0</v>
      </c>
      <c r="I9" s="225"/>
    </row>
    <row r="10" spans="1:10" ht="15" customHeight="1" x14ac:dyDescent="0.25">
      <c r="A10" s="71" t="s">
        <v>14</v>
      </c>
      <c r="B10" s="72">
        <v>0</v>
      </c>
      <c r="C10" s="72">
        <v>0</v>
      </c>
      <c r="D10" s="314">
        <v>0</v>
      </c>
      <c r="E10" s="72">
        <v>0</v>
      </c>
      <c r="F10" s="69">
        <f t="shared" ref="F10:F31" si="1">E10-C10</f>
        <v>0</v>
      </c>
      <c r="G10" s="70">
        <f t="shared" si="0"/>
        <v>0</v>
      </c>
      <c r="I10" s="225"/>
    </row>
    <row r="11" spans="1:10" ht="15" customHeight="1" x14ac:dyDescent="0.25">
      <c r="A11" s="73" t="s">
        <v>15</v>
      </c>
      <c r="B11" s="74">
        <v>0</v>
      </c>
      <c r="C11" s="74">
        <v>0</v>
      </c>
      <c r="D11" s="307">
        <v>0</v>
      </c>
      <c r="E11" s="74">
        <v>0</v>
      </c>
      <c r="F11" s="69">
        <f t="shared" si="1"/>
        <v>0</v>
      </c>
      <c r="G11" s="70">
        <f t="shared" si="0"/>
        <v>0</v>
      </c>
      <c r="I11" s="225"/>
    </row>
    <row r="12" spans="1:10" ht="15" customHeight="1" x14ac:dyDescent="0.25">
      <c r="A12" s="75" t="s">
        <v>16</v>
      </c>
      <c r="B12" s="74">
        <v>0</v>
      </c>
      <c r="C12" s="74">
        <v>0</v>
      </c>
      <c r="D12" s="307">
        <v>0</v>
      </c>
      <c r="E12" s="74">
        <v>0</v>
      </c>
      <c r="F12" s="69">
        <f t="shared" si="1"/>
        <v>0</v>
      </c>
      <c r="G12" s="70">
        <f t="shared" si="0"/>
        <v>0</v>
      </c>
      <c r="I12" s="225"/>
    </row>
    <row r="13" spans="1:10" ht="15" customHeight="1" x14ac:dyDescent="0.25">
      <c r="A13" s="75" t="s">
        <v>17</v>
      </c>
      <c r="B13" s="74">
        <v>0</v>
      </c>
      <c r="C13" s="74">
        <v>0</v>
      </c>
      <c r="D13" s="307">
        <v>0</v>
      </c>
      <c r="E13" s="74">
        <v>0</v>
      </c>
      <c r="F13" s="69">
        <f t="shared" si="1"/>
        <v>0</v>
      </c>
      <c r="G13" s="70">
        <f t="shared" si="0"/>
        <v>0</v>
      </c>
      <c r="I13" s="225"/>
    </row>
    <row r="14" spans="1:10" ht="15" customHeight="1" x14ac:dyDescent="0.25">
      <c r="A14" s="75" t="s">
        <v>18</v>
      </c>
      <c r="B14" s="74">
        <v>0</v>
      </c>
      <c r="C14" s="74">
        <v>0</v>
      </c>
      <c r="D14" s="307">
        <v>0</v>
      </c>
      <c r="E14" s="74">
        <v>0</v>
      </c>
      <c r="F14" s="69">
        <f t="shared" si="1"/>
        <v>0</v>
      </c>
      <c r="G14" s="70">
        <f t="shared" si="0"/>
        <v>0</v>
      </c>
      <c r="I14" s="225"/>
    </row>
    <row r="15" spans="1:10" ht="15" customHeight="1" x14ac:dyDescent="0.25">
      <c r="A15" s="75" t="s">
        <v>19</v>
      </c>
      <c r="B15" s="74">
        <v>0</v>
      </c>
      <c r="C15" s="74">
        <v>0</v>
      </c>
      <c r="D15" s="307">
        <v>0</v>
      </c>
      <c r="E15" s="74">
        <v>0</v>
      </c>
      <c r="F15" s="69">
        <f t="shared" si="1"/>
        <v>0</v>
      </c>
      <c r="G15" s="70">
        <f t="shared" si="0"/>
        <v>0</v>
      </c>
      <c r="I15" s="225"/>
    </row>
    <row r="16" spans="1:10" ht="15" customHeight="1" x14ac:dyDescent="0.25">
      <c r="A16" s="75" t="s">
        <v>20</v>
      </c>
      <c r="B16" s="74">
        <v>0</v>
      </c>
      <c r="C16" s="74">
        <v>0</v>
      </c>
      <c r="D16" s="307">
        <v>0</v>
      </c>
      <c r="E16" s="74">
        <v>0</v>
      </c>
      <c r="F16" s="69">
        <f t="shared" si="1"/>
        <v>0</v>
      </c>
      <c r="G16" s="70">
        <f t="shared" si="0"/>
        <v>0</v>
      </c>
      <c r="I16" s="225"/>
    </row>
    <row r="17" spans="1:9" ht="15" customHeight="1" x14ac:dyDescent="0.25">
      <c r="A17" s="75" t="s">
        <v>21</v>
      </c>
      <c r="B17" s="74">
        <v>0</v>
      </c>
      <c r="C17" s="74">
        <v>0</v>
      </c>
      <c r="D17" s="307">
        <v>0</v>
      </c>
      <c r="E17" s="74">
        <v>0</v>
      </c>
      <c r="F17" s="69">
        <f t="shared" si="1"/>
        <v>0</v>
      </c>
      <c r="G17" s="70">
        <f t="shared" si="0"/>
        <v>0</v>
      </c>
      <c r="I17" s="225"/>
    </row>
    <row r="18" spans="1:9" ht="15" customHeight="1" x14ac:dyDescent="0.25">
      <c r="A18" s="75" t="s">
        <v>22</v>
      </c>
      <c r="B18" s="74">
        <v>0</v>
      </c>
      <c r="C18" s="74">
        <v>0</v>
      </c>
      <c r="D18" s="307">
        <v>0</v>
      </c>
      <c r="E18" s="74">
        <v>0</v>
      </c>
      <c r="F18" s="69">
        <f t="shared" si="1"/>
        <v>0</v>
      </c>
      <c r="G18" s="70">
        <f t="shared" si="0"/>
        <v>0</v>
      </c>
      <c r="I18" s="225"/>
    </row>
    <row r="19" spans="1:9" ht="15" customHeight="1" x14ac:dyDescent="0.25">
      <c r="A19" s="75" t="s">
        <v>23</v>
      </c>
      <c r="B19" s="74">
        <v>0</v>
      </c>
      <c r="C19" s="74">
        <v>0</v>
      </c>
      <c r="D19" s="307">
        <v>0</v>
      </c>
      <c r="E19" s="74">
        <v>0</v>
      </c>
      <c r="F19" s="69">
        <f t="shared" si="1"/>
        <v>0</v>
      </c>
      <c r="G19" s="70">
        <f t="shared" si="0"/>
        <v>0</v>
      </c>
      <c r="I19" s="225"/>
    </row>
    <row r="20" spans="1:9" ht="15" customHeight="1" x14ac:dyDescent="0.25">
      <c r="A20" s="75" t="s">
        <v>24</v>
      </c>
      <c r="B20" s="74">
        <v>0</v>
      </c>
      <c r="C20" s="74">
        <v>0</v>
      </c>
      <c r="D20" s="307">
        <v>0</v>
      </c>
      <c r="E20" s="74">
        <v>0</v>
      </c>
      <c r="F20" s="69">
        <f t="shared" si="1"/>
        <v>0</v>
      </c>
      <c r="G20" s="70">
        <f t="shared" si="0"/>
        <v>0</v>
      </c>
      <c r="I20" s="225"/>
    </row>
    <row r="21" spans="1:9" ht="15" customHeight="1" x14ac:dyDescent="0.25">
      <c r="A21" s="75" t="s">
        <v>25</v>
      </c>
      <c r="B21" s="74">
        <v>0</v>
      </c>
      <c r="C21" s="74">
        <v>0</v>
      </c>
      <c r="D21" s="307">
        <v>0</v>
      </c>
      <c r="E21" s="74">
        <v>0</v>
      </c>
      <c r="F21" s="69">
        <f t="shared" si="1"/>
        <v>0</v>
      </c>
      <c r="G21" s="70">
        <f t="shared" si="0"/>
        <v>0</v>
      </c>
      <c r="I21" s="225"/>
    </row>
    <row r="22" spans="1:9" ht="15" customHeight="1" x14ac:dyDescent="0.25">
      <c r="A22" s="75" t="s">
        <v>26</v>
      </c>
      <c r="B22" s="74">
        <v>0</v>
      </c>
      <c r="C22" s="74">
        <v>0</v>
      </c>
      <c r="D22" s="307">
        <v>0</v>
      </c>
      <c r="E22" s="74">
        <v>0</v>
      </c>
      <c r="F22" s="69">
        <f t="shared" si="1"/>
        <v>0</v>
      </c>
      <c r="G22" s="70">
        <f t="shared" si="0"/>
        <v>0</v>
      </c>
      <c r="I22" s="225"/>
    </row>
    <row r="23" spans="1:9" ht="15" customHeight="1" x14ac:dyDescent="0.25">
      <c r="A23" s="76" t="s">
        <v>27</v>
      </c>
      <c r="B23" s="74">
        <v>0</v>
      </c>
      <c r="C23" s="74">
        <v>0</v>
      </c>
      <c r="D23" s="307">
        <v>0</v>
      </c>
      <c r="E23" s="74">
        <v>0</v>
      </c>
      <c r="F23" s="69">
        <f t="shared" si="1"/>
        <v>0</v>
      </c>
      <c r="G23" s="70">
        <f t="shared" si="0"/>
        <v>0</v>
      </c>
      <c r="I23" s="225"/>
    </row>
    <row r="24" spans="1:9" ht="15" customHeight="1" x14ac:dyDescent="0.25">
      <c r="A24" s="76" t="s">
        <v>28</v>
      </c>
      <c r="B24" s="74">
        <v>0</v>
      </c>
      <c r="C24" s="74">
        <v>0</v>
      </c>
      <c r="D24" s="307">
        <v>0</v>
      </c>
      <c r="E24" s="74">
        <v>0</v>
      </c>
      <c r="F24" s="69">
        <f t="shared" si="1"/>
        <v>0</v>
      </c>
      <c r="G24" s="70">
        <f t="shared" si="0"/>
        <v>0</v>
      </c>
      <c r="I24" s="225"/>
    </row>
    <row r="25" spans="1:9" ht="15" customHeight="1" x14ac:dyDescent="0.25">
      <c r="A25" s="76" t="s">
        <v>29</v>
      </c>
      <c r="B25" s="74">
        <v>0</v>
      </c>
      <c r="C25" s="74">
        <v>0</v>
      </c>
      <c r="D25" s="307">
        <v>0</v>
      </c>
      <c r="E25" s="74">
        <v>0</v>
      </c>
      <c r="F25" s="69">
        <f t="shared" si="1"/>
        <v>0</v>
      </c>
      <c r="G25" s="70">
        <f t="shared" si="0"/>
        <v>0</v>
      </c>
      <c r="I25" s="225"/>
    </row>
    <row r="26" spans="1:9" ht="15" customHeight="1" x14ac:dyDescent="0.25">
      <c r="A26" s="76" t="s">
        <v>30</v>
      </c>
      <c r="B26" s="74">
        <v>0</v>
      </c>
      <c r="C26" s="74">
        <v>0</v>
      </c>
      <c r="D26" s="307">
        <v>0</v>
      </c>
      <c r="E26" s="74">
        <v>0</v>
      </c>
      <c r="F26" s="69">
        <f t="shared" si="1"/>
        <v>0</v>
      </c>
      <c r="G26" s="70">
        <f t="shared" si="0"/>
        <v>0</v>
      </c>
      <c r="I26" s="225"/>
    </row>
    <row r="27" spans="1:9" ht="15" customHeight="1" x14ac:dyDescent="0.25">
      <c r="A27" s="76" t="s">
        <v>31</v>
      </c>
      <c r="B27" s="74">
        <v>0</v>
      </c>
      <c r="C27" s="74">
        <v>0</v>
      </c>
      <c r="D27" s="307">
        <v>0</v>
      </c>
      <c r="E27" s="74">
        <v>0</v>
      </c>
      <c r="F27" s="69">
        <f t="shared" si="1"/>
        <v>0</v>
      </c>
      <c r="G27" s="70">
        <f t="shared" si="0"/>
        <v>0</v>
      </c>
      <c r="I27" s="225"/>
    </row>
    <row r="28" spans="1:9" ht="15" customHeight="1" x14ac:dyDescent="0.25">
      <c r="A28" s="76" t="s">
        <v>87</v>
      </c>
      <c r="B28" s="74">
        <v>0</v>
      </c>
      <c r="C28" s="74">
        <v>0</v>
      </c>
      <c r="D28" s="307">
        <v>0</v>
      </c>
      <c r="E28" s="74">
        <v>0</v>
      </c>
      <c r="F28" s="69">
        <f t="shared" si="1"/>
        <v>0</v>
      </c>
      <c r="G28" s="70">
        <f t="shared" si="0"/>
        <v>0</v>
      </c>
      <c r="I28" s="225"/>
    </row>
    <row r="29" spans="1:9" ht="15" customHeight="1" x14ac:dyDescent="0.25">
      <c r="A29" s="76" t="s">
        <v>32</v>
      </c>
      <c r="B29" s="74">
        <v>0</v>
      </c>
      <c r="C29" s="74">
        <v>0</v>
      </c>
      <c r="D29" s="307">
        <v>0</v>
      </c>
      <c r="E29" s="74">
        <v>0</v>
      </c>
      <c r="F29" s="69">
        <f t="shared" si="1"/>
        <v>0</v>
      </c>
      <c r="G29" s="70">
        <f t="shared" si="0"/>
        <v>0</v>
      </c>
      <c r="I29" s="225"/>
    </row>
    <row r="30" spans="1:9" ht="15" customHeight="1" x14ac:dyDescent="0.25">
      <c r="A30" s="217" t="s">
        <v>199</v>
      </c>
      <c r="B30" s="74">
        <v>0</v>
      </c>
      <c r="C30" s="74">
        <v>0</v>
      </c>
      <c r="D30" s="307">
        <v>0</v>
      </c>
      <c r="E30" s="74">
        <v>0</v>
      </c>
      <c r="F30" s="69">
        <f t="shared" si="1"/>
        <v>0</v>
      </c>
      <c r="G30" s="70">
        <f t="shared" si="0"/>
        <v>0</v>
      </c>
      <c r="I30" s="225"/>
    </row>
    <row r="31" spans="1:9" ht="15" customHeight="1" x14ac:dyDescent="0.25">
      <c r="A31" s="76" t="s">
        <v>200</v>
      </c>
      <c r="B31" s="74">
        <v>0</v>
      </c>
      <c r="C31" s="74">
        <v>0</v>
      </c>
      <c r="D31" s="307">
        <v>0</v>
      </c>
      <c r="E31" s="74">
        <v>0</v>
      </c>
      <c r="F31" s="69">
        <f t="shared" si="1"/>
        <v>0</v>
      </c>
      <c r="G31" s="70">
        <f t="shared" si="0"/>
        <v>0</v>
      </c>
      <c r="I31" s="225"/>
    </row>
    <row r="32" spans="1:9" ht="15" customHeight="1" x14ac:dyDescent="0.25">
      <c r="A32" s="350" t="s">
        <v>211</v>
      </c>
      <c r="B32" s="74">
        <v>0</v>
      </c>
      <c r="C32" s="74">
        <v>0</v>
      </c>
      <c r="D32" s="307">
        <v>0</v>
      </c>
      <c r="E32" s="74">
        <v>0</v>
      </c>
      <c r="F32" s="69">
        <f t="shared" ref="F32" si="2">E32-C32</f>
        <v>0</v>
      </c>
      <c r="G32" s="70">
        <f t="shared" ref="G32" si="3">IF(ISBLANK(F32),"  ",IF(C32&gt;0,F32/C32,IF(F32&gt;0,1,0)))</f>
        <v>0</v>
      </c>
      <c r="I32" s="225"/>
    </row>
    <row r="33" spans="1:14" ht="15" customHeight="1" x14ac:dyDescent="0.25">
      <c r="A33" s="77" t="s">
        <v>33</v>
      </c>
      <c r="B33" s="74"/>
      <c r="C33" s="74"/>
      <c r="D33" s="307"/>
      <c r="E33" s="74"/>
      <c r="F33" s="74"/>
      <c r="G33" s="66"/>
      <c r="I33" s="225"/>
    </row>
    <row r="34" spans="1:14" ht="15" customHeight="1" x14ac:dyDescent="0.25">
      <c r="A34" s="73" t="s">
        <v>34</v>
      </c>
      <c r="B34" s="69">
        <v>0</v>
      </c>
      <c r="C34" s="69">
        <v>0</v>
      </c>
      <c r="D34" s="306">
        <v>0</v>
      </c>
      <c r="E34" s="69">
        <v>0</v>
      </c>
      <c r="F34" s="69">
        <f>E34-C34</f>
        <v>0</v>
      </c>
      <c r="G34" s="70">
        <f>IF(ISBLANK(F34),"  ",IF(C34&gt;0,F34/C34,IF(F34&gt;0,1,0)))</f>
        <v>0</v>
      </c>
      <c r="I34" s="225"/>
    </row>
    <row r="35" spans="1:14" ht="15" customHeight="1" x14ac:dyDescent="0.25">
      <c r="A35" s="78" t="s">
        <v>35</v>
      </c>
      <c r="B35" s="74"/>
      <c r="C35" s="74"/>
      <c r="D35" s="307"/>
      <c r="E35" s="74"/>
      <c r="F35" s="74"/>
      <c r="G35" s="66"/>
      <c r="I35" s="225"/>
    </row>
    <row r="36" spans="1:14" ht="15" customHeight="1" x14ac:dyDescent="0.25">
      <c r="A36" s="73" t="s">
        <v>34</v>
      </c>
      <c r="B36" s="65">
        <v>0</v>
      </c>
      <c r="C36" s="65">
        <v>0</v>
      </c>
      <c r="D36" s="305">
        <v>0</v>
      </c>
      <c r="E36" s="65">
        <v>0</v>
      </c>
      <c r="F36" s="69">
        <f>E36-C36</f>
        <v>0</v>
      </c>
      <c r="G36" s="70">
        <f>IF(ISBLANK(F36),"  ",IF(C36&gt;0,F36/C36,IF(F36&gt;0,1,0)))</f>
        <v>0</v>
      </c>
      <c r="I36" s="225"/>
    </row>
    <row r="37" spans="1:14" ht="15" customHeight="1" x14ac:dyDescent="0.25">
      <c r="A37" s="75" t="s">
        <v>36</v>
      </c>
      <c r="B37" s="74"/>
      <c r="C37" s="74"/>
      <c r="D37" s="307"/>
      <c r="E37" s="74"/>
      <c r="F37" s="72"/>
      <c r="G37" s="70" t="str">
        <f>IF(ISBLANK(F37),"  ",IF(C37&gt;0,F37/C37,IF(F37&gt;0,1,0)))</f>
        <v xml:space="preserve">  </v>
      </c>
      <c r="I37" s="225"/>
    </row>
    <row r="38" spans="1:14" s="124" customFormat="1" ht="15" customHeight="1" x14ac:dyDescent="0.25">
      <c r="A38" s="79" t="s">
        <v>38</v>
      </c>
      <c r="B38" s="80">
        <v>9134529</v>
      </c>
      <c r="C38" s="80">
        <v>9134529</v>
      </c>
      <c r="D38" s="311">
        <v>9134529</v>
      </c>
      <c r="E38" s="80">
        <v>5359739</v>
      </c>
      <c r="F38" s="80">
        <f>E38-C38</f>
        <v>-3774790</v>
      </c>
      <c r="G38" s="81">
        <f>IF(ISBLANK(F38),"  ",IF(C38&gt;0,F38/C38,IF(F38&gt;0,1,0)))</f>
        <v>-0.41324407640503413</v>
      </c>
      <c r="I38" s="226"/>
    </row>
    <row r="39" spans="1:14" ht="15" customHeight="1" x14ac:dyDescent="0.25">
      <c r="A39" s="77" t="s">
        <v>39</v>
      </c>
      <c r="B39" s="74"/>
      <c r="C39" s="74"/>
      <c r="D39" s="307"/>
      <c r="E39" s="74"/>
      <c r="F39" s="74"/>
      <c r="G39" s="66"/>
      <c r="I39" s="225"/>
    </row>
    <row r="40" spans="1:14" ht="15" customHeight="1" x14ac:dyDescent="0.25">
      <c r="A40" s="82" t="s">
        <v>40</v>
      </c>
      <c r="B40" s="69">
        <v>0</v>
      </c>
      <c r="C40" s="69">
        <v>0</v>
      </c>
      <c r="D40" s="306">
        <v>0</v>
      </c>
      <c r="E40" s="69">
        <v>0</v>
      </c>
      <c r="F40" s="69">
        <f>E40-C40</f>
        <v>0</v>
      </c>
      <c r="G40" s="70">
        <f t="shared" ref="G40:G45" si="4">IF(ISBLANK(F40),"  ",IF(C40&gt;0,F40/C40,IF(F40&gt;0,1,0)))</f>
        <v>0</v>
      </c>
      <c r="I40" s="225"/>
    </row>
    <row r="41" spans="1:14" ht="15" customHeight="1" x14ac:dyDescent="0.25">
      <c r="A41" s="83" t="s">
        <v>41</v>
      </c>
      <c r="B41" s="69">
        <v>0</v>
      </c>
      <c r="C41" s="69">
        <v>0</v>
      </c>
      <c r="D41" s="306">
        <v>0</v>
      </c>
      <c r="E41" s="69">
        <v>0</v>
      </c>
      <c r="F41" s="69">
        <f t="shared" ref="F41:F45" si="5">E41-C41</f>
        <v>0</v>
      </c>
      <c r="G41" s="70">
        <f t="shared" si="4"/>
        <v>0</v>
      </c>
      <c r="I41" s="225"/>
    </row>
    <row r="42" spans="1:14" ht="15" customHeight="1" x14ac:dyDescent="0.25">
      <c r="A42" s="83" t="s">
        <v>42</v>
      </c>
      <c r="B42" s="69">
        <v>0</v>
      </c>
      <c r="C42" s="69">
        <v>0</v>
      </c>
      <c r="D42" s="306">
        <v>0</v>
      </c>
      <c r="E42" s="69">
        <v>0</v>
      </c>
      <c r="F42" s="69">
        <f t="shared" si="5"/>
        <v>0</v>
      </c>
      <c r="G42" s="70">
        <f t="shared" si="4"/>
        <v>0</v>
      </c>
      <c r="I42" s="225"/>
    </row>
    <row r="43" spans="1:14" ht="15" customHeight="1" x14ac:dyDescent="0.25">
      <c r="A43" s="83" t="s">
        <v>43</v>
      </c>
      <c r="B43" s="69">
        <v>0</v>
      </c>
      <c r="C43" s="69">
        <v>0</v>
      </c>
      <c r="D43" s="306">
        <v>0</v>
      </c>
      <c r="E43" s="69">
        <v>0</v>
      </c>
      <c r="F43" s="69">
        <f t="shared" si="5"/>
        <v>0</v>
      </c>
      <c r="G43" s="70">
        <f t="shared" si="4"/>
        <v>0</v>
      </c>
      <c r="I43" s="225"/>
    </row>
    <row r="44" spans="1:14" ht="15" customHeight="1" x14ac:dyDescent="0.25">
      <c r="A44" s="84" t="s">
        <v>44</v>
      </c>
      <c r="B44" s="69">
        <v>0</v>
      </c>
      <c r="C44" s="69">
        <v>0</v>
      </c>
      <c r="D44" s="306">
        <v>0</v>
      </c>
      <c r="E44" s="69">
        <v>0</v>
      </c>
      <c r="F44" s="69">
        <f t="shared" si="5"/>
        <v>0</v>
      </c>
      <c r="G44" s="70">
        <f t="shared" si="4"/>
        <v>0</v>
      </c>
      <c r="I44" s="225"/>
    </row>
    <row r="45" spans="1:14" s="124" customFormat="1" ht="15" customHeight="1" x14ac:dyDescent="0.25">
      <c r="A45" s="77" t="s">
        <v>45</v>
      </c>
      <c r="B45" s="85">
        <v>0</v>
      </c>
      <c r="C45" s="85">
        <v>0</v>
      </c>
      <c r="D45" s="315">
        <v>0</v>
      </c>
      <c r="E45" s="85">
        <v>0</v>
      </c>
      <c r="F45" s="87">
        <f t="shared" si="5"/>
        <v>0</v>
      </c>
      <c r="G45" s="81">
        <f t="shared" si="4"/>
        <v>0</v>
      </c>
      <c r="I45" s="226"/>
      <c r="N45" s="124" t="s">
        <v>46</v>
      </c>
    </row>
    <row r="46" spans="1:14" ht="15" customHeight="1" x14ac:dyDescent="0.25">
      <c r="A46" s="75" t="s">
        <v>46</v>
      </c>
      <c r="B46" s="74"/>
      <c r="C46" s="74"/>
      <c r="D46" s="307"/>
      <c r="E46" s="74"/>
      <c r="F46" s="74"/>
      <c r="G46" s="66"/>
      <c r="I46" s="225"/>
    </row>
    <row r="47" spans="1:14" s="124" customFormat="1" ht="15" customHeight="1" x14ac:dyDescent="0.25">
      <c r="A47" s="86" t="s">
        <v>47</v>
      </c>
      <c r="B47" s="87">
        <v>0</v>
      </c>
      <c r="C47" s="87">
        <v>0</v>
      </c>
      <c r="D47" s="310">
        <v>0</v>
      </c>
      <c r="E47" s="87">
        <v>0</v>
      </c>
      <c r="F47" s="87">
        <f>E47-C47</f>
        <v>0</v>
      </c>
      <c r="G47" s="81">
        <f>IF(ISBLANK(F47),"  ",IF(C47&gt;0,F47/C47,IF(F47&gt;0,1,0)))</f>
        <v>0</v>
      </c>
      <c r="I47" s="226"/>
    </row>
    <row r="48" spans="1:14" ht="15" customHeight="1" x14ac:dyDescent="0.25">
      <c r="A48" s="75" t="s">
        <v>46</v>
      </c>
      <c r="B48" s="80"/>
      <c r="C48" s="80"/>
      <c r="D48" s="311"/>
      <c r="E48" s="80"/>
      <c r="F48" s="74"/>
      <c r="G48" s="66"/>
      <c r="I48" s="226"/>
    </row>
    <row r="49" spans="1:9" ht="15" customHeight="1" x14ac:dyDescent="0.25">
      <c r="A49" s="86" t="s">
        <v>198</v>
      </c>
      <c r="B49" s="87">
        <v>0</v>
      </c>
      <c r="C49" s="87">
        <v>0</v>
      </c>
      <c r="D49" s="310">
        <v>0</v>
      </c>
      <c r="E49" s="87">
        <v>0</v>
      </c>
      <c r="F49" s="87">
        <f>E49-C49</f>
        <v>0</v>
      </c>
      <c r="G49" s="81">
        <f>IF(ISBLANK(F49)," ",IF(C49&gt;0,F49/C49,IF(F49&gt;0,1,0)))</f>
        <v>0</v>
      </c>
      <c r="I49" s="226"/>
    </row>
    <row r="50" spans="1:9" ht="15" customHeight="1" x14ac:dyDescent="0.25">
      <c r="A50" s="73"/>
      <c r="B50" s="65"/>
      <c r="C50" s="65"/>
      <c r="D50" s="305"/>
      <c r="E50" s="65"/>
      <c r="F50" s="65"/>
      <c r="G50" s="67"/>
      <c r="I50" s="225"/>
    </row>
    <row r="51" spans="1:9" s="124" customFormat="1" ht="15" customHeight="1" x14ac:dyDescent="0.25">
      <c r="A51" s="86" t="s">
        <v>48</v>
      </c>
      <c r="B51" s="87">
        <v>0</v>
      </c>
      <c r="C51" s="87">
        <v>0</v>
      </c>
      <c r="D51" s="310">
        <v>0</v>
      </c>
      <c r="E51" s="87">
        <v>0</v>
      </c>
      <c r="F51" s="87">
        <f>E51-C51</f>
        <v>0</v>
      </c>
      <c r="G51" s="81">
        <f>IF(ISBLANK(F51),"  ",IF(C51&gt;0,F51/C51,IF(F51&gt;0,1,0)))</f>
        <v>0</v>
      </c>
      <c r="I51" s="226"/>
    </row>
    <row r="52" spans="1:9" ht="15" customHeight="1" x14ac:dyDescent="0.25">
      <c r="A52" s="75" t="s">
        <v>46</v>
      </c>
      <c r="B52" s="74"/>
      <c r="C52" s="74"/>
      <c r="D52" s="307"/>
      <c r="E52" s="74"/>
      <c r="F52" s="74"/>
      <c r="G52" s="66"/>
      <c r="I52" s="225"/>
    </row>
    <row r="53" spans="1:9" s="124" customFormat="1" ht="15" customHeight="1" x14ac:dyDescent="0.25">
      <c r="A53" s="77" t="s">
        <v>49</v>
      </c>
      <c r="B53" s="85">
        <v>0</v>
      </c>
      <c r="C53" s="85">
        <v>0</v>
      </c>
      <c r="D53" s="315">
        <v>0</v>
      </c>
      <c r="E53" s="85">
        <v>0</v>
      </c>
      <c r="F53" s="85">
        <f>E53-C53</f>
        <v>0</v>
      </c>
      <c r="G53" s="81">
        <f>IF(ISBLANK(F53),"  ",IF(C53&gt;0,F53/C53,IF(F53&gt;0,1,0)))</f>
        <v>0</v>
      </c>
      <c r="I53" s="226"/>
    </row>
    <row r="54" spans="1:9" ht="15" customHeight="1" x14ac:dyDescent="0.25">
      <c r="A54" s="75" t="s">
        <v>46</v>
      </c>
      <c r="B54" s="74"/>
      <c r="C54" s="74"/>
      <c r="D54" s="307"/>
      <c r="E54" s="74"/>
      <c r="F54" s="74"/>
      <c r="G54" s="66"/>
      <c r="I54" s="225"/>
    </row>
    <row r="55" spans="1:9" s="124" customFormat="1" ht="15" customHeight="1" x14ac:dyDescent="0.25">
      <c r="A55" s="88" t="s">
        <v>50</v>
      </c>
      <c r="B55" s="89">
        <v>0</v>
      </c>
      <c r="C55" s="89">
        <v>0</v>
      </c>
      <c r="D55" s="316">
        <v>0</v>
      </c>
      <c r="E55" s="89">
        <v>0</v>
      </c>
      <c r="F55" s="89">
        <f>E55-C55</f>
        <v>0</v>
      </c>
      <c r="G55" s="81">
        <f>IF(ISBLANK(F55),"  ",IF(C55&gt;0,F55/C55,IF(F55&gt;0,1,0)))</f>
        <v>0</v>
      </c>
      <c r="I55" s="226"/>
    </row>
    <row r="56" spans="1:9" ht="15" customHeight="1" x14ac:dyDescent="0.25">
      <c r="A56" s="77"/>
      <c r="B56" s="65"/>
      <c r="C56" s="65"/>
      <c r="D56" s="305"/>
      <c r="E56" s="65"/>
      <c r="F56" s="65"/>
      <c r="G56" s="90"/>
      <c r="I56" s="225"/>
    </row>
    <row r="57" spans="1:9" s="124" customFormat="1" ht="15" customHeight="1" x14ac:dyDescent="0.25">
      <c r="A57" s="77" t="s">
        <v>51</v>
      </c>
      <c r="B57" s="85">
        <v>0</v>
      </c>
      <c r="C57" s="85">
        <v>0</v>
      </c>
      <c r="D57" s="315">
        <v>0</v>
      </c>
      <c r="E57" s="85">
        <v>0</v>
      </c>
      <c r="F57" s="89">
        <f>E57-C57</f>
        <v>0</v>
      </c>
      <c r="G57" s="81">
        <f>IF(ISBLANK(F57),"  ",IF(C57&gt;0,F57/C57,IF(F57&gt;0,1,0)))</f>
        <v>0</v>
      </c>
      <c r="I57" s="226"/>
    </row>
    <row r="58" spans="1:9" ht="15" customHeight="1" x14ac:dyDescent="0.25">
      <c r="A58" s="75"/>
      <c r="B58" s="74"/>
      <c r="C58" s="74"/>
      <c r="D58" s="307"/>
      <c r="E58" s="74"/>
      <c r="F58" s="74"/>
      <c r="G58" s="66"/>
      <c r="I58" s="225"/>
    </row>
    <row r="59" spans="1:9" s="124" customFormat="1" ht="15" customHeight="1" x14ac:dyDescent="0.25">
      <c r="A59" s="91" t="s">
        <v>52</v>
      </c>
      <c r="B59" s="85">
        <v>9134529</v>
      </c>
      <c r="C59" s="85">
        <v>9134529</v>
      </c>
      <c r="D59" s="315">
        <v>9134529</v>
      </c>
      <c r="E59" s="85">
        <v>5359739</v>
      </c>
      <c r="F59" s="85">
        <f>E59-C59</f>
        <v>-3774790</v>
      </c>
      <c r="G59" s="81">
        <f>IF(ISBLANK(F59),"  ",IF(C59&gt;0,F59/C59,IF(F59&gt;0,1,0)))</f>
        <v>-0.41324407640503413</v>
      </c>
      <c r="I59" s="226"/>
    </row>
    <row r="60" spans="1:9" ht="15" customHeight="1" x14ac:dyDescent="0.25">
      <c r="A60" s="92"/>
      <c r="B60" s="74"/>
      <c r="C60" s="74"/>
      <c r="D60" s="307"/>
      <c r="E60" s="74"/>
      <c r="F60" s="74"/>
      <c r="G60" s="66" t="s">
        <v>46</v>
      </c>
      <c r="I60" s="225"/>
    </row>
    <row r="61" spans="1:9" ht="15" customHeight="1" x14ac:dyDescent="0.25">
      <c r="A61" s="93"/>
      <c r="B61" s="65"/>
      <c r="C61" s="65"/>
      <c r="D61" s="305"/>
      <c r="E61" s="65"/>
      <c r="F61" s="65"/>
      <c r="G61" s="67" t="s">
        <v>46</v>
      </c>
      <c r="I61" s="225"/>
    </row>
    <row r="62" spans="1:9" ht="15" customHeight="1" x14ac:dyDescent="0.25">
      <c r="A62" s="91" t="s">
        <v>53</v>
      </c>
      <c r="B62" s="65"/>
      <c r="C62" s="65"/>
      <c r="D62" s="305"/>
      <c r="E62" s="65"/>
      <c r="F62" s="65"/>
      <c r="G62" s="67"/>
      <c r="I62" s="225"/>
    </row>
    <row r="63" spans="1:9" ht="15" customHeight="1" x14ac:dyDescent="0.25">
      <c r="A63" s="73" t="s">
        <v>54</v>
      </c>
      <c r="B63" s="65">
        <v>0</v>
      </c>
      <c r="C63" s="65">
        <v>0</v>
      </c>
      <c r="D63" s="305">
        <v>0</v>
      </c>
      <c r="E63" s="65">
        <v>0</v>
      </c>
      <c r="F63" s="230">
        <f>E63-C63</f>
        <v>0</v>
      </c>
      <c r="G63" s="70">
        <f t="shared" ref="G63:G76" si="6">IF(ISBLANK(F63),"  ",IF(C63&gt;0,F63/C63,IF(F63&gt;0,1,0)))</f>
        <v>0</v>
      </c>
      <c r="I63" s="225"/>
    </row>
    <row r="64" spans="1:9" ht="15" customHeight="1" x14ac:dyDescent="0.25">
      <c r="A64" s="75" t="s">
        <v>55</v>
      </c>
      <c r="B64" s="74">
        <v>0</v>
      </c>
      <c r="C64" s="74">
        <v>0</v>
      </c>
      <c r="D64" s="307">
        <v>0</v>
      </c>
      <c r="E64" s="74">
        <v>0</v>
      </c>
      <c r="F64" s="230">
        <f t="shared" ref="F64:F76" si="7">E64-C64</f>
        <v>0</v>
      </c>
      <c r="G64" s="70">
        <f t="shared" si="6"/>
        <v>0</v>
      </c>
      <c r="I64" s="225"/>
    </row>
    <row r="65" spans="1:9" ht="15" customHeight="1" x14ac:dyDescent="0.25">
      <c r="A65" s="75" t="s">
        <v>56</v>
      </c>
      <c r="B65" s="74">
        <v>0</v>
      </c>
      <c r="C65" s="74">
        <v>0</v>
      </c>
      <c r="D65" s="307">
        <v>0</v>
      </c>
      <c r="E65" s="74">
        <v>0</v>
      </c>
      <c r="F65" s="230">
        <f t="shared" si="7"/>
        <v>0</v>
      </c>
      <c r="G65" s="70">
        <f t="shared" si="6"/>
        <v>0</v>
      </c>
      <c r="I65" s="225"/>
    </row>
    <row r="66" spans="1:9" ht="15" customHeight="1" x14ac:dyDescent="0.25">
      <c r="A66" s="75" t="s">
        <v>57</v>
      </c>
      <c r="B66" s="74">
        <v>0</v>
      </c>
      <c r="C66" s="74">
        <v>0</v>
      </c>
      <c r="D66" s="307">
        <v>0</v>
      </c>
      <c r="E66" s="74">
        <v>0</v>
      </c>
      <c r="F66" s="230">
        <f t="shared" si="7"/>
        <v>0</v>
      </c>
      <c r="G66" s="70">
        <f t="shared" si="6"/>
        <v>0</v>
      </c>
      <c r="I66" s="225"/>
    </row>
    <row r="67" spans="1:9" ht="15" customHeight="1" x14ac:dyDescent="0.25">
      <c r="A67" s="75" t="s">
        <v>58</v>
      </c>
      <c r="B67" s="74">
        <v>0</v>
      </c>
      <c r="C67" s="74">
        <v>0</v>
      </c>
      <c r="D67" s="307">
        <v>0</v>
      </c>
      <c r="E67" s="74">
        <v>0</v>
      </c>
      <c r="F67" s="230">
        <f t="shared" si="7"/>
        <v>0</v>
      </c>
      <c r="G67" s="70">
        <f t="shared" si="6"/>
        <v>0</v>
      </c>
      <c r="I67" s="225"/>
    </row>
    <row r="68" spans="1:9" ht="15" customHeight="1" x14ac:dyDescent="0.25">
      <c r="A68" s="75" t="s">
        <v>59</v>
      </c>
      <c r="B68" s="74">
        <v>3807040</v>
      </c>
      <c r="C68" s="74">
        <v>3807040</v>
      </c>
      <c r="D68" s="307">
        <v>3807040</v>
      </c>
      <c r="E68" s="74">
        <v>4769294</v>
      </c>
      <c r="F68" s="230">
        <f t="shared" si="7"/>
        <v>962254</v>
      </c>
      <c r="G68" s="70">
        <f t="shared" si="6"/>
        <v>0.25275647221988734</v>
      </c>
      <c r="I68" s="225"/>
    </row>
    <row r="69" spans="1:9" ht="15" customHeight="1" x14ac:dyDescent="0.25">
      <c r="A69" s="75" t="s">
        <v>60</v>
      </c>
      <c r="B69" s="74">
        <v>0</v>
      </c>
      <c r="C69" s="74">
        <v>0</v>
      </c>
      <c r="D69" s="307">
        <v>0</v>
      </c>
      <c r="E69" s="74">
        <v>0</v>
      </c>
      <c r="F69" s="230">
        <f t="shared" si="7"/>
        <v>0</v>
      </c>
      <c r="G69" s="70">
        <f t="shared" si="6"/>
        <v>0</v>
      </c>
      <c r="I69" s="225"/>
    </row>
    <row r="70" spans="1:9" ht="15" customHeight="1" x14ac:dyDescent="0.25">
      <c r="A70" s="75" t="s">
        <v>61</v>
      </c>
      <c r="B70" s="74">
        <v>0</v>
      </c>
      <c r="C70" s="74">
        <v>0</v>
      </c>
      <c r="D70" s="307">
        <v>0</v>
      </c>
      <c r="E70" s="74">
        <v>0</v>
      </c>
      <c r="F70" s="230">
        <f t="shared" si="7"/>
        <v>0</v>
      </c>
      <c r="G70" s="70">
        <f t="shared" si="6"/>
        <v>0</v>
      </c>
      <c r="I70" s="225"/>
    </row>
    <row r="71" spans="1:9" s="124" customFormat="1" ht="15" customHeight="1" x14ac:dyDescent="0.25">
      <c r="A71" s="94" t="s">
        <v>62</v>
      </c>
      <c r="B71" s="80">
        <v>3807040</v>
      </c>
      <c r="C71" s="80">
        <v>3807040</v>
      </c>
      <c r="D71" s="311">
        <v>3807040</v>
      </c>
      <c r="E71" s="80">
        <v>4769294</v>
      </c>
      <c r="F71" s="89">
        <f t="shared" si="7"/>
        <v>962254</v>
      </c>
      <c r="G71" s="81">
        <f t="shared" si="6"/>
        <v>0.25275647221988734</v>
      </c>
      <c r="I71" s="226"/>
    </row>
    <row r="72" spans="1:9" ht="15" customHeight="1" x14ac:dyDescent="0.25">
      <c r="A72" s="75" t="s">
        <v>63</v>
      </c>
      <c r="B72" s="74">
        <v>0</v>
      </c>
      <c r="C72" s="74">
        <v>0</v>
      </c>
      <c r="D72" s="307">
        <v>0</v>
      </c>
      <c r="E72" s="74">
        <v>0</v>
      </c>
      <c r="F72" s="230">
        <f t="shared" si="7"/>
        <v>0</v>
      </c>
      <c r="G72" s="70">
        <f t="shared" si="6"/>
        <v>0</v>
      </c>
      <c r="I72" s="225"/>
    </row>
    <row r="73" spans="1:9" ht="15" customHeight="1" x14ac:dyDescent="0.25">
      <c r="A73" s="75" t="s">
        <v>64</v>
      </c>
      <c r="B73" s="74">
        <v>5327489</v>
      </c>
      <c r="C73" s="74">
        <v>5327489</v>
      </c>
      <c r="D73" s="307">
        <v>5327489</v>
      </c>
      <c r="E73" s="74">
        <v>590445</v>
      </c>
      <c r="F73" s="230">
        <f t="shared" si="7"/>
        <v>-4737044</v>
      </c>
      <c r="G73" s="70">
        <f t="shared" si="6"/>
        <v>-0.88917011372524657</v>
      </c>
      <c r="I73" s="225"/>
    </row>
    <row r="74" spans="1:9" ht="15" customHeight="1" x14ac:dyDescent="0.25">
      <c r="A74" s="75" t="s">
        <v>65</v>
      </c>
      <c r="B74" s="74">
        <v>0</v>
      </c>
      <c r="C74" s="74">
        <v>0</v>
      </c>
      <c r="D74" s="307">
        <v>0</v>
      </c>
      <c r="E74" s="74">
        <v>0</v>
      </c>
      <c r="F74" s="230">
        <f t="shared" si="7"/>
        <v>0</v>
      </c>
      <c r="G74" s="70">
        <f t="shared" si="6"/>
        <v>0</v>
      </c>
      <c r="I74" s="225"/>
    </row>
    <row r="75" spans="1:9" ht="15" customHeight="1" x14ac:dyDescent="0.25">
      <c r="A75" s="75" t="s">
        <v>66</v>
      </c>
      <c r="B75" s="74">
        <v>0</v>
      </c>
      <c r="C75" s="74">
        <v>0</v>
      </c>
      <c r="D75" s="307">
        <v>0</v>
      </c>
      <c r="E75" s="74">
        <v>0</v>
      </c>
      <c r="F75" s="230">
        <f t="shared" si="7"/>
        <v>0</v>
      </c>
      <c r="G75" s="70">
        <f t="shared" si="6"/>
        <v>0</v>
      </c>
      <c r="I75" s="225"/>
    </row>
    <row r="76" spans="1:9" s="124" customFormat="1" ht="15" customHeight="1" x14ac:dyDescent="0.25">
      <c r="A76" s="95" t="s">
        <v>67</v>
      </c>
      <c r="B76" s="96">
        <v>9134529</v>
      </c>
      <c r="C76" s="96">
        <v>9134529</v>
      </c>
      <c r="D76" s="317">
        <v>9134529</v>
      </c>
      <c r="E76" s="96">
        <v>5359739</v>
      </c>
      <c r="F76" s="89">
        <f t="shared" si="7"/>
        <v>-3774790</v>
      </c>
      <c r="G76" s="81">
        <f t="shared" si="6"/>
        <v>-0.41324407640503413</v>
      </c>
      <c r="I76" s="226"/>
    </row>
    <row r="77" spans="1:9" ht="15" customHeight="1" x14ac:dyDescent="0.25">
      <c r="A77" s="93"/>
      <c r="B77" s="65"/>
      <c r="C77" s="65"/>
      <c r="D77" s="305"/>
      <c r="E77" s="65"/>
      <c r="F77" s="65"/>
      <c r="G77" s="67"/>
      <c r="I77" s="225"/>
    </row>
    <row r="78" spans="1:9" ht="15" customHeight="1" x14ac:dyDescent="0.25">
      <c r="A78" s="91" t="s">
        <v>68</v>
      </c>
      <c r="B78" s="65"/>
      <c r="C78" s="65"/>
      <c r="D78" s="305"/>
      <c r="E78" s="65"/>
      <c r="F78" s="65"/>
      <c r="G78" s="67"/>
      <c r="I78" s="225"/>
    </row>
    <row r="79" spans="1:9" ht="15" customHeight="1" x14ac:dyDescent="0.25">
      <c r="A79" s="73" t="s">
        <v>69</v>
      </c>
      <c r="B79" s="69">
        <v>2720202.230574246</v>
      </c>
      <c r="C79" s="69">
        <v>2720202.230574246</v>
      </c>
      <c r="D79" s="306">
        <v>2720202.230574246</v>
      </c>
      <c r="E79" s="69">
        <v>3404956.56847012</v>
      </c>
      <c r="F79" s="65">
        <f>E79-C79</f>
        <v>684754.33789587393</v>
      </c>
      <c r="G79" s="70">
        <f t="shared" ref="G79:G97" si="8">IF(ISBLANK(F79),"  ",IF(C79&gt;0,F79/C79,IF(F79&gt;0,1,0)))</f>
        <v>0.25172920240982211</v>
      </c>
      <c r="I79" s="225"/>
    </row>
    <row r="80" spans="1:9" ht="15" customHeight="1" x14ac:dyDescent="0.25">
      <c r="A80" s="75" t="s">
        <v>70</v>
      </c>
      <c r="B80" s="72">
        <v>950</v>
      </c>
      <c r="C80" s="72">
        <v>950</v>
      </c>
      <c r="D80" s="314">
        <v>950</v>
      </c>
      <c r="E80" s="72">
        <v>5100</v>
      </c>
      <c r="F80" s="74">
        <f>E80-C80</f>
        <v>4150</v>
      </c>
      <c r="G80" s="70">
        <f t="shared" si="8"/>
        <v>4.3684210526315788</v>
      </c>
      <c r="I80" s="225"/>
    </row>
    <row r="81" spans="1:9" ht="15" customHeight="1" x14ac:dyDescent="0.25">
      <c r="A81" s="75" t="s">
        <v>71</v>
      </c>
      <c r="B81" s="65">
        <v>1085887.7694257542</v>
      </c>
      <c r="C81" s="65">
        <v>1085887.7694257542</v>
      </c>
      <c r="D81" s="305">
        <v>1085887.7694257542</v>
      </c>
      <c r="E81" s="65">
        <v>1359237.43152988</v>
      </c>
      <c r="F81" s="74">
        <f t="shared" ref="F81:F96" si="9">E81-C81</f>
        <v>273349.66210412583</v>
      </c>
      <c r="G81" s="70">
        <f t="shared" si="8"/>
        <v>0.25172920240982205</v>
      </c>
      <c r="I81" s="225"/>
    </row>
    <row r="82" spans="1:9" s="124" customFormat="1" ht="15" customHeight="1" x14ac:dyDescent="0.25">
      <c r="A82" s="94" t="s">
        <v>72</v>
      </c>
      <c r="B82" s="96">
        <v>3807040</v>
      </c>
      <c r="C82" s="96">
        <v>3807040</v>
      </c>
      <c r="D82" s="317">
        <v>3807040</v>
      </c>
      <c r="E82" s="96">
        <v>4769294</v>
      </c>
      <c r="F82" s="80">
        <f t="shared" si="9"/>
        <v>962254</v>
      </c>
      <c r="G82" s="81">
        <f t="shared" si="8"/>
        <v>0.25275647221988734</v>
      </c>
      <c r="I82" s="226"/>
    </row>
    <row r="83" spans="1:9" ht="15" customHeight="1" x14ac:dyDescent="0.25">
      <c r="A83" s="75" t="s">
        <v>73</v>
      </c>
      <c r="B83" s="72">
        <v>0</v>
      </c>
      <c r="C83" s="72">
        <v>0</v>
      </c>
      <c r="D83" s="314">
        <v>0</v>
      </c>
      <c r="E83" s="72">
        <v>0</v>
      </c>
      <c r="F83" s="74">
        <f t="shared" si="9"/>
        <v>0</v>
      </c>
      <c r="G83" s="70">
        <f t="shared" si="8"/>
        <v>0</v>
      </c>
      <c r="I83" s="225"/>
    </row>
    <row r="84" spans="1:9" ht="15" customHeight="1" x14ac:dyDescent="0.25">
      <c r="A84" s="75" t="s">
        <v>74</v>
      </c>
      <c r="B84" s="69">
        <v>0</v>
      </c>
      <c r="C84" s="69">
        <v>0</v>
      </c>
      <c r="D84" s="306">
        <v>0</v>
      </c>
      <c r="E84" s="69">
        <v>0</v>
      </c>
      <c r="F84" s="74">
        <f t="shared" si="9"/>
        <v>0</v>
      </c>
      <c r="G84" s="70">
        <f t="shared" si="8"/>
        <v>0</v>
      </c>
      <c r="I84" s="225"/>
    </row>
    <row r="85" spans="1:9" ht="15" customHeight="1" x14ac:dyDescent="0.25">
      <c r="A85" s="75" t="s">
        <v>75</v>
      </c>
      <c r="B85" s="65">
        <v>0</v>
      </c>
      <c r="C85" s="65">
        <v>0</v>
      </c>
      <c r="D85" s="305">
        <v>0</v>
      </c>
      <c r="E85" s="65">
        <v>0</v>
      </c>
      <c r="F85" s="74">
        <f t="shared" si="9"/>
        <v>0</v>
      </c>
      <c r="G85" s="70">
        <f t="shared" si="8"/>
        <v>0</v>
      </c>
      <c r="I85" s="225"/>
    </row>
    <row r="86" spans="1:9" s="124" customFormat="1" ht="15" customHeight="1" x14ac:dyDescent="0.25">
      <c r="A86" s="78" t="s">
        <v>76</v>
      </c>
      <c r="B86" s="96">
        <v>0</v>
      </c>
      <c r="C86" s="96">
        <v>0</v>
      </c>
      <c r="D86" s="317">
        <v>0</v>
      </c>
      <c r="E86" s="96">
        <v>0</v>
      </c>
      <c r="F86" s="74">
        <f t="shared" si="9"/>
        <v>0</v>
      </c>
      <c r="G86" s="81">
        <f t="shared" si="8"/>
        <v>0</v>
      </c>
      <c r="I86" s="226"/>
    </row>
    <row r="87" spans="1:9" ht="15" customHeight="1" x14ac:dyDescent="0.25">
      <c r="A87" s="75" t="s">
        <v>77</v>
      </c>
      <c r="B87" s="65">
        <v>0</v>
      </c>
      <c r="C87" s="65">
        <v>0</v>
      </c>
      <c r="D87" s="305">
        <v>0</v>
      </c>
      <c r="E87" s="65">
        <v>0</v>
      </c>
      <c r="F87" s="74">
        <f t="shared" si="9"/>
        <v>0</v>
      </c>
      <c r="G87" s="70">
        <f t="shared" si="8"/>
        <v>0</v>
      </c>
      <c r="I87" s="225"/>
    </row>
    <row r="88" spans="1:9" ht="15" customHeight="1" x14ac:dyDescent="0.25">
      <c r="A88" s="75" t="s">
        <v>78</v>
      </c>
      <c r="B88" s="74">
        <v>0</v>
      </c>
      <c r="C88" s="74">
        <v>0</v>
      </c>
      <c r="D88" s="307">
        <v>0</v>
      </c>
      <c r="E88" s="74">
        <v>0</v>
      </c>
      <c r="F88" s="74">
        <f t="shared" si="9"/>
        <v>0</v>
      </c>
      <c r="G88" s="70">
        <f t="shared" si="8"/>
        <v>0</v>
      </c>
      <c r="I88" s="225"/>
    </row>
    <row r="89" spans="1:9" ht="15" customHeight="1" x14ac:dyDescent="0.25">
      <c r="A89" s="75" t="s">
        <v>79</v>
      </c>
      <c r="B89" s="74">
        <v>0</v>
      </c>
      <c r="C89" s="74">
        <v>0</v>
      </c>
      <c r="D89" s="307">
        <v>0</v>
      </c>
      <c r="E89" s="74">
        <v>0</v>
      </c>
      <c r="F89" s="74">
        <f t="shared" si="9"/>
        <v>0</v>
      </c>
      <c r="G89" s="70">
        <f t="shared" si="8"/>
        <v>0</v>
      </c>
      <c r="I89" s="225"/>
    </row>
    <row r="90" spans="1:9" ht="15" customHeight="1" x14ac:dyDescent="0.25">
      <c r="A90" s="75" t="s">
        <v>80</v>
      </c>
      <c r="B90" s="74">
        <v>5327489</v>
      </c>
      <c r="C90" s="74">
        <v>5327489</v>
      </c>
      <c r="D90" s="307">
        <v>5327489</v>
      </c>
      <c r="E90" s="74">
        <v>590445</v>
      </c>
      <c r="F90" s="74">
        <f t="shared" si="9"/>
        <v>-4737044</v>
      </c>
      <c r="G90" s="70">
        <f t="shared" si="8"/>
        <v>-0.88917011372524657</v>
      </c>
      <c r="I90" s="225"/>
    </row>
    <row r="91" spans="1:9" s="124" customFormat="1" ht="15" customHeight="1" x14ac:dyDescent="0.25">
      <c r="A91" s="78" t="s">
        <v>81</v>
      </c>
      <c r="B91" s="80">
        <v>5327489</v>
      </c>
      <c r="C91" s="80">
        <v>5327489</v>
      </c>
      <c r="D91" s="311">
        <v>5327489</v>
      </c>
      <c r="E91" s="80">
        <v>590445</v>
      </c>
      <c r="F91" s="80">
        <f t="shared" si="9"/>
        <v>-4737044</v>
      </c>
      <c r="G91" s="81">
        <f t="shared" si="8"/>
        <v>-0.88917011372524657</v>
      </c>
      <c r="I91" s="226"/>
    </row>
    <row r="92" spans="1:9" ht="15" customHeight="1" x14ac:dyDescent="0.25">
      <c r="A92" s="75" t="s">
        <v>82</v>
      </c>
      <c r="B92" s="74">
        <v>0</v>
      </c>
      <c r="C92" s="74">
        <v>0</v>
      </c>
      <c r="D92" s="307">
        <v>0</v>
      </c>
      <c r="E92" s="74">
        <v>0</v>
      </c>
      <c r="F92" s="74">
        <f t="shared" si="9"/>
        <v>0</v>
      </c>
      <c r="G92" s="70">
        <f t="shared" si="8"/>
        <v>0</v>
      </c>
      <c r="I92" s="225"/>
    </row>
    <row r="93" spans="1:9" ht="15" customHeight="1" x14ac:dyDescent="0.25">
      <c r="A93" s="75" t="s">
        <v>83</v>
      </c>
      <c r="B93" s="74">
        <v>0</v>
      </c>
      <c r="C93" s="74">
        <v>0</v>
      </c>
      <c r="D93" s="307">
        <v>0</v>
      </c>
      <c r="E93" s="74">
        <v>0</v>
      </c>
      <c r="F93" s="74">
        <f t="shared" si="9"/>
        <v>0</v>
      </c>
      <c r="G93" s="70">
        <f t="shared" si="8"/>
        <v>0</v>
      </c>
      <c r="I93" s="225"/>
    </row>
    <row r="94" spans="1:9" ht="15" customHeight="1" x14ac:dyDescent="0.25">
      <c r="A94" s="83" t="s">
        <v>84</v>
      </c>
      <c r="B94" s="74">
        <v>0</v>
      </c>
      <c r="C94" s="74">
        <v>0</v>
      </c>
      <c r="D94" s="307">
        <v>0</v>
      </c>
      <c r="E94" s="74">
        <v>0</v>
      </c>
      <c r="F94" s="74">
        <f t="shared" si="9"/>
        <v>0</v>
      </c>
      <c r="G94" s="70">
        <f t="shared" si="8"/>
        <v>0</v>
      </c>
      <c r="I94" s="225"/>
    </row>
    <row r="95" spans="1:9" s="124" customFormat="1" ht="15" customHeight="1" x14ac:dyDescent="0.25">
      <c r="A95" s="97" t="s">
        <v>85</v>
      </c>
      <c r="B95" s="96">
        <v>0</v>
      </c>
      <c r="C95" s="96">
        <v>0</v>
      </c>
      <c r="D95" s="317">
        <v>0</v>
      </c>
      <c r="E95" s="96">
        <v>0</v>
      </c>
      <c r="F95" s="74">
        <f t="shared" si="9"/>
        <v>0</v>
      </c>
      <c r="G95" s="81">
        <f t="shared" si="8"/>
        <v>0</v>
      </c>
      <c r="I95" s="226"/>
    </row>
    <row r="96" spans="1:9" ht="15" customHeight="1" x14ac:dyDescent="0.25">
      <c r="A96" s="83" t="s">
        <v>86</v>
      </c>
      <c r="B96" s="74">
        <v>0</v>
      </c>
      <c r="C96" s="74">
        <v>0</v>
      </c>
      <c r="D96" s="307">
        <v>0</v>
      </c>
      <c r="E96" s="74">
        <v>0</v>
      </c>
      <c r="F96" s="74">
        <f t="shared" si="9"/>
        <v>0</v>
      </c>
      <c r="G96" s="70">
        <f t="shared" si="8"/>
        <v>0</v>
      </c>
      <c r="I96" s="225"/>
    </row>
    <row r="97" spans="1:10" s="124" customFormat="1" ht="15" customHeight="1" thickBot="1" x14ac:dyDescent="0.3">
      <c r="A97" s="195" t="s">
        <v>67</v>
      </c>
      <c r="B97" s="196">
        <v>9134529</v>
      </c>
      <c r="C97" s="196">
        <v>9134529</v>
      </c>
      <c r="D97" s="313">
        <v>9134529</v>
      </c>
      <c r="E97" s="196">
        <v>5359739</v>
      </c>
      <c r="F97" s="196">
        <f>E97-C97</f>
        <v>-3774790</v>
      </c>
      <c r="G97" s="198">
        <f t="shared" si="8"/>
        <v>-0.41324407640503413</v>
      </c>
      <c r="I97" s="226"/>
    </row>
    <row r="98" spans="1:10" ht="15" customHeight="1" thickTop="1" x14ac:dyDescent="0.4">
      <c r="A98" s="4"/>
      <c r="B98" s="5"/>
      <c r="C98" s="5"/>
      <c r="D98" s="142"/>
      <c r="E98" s="5"/>
      <c r="F98" s="5"/>
      <c r="G98" s="6" t="s">
        <v>46</v>
      </c>
      <c r="I98" s="142"/>
      <c r="J98" s="142"/>
    </row>
    <row r="99" spans="1:10" x14ac:dyDescent="0.25">
      <c r="A99" s="11" t="s">
        <v>196</v>
      </c>
    </row>
    <row r="100" spans="1:10" x14ac:dyDescent="0.25">
      <c r="A100" s="11" t="s">
        <v>190</v>
      </c>
    </row>
  </sheetData>
  <mergeCells count="1">
    <mergeCell ref="D2:D3"/>
  </mergeCells>
  <hyperlinks>
    <hyperlink ref="J2" location="Home!A1" tooltip="Home" display="Home" xr:uid="{00000000-0004-0000-2700-000000000000}"/>
  </hyperlinks>
  <printOptions horizontalCentered="1" verticalCentered="1"/>
  <pageMargins left="0.25" right="0.25" top="0.75" bottom="0.75" header="0.3" footer="0.3"/>
  <pageSetup scale="46" fitToWidth="0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 codeName="Sheet41">
    <pageSetUpPr fitToPage="1"/>
  </sheetPr>
  <dimension ref="A1:R100"/>
  <sheetViews>
    <sheetView workbookViewId="0">
      <pane xSplit="1" ySplit="5" topLeftCell="B6" activePane="bottomRight" state="frozen"/>
      <selection activeCell="I2" sqref="I2"/>
      <selection pane="topRight" activeCell="I2" sqref="I2"/>
      <selection pane="bottomLeft" activeCell="I2" sqref="I2"/>
      <selection pane="bottomRight" activeCell="I2" sqref="I2"/>
    </sheetView>
  </sheetViews>
  <sheetFormatPr defaultColWidth="9.140625" defaultRowHeight="15.75" x14ac:dyDescent="0.25"/>
  <cols>
    <col min="1" max="1" width="66.5703125" style="11" customWidth="1"/>
    <col min="2" max="3" width="23.7109375" style="12" customWidth="1"/>
    <col min="4" max="4" width="27.140625" style="139" bestFit="1" customWidth="1"/>
    <col min="5" max="6" width="23.7109375" style="12" customWidth="1"/>
    <col min="7" max="7" width="23.7109375" style="13" customWidth="1"/>
    <col min="9" max="9" width="7.7109375" style="139" customWidth="1"/>
    <col min="10" max="10" width="11.5703125" style="139" customWidth="1"/>
    <col min="11" max="16384" width="9.140625" style="139"/>
  </cols>
  <sheetData>
    <row r="1" spans="1:10" ht="19.5" customHeight="1" thickBot="1" x14ac:dyDescent="0.3">
      <c r="A1" s="30" t="s">
        <v>0</v>
      </c>
      <c r="B1" s="31"/>
      <c r="D1" s="210"/>
      <c r="E1" s="32" t="s">
        <v>1</v>
      </c>
      <c r="F1" s="208" t="s">
        <v>104</v>
      </c>
      <c r="G1" s="33"/>
      <c r="I1" s="210"/>
      <c r="J1" s="142"/>
    </row>
    <row r="2" spans="1:10" ht="19.5" customHeight="1" thickBot="1" x14ac:dyDescent="0.3">
      <c r="A2" s="30" t="s">
        <v>2</v>
      </c>
      <c r="B2" s="31"/>
      <c r="C2" s="31"/>
      <c r="D2" s="355" t="s">
        <v>207</v>
      </c>
      <c r="E2" s="31"/>
      <c r="F2" s="31"/>
      <c r="G2" s="36"/>
      <c r="I2" s="142"/>
      <c r="J2" s="209" t="s">
        <v>187</v>
      </c>
    </row>
    <row r="3" spans="1:10" ht="19.5" customHeight="1" thickBot="1" x14ac:dyDescent="0.3">
      <c r="A3" s="37" t="s">
        <v>3</v>
      </c>
      <c r="B3" s="38"/>
      <c r="C3" s="38"/>
      <c r="D3" s="356"/>
      <c r="E3" s="38"/>
      <c r="F3" s="38"/>
      <c r="G3" s="39"/>
      <c r="I3" s="142"/>
      <c r="J3" s="142"/>
    </row>
    <row r="4" spans="1:10" ht="15" customHeight="1" thickTop="1" x14ac:dyDescent="0.25">
      <c r="A4" s="57" t="s">
        <v>4</v>
      </c>
      <c r="B4" s="58" t="s">
        <v>5</v>
      </c>
      <c r="C4" s="59" t="s">
        <v>6</v>
      </c>
      <c r="D4" s="303" t="s">
        <v>212</v>
      </c>
      <c r="E4" s="59" t="s">
        <v>6</v>
      </c>
      <c r="F4" s="59" t="s">
        <v>7</v>
      </c>
      <c r="G4" s="60" t="s">
        <v>8</v>
      </c>
      <c r="I4" s="224"/>
    </row>
    <row r="5" spans="1:10" s="140" customFormat="1" ht="15" customHeight="1" x14ac:dyDescent="0.25">
      <c r="A5" s="61"/>
      <c r="B5" s="62" t="s">
        <v>197</v>
      </c>
      <c r="C5" s="62" t="s">
        <v>208</v>
      </c>
      <c r="D5" s="304" t="s">
        <v>210</v>
      </c>
      <c r="E5" s="62" t="s">
        <v>209</v>
      </c>
      <c r="F5" s="62" t="s">
        <v>197</v>
      </c>
      <c r="G5" s="63" t="s">
        <v>9</v>
      </c>
      <c r="I5" s="224"/>
    </row>
    <row r="6" spans="1:10" ht="15" customHeight="1" x14ac:dyDescent="0.25">
      <c r="A6" s="64" t="s">
        <v>10</v>
      </c>
      <c r="B6" s="65"/>
      <c r="C6" s="65"/>
      <c r="D6" s="305"/>
      <c r="E6" s="65"/>
      <c r="F6" s="65"/>
      <c r="G6" s="66"/>
      <c r="I6" s="225"/>
    </row>
    <row r="7" spans="1:10" ht="15" customHeight="1" x14ac:dyDescent="0.25">
      <c r="A7" s="64" t="s">
        <v>11</v>
      </c>
      <c r="B7" s="65"/>
      <c r="C7" s="65"/>
      <c r="D7" s="305"/>
      <c r="E7" s="65"/>
      <c r="F7" s="65"/>
      <c r="G7" s="67"/>
      <c r="I7" s="225"/>
    </row>
    <row r="8" spans="1:10" ht="15" customHeight="1" x14ac:dyDescent="0.25">
      <c r="A8" s="68" t="s">
        <v>12</v>
      </c>
      <c r="B8" s="69">
        <v>1245091</v>
      </c>
      <c r="C8" s="69">
        <v>1245091</v>
      </c>
      <c r="D8" s="306">
        <v>1245091</v>
      </c>
      <c r="E8" s="69">
        <v>1245091</v>
      </c>
      <c r="F8" s="69">
        <f>E8-C8</f>
        <v>0</v>
      </c>
      <c r="G8" s="70">
        <f t="shared" ref="G8:G31" si="0">IF(ISBLANK(F8),"  ",IF(C8&gt;0,F8/C8,IF(F8&gt;0,1,0)))</f>
        <v>0</v>
      </c>
      <c r="I8" s="225"/>
    </row>
    <row r="9" spans="1:10" ht="15" customHeight="1" x14ac:dyDescent="0.25">
      <c r="A9" s="68" t="s">
        <v>13</v>
      </c>
      <c r="B9" s="69">
        <v>0</v>
      </c>
      <c r="C9" s="69">
        <v>0</v>
      </c>
      <c r="D9" s="306">
        <v>0</v>
      </c>
      <c r="E9" s="69">
        <v>0</v>
      </c>
      <c r="F9" s="69">
        <f>E9-C9</f>
        <v>0</v>
      </c>
      <c r="G9" s="70">
        <f t="shared" si="0"/>
        <v>0</v>
      </c>
      <c r="I9" s="225"/>
    </row>
    <row r="10" spans="1:10" ht="15" customHeight="1" x14ac:dyDescent="0.25">
      <c r="A10" s="71" t="s">
        <v>14</v>
      </c>
      <c r="B10" s="72">
        <v>0</v>
      </c>
      <c r="C10" s="72">
        <v>0</v>
      </c>
      <c r="D10" s="314">
        <v>0</v>
      </c>
      <c r="E10" s="72">
        <v>0</v>
      </c>
      <c r="F10" s="69">
        <f t="shared" ref="F10:F31" si="1">E10-C10</f>
        <v>0</v>
      </c>
      <c r="G10" s="70">
        <f t="shared" si="0"/>
        <v>0</v>
      </c>
      <c r="I10" s="225"/>
    </row>
    <row r="11" spans="1:10" ht="15" customHeight="1" x14ac:dyDescent="0.25">
      <c r="A11" s="73" t="s">
        <v>15</v>
      </c>
      <c r="B11" s="74">
        <v>0</v>
      </c>
      <c r="C11" s="74">
        <v>0</v>
      </c>
      <c r="D11" s="307">
        <v>0</v>
      </c>
      <c r="E11" s="74">
        <v>0</v>
      </c>
      <c r="F11" s="69">
        <f t="shared" si="1"/>
        <v>0</v>
      </c>
      <c r="G11" s="70">
        <f t="shared" si="0"/>
        <v>0</v>
      </c>
      <c r="I11" s="225"/>
    </row>
    <row r="12" spans="1:10" ht="15" customHeight="1" x14ac:dyDescent="0.25">
      <c r="A12" s="75" t="s">
        <v>16</v>
      </c>
      <c r="B12" s="74">
        <v>0</v>
      </c>
      <c r="C12" s="74">
        <v>0</v>
      </c>
      <c r="D12" s="307">
        <v>0</v>
      </c>
      <c r="E12" s="74">
        <v>0</v>
      </c>
      <c r="F12" s="69">
        <f t="shared" si="1"/>
        <v>0</v>
      </c>
      <c r="G12" s="70">
        <f t="shared" si="0"/>
        <v>0</v>
      </c>
      <c r="I12" s="225"/>
    </row>
    <row r="13" spans="1:10" ht="15" customHeight="1" x14ac:dyDescent="0.25">
      <c r="A13" s="75" t="s">
        <v>17</v>
      </c>
      <c r="B13" s="74">
        <v>0</v>
      </c>
      <c r="C13" s="74">
        <v>0</v>
      </c>
      <c r="D13" s="307">
        <v>0</v>
      </c>
      <c r="E13" s="74">
        <v>0</v>
      </c>
      <c r="F13" s="69">
        <f t="shared" si="1"/>
        <v>0</v>
      </c>
      <c r="G13" s="70">
        <f t="shared" si="0"/>
        <v>0</v>
      </c>
      <c r="I13" s="225"/>
    </row>
    <row r="14" spans="1:10" ht="15" customHeight="1" x14ac:dyDescent="0.25">
      <c r="A14" s="75" t="s">
        <v>18</v>
      </c>
      <c r="B14" s="74">
        <v>0</v>
      </c>
      <c r="C14" s="74">
        <v>0</v>
      </c>
      <c r="D14" s="307">
        <v>0</v>
      </c>
      <c r="E14" s="74">
        <v>0</v>
      </c>
      <c r="F14" s="69">
        <f t="shared" si="1"/>
        <v>0</v>
      </c>
      <c r="G14" s="70">
        <f t="shared" si="0"/>
        <v>0</v>
      </c>
      <c r="I14" s="225"/>
    </row>
    <row r="15" spans="1:10" ht="15" customHeight="1" x14ac:dyDescent="0.25">
      <c r="A15" s="75" t="s">
        <v>19</v>
      </c>
      <c r="B15" s="74">
        <v>0</v>
      </c>
      <c r="C15" s="74">
        <v>0</v>
      </c>
      <c r="D15" s="307">
        <v>0</v>
      </c>
      <c r="E15" s="74">
        <v>0</v>
      </c>
      <c r="F15" s="69">
        <f t="shared" si="1"/>
        <v>0</v>
      </c>
      <c r="G15" s="70">
        <f t="shared" si="0"/>
        <v>0</v>
      </c>
      <c r="I15" s="225"/>
    </row>
    <row r="16" spans="1:10" ht="15" customHeight="1" x14ac:dyDescent="0.25">
      <c r="A16" s="75" t="s">
        <v>20</v>
      </c>
      <c r="B16" s="74">
        <v>0</v>
      </c>
      <c r="C16" s="74">
        <v>0</v>
      </c>
      <c r="D16" s="307">
        <v>0</v>
      </c>
      <c r="E16" s="74">
        <v>0</v>
      </c>
      <c r="F16" s="69">
        <f t="shared" si="1"/>
        <v>0</v>
      </c>
      <c r="G16" s="70">
        <f t="shared" si="0"/>
        <v>0</v>
      </c>
      <c r="I16" s="225"/>
    </row>
    <row r="17" spans="1:18" ht="15" customHeight="1" x14ac:dyDescent="0.25">
      <c r="A17" s="75" t="s">
        <v>21</v>
      </c>
      <c r="B17" s="74">
        <v>0</v>
      </c>
      <c r="C17" s="74">
        <v>0</v>
      </c>
      <c r="D17" s="307">
        <v>0</v>
      </c>
      <c r="E17" s="74">
        <v>0</v>
      </c>
      <c r="F17" s="69">
        <f t="shared" si="1"/>
        <v>0</v>
      </c>
      <c r="G17" s="70">
        <f t="shared" si="0"/>
        <v>0</v>
      </c>
      <c r="I17" s="225"/>
    </row>
    <row r="18" spans="1:18" ht="15" customHeight="1" x14ac:dyDescent="0.25">
      <c r="A18" s="75" t="s">
        <v>22</v>
      </c>
      <c r="B18" s="74">
        <v>0</v>
      </c>
      <c r="C18" s="74">
        <v>0</v>
      </c>
      <c r="D18" s="307">
        <v>0</v>
      </c>
      <c r="E18" s="74">
        <v>0</v>
      </c>
      <c r="F18" s="69">
        <f t="shared" si="1"/>
        <v>0</v>
      </c>
      <c r="G18" s="70">
        <f t="shared" si="0"/>
        <v>0</v>
      </c>
      <c r="I18" s="225"/>
    </row>
    <row r="19" spans="1:18" ht="15" customHeight="1" x14ac:dyDescent="0.25">
      <c r="A19" s="75" t="s">
        <v>23</v>
      </c>
      <c r="B19" s="74">
        <v>0</v>
      </c>
      <c r="C19" s="74">
        <v>0</v>
      </c>
      <c r="D19" s="307">
        <v>0</v>
      </c>
      <c r="E19" s="74">
        <v>0</v>
      </c>
      <c r="F19" s="69">
        <f t="shared" si="1"/>
        <v>0</v>
      </c>
      <c r="G19" s="70">
        <f t="shared" si="0"/>
        <v>0</v>
      </c>
      <c r="I19" s="225"/>
    </row>
    <row r="20" spans="1:18" ht="15" customHeight="1" x14ac:dyDescent="0.25">
      <c r="A20" s="75" t="s">
        <v>24</v>
      </c>
      <c r="B20" s="74">
        <v>0</v>
      </c>
      <c r="C20" s="74">
        <v>0</v>
      </c>
      <c r="D20" s="307">
        <v>0</v>
      </c>
      <c r="E20" s="74">
        <v>0</v>
      </c>
      <c r="F20" s="69">
        <f t="shared" si="1"/>
        <v>0</v>
      </c>
      <c r="G20" s="70">
        <f t="shared" si="0"/>
        <v>0</v>
      </c>
      <c r="I20" s="225"/>
    </row>
    <row r="21" spans="1:18" ht="15" customHeight="1" x14ac:dyDescent="0.25">
      <c r="A21" s="75" t="s">
        <v>25</v>
      </c>
      <c r="B21" s="74">
        <v>0</v>
      </c>
      <c r="C21" s="74">
        <v>0</v>
      </c>
      <c r="D21" s="307">
        <v>0</v>
      </c>
      <c r="E21" s="74">
        <v>0</v>
      </c>
      <c r="F21" s="69">
        <f t="shared" si="1"/>
        <v>0</v>
      </c>
      <c r="G21" s="70">
        <f t="shared" si="0"/>
        <v>0</v>
      </c>
      <c r="I21" s="225"/>
    </row>
    <row r="22" spans="1:18" ht="15" customHeight="1" x14ac:dyDescent="0.25">
      <c r="A22" s="75" t="s">
        <v>26</v>
      </c>
      <c r="B22" s="74">
        <v>0</v>
      </c>
      <c r="C22" s="74">
        <v>0</v>
      </c>
      <c r="D22" s="307">
        <v>0</v>
      </c>
      <c r="E22" s="74">
        <v>0</v>
      </c>
      <c r="F22" s="69">
        <f t="shared" si="1"/>
        <v>0</v>
      </c>
      <c r="G22" s="70">
        <f t="shared" si="0"/>
        <v>0</v>
      </c>
      <c r="I22" s="225"/>
    </row>
    <row r="23" spans="1:18" ht="15" customHeight="1" x14ac:dyDescent="0.25">
      <c r="A23" s="76" t="s">
        <v>27</v>
      </c>
      <c r="B23" s="74">
        <v>0</v>
      </c>
      <c r="C23" s="74">
        <v>0</v>
      </c>
      <c r="D23" s="307">
        <v>0</v>
      </c>
      <c r="E23" s="74">
        <v>0</v>
      </c>
      <c r="F23" s="69">
        <f t="shared" si="1"/>
        <v>0</v>
      </c>
      <c r="G23" s="70">
        <f t="shared" si="0"/>
        <v>0</v>
      </c>
      <c r="I23" s="225"/>
      <c r="R23" s="139" t="s">
        <v>46</v>
      </c>
    </row>
    <row r="24" spans="1:18" ht="15" customHeight="1" x14ac:dyDescent="0.25">
      <c r="A24" s="76" t="s">
        <v>28</v>
      </c>
      <c r="B24" s="74">
        <v>0</v>
      </c>
      <c r="C24" s="74">
        <v>0</v>
      </c>
      <c r="D24" s="307">
        <v>0</v>
      </c>
      <c r="E24" s="74">
        <v>0</v>
      </c>
      <c r="F24" s="69">
        <f t="shared" si="1"/>
        <v>0</v>
      </c>
      <c r="G24" s="70">
        <f t="shared" si="0"/>
        <v>0</v>
      </c>
      <c r="I24" s="225"/>
    </row>
    <row r="25" spans="1:18" ht="15" customHeight="1" x14ac:dyDescent="0.25">
      <c r="A25" s="76" t="s">
        <v>29</v>
      </c>
      <c r="B25" s="74">
        <v>0</v>
      </c>
      <c r="C25" s="74">
        <v>0</v>
      </c>
      <c r="D25" s="307">
        <v>0</v>
      </c>
      <c r="E25" s="74">
        <v>0</v>
      </c>
      <c r="F25" s="69">
        <f t="shared" si="1"/>
        <v>0</v>
      </c>
      <c r="G25" s="70">
        <f t="shared" si="0"/>
        <v>0</v>
      </c>
      <c r="I25" s="225"/>
    </row>
    <row r="26" spans="1:18" ht="15" customHeight="1" x14ac:dyDescent="0.25">
      <c r="A26" s="76" t="s">
        <v>30</v>
      </c>
      <c r="B26" s="74">
        <v>0</v>
      </c>
      <c r="C26" s="74">
        <v>0</v>
      </c>
      <c r="D26" s="307">
        <v>0</v>
      </c>
      <c r="E26" s="74">
        <v>0</v>
      </c>
      <c r="F26" s="69">
        <f t="shared" si="1"/>
        <v>0</v>
      </c>
      <c r="G26" s="70">
        <f t="shared" si="0"/>
        <v>0</v>
      </c>
      <c r="I26" s="225"/>
    </row>
    <row r="27" spans="1:18" ht="15" customHeight="1" x14ac:dyDescent="0.25">
      <c r="A27" s="76" t="s">
        <v>31</v>
      </c>
      <c r="B27" s="74">
        <v>0</v>
      </c>
      <c r="C27" s="74">
        <v>0</v>
      </c>
      <c r="D27" s="307">
        <v>0</v>
      </c>
      <c r="E27" s="74">
        <v>0</v>
      </c>
      <c r="F27" s="69">
        <f t="shared" si="1"/>
        <v>0</v>
      </c>
      <c r="G27" s="70">
        <f t="shared" si="0"/>
        <v>0</v>
      </c>
      <c r="I27" s="225"/>
    </row>
    <row r="28" spans="1:18" ht="15" customHeight="1" x14ac:dyDescent="0.25">
      <c r="A28" s="76" t="s">
        <v>87</v>
      </c>
      <c r="B28" s="74">
        <v>0</v>
      </c>
      <c r="C28" s="74">
        <v>0</v>
      </c>
      <c r="D28" s="307">
        <v>0</v>
      </c>
      <c r="E28" s="74">
        <v>0</v>
      </c>
      <c r="F28" s="69">
        <f t="shared" si="1"/>
        <v>0</v>
      </c>
      <c r="G28" s="70">
        <f t="shared" si="0"/>
        <v>0</v>
      </c>
      <c r="I28" s="225"/>
    </row>
    <row r="29" spans="1:18" ht="15" customHeight="1" x14ac:dyDescent="0.25">
      <c r="A29" s="76" t="s">
        <v>32</v>
      </c>
      <c r="B29" s="74">
        <v>0</v>
      </c>
      <c r="C29" s="74">
        <v>0</v>
      </c>
      <c r="D29" s="307">
        <v>0</v>
      </c>
      <c r="E29" s="74">
        <v>0</v>
      </c>
      <c r="F29" s="69">
        <f t="shared" si="1"/>
        <v>0</v>
      </c>
      <c r="G29" s="70">
        <f t="shared" si="0"/>
        <v>0</v>
      </c>
      <c r="I29" s="225"/>
    </row>
    <row r="30" spans="1:18" ht="15" customHeight="1" x14ac:dyDescent="0.25">
      <c r="A30" s="217" t="s">
        <v>199</v>
      </c>
      <c r="B30" s="74">
        <v>0</v>
      </c>
      <c r="C30" s="74">
        <v>0</v>
      </c>
      <c r="D30" s="307">
        <v>0</v>
      </c>
      <c r="E30" s="74">
        <v>0</v>
      </c>
      <c r="F30" s="69">
        <f t="shared" si="1"/>
        <v>0</v>
      </c>
      <c r="G30" s="70">
        <f t="shared" si="0"/>
        <v>0</v>
      </c>
      <c r="I30" s="225"/>
    </row>
    <row r="31" spans="1:18" ht="15" customHeight="1" x14ac:dyDescent="0.25">
      <c r="A31" s="76" t="s">
        <v>200</v>
      </c>
      <c r="B31" s="74">
        <v>0</v>
      </c>
      <c r="C31" s="74">
        <v>0</v>
      </c>
      <c r="D31" s="307">
        <v>0</v>
      </c>
      <c r="E31" s="74">
        <v>0</v>
      </c>
      <c r="F31" s="69">
        <f t="shared" si="1"/>
        <v>0</v>
      </c>
      <c r="G31" s="70">
        <f t="shared" si="0"/>
        <v>0</v>
      </c>
      <c r="I31" s="225"/>
    </row>
    <row r="32" spans="1:18" ht="15" customHeight="1" x14ac:dyDescent="0.25">
      <c r="A32" s="350" t="s">
        <v>211</v>
      </c>
      <c r="B32" s="74">
        <v>0</v>
      </c>
      <c r="C32" s="74">
        <v>0</v>
      </c>
      <c r="D32" s="307">
        <v>0</v>
      </c>
      <c r="E32" s="74">
        <v>0</v>
      </c>
      <c r="F32" s="69">
        <f t="shared" ref="F32" si="2">E32-C32</f>
        <v>0</v>
      </c>
      <c r="G32" s="70">
        <f t="shared" ref="G32" si="3">IF(ISBLANK(F32),"  ",IF(C32&gt;0,F32/C32,IF(F32&gt;0,1,0)))</f>
        <v>0</v>
      </c>
      <c r="I32" s="225"/>
    </row>
    <row r="33" spans="1:14" ht="15" customHeight="1" x14ac:dyDescent="0.25">
      <c r="A33" s="77" t="s">
        <v>33</v>
      </c>
      <c r="B33" s="74"/>
      <c r="C33" s="74"/>
      <c r="D33" s="307"/>
      <c r="E33" s="74"/>
      <c r="F33" s="74"/>
      <c r="G33" s="66"/>
      <c r="I33" s="225"/>
    </row>
    <row r="34" spans="1:14" ht="15" customHeight="1" x14ac:dyDescent="0.25">
      <c r="A34" s="73" t="s">
        <v>34</v>
      </c>
      <c r="B34" s="69">
        <v>0</v>
      </c>
      <c r="C34" s="69">
        <v>0</v>
      </c>
      <c r="D34" s="306">
        <v>0</v>
      </c>
      <c r="E34" s="69">
        <v>0</v>
      </c>
      <c r="F34" s="69">
        <f>E34-C34</f>
        <v>0</v>
      </c>
      <c r="G34" s="70">
        <f>IF(ISBLANK(F34),"  ",IF(C34&gt;0,F34/C34,IF(F34&gt;0,1,0)))</f>
        <v>0</v>
      </c>
      <c r="I34" s="225"/>
    </row>
    <row r="35" spans="1:14" ht="15" customHeight="1" x14ac:dyDescent="0.25">
      <c r="A35" s="78" t="s">
        <v>35</v>
      </c>
      <c r="B35" s="74"/>
      <c r="C35" s="74"/>
      <c r="D35" s="307"/>
      <c r="E35" s="74"/>
      <c r="F35" s="74"/>
      <c r="G35" s="66"/>
      <c r="I35" s="225"/>
    </row>
    <row r="36" spans="1:14" ht="15" customHeight="1" x14ac:dyDescent="0.25">
      <c r="A36" s="73" t="s">
        <v>34</v>
      </c>
      <c r="B36" s="65">
        <v>0</v>
      </c>
      <c r="C36" s="65">
        <v>0</v>
      </c>
      <c r="D36" s="305">
        <v>0</v>
      </c>
      <c r="E36" s="65">
        <v>0</v>
      </c>
      <c r="F36" s="69">
        <f>E36-C36</f>
        <v>0</v>
      </c>
      <c r="G36" s="70">
        <f>IF(ISBLANK(F36),"  ",IF(C36&gt;0,F36/C36,IF(F36&gt;0,1,0)))</f>
        <v>0</v>
      </c>
      <c r="I36" s="225"/>
    </row>
    <row r="37" spans="1:14" ht="15" customHeight="1" x14ac:dyDescent="0.25">
      <c r="A37" s="75" t="s">
        <v>36</v>
      </c>
      <c r="B37" s="74"/>
      <c r="C37" s="74"/>
      <c r="D37" s="307"/>
      <c r="E37" s="74"/>
      <c r="F37" s="72"/>
      <c r="G37" s="70" t="str">
        <f>IF(ISBLANK(F37),"  ",IF(C37&gt;0,F37/C37,IF(F37&gt;0,1,0)))</f>
        <v xml:space="preserve">  </v>
      </c>
      <c r="I37" s="225"/>
    </row>
    <row r="38" spans="1:14" s="124" customFormat="1" ht="15" customHeight="1" x14ac:dyDescent="0.25">
      <c r="A38" s="79" t="s">
        <v>38</v>
      </c>
      <c r="B38" s="80">
        <v>1245091</v>
      </c>
      <c r="C38" s="80">
        <v>1245091</v>
      </c>
      <c r="D38" s="311">
        <v>1245091</v>
      </c>
      <c r="E38" s="80">
        <v>1245091</v>
      </c>
      <c r="F38" s="80">
        <f>E38-C38</f>
        <v>0</v>
      </c>
      <c r="G38" s="81">
        <f>IF(ISBLANK(F38),"  ",IF(C38&gt;0,F38/C38,IF(F38&gt;0,1,0)))</f>
        <v>0</v>
      </c>
      <c r="I38" s="226"/>
    </row>
    <row r="39" spans="1:14" ht="15" customHeight="1" x14ac:dyDescent="0.25">
      <c r="A39" s="77" t="s">
        <v>39</v>
      </c>
      <c r="B39" s="74"/>
      <c r="C39" s="74"/>
      <c r="D39" s="307"/>
      <c r="E39" s="74"/>
      <c r="F39" s="74"/>
      <c r="G39" s="66"/>
      <c r="I39" s="225"/>
    </row>
    <row r="40" spans="1:14" ht="15" customHeight="1" x14ac:dyDescent="0.25">
      <c r="A40" s="82" t="s">
        <v>40</v>
      </c>
      <c r="B40" s="69">
        <v>0</v>
      </c>
      <c r="C40" s="69">
        <v>0</v>
      </c>
      <c r="D40" s="306">
        <v>0</v>
      </c>
      <c r="E40" s="69">
        <v>0</v>
      </c>
      <c r="F40" s="69">
        <f>E40-C40</f>
        <v>0</v>
      </c>
      <c r="G40" s="70">
        <f t="shared" ref="G40:G45" si="4">IF(ISBLANK(F40),"  ",IF(C40&gt;0,F40/C40,IF(F40&gt;0,1,0)))</f>
        <v>0</v>
      </c>
      <c r="I40" s="225"/>
    </row>
    <row r="41" spans="1:14" ht="15" customHeight="1" x14ac:dyDescent="0.25">
      <c r="A41" s="83" t="s">
        <v>41</v>
      </c>
      <c r="B41" s="69">
        <v>0</v>
      </c>
      <c r="C41" s="69">
        <v>0</v>
      </c>
      <c r="D41" s="306">
        <v>0</v>
      </c>
      <c r="E41" s="69">
        <v>0</v>
      </c>
      <c r="F41" s="69">
        <f t="shared" ref="F41:F45" si="5">E41-C41</f>
        <v>0</v>
      </c>
      <c r="G41" s="70">
        <f t="shared" si="4"/>
        <v>0</v>
      </c>
      <c r="I41" s="225"/>
    </row>
    <row r="42" spans="1:14" ht="15" customHeight="1" x14ac:dyDescent="0.25">
      <c r="A42" s="83" t="s">
        <v>42</v>
      </c>
      <c r="B42" s="69">
        <v>0</v>
      </c>
      <c r="C42" s="69">
        <v>0</v>
      </c>
      <c r="D42" s="306">
        <v>0</v>
      </c>
      <c r="E42" s="69">
        <v>0</v>
      </c>
      <c r="F42" s="69">
        <f t="shared" si="5"/>
        <v>0</v>
      </c>
      <c r="G42" s="70">
        <f t="shared" si="4"/>
        <v>0</v>
      </c>
      <c r="I42" s="225"/>
    </row>
    <row r="43" spans="1:14" ht="15" customHeight="1" x14ac:dyDescent="0.25">
      <c r="A43" s="83" t="s">
        <v>43</v>
      </c>
      <c r="B43" s="69">
        <v>0</v>
      </c>
      <c r="C43" s="69">
        <v>0</v>
      </c>
      <c r="D43" s="306">
        <v>0</v>
      </c>
      <c r="E43" s="69">
        <v>0</v>
      </c>
      <c r="F43" s="69">
        <f t="shared" si="5"/>
        <v>0</v>
      </c>
      <c r="G43" s="70">
        <f t="shared" si="4"/>
        <v>0</v>
      </c>
      <c r="I43" s="225"/>
    </row>
    <row r="44" spans="1:14" ht="15" customHeight="1" x14ac:dyDescent="0.25">
      <c r="A44" s="84" t="s">
        <v>44</v>
      </c>
      <c r="B44" s="69">
        <v>0</v>
      </c>
      <c r="C44" s="69">
        <v>0</v>
      </c>
      <c r="D44" s="306">
        <v>0</v>
      </c>
      <c r="E44" s="69">
        <v>0</v>
      </c>
      <c r="F44" s="69">
        <f t="shared" si="5"/>
        <v>0</v>
      </c>
      <c r="G44" s="70">
        <f t="shared" si="4"/>
        <v>0</v>
      </c>
      <c r="I44" s="225"/>
    </row>
    <row r="45" spans="1:14" s="124" customFormat="1" ht="15" customHeight="1" x14ac:dyDescent="0.25">
      <c r="A45" s="77" t="s">
        <v>45</v>
      </c>
      <c r="B45" s="85">
        <v>0</v>
      </c>
      <c r="C45" s="85">
        <v>0</v>
      </c>
      <c r="D45" s="315">
        <v>0</v>
      </c>
      <c r="E45" s="85">
        <v>0</v>
      </c>
      <c r="F45" s="87">
        <f t="shared" si="5"/>
        <v>0</v>
      </c>
      <c r="G45" s="81">
        <f t="shared" si="4"/>
        <v>0</v>
      </c>
      <c r="I45" s="226"/>
      <c r="N45" s="124" t="s">
        <v>46</v>
      </c>
    </row>
    <row r="46" spans="1:14" ht="15" customHeight="1" x14ac:dyDescent="0.25">
      <c r="A46" s="75" t="s">
        <v>46</v>
      </c>
      <c r="B46" s="74"/>
      <c r="C46" s="74"/>
      <c r="D46" s="307"/>
      <c r="E46" s="74"/>
      <c r="F46" s="74"/>
      <c r="G46" s="66"/>
      <c r="I46" s="225"/>
    </row>
    <row r="47" spans="1:14" s="124" customFormat="1" ht="15" customHeight="1" x14ac:dyDescent="0.25">
      <c r="A47" s="86" t="s">
        <v>47</v>
      </c>
      <c r="B47" s="87">
        <v>0</v>
      </c>
      <c r="C47" s="87">
        <v>0</v>
      </c>
      <c r="D47" s="310">
        <v>0</v>
      </c>
      <c r="E47" s="87">
        <v>0</v>
      </c>
      <c r="F47" s="87">
        <f>E47-C47</f>
        <v>0</v>
      </c>
      <c r="G47" s="81">
        <f>IF(ISBLANK(F47),"  ",IF(C47&gt;0,F47/C47,IF(F47&gt;0,1,0)))</f>
        <v>0</v>
      </c>
      <c r="I47" s="226"/>
    </row>
    <row r="48" spans="1:14" ht="15" customHeight="1" x14ac:dyDescent="0.25">
      <c r="A48" s="75" t="s">
        <v>46</v>
      </c>
      <c r="B48" s="80"/>
      <c r="C48" s="80"/>
      <c r="D48" s="311"/>
      <c r="E48" s="80"/>
      <c r="F48" s="74"/>
      <c r="G48" s="66"/>
      <c r="I48" s="226"/>
    </row>
    <row r="49" spans="1:9" ht="15" customHeight="1" x14ac:dyDescent="0.25">
      <c r="A49" s="86" t="s">
        <v>198</v>
      </c>
      <c r="B49" s="87">
        <v>0</v>
      </c>
      <c r="C49" s="87">
        <v>0</v>
      </c>
      <c r="D49" s="310">
        <v>0</v>
      </c>
      <c r="E49" s="87">
        <v>0</v>
      </c>
      <c r="F49" s="87">
        <f>E49-C49</f>
        <v>0</v>
      </c>
      <c r="G49" s="81">
        <f>IF(ISBLANK(F49)," ",IF(C49&gt;0,F49/C49,IF(F49&gt;0,1,0)))</f>
        <v>0</v>
      </c>
      <c r="I49" s="226"/>
    </row>
    <row r="50" spans="1:9" ht="15" customHeight="1" x14ac:dyDescent="0.25">
      <c r="A50" s="73"/>
      <c r="B50" s="65"/>
      <c r="C50" s="65"/>
      <c r="D50" s="305"/>
      <c r="E50" s="65"/>
      <c r="F50" s="65"/>
      <c r="G50" s="67"/>
      <c r="I50" s="225"/>
    </row>
    <row r="51" spans="1:9" s="124" customFormat="1" ht="15" customHeight="1" x14ac:dyDescent="0.25">
      <c r="A51" s="86" t="s">
        <v>48</v>
      </c>
      <c r="B51" s="87">
        <v>0</v>
      </c>
      <c r="C51" s="87">
        <v>0</v>
      </c>
      <c r="D51" s="310">
        <v>0</v>
      </c>
      <c r="E51" s="87">
        <v>0</v>
      </c>
      <c r="F51" s="87">
        <f>E51-C51</f>
        <v>0</v>
      </c>
      <c r="G51" s="81">
        <f>IF(ISBLANK(F51),"  ",IF(C51&gt;0,F51/C51,IF(F51&gt;0,1,0)))</f>
        <v>0</v>
      </c>
      <c r="I51" s="226"/>
    </row>
    <row r="52" spans="1:9" ht="15" customHeight="1" x14ac:dyDescent="0.25">
      <c r="A52" s="75" t="s">
        <v>46</v>
      </c>
      <c r="B52" s="74"/>
      <c r="C52" s="74"/>
      <c r="D52" s="307"/>
      <c r="E52" s="74"/>
      <c r="F52" s="74"/>
      <c r="G52" s="66"/>
      <c r="I52" s="225"/>
    </row>
    <row r="53" spans="1:9" s="124" customFormat="1" ht="15" customHeight="1" x14ac:dyDescent="0.25">
      <c r="A53" s="77" t="s">
        <v>49</v>
      </c>
      <c r="B53" s="85">
        <v>0</v>
      </c>
      <c r="C53" s="85">
        <v>0</v>
      </c>
      <c r="D53" s="315">
        <v>0</v>
      </c>
      <c r="E53" s="85">
        <v>0</v>
      </c>
      <c r="F53" s="85">
        <f>E53-C53</f>
        <v>0</v>
      </c>
      <c r="G53" s="81">
        <f>IF(ISBLANK(F53),"  ",IF(C53&gt;0,F53/C53,IF(F53&gt;0,1,0)))</f>
        <v>0</v>
      </c>
      <c r="I53" s="226"/>
    </row>
    <row r="54" spans="1:9" ht="15" customHeight="1" x14ac:dyDescent="0.25">
      <c r="A54" s="75" t="s">
        <v>46</v>
      </c>
      <c r="B54" s="74"/>
      <c r="C54" s="74"/>
      <c r="D54" s="307"/>
      <c r="E54" s="74"/>
      <c r="F54" s="74"/>
      <c r="G54" s="66"/>
      <c r="I54" s="225"/>
    </row>
    <row r="55" spans="1:9" s="124" customFormat="1" ht="15" customHeight="1" x14ac:dyDescent="0.25">
      <c r="A55" s="88" t="s">
        <v>50</v>
      </c>
      <c r="B55" s="89">
        <v>0</v>
      </c>
      <c r="C55" s="89">
        <v>0</v>
      </c>
      <c r="D55" s="316">
        <v>0</v>
      </c>
      <c r="E55" s="89">
        <v>0</v>
      </c>
      <c r="F55" s="89">
        <f>E55-C55</f>
        <v>0</v>
      </c>
      <c r="G55" s="81">
        <f>IF(ISBLANK(F55),"  ",IF(C55&gt;0,F55/C55,IF(F55&gt;0,1,0)))</f>
        <v>0</v>
      </c>
      <c r="I55" s="226"/>
    </row>
    <row r="56" spans="1:9" ht="15" customHeight="1" x14ac:dyDescent="0.25">
      <c r="A56" s="77"/>
      <c r="B56" s="65"/>
      <c r="C56" s="65"/>
      <c r="D56" s="305"/>
      <c r="E56" s="65"/>
      <c r="F56" s="65"/>
      <c r="G56" s="90"/>
      <c r="I56" s="225"/>
    </row>
    <row r="57" spans="1:9" s="124" customFormat="1" ht="15" customHeight="1" x14ac:dyDescent="0.25">
      <c r="A57" s="77" t="s">
        <v>51</v>
      </c>
      <c r="B57" s="85">
        <v>0</v>
      </c>
      <c r="C57" s="85">
        <v>0</v>
      </c>
      <c r="D57" s="315">
        <v>0</v>
      </c>
      <c r="E57" s="85">
        <v>0</v>
      </c>
      <c r="F57" s="89">
        <f>E57-C57</f>
        <v>0</v>
      </c>
      <c r="G57" s="81">
        <f>IF(ISBLANK(F57),"  ",IF(C57&gt;0,F57/C57,IF(F57&gt;0,1,0)))</f>
        <v>0</v>
      </c>
      <c r="I57" s="226"/>
    </row>
    <row r="58" spans="1:9" ht="15" customHeight="1" x14ac:dyDescent="0.25">
      <c r="A58" s="75"/>
      <c r="B58" s="74"/>
      <c r="C58" s="74"/>
      <c r="D58" s="307"/>
      <c r="E58" s="74"/>
      <c r="F58" s="74"/>
      <c r="G58" s="66"/>
      <c r="I58" s="225"/>
    </row>
    <row r="59" spans="1:9" s="124" customFormat="1" ht="15" customHeight="1" x14ac:dyDescent="0.25">
      <c r="A59" s="91" t="s">
        <v>52</v>
      </c>
      <c r="B59" s="85">
        <v>1245091</v>
      </c>
      <c r="C59" s="85">
        <v>1245091</v>
      </c>
      <c r="D59" s="315">
        <v>1245091</v>
      </c>
      <c r="E59" s="85">
        <v>1245091</v>
      </c>
      <c r="F59" s="85">
        <f>E59-C59</f>
        <v>0</v>
      </c>
      <c r="G59" s="81">
        <f>IF(ISBLANK(F59),"  ",IF(C59&gt;0,F59/C59,IF(F59&gt;0,1,0)))</f>
        <v>0</v>
      </c>
      <c r="I59" s="226"/>
    </row>
    <row r="60" spans="1:9" ht="15" customHeight="1" x14ac:dyDescent="0.25">
      <c r="A60" s="92"/>
      <c r="B60" s="74"/>
      <c r="C60" s="74"/>
      <c r="D60" s="307"/>
      <c r="E60" s="74"/>
      <c r="F60" s="74"/>
      <c r="G60" s="66" t="s">
        <v>46</v>
      </c>
      <c r="I60" s="225"/>
    </row>
    <row r="61" spans="1:9" ht="15" customHeight="1" x14ac:dyDescent="0.25">
      <c r="A61" s="93"/>
      <c r="B61" s="65"/>
      <c r="C61" s="65"/>
      <c r="D61" s="305"/>
      <c r="E61" s="65"/>
      <c r="F61" s="65"/>
      <c r="G61" s="67" t="s">
        <v>46</v>
      </c>
      <c r="I61" s="225"/>
    </row>
    <row r="62" spans="1:9" ht="15" customHeight="1" x14ac:dyDescent="0.25">
      <c r="A62" s="91" t="s">
        <v>53</v>
      </c>
      <c r="B62" s="65"/>
      <c r="C62" s="65"/>
      <c r="D62" s="305"/>
      <c r="E62" s="65"/>
      <c r="F62" s="65"/>
      <c r="G62" s="67"/>
      <c r="I62" s="225"/>
    </row>
    <row r="63" spans="1:9" ht="15" customHeight="1" x14ac:dyDescent="0.25">
      <c r="A63" s="73" t="s">
        <v>54</v>
      </c>
      <c r="B63" s="65">
        <v>0</v>
      </c>
      <c r="C63" s="65">
        <v>0</v>
      </c>
      <c r="D63" s="305">
        <v>0</v>
      </c>
      <c r="E63" s="65">
        <v>0</v>
      </c>
      <c r="F63" s="230">
        <f>E63-C63</f>
        <v>0</v>
      </c>
      <c r="G63" s="70">
        <f t="shared" ref="G63:G76" si="6">IF(ISBLANK(F63),"  ",IF(C63&gt;0,F63/C63,IF(F63&gt;0,1,0)))</f>
        <v>0</v>
      </c>
      <c r="I63" s="225"/>
    </row>
    <row r="64" spans="1:9" ht="15" customHeight="1" x14ac:dyDescent="0.25">
      <c r="A64" s="75" t="s">
        <v>55</v>
      </c>
      <c r="B64" s="74">
        <v>0</v>
      </c>
      <c r="C64" s="74">
        <v>0</v>
      </c>
      <c r="D64" s="307">
        <v>0</v>
      </c>
      <c r="E64" s="74">
        <v>0</v>
      </c>
      <c r="F64" s="230">
        <f t="shared" ref="F64:F76" si="7">E64-C64</f>
        <v>0</v>
      </c>
      <c r="G64" s="70">
        <f t="shared" si="6"/>
        <v>0</v>
      </c>
      <c r="I64" s="225"/>
    </row>
    <row r="65" spans="1:9" ht="15" customHeight="1" x14ac:dyDescent="0.25">
      <c r="A65" s="75" t="s">
        <v>56</v>
      </c>
      <c r="B65" s="74">
        <v>0</v>
      </c>
      <c r="C65" s="74">
        <v>0</v>
      </c>
      <c r="D65" s="307">
        <v>0</v>
      </c>
      <c r="E65" s="74">
        <v>0</v>
      </c>
      <c r="F65" s="230">
        <f t="shared" si="7"/>
        <v>0</v>
      </c>
      <c r="G65" s="70">
        <f t="shared" si="6"/>
        <v>0</v>
      </c>
      <c r="I65" s="225"/>
    </row>
    <row r="66" spans="1:9" ht="15" customHeight="1" x14ac:dyDescent="0.25">
      <c r="A66" s="75" t="s">
        <v>57</v>
      </c>
      <c r="B66" s="74">
        <v>1241226.9300000002</v>
      </c>
      <c r="C66" s="74">
        <v>1241091</v>
      </c>
      <c r="D66" s="307">
        <v>1241091</v>
      </c>
      <c r="E66" s="74">
        <v>1241091</v>
      </c>
      <c r="F66" s="230">
        <f t="shared" si="7"/>
        <v>0</v>
      </c>
      <c r="G66" s="70">
        <f t="shared" si="6"/>
        <v>0</v>
      </c>
      <c r="I66" s="225"/>
    </row>
    <row r="67" spans="1:9" ht="15" customHeight="1" x14ac:dyDescent="0.25">
      <c r="A67" s="75" t="s">
        <v>58</v>
      </c>
      <c r="B67" s="74">
        <v>0</v>
      </c>
      <c r="C67" s="74">
        <v>0</v>
      </c>
      <c r="D67" s="307">
        <v>0</v>
      </c>
      <c r="E67" s="74">
        <v>0</v>
      </c>
      <c r="F67" s="230">
        <f t="shared" si="7"/>
        <v>0</v>
      </c>
      <c r="G67" s="70">
        <f t="shared" si="6"/>
        <v>0</v>
      </c>
      <c r="I67" s="225"/>
    </row>
    <row r="68" spans="1:9" ht="15" customHeight="1" x14ac:dyDescent="0.25">
      <c r="A68" s="75" t="s">
        <v>59</v>
      </c>
      <c r="B68" s="74">
        <v>3864.07</v>
      </c>
      <c r="C68" s="74">
        <v>4000</v>
      </c>
      <c r="D68" s="307">
        <v>4000</v>
      </c>
      <c r="E68" s="74">
        <v>4000</v>
      </c>
      <c r="F68" s="230">
        <f t="shared" si="7"/>
        <v>0</v>
      </c>
      <c r="G68" s="70">
        <f t="shared" si="6"/>
        <v>0</v>
      </c>
      <c r="I68" s="225"/>
    </row>
    <row r="69" spans="1:9" ht="15" customHeight="1" x14ac:dyDescent="0.25">
      <c r="A69" s="75" t="s">
        <v>60</v>
      </c>
      <c r="B69" s="74">
        <v>0</v>
      </c>
      <c r="C69" s="74">
        <v>0</v>
      </c>
      <c r="D69" s="307">
        <v>0</v>
      </c>
      <c r="E69" s="74">
        <v>0</v>
      </c>
      <c r="F69" s="230">
        <f t="shared" si="7"/>
        <v>0</v>
      </c>
      <c r="G69" s="70">
        <f t="shared" si="6"/>
        <v>0</v>
      </c>
      <c r="I69" s="225"/>
    </row>
    <row r="70" spans="1:9" ht="15" customHeight="1" x14ac:dyDescent="0.25">
      <c r="A70" s="75" t="s">
        <v>61</v>
      </c>
      <c r="B70" s="74">
        <v>0</v>
      </c>
      <c r="C70" s="74">
        <v>0</v>
      </c>
      <c r="D70" s="307">
        <v>0</v>
      </c>
      <c r="E70" s="74">
        <v>0</v>
      </c>
      <c r="F70" s="230">
        <f t="shared" si="7"/>
        <v>0</v>
      </c>
      <c r="G70" s="70">
        <f t="shared" si="6"/>
        <v>0</v>
      </c>
      <c r="I70" s="225"/>
    </row>
    <row r="71" spans="1:9" s="124" customFormat="1" ht="15" customHeight="1" x14ac:dyDescent="0.25">
      <c r="A71" s="94" t="s">
        <v>62</v>
      </c>
      <c r="B71" s="80">
        <v>1245091.0000000002</v>
      </c>
      <c r="C71" s="80">
        <v>1245091</v>
      </c>
      <c r="D71" s="311">
        <v>1245091</v>
      </c>
      <c r="E71" s="80">
        <v>1245091</v>
      </c>
      <c r="F71" s="89">
        <f t="shared" si="7"/>
        <v>0</v>
      </c>
      <c r="G71" s="81">
        <f t="shared" si="6"/>
        <v>0</v>
      </c>
      <c r="I71" s="226"/>
    </row>
    <row r="72" spans="1:9" ht="15" customHeight="1" x14ac:dyDescent="0.25">
      <c r="A72" s="75" t="s">
        <v>63</v>
      </c>
      <c r="B72" s="74">
        <v>0</v>
      </c>
      <c r="C72" s="74">
        <v>0</v>
      </c>
      <c r="D72" s="307">
        <v>0</v>
      </c>
      <c r="E72" s="74">
        <v>0</v>
      </c>
      <c r="F72" s="230">
        <f t="shared" si="7"/>
        <v>0</v>
      </c>
      <c r="G72" s="70">
        <f t="shared" si="6"/>
        <v>0</v>
      </c>
      <c r="I72" s="225"/>
    </row>
    <row r="73" spans="1:9" ht="15" customHeight="1" x14ac:dyDescent="0.25">
      <c r="A73" s="75" t="s">
        <v>64</v>
      </c>
      <c r="B73" s="74">
        <v>0</v>
      </c>
      <c r="C73" s="74">
        <v>0</v>
      </c>
      <c r="D73" s="307">
        <v>0</v>
      </c>
      <c r="E73" s="74">
        <v>0</v>
      </c>
      <c r="F73" s="230">
        <f t="shared" si="7"/>
        <v>0</v>
      </c>
      <c r="G73" s="70">
        <f t="shared" si="6"/>
        <v>0</v>
      </c>
      <c r="I73" s="225"/>
    </row>
    <row r="74" spans="1:9" ht="15" customHeight="1" x14ac:dyDescent="0.25">
      <c r="A74" s="75" t="s">
        <v>65</v>
      </c>
      <c r="B74" s="74">
        <v>0</v>
      </c>
      <c r="C74" s="74">
        <v>0</v>
      </c>
      <c r="D74" s="307">
        <v>0</v>
      </c>
      <c r="E74" s="74">
        <v>0</v>
      </c>
      <c r="F74" s="230">
        <f t="shared" si="7"/>
        <v>0</v>
      </c>
      <c r="G74" s="70">
        <f t="shared" si="6"/>
        <v>0</v>
      </c>
      <c r="I74" s="225"/>
    </row>
    <row r="75" spans="1:9" ht="15" customHeight="1" x14ac:dyDescent="0.25">
      <c r="A75" s="75" t="s">
        <v>66</v>
      </c>
      <c r="B75" s="74">
        <v>0</v>
      </c>
      <c r="C75" s="74">
        <v>0</v>
      </c>
      <c r="D75" s="307">
        <v>0</v>
      </c>
      <c r="E75" s="74">
        <v>0</v>
      </c>
      <c r="F75" s="230">
        <f t="shared" si="7"/>
        <v>0</v>
      </c>
      <c r="G75" s="70">
        <f t="shared" si="6"/>
        <v>0</v>
      </c>
      <c r="I75" s="225"/>
    </row>
    <row r="76" spans="1:9" s="124" customFormat="1" ht="15" customHeight="1" x14ac:dyDescent="0.25">
      <c r="A76" s="95" t="s">
        <v>67</v>
      </c>
      <c r="B76" s="96">
        <v>1245091.0000000002</v>
      </c>
      <c r="C76" s="96">
        <v>1245091</v>
      </c>
      <c r="D76" s="317">
        <v>1245091</v>
      </c>
      <c r="E76" s="96">
        <v>1245091</v>
      </c>
      <c r="F76" s="89">
        <f t="shared" si="7"/>
        <v>0</v>
      </c>
      <c r="G76" s="81">
        <f t="shared" si="6"/>
        <v>0</v>
      </c>
      <c r="I76" s="226"/>
    </row>
    <row r="77" spans="1:9" ht="15" customHeight="1" x14ac:dyDescent="0.25">
      <c r="A77" s="93"/>
      <c r="B77" s="65"/>
      <c r="C77" s="65"/>
      <c r="D77" s="305"/>
      <c r="E77" s="65"/>
      <c r="F77" s="65"/>
      <c r="G77" s="67"/>
      <c r="I77" s="225"/>
    </row>
    <row r="78" spans="1:9" ht="15" customHeight="1" x14ac:dyDescent="0.25">
      <c r="A78" s="91" t="s">
        <v>68</v>
      </c>
      <c r="B78" s="65"/>
      <c r="C78" s="65"/>
      <c r="D78" s="305"/>
      <c r="E78" s="65"/>
      <c r="F78" s="65"/>
      <c r="G78" s="67"/>
      <c r="I78" s="225"/>
    </row>
    <row r="79" spans="1:9" ht="15" customHeight="1" x14ac:dyDescent="0.25">
      <c r="A79" s="73" t="s">
        <v>69</v>
      </c>
      <c r="B79" s="69">
        <v>0</v>
      </c>
      <c r="C79" s="69">
        <v>0</v>
      </c>
      <c r="D79" s="306">
        <v>0</v>
      </c>
      <c r="E79" s="69">
        <v>0</v>
      </c>
      <c r="F79" s="65">
        <f>E79-C79</f>
        <v>0</v>
      </c>
      <c r="G79" s="70">
        <f t="shared" ref="G79:G97" si="8">IF(ISBLANK(F79),"  ",IF(C79&gt;0,F79/C79,IF(F79&gt;0,1,0)))</f>
        <v>0</v>
      </c>
      <c r="I79" s="225"/>
    </row>
    <row r="80" spans="1:9" ht="15" customHeight="1" x14ac:dyDescent="0.25">
      <c r="A80" s="75" t="s">
        <v>70</v>
      </c>
      <c r="B80" s="72">
        <v>0</v>
      </c>
      <c r="C80" s="72">
        <v>0</v>
      </c>
      <c r="D80" s="314">
        <v>0</v>
      </c>
      <c r="E80" s="72">
        <v>0</v>
      </c>
      <c r="F80" s="74">
        <f>E80-C80</f>
        <v>0</v>
      </c>
      <c r="G80" s="70">
        <f t="shared" si="8"/>
        <v>0</v>
      </c>
      <c r="I80" s="225"/>
    </row>
    <row r="81" spans="1:9" ht="15" customHeight="1" x14ac:dyDescent="0.25">
      <c r="A81" s="75" t="s">
        <v>71</v>
      </c>
      <c r="B81" s="65">
        <v>0</v>
      </c>
      <c r="C81" s="65">
        <v>0</v>
      </c>
      <c r="D81" s="305">
        <v>0</v>
      </c>
      <c r="E81" s="65">
        <v>0</v>
      </c>
      <c r="F81" s="74">
        <f t="shared" ref="F81:F96" si="9">E81-C81</f>
        <v>0</v>
      </c>
      <c r="G81" s="70">
        <f t="shared" si="8"/>
        <v>0</v>
      </c>
      <c r="I81" s="225"/>
    </row>
    <row r="82" spans="1:9" s="124" customFormat="1" ht="15" customHeight="1" x14ac:dyDescent="0.25">
      <c r="A82" s="94" t="s">
        <v>72</v>
      </c>
      <c r="B82" s="96">
        <v>0</v>
      </c>
      <c r="C82" s="96">
        <v>0</v>
      </c>
      <c r="D82" s="317">
        <v>0</v>
      </c>
      <c r="E82" s="96">
        <v>0</v>
      </c>
      <c r="F82" s="80">
        <f t="shared" si="9"/>
        <v>0</v>
      </c>
      <c r="G82" s="81">
        <f t="shared" si="8"/>
        <v>0</v>
      </c>
      <c r="I82" s="226"/>
    </row>
    <row r="83" spans="1:9" ht="15" customHeight="1" x14ac:dyDescent="0.25">
      <c r="A83" s="75" t="s">
        <v>73</v>
      </c>
      <c r="B83" s="72">
        <v>0</v>
      </c>
      <c r="C83" s="72">
        <v>0</v>
      </c>
      <c r="D83" s="314">
        <v>0</v>
      </c>
      <c r="E83" s="72">
        <v>0</v>
      </c>
      <c r="F83" s="74">
        <f t="shared" si="9"/>
        <v>0</v>
      </c>
      <c r="G83" s="70">
        <f t="shared" si="8"/>
        <v>0</v>
      </c>
      <c r="I83" s="225"/>
    </row>
    <row r="84" spans="1:9" ht="15" customHeight="1" x14ac:dyDescent="0.25">
      <c r="A84" s="75" t="s">
        <v>74</v>
      </c>
      <c r="B84" s="69">
        <v>623400.92999999993</v>
      </c>
      <c r="C84" s="69">
        <v>619091</v>
      </c>
      <c r="D84" s="306">
        <v>619091</v>
      </c>
      <c r="E84" s="69">
        <v>619091</v>
      </c>
      <c r="F84" s="74">
        <f t="shared" si="9"/>
        <v>0</v>
      </c>
      <c r="G84" s="70">
        <f t="shared" si="8"/>
        <v>0</v>
      </c>
      <c r="I84" s="225"/>
    </row>
    <row r="85" spans="1:9" ht="15" customHeight="1" x14ac:dyDescent="0.25">
      <c r="A85" s="75" t="s">
        <v>75</v>
      </c>
      <c r="B85" s="65">
        <v>0</v>
      </c>
      <c r="C85" s="65">
        <v>0</v>
      </c>
      <c r="D85" s="305">
        <v>0</v>
      </c>
      <c r="E85" s="65">
        <v>0</v>
      </c>
      <c r="F85" s="74">
        <f t="shared" si="9"/>
        <v>0</v>
      </c>
      <c r="G85" s="70">
        <f t="shared" si="8"/>
        <v>0</v>
      </c>
      <c r="I85" s="225"/>
    </row>
    <row r="86" spans="1:9" s="124" customFormat="1" ht="15" customHeight="1" x14ac:dyDescent="0.25">
      <c r="A86" s="78" t="s">
        <v>76</v>
      </c>
      <c r="B86" s="96">
        <v>623400.92999999993</v>
      </c>
      <c r="C86" s="96">
        <v>619091</v>
      </c>
      <c r="D86" s="317">
        <v>619091</v>
      </c>
      <c r="E86" s="96">
        <v>619091</v>
      </c>
      <c r="F86" s="74">
        <f t="shared" si="9"/>
        <v>0</v>
      </c>
      <c r="G86" s="81">
        <f t="shared" si="8"/>
        <v>0</v>
      </c>
      <c r="I86" s="226"/>
    </row>
    <row r="87" spans="1:9" ht="15" customHeight="1" x14ac:dyDescent="0.25">
      <c r="A87" s="75" t="s">
        <v>77</v>
      </c>
      <c r="B87" s="65">
        <v>25300</v>
      </c>
      <c r="C87" s="65">
        <v>26000</v>
      </c>
      <c r="D87" s="305">
        <v>26000</v>
      </c>
      <c r="E87" s="65">
        <v>26000</v>
      </c>
      <c r="F87" s="74">
        <f t="shared" si="9"/>
        <v>0</v>
      </c>
      <c r="G87" s="70">
        <f t="shared" si="8"/>
        <v>0</v>
      </c>
      <c r="I87" s="225"/>
    </row>
    <row r="88" spans="1:9" ht="15" customHeight="1" x14ac:dyDescent="0.25">
      <c r="A88" s="75" t="s">
        <v>78</v>
      </c>
      <c r="B88" s="74">
        <v>596390.07000000007</v>
      </c>
      <c r="C88" s="74">
        <v>600000</v>
      </c>
      <c r="D88" s="307">
        <v>600000</v>
      </c>
      <c r="E88" s="74">
        <v>600000</v>
      </c>
      <c r="F88" s="74">
        <f t="shared" si="9"/>
        <v>0</v>
      </c>
      <c r="G88" s="70">
        <f t="shared" si="8"/>
        <v>0</v>
      </c>
      <c r="I88" s="225"/>
    </row>
    <row r="89" spans="1:9" ht="15" customHeight="1" x14ac:dyDescent="0.25">
      <c r="A89" s="75" t="s">
        <v>79</v>
      </c>
      <c r="B89" s="74">
        <v>0</v>
      </c>
      <c r="C89" s="74">
        <v>0</v>
      </c>
      <c r="D89" s="307">
        <v>0</v>
      </c>
      <c r="E89" s="74">
        <v>0</v>
      </c>
      <c r="F89" s="74">
        <f t="shared" si="9"/>
        <v>0</v>
      </c>
      <c r="G89" s="70">
        <f t="shared" si="8"/>
        <v>0</v>
      </c>
      <c r="I89" s="225"/>
    </row>
    <row r="90" spans="1:9" ht="15" customHeight="1" x14ac:dyDescent="0.25">
      <c r="A90" s="75" t="s">
        <v>80</v>
      </c>
      <c r="B90" s="74">
        <v>0</v>
      </c>
      <c r="C90" s="74">
        <v>0</v>
      </c>
      <c r="D90" s="307">
        <v>0</v>
      </c>
      <c r="E90" s="74">
        <v>0</v>
      </c>
      <c r="F90" s="74">
        <f t="shared" si="9"/>
        <v>0</v>
      </c>
      <c r="G90" s="70">
        <f t="shared" si="8"/>
        <v>0</v>
      </c>
      <c r="I90" s="225"/>
    </row>
    <row r="91" spans="1:9" s="124" customFormat="1" ht="15" customHeight="1" x14ac:dyDescent="0.25">
      <c r="A91" s="78" t="s">
        <v>81</v>
      </c>
      <c r="B91" s="80">
        <v>621690.07000000007</v>
      </c>
      <c r="C91" s="80">
        <v>626000</v>
      </c>
      <c r="D91" s="311">
        <v>626000</v>
      </c>
      <c r="E91" s="80">
        <v>626000</v>
      </c>
      <c r="F91" s="80">
        <f t="shared" si="9"/>
        <v>0</v>
      </c>
      <c r="G91" s="81">
        <f t="shared" si="8"/>
        <v>0</v>
      </c>
      <c r="I91" s="226"/>
    </row>
    <row r="92" spans="1:9" ht="15" customHeight="1" x14ac:dyDescent="0.25">
      <c r="A92" s="75" t="s">
        <v>82</v>
      </c>
      <c r="B92" s="74">
        <v>0</v>
      </c>
      <c r="C92" s="74">
        <v>0</v>
      </c>
      <c r="D92" s="307">
        <v>0</v>
      </c>
      <c r="E92" s="74">
        <v>0</v>
      </c>
      <c r="F92" s="74">
        <f t="shared" si="9"/>
        <v>0</v>
      </c>
      <c r="G92" s="70">
        <f t="shared" si="8"/>
        <v>0</v>
      </c>
      <c r="I92" s="225"/>
    </row>
    <row r="93" spans="1:9" ht="15" customHeight="1" x14ac:dyDescent="0.25">
      <c r="A93" s="75" t="s">
        <v>83</v>
      </c>
      <c r="B93" s="74">
        <v>0</v>
      </c>
      <c r="C93" s="74">
        <v>0</v>
      </c>
      <c r="D93" s="307">
        <v>0</v>
      </c>
      <c r="E93" s="74">
        <v>0</v>
      </c>
      <c r="F93" s="74">
        <f t="shared" si="9"/>
        <v>0</v>
      </c>
      <c r="G93" s="70">
        <f t="shared" si="8"/>
        <v>0</v>
      </c>
      <c r="I93" s="225"/>
    </row>
    <row r="94" spans="1:9" ht="15" customHeight="1" x14ac:dyDescent="0.25">
      <c r="A94" s="83" t="s">
        <v>84</v>
      </c>
      <c r="B94" s="74">
        <v>0</v>
      </c>
      <c r="C94" s="74">
        <v>0</v>
      </c>
      <c r="D94" s="307">
        <v>0</v>
      </c>
      <c r="E94" s="74">
        <v>0</v>
      </c>
      <c r="F94" s="74">
        <f t="shared" si="9"/>
        <v>0</v>
      </c>
      <c r="G94" s="70">
        <f t="shared" si="8"/>
        <v>0</v>
      </c>
      <c r="I94" s="225"/>
    </row>
    <row r="95" spans="1:9" s="124" customFormat="1" ht="15" customHeight="1" x14ac:dyDescent="0.25">
      <c r="A95" s="97" t="s">
        <v>85</v>
      </c>
      <c r="B95" s="96">
        <v>0</v>
      </c>
      <c r="C95" s="96">
        <v>0</v>
      </c>
      <c r="D95" s="317">
        <v>0</v>
      </c>
      <c r="E95" s="96">
        <v>0</v>
      </c>
      <c r="F95" s="74">
        <f t="shared" si="9"/>
        <v>0</v>
      </c>
      <c r="G95" s="81">
        <f t="shared" si="8"/>
        <v>0</v>
      </c>
      <c r="I95" s="226"/>
    </row>
    <row r="96" spans="1:9" ht="15" customHeight="1" x14ac:dyDescent="0.25">
      <c r="A96" s="83" t="s">
        <v>86</v>
      </c>
      <c r="B96" s="74">
        <v>0</v>
      </c>
      <c r="C96" s="74">
        <v>0</v>
      </c>
      <c r="D96" s="307">
        <v>0</v>
      </c>
      <c r="E96" s="74">
        <v>0</v>
      </c>
      <c r="F96" s="74">
        <f t="shared" si="9"/>
        <v>0</v>
      </c>
      <c r="G96" s="70">
        <f t="shared" si="8"/>
        <v>0</v>
      </c>
      <c r="I96" s="225"/>
    </row>
    <row r="97" spans="1:10" s="124" customFormat="1" ht="15" customHeight="1" thickBot="1" x14ac:dyDescent="0.3">
      <c r="A97" s="195" t="s">
        <v>67</v>
      </c>
      <c r="B97" s="196">
        <v>1245091</v>
      </c>
      <c r="C97" s="196">
        <v>1245091</v>
      </c>
      <c r="D97" s="313">
        <v>1245091</v>
      </c>
      <c r="E97" s="196">
        <v>1245091</v>
      </c>
      <c r="F97" s="196">
        <f>E97-C97</f>
        <v>0</v>
      </c>
      <c r="G97" s="198">
        <f t="shared" si="8"/>
        <v>0</v>
      </c>
      <c r="I97" s="226"/>
    </row>
    <row r="98" spans="1:10" ht="15" customHeight="1" thickTop="1" x14ac:dyDescent="0.4">
      <c r="A98" s="4"/>
      <c r="B98" s="5"/>
      <c r="C98" s="5"/>
      <c r="D98" s="142"/>
      <c r="E98" s="5"/>
      <c r="F98" s="5"/>
      <c r="G98" s="6" t="s">
        <v>46</v>
      </c>
      <c r="I98" s="142"/>
      <c r="J98" s="142"/>
    </row>
    <row r="99" spans="1:10" x14ac:dyDescent="0.25">
      <c r="A99" s="11" t="s">
        <v>196</v>
      </c>
    </row>
    <row r="100" spans="1:10" x14ac:dyDescent="0.25">
      <c r="A100" s="11" t="s">
        <v>190</v>
      </c>
    </row>
  </sheetData>
  <mergeCells count="1">
    <mergeCell ref="D2:D3"/>
  </mergeCells>
  <hyperlinks>
    <hyperlink ref="J2" location="Home!A1" tooltip="Home" display="Home" xr:uid="{00000000-0004-0000-2800-000000000000}"/>
  </hyperlinks>
  <printOptions horizontalCentered="1" verticalCentered="1"/>
  <pageMargins left="0.25" right="0.25" top="0.75" bottom="0.75" header="0.3" footer="0.3"/>
  <pageSetup scale="46" fitToWidth="0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DA1248-1F62-41A9-9B50-14B8B49CF16A}">
  <sheetPr>
    <pageSetUpPr fitToPage="1"/>
  </sheetPr>
  <dimension ref="A1:R100"/>
  <sheetViews>
    <sheetView workbookViewId="0">
      <pane xSplit="1" ySplit="5" topLeftCell="B6" activePane="bottomRight" state="frozen"/>
      <selection activeCell="I2" sqref="I2"/>
      <selection pane="topRight" activeCell="I2" sqref="I2"/>
      <selection pane="bottomLeft" activeCell="I2" sqref="I2"/>
      <selection pane="bottomRight" activeCell="I2" sqref="I2"/>
    </sheetView>
  </sheetViews>
  <sheetFormatPr defaultColWidth="9.140625" defaultRowHeight="15.75" x14ac:dyDescent="0.25"/>
  <cols>
    <col min="1" max="1" width="66.5703125" style="11" customWidth="1"/>
    <col min="2" max="3" width="23.7109375" style="12" customWidth="1"/>
    <col min="4" max="4" width="27.140625" style="139" bestFit="1" customWidth="1"/>
    <col min="5" max="6" width="23.7109375" style="12" customWidth="1"/>
    <col min="7" max="7" width="23.7109375" style="13" customWidth="1"/>
    <col min="9" max="9" width="7.7109375" style="139" customWidth="1"/>
    <col min="10" max="10" width="11.5703125" style="139" customWidth="1"/>
    <col min="11" max="16384" width="9.140625" style="139"/>
  </cols>
  <sheetData>
    <row r="1" spans="1:10" ht="19.5" customHeight="1" thickBot="1" x14ac:dyDescent="0.3">
      <c r="A1" s="30" t="s">
        <v>0</v>
      </c>
      <c r="B1" s="31"/>
      <c r="D1" s="210"/>
      <c r="E1" s="32" t="s">
        <v>1</v>
      </c>
      <c r="F1" s="208" t="s">
        <v>201</v>
      </c>
      <c r="G1" s="33"/>
      <c r="I1" s="210"/>
      <c r="J1" s="142"/>
    </row>
    <row r="2" spans="1:10" ht="19.5" customHeight="1" thickBot="1" x14ac:dyDescent="0.3">
      <c r="A2" s="30" t="s">
        <v>2</v>
      </c>
      <c r="B2" s="31"/>
      <c r="C2" s="31"/>
      <c r="D2" s="355" t="s">
        <v>207</v>
      </c>
      <c r="E2" s="31"/>
      <c r="F2" s="31"/>
      <c r="G2" s="36"/>
      <c r="I2" s="142"/>
      <c r="J2" s="209" t="s">
        <v>187</v>
      </c>
    </row>
    <row r="3" spans="1:10" ht="19.5" customHeight="1" thickBot="1" x14ac:dyDescent="0.3">
      <c r="A3" s="37" t="s">
        <v>3</v>
      </c>
      <c r="B3" s="38"/>
      <c r="C3" s="38"/>
      <c r="D3" s="356"/>
      <c r="E3" s="38"/>
      <c r="F3" s="38"/>
      <c r="G3" s="39"/>
      <c r="I3" s="142"/>
      <c r="J3" s="142"/>
    </row>
    <row r="4" spans="1:10" ht="15" customHeight="1" thickTop="1" x14ac:dyDescent="0.25">
      <c r="A4" s="57" t="s">
        <v>4</v>
      </c>
      <c r="B4" s="58" t="s">
        <v>5</v>
      </c>
      <c r="C4" s="59" t="s">
        <v>6</v>
      </c>
      <c r="D4" s="303" t="s">
        <v>212</v>
      </c>
      <c r="E4" s="59" t="s">
        <v>6</v>
      </c>
      <c r="F4" s="59" t="s">
        <v>7</v>
      </c>
      <c r="G4" s="60" t="s">
        <v>8</v>
      </c>
      <c r="I4" s="224"/>
    </row>
    <row r="5" spans="1:10" s="140" customFormat="1" ht="15" customHeight="1" x14ac:dyDescent="0.25">
      <c r="A5" s="61"/>
      <c r="B5" s="62" t="s">
        <v>197</v>
      </c>
      <c r="C5" s="62" t="s">
        <v>208</v>
      </c>
      <c r="D5" s="304" t="s">
        <v>210</v>
      </c>
      <c r="E5" s="62" t="s">
        <v>209</v>
      </c>
      <c r="F5" s="62" t="s">
        <v>197</v>
      </c>
      <c r="G5" s="63" t="s">
        <v>9</v>
      </c>
      <c r="I5" s="224"/>
    </row>
    <row r="6" spans="1:10" ht="15" customHeight="1" x14ac:dyDescent="0.25">
      <c r="A6" s="64" t="s">
        <v>10</v>
      </c>
      <c r="B6" s="65"/>
      <c r="C6" s="65"/>
      <c r="D6" s="305"/>
      <c r="E6" s="65"/>
      <c r="F6" s="65"/>
      <c r="G6" s="66"/>
      <c r="I6" s="225"/>
    </row>
    <row r="7" spans="1:10" ht="15" customHeight="1" x14ac:dyDescent="0.25">
      <c r="A7" s="64" t="s">
        <v>11</v>
      </c>
      <c r="B7" s="65"/>
      <c r="C7" s="65"/>
      <c r="D7" s="305"/>
      <c r="E7" s="65"/>
      <c r="F7" s="65"/>
      <c r="G7" s="67"/>
      <c r="I7" s="225"/>
    </row>
    <row r="8" spans="1:10" ht="15" customHeight="1" x14ac:dyDescent="0.25">
      <c r="A8" s="68" t="s">
        <v>12</v>
      </c>
      <c r="B8" s="69">
        <v>2870000</v>
      </c>
      <c r="C8" s="69">
        <v>2870000</v>
      </c>
      <c r="D8" s="306">
        <v>2870000</v>
      </c>
      <c r="E8" s="69">
        <v>2870000</v>
      </c>
      <c r="F8" s="69">
        <f>E8-C8</f>
        <v>0</v>
      </c>
      <c r="G8" s="70">
        <f t="shared" ref="G8:G31" si="0">IF(ISBLANK(F8),"  ",IF(C8&gt;0,F8/C8,IF(F8&gt;0,1,0)))</f>
        <v>0</v>
      </c>
      <c r="I8" s="225"/>
    </row>
    <row r="9" spans="1:10" ht="15" customHeight="1" x14ac:dyDescent="0.25">
      <c r="A9" s="68" t="s">
        <v>13</v>
      </c>
      <c r="B9" s="69">
        <v>0</v>
      </c>
      <c r="C9" s="69">
        <v>0</v>
      </c>
      <c r="D9" s="306">
        <v>0</v>
      </c>
      <c r="E9" s="69">
        <v>0</v>
      </c>
      <c r="F9" s="69">
        <f>E9-C9</f>
        <v>0</v>
      </c>
      <c r="G9" s="70">
        <f t="shared" si="0"/>
        <v>0</v>
      </c>
      <c r="I9" s="225"/>
    </row>
    <row r="10" spans="1:10" ht="15" customHeight="1" x14ac:dyDescent="0.25">
      <c r="A10" s="71" t="s">
        <v>14</v>
      </c>
      <c r="B10" s="72">
        <v>0</v>
      </c>
      <c r="C10" s="72">
        <v>0</v>
      </c>
      <c r="D10" s="314">
        <v>0</v>
      </c>
      <c r="E10" s="72">
        <v>0</v>
      </c>
      <c r="F10" s="69">
        <f t="shared" ref="F10:F31" si="1">E10-C10</f>
        <v>0</v>
      </c>
      <c r="G10" s="70">
        <f t="shared" si="0"/>
        <v>0</v>
      </c>
      <c r="I10" s="225"/>
    </row>
    <row r="11" spans="1:10" ht="15" customHeight="1" x14ac:dyDescent="0.25">
      <c r="A11" s="73" t="s">
        <v>15</v>
      </c>
      <c r="B11" s="74">
        <v>0</v>
      </c>
      <c r="C11" s="74">
        <v>0</v>
      </c>
      <c r="D11" s="307">
        <v>0</v>
      </c>
      <c r="E11" s="74">
        <v>0</v>
      </c>
      <c r="F11" s="69">
        <f t="shared" si="1"/>
        <v>0</v>
      </c>
      <c r="G11" s="70">
        <f t="shared" si="0"/>
        <v>0</v>
      </c>
      <c r="I11" s="225"/>
    </row>
    <row r="12" spans="1:10" ht="15" customHeight="1" x14ac:dyDescent="0.25">
      <c r="A12" s="75" t="s">
        <v>16</v>
      </c>
      <c r="B12" s="74">
        <v>0</v>
      </c>
      <c r="C12" s="74">
        <v>0</v>
      </c>
      <c r="D12" s="307">
        <v>0</v>
      </c>
      <c r="E12" s="74">
        <v>0</v>
      </c>
      <c r="F12" s="69">
        <f t="shared" si="1"/>
        <v>0</v>
      </c>
      <c r="G12" s="70">
        <f t="shared" si="0"/>
        <v>0</v>
      </c>
      <c r="I12" s="225"/>
    </row>
    <row r="13" spans="1:10" ht="15" customHeight="1" x14ac:dyDescent="0.25">
      <c r="A13" s="75" t="s">
        <v>17</v>
      </c>
      <c r="B13" s="74">
        <v>0</v>
      </c>
      <c r="C13" s="74">
        <v>0</v>
      </c>
      <c r="D13" s="307">
        <v>0</v>
      </c>
      <c r="E13" s="74">
        <v>0</v>
      </c>
      <c r="F13" s="69">
        <f t="shared" si="1"/>
        <v>0</v>
      </c>
      <c r="G13" s="70">
        <f t="shared" si="0"/>
        <v>0</v>
      </c>
      <c r="I13" s="225"/>
    </row>
    <row r="14" spans="1:10" ht="15" customHeight="1" x14ac:dyDescent="0.25">
      <c r="A14" s="75" t="s">
        <v>18</v>
      </c>
      <c r="B14" s="74">
        <v>0</v>
      </c>
      <c r="C14" s="74">
        <v>0</v>
      </c>
      <c r="D14" s="307">
        <v>0</v>
      </c>
      <c r="E14" s="74">
        <v>0</v>
      </c>
      <c r="F14" s="69">
        <f t="shared" si="1"/>
        <v>0</v>
      </c>
      <c r="G14" s="70">
        <f t="shared" si="0"/>
        <v>0</v>
      </c>
      <c r="I14" s="225"/>
    </row>
    <row r="15" spans="1:10" ht="15" customHeight="1" x14ac:dyDescent="0.25">
      <c r="A15" s="75" t="s">
        <v>19</v>
      </c>
      <c r="B15" s="74">
        <v>0</v>
      </c>
      <c r="C15" s="74">
        <v>0</v>
      </c>
      <c r="D15" s="307">
        <v>0</v>
      </c>
      <c r="E15" s="74">
        <v>0</v>
      </c>
      <c r="F15" s="69">
        <f t="shared" si="1"/>
        <v>0</v>
      </c>
      <c r="G15" s="70">
        <f t="shared" si="0"/>
        <v>0</v>
      </c>
      <c r="I15" s="225"/>
    </row>
    <row r="16" spans="1:10" ht="15" customHeight="1" x14ac:dyDescent="0.25">
      <c r="A16" s="75" t="s">
        <v>20</v>
      </c>
      <c r="B16" s="74">
        <v>0</v>
      </c>
      <c r="C16" s="74">
        <v>0</v>
      </c>
      <c r="D16" s="307">
        <v>0</v>
      </c>
      <c r="E16" s="74">
        <v>0</v>
      </c>
      <c r="F16" s="69">
        <f t="shared" si="1"/>
        <v>0</v>
      </c>
      <c r="G16" s="70">
        <f t="shared" si="0"/>
        <v>0</v>
      </c>
      <c r="I16" s="225"/>
    </row>
    <row r="17" spans="1:18" ht="15" customHeight="1" x14ac:dyDescent="0.25">
      <c r="A17" s="75" t="s">
        <v>21</v>
      </c>
      <c r="B17" s="74">
        <v>0</v>
      </c>
      <c r="C17" s="74">
        <v>0</v>
      </c>
      <c r="D17" s="307">
        <v>0</v>
      </c>
      <c r="E17" s="74">
        <v>0</v>
      </c>
      <c r="F17" s="69">
        <f t="shared" si="1"/>
        <v>0</v>
      </c>
      <c r="G17" s="70">
        <f t="shared" si="0"/>
        <v>0</v>
      </c>
      <c r="I17" s="225"/>
    </row>
    <row r="18" spans="1:18" ht="15" customHeight="1" x14ac:dyDescent="0.25">
      <c r="A18" s="75" t="s">
        <v>22</v>
      </c>
      <c r="B18" s="74">
        <v>0</v>
      </c>
      <c r="C18" s="74">
        <v>0</v>
      </c>
      <c r="D18" s="307">
        <v>0</v>
      </c>
      <c r="E18" s="74">
        <v>0</v>
      </c>
      <c r="F18" s="69">
        <f t="shared" si="1"/>
        <v>0</v>
      </c>
      <c r="G18" s="70">
        <f t="shared" si="0"/>
        <v>0</v>
      </c>
      <c r="I18" s="225"/>
    </row>
    <row r="19" spans="1:18" ht="15" customHeight="1" x14ac:dyDescent="0.25">
      <c r="A19" s="75" t="s">
        <v>23</v>
      </c>
      <c r="B19" s="74">
        <v>0</v>
      </c>
      <c r="C19" s="74">
        <v>0</v>
      </c>
      <c r="D19" s="307">
        <v>0</v>
      </c>
      <c r="E19" s="74">
        <v>0</v>
      </c>
      <c r="F19" s="69">
        <f t="shared" si="1"/>
        <v>0</v>
      </c>
      <c r="G19" s="70">
        <f t="shared" si="0"/>
        <v>0</v>
      </c>
      <c r="I19" s="225"/>
    </row>
    <row r="20" spans="1:18" ht="15" customHeight="1" x14ac:dyDescent="0.25">
      <c r="A20" s="75" t="s">
        <v>24</v>
      </c>
      <c r="B20" s="74">
        <v>0</v>
      </c>
      <c r="C20" s="74">
        <v>0</v>
      </c>
      <c r="D20" s="307">
        <v>0</v>
      </c>
      <c r="E20" s="74">
        <v>0</v>
      </c>
      <c r="F20" s="69">
        <f t="shared" si="1"/>
        <v>0</v>
      </c>
      <c r="G20" s="70">
        <f t="shared" si="0"/>
        <v>0</v>
      </c>
      <c r="I20" s="225"/>
    </row>
    <row r="21" spans="1:18" ht="15" customHeight="1" x14ac:dyDescent="0.25">
      <c r="A21" s="75" t="s">
        <v>25</v>
      </c>
      <c r="B21" s="74">
        <v>0</v>
      </c>
      <c r="C21" s="74">
        <v>0</v>
      </c>
      <c r="D21" s="307">
        <v>0</v>
      </c>
      <c r="E21" s="74">
        <v>0</v>
      </c>
      <c r="F21" s="69">
        <f t="shared" si="1"/>
        <v>0</v>
      </c>
      <c r="G21" s="70">
        <f t="shared" si="0"/>
        <v>0</v>
      </c>
      <c r="I21" s="225"/>
    </row>
    <row r="22" spans="1:18" ht="15" customHeight="1" x14ac:dyDescent="0.25">
      <c r="A22" s="75" t="s">
        <v>26</v>
      </c>
      <c r="B22" s="74">
        <v>0</v>
      </c>
      <c r="C22" s="74">
        <v>0</v>
      </c>
      <c r="D22" s="307">
        <v>0</v>
      </c>
      <c r="E22" s="74">
        <v>0</v>
      </c>
      <c r="F22" s="69">
        <f t="shared" si="1"/>
        <v>0</v>
      </c>
      <c r="G22" s="70">
        <f t="shared" si="0"/>
        <v>0</v>
      </c>
      <c r="I22" s="225"/>
    </row>
    <row r="23" spans="1:18" ht="15" customHeight="1" x14ac:dyDescent="0.25">
      <c r="A23" s="76" t="s">
        <v>27</v>
      </c>
      <c r="B23" s="74">
        <v>0</v>
      </c>
      <c r="C23" s="74">
        <v>0</v>
      </c>
      <c r="D23" s="307">
        <v>0</v>
      </c>
      <c r="E23" s="74">
        <v>0</v>
      </c>
      <c r="F23" s="69">
        <f t="shared" si="1"/>
        <v>0</v>
      </c>
      <c r="G23" s="70">
        <f t="shared" si="0"/>
        <v>0</v>
      </c>
      <c r="I23" s="225"/>
      <c r="R23" s="139" t="s">
        <v>46</v>
      </c>
    </row>
    <row r="24" spans="1:18" ht="15" customHeight="1" x14ac:dyDescent="0.25">
      <c r="A24" s="76" t="s">
        <v>28</v>
      </c>
      <c r="B24" s="74">
        <v>0</v>
      </c>
      <c r="C24" s="74">
        <v>0</v>
      </c>
      <c r="D24" s="307">
        <v>0</v>
      </c>
      <c r="E24" s="74">
        <v>0</v>
      </c>
      <c r="F24" s="69">
        <f t="shared" si="1"/>
        <v>0</v>
      </c>
      <c r="G24" s="70">
        <f t="shared" si="0"/>
        <v>0</v>
      </c>
      <c r="I24" s="225"/>
    </row>
    <row r="25" spans="1:18" ht="15" customHeight="1" x14ac:dyDescent="0.25">
      <c r="A25" s="76" t="s">
        <v>29</v>
      </c>
      <c r="B25" s="74">
        <v>0</v>
      </c>
      <c r="C25" s="74">
        <v>0</v>
      </c>
      <c r="D25" s="307">
        <v>0</v>
      </c>
      <c r="E25" s="74">
        <v>0</v>
      </c>
      <c r="F25" s="69">
        <f t="shared" si="1"/>
        <v>0</v>
      </c>
      <c r="G25" s="70">
        <f t="shared" si="0"/>
        <v>0</v>
      </c>
      <c r="I25" s="225"/>
    </row>
    <row r="26" spans="1:18" ht="15" customHeight="1" x14ac:dyDescent="0.25">
      <c r="A26" s="76" t="s">
        <v>30</v>
      </c>
      <c r="B26" s="74">
        <v>0</v>
      </c>
      <c r="C26" s="74">
        <v>0</v>
      </c>
      <c r="D26" s="307">
        <v>0</v>
      </c>
      <c r="E26" s="74">
        <v>0</v>
      </c>
      <c r="F26" s="69">
        <f t="shared" si="1"/>
        <v>0</v>
      </c>
      <c r="G26" s="70">
        <f t="shared" si="0"/>
        <v>0</v>
      </c>
      <c r="I26" s="225"/>
    </row>
    <row r="27" spans="1:18" ht="15" customHeight="1" x14ac:dyDescent="0.25">
      <c r="A27" s="76" t="s">
        <v>31</v>
      </c>
      <c r="B27" s="74">
        <v>0</v>
      </c>
      <c r="C27" s="74">
        <v>0</v>
      </c>
      <c r="D27" s="307">
        <v>0</v>
      </c>
      <c r="E27" s="74">
        <v>0</v>
      </c>
      <c r="F27" s="69">
        <f t="shared" si="1"/>
        <v>0</v>
      </c>
      <c r="G27" s="70">
        <f t="shared" si="0"/>
        <v>0</v>
      </c>
      <c r="I27" s="225"/>
    </row>
    <row r="28" spans="1:18" ht="15" customHeight="1" x14ac:dyDescent="0.25">
      <c r="A28" s="76" t="s">
        <v>87</v>
      </c>
      <c r="B28" s="74">
        <v>0</v>
      </c>
      <c r="C28" s="74">
        <v>0</v>
      </c>
      <c r="D28" s="307">
        <v>0</v>
      </c>
      <c r="E28" s="74">
        <v>0</v>
      </c>
      <c r="F28" s="69">
        <f t="shared" si="1"/>
        <v>0</v>
      </c>
      <c r="G28" s="70">
        <f t="shared" si="0"/>
        <v>0</v>
      </c>
      <c r="I28" s="225"/>
    </row>
    <row r="29" spans="1:18" ht="15" customHeight="1" x14ac:dyDescent="0.25">
      <c r="A29" s="76" t="s">
        <v>32</v>
      </c>
      <c r="B29" s="74">
        <v>0</v>
      </c>
      <c r="C29" s="74">
        <v>0</v>
      </c>
      <c r="D29" s="307">
        <v>0</v>
      </c>
      <c r="E29" s="74">
        <v>0</v>
      </c>
      <c r="F29" s="69">
        <f t="shared" si="1"/>
        <v>0</v>
      </c>
      <c r="G29" s="70">
        <f t="shared" si="0"/>
        <v>0</v>
      </c>
      <c r="I29" s="225"/>
    </row>
    <row r="30" spans="1:18" ht="15" customHeight="1" x14ac:dyDescent="0.25">
      <c r="A30" s="217" t="s">
        <v>199</v>
      </c>
      <c r="B30" s="74">
        <v>0</v>
      </c>
      <c r="C30" s="74">
        <v>0</v>
      </c>
      <c r="D30" s="307">
        <v>0</v>
      </c>
      <c r="E30" s="74">
        <v>0</v>
      </c>
      <c r="F30" s="69">
        <f t="shared" si="1"/>
        <v>0</v>
      </c>
      <c r="G30" s="70">
        <f t="shared" si="0"/>
        <v>0</v>
      </c>
      <c r="I30" s="225"/>
    </row>
    <row r="31" spans="1:18" ht="15" customHeight="1" x14ac:dyDescent="0.25">
      <c r="A31" s="76" t="s">
        <v>200</v>
      </c>
      <c r="B31" s="74">
        <v>0</v>
      </c>
      <c r="C31" s="74">
        <v>0</v>
      </c>
      <c r="D31" s="307">
        <v>0</v>
      </c>
      <c r="E31" s="74">
        <v>0</v>
      </c>
      <c r="F31" s="69">
        <f t="shared" si="1"/>
        <v>0</v>
      </c>
      <c r="G31" s="70">
        <f t="shared" si="0"/>
        <v>0</v>
      </c>
      <c r="I31" s="225"/>
    </row>
    <row r="32" spans="1:18" ht="15" customHeight="1" x14ac:dyDescent="0.25">
      <c r="A32" s="350" t="s">
        <v>211</v>
      </c>
      <c r="B32" s="74">
        <v>0</v>
      </c>
      <c r="C32" s="74">
        <v>0</v>
      </c>
      <c r="D32" s="307">
        <v>0</v>
      </c>
      <c r="E32" s="74">
        <v>0</v>
      </c>
      <c r="F32" s="69">
        <f t="shared" ref="F32" si="2">E32-C32</f>
        <v>0</v>
      </c>
      <c r="G32" s="70">
        <f t="shared" ref="G32" si="3">IF(ISBLANK(F32),"  ",IF(C32&gt;0,F32/C32,IF(F32&gt;0,1,0)))</f>
        <v>0</v>
      </c>
      <c r="I32" s="225"/>
    </row>
    <row r="33" spans="1:14" ht="15" customHeight="1" x14ac:dyDescent="0.25">
      <c r="A33" s="77" t="s">
        <v>33</v>
      </c>
      <c r="B33" s="74"/>
      <c r="C33" s="74"/>
      <c r="D33" s="307"/>
      <c r="E33" s="74"/>
      <c r="F33" s="74"/>
      <c r="G33" s="66"/>
      <c r="I33" s="225"/>
    </row>
    <row r="34" spans="1:14" ht="15" customHeight="1" x14ac:dyDescent="0.25">
      <c r="A34" s="73" t="s">
        <v>34</v>
      </c>
      <c r="B34" s="69">
        <v>0</v>
      </c>
      <c r="C34" s="69">
        <v>0</v>
      </c>
      <c r="D34" s="306">
        <v>0</v>
      </c>
      <c r="E34" s="69">
        <v>0</v>
      </c>
      <c r="F34" s="69">
        <f>E34-C34</f>
        <v>0</v>
      </c>
      <c r="G34" s="70">
        <f>IF(ISBLANK(F34),"  ",IF(C34&gt;0,F34/C34,IF(F34&gt;0,1,0)))</f>
        <v>0</v>
      </c>
      <c r="I34" s="225"/>
    </row>
    <row r="35" spans="1:14" ht="15" customHeight="1" x14ac:dyDescent="0.25">
      <c r="A35" s="78" t="s">
        <v>35</v>
      </c>
      <c r="B35" s="74"/>
      <c r="C35" s="74"/>
      <c r="D35" s="307"/>
      <c r="E35" s="74"/>
      <c r="F35" s="74"/>
      <c r="G35" s="66"/>
      <c r="I35" s="225"/>
    </row>
    <row r="36" spans="1:14" ht="15" customHeight="1" x14ac:dyDescent="0.25">
      <c r="A36" s="73" t="s">
        <v>34</v>
      </c>
      <c r="B36" s="65">
        <v>0</v>
      </c>
      <c r="C36" s="65">
        <v>0</v>
      </c>
      <c r="D36" s="305">
        <v>0</v>
      </c>
      <c r="E36" s="65">
        <v>0</v>
      </c>
      <c r="F36" s="69">
        <f>E36-C36</f>
        <v>0</v>
      </c>
      <c r="G36" s="70">
        <f>IF(ISBLANK(F36),"  ",IF(C36&gt;0,F36/C36,IF(F36&gt;0,1,0)))</f>
        <v>0</v>
      </c>
      <c r="I36" s="225"/>
    </row>
    <row r="37" spans="1:14" ht="15" customHeight="1" x14ac:dyDescent="0.25">
      <c r="A37" s="75" t="s">
        <v>36</v>
      </c>
      <c r="B37" s="74"/>
      <c r="C37" s="74"/>
      <c r="D37" s="307"/>
      <c r="E37" s="74"/>
      <c r="F37" s="72"/>
      <c r="G37" s="70" t="str">
        <f>IF(ISBLANK(F37),"  ",IF(C37&gt;0,F37/C37,IF(F37&gt;0,1,0)))</f>
        <v xml:space="preserve">  </v>
      </c>
      <c r="I37" s="225"/>
    </row>
    <row r="38" spans="1:14" s="124" customFormat="1" ht="15" customHeight="1" x14ac:dyDescent="0.25">
      <c r="A38" s="79" t="s">
        <v>38</v>
      </c>
      <c r="B38" s="80">
        <v>2870000</v>
      </c>
      <c r="C38" s="80">
        <v>2870000</v>
      </c>
      <c r="D38" s="311">
        <v>2870000</v>
      </c>
      <c r="E38" s="80">
        <v>2870000</v>
      </c>
      <c r="F38" s="80">
        <f>E38-C38</f>
        <v>0</v>
      </c>
      <c r="G38" s="81">
        <f>IF(ISBLANK(F38),"  ",IF(C38&gt;0,F38/C38,IF(F38&gt;0,1,0)))</f>
        <v>0</v>
      </c>
      <c r="I38" s="226"/>
    </row>
    <row r="39" spans="1:14" ht="15" customHeight="1" x14ac:dyDescent="0.25">
      <c r="A39" s="77" t="s">
        <v>39</v>
      </c>
      <c r="B39" s="74"/>
      <c r="C39" s="74"/>
      <c r="D39" s="307"/>
      <c r="E39" s="74"/>
      <c r="F39" s="74"/>
      <c r="G39" s="66"/>
      <c r="I39" s="225"/>
    </row>
    <row r="40" spans="1:14" ht="15" customHeight="1" x14ac:dyDescent="0.25">
      <c r="A40" s="82" t="s">
        <v>40</v>
      </c>
      <c r="B40" s="69">
        <v>0</v>
      </c>
      <c r="C40" s="69">
        <v>0</v>
      </c>
      <c r="D40" s="306">
        <v>0</v>
      </c>
      <c r="E40" s="69">
        <v>0</v>
      </c>
      <c r="F40" s="69">
        <f>E40-C40</f>
        <v>0</v>
      </c>
      <c r="G40" s="70">
        <f t="shared" ref="G40:G45" si="4">IF(ISBLANK(F40),"  ",IF(C40&gt;0,F40/C40,IF(F40&gt;0,1,0)))</f>
        <v>0</v>
      </c>
      <c r="I40" s="225"/>
    </row>
    <row r="41" spans="1:14" ht="15" customHeight="1" x14ac:dyDescent="0.25">
      <c r="A41" s="83" t="s">
        <v>41</v>
      </c>
      <c r="B41" s="69">
        <v>0</v>
      </c>
      <c r="C41" s="69">
        <v>0</v>
      </c>
      <c r="D41" s="306">
        <v>0</v>
      </c>
      <c r="E41" s="69">
        <v>0</v>
      </c>
      <c r="F41" s="69">
        <f t="shared" ref="F41:F45" si="5">E41-C41</f>
        <v>0</v>
      </c>
      <c r="G41" s="70">
        <f t="shared" si="4"/>
        <v>0</v>
      </c>
      <c r="I41" s="225"/>
    </row>
    <row r="42" spans="1:14" ht="15" customHeight="1" x14ac:dyDescent="0.25">
      <c r="A42" s="83" t="s">
        <v>42</v>
      </c>
      <c r="B42" s="69">
        <v>0</v>
      </c>
      <c r="C42" s="69">
        <v>0</v>
      </c>
      <c r="D42" s="306">
        <v>0</v>
      </c>
      <c r="E42" s="69">
        <v>0</v>
      </c>
      <c r="F42" s="69">
        <f t="shared" si="5"/>
        <v>0</v>
      </c>
      <c r="G42" s="70">
        <f t="shared" si="4"/>
        <v>0</v>
      </c>
      <c r="I42" s="225"/>
    </row>
    <row r="43" spans="1:14" ht="15" customHeight="1" x14ac:dyDescent="0.25">
      <c r="A43" s="83" t="s">
        <v>43</v>
      </c>
      <c r="B43" s="69">
        <v>0</v>
      </c>
      <c r="C43" s="69">
        <v>0</v>
      </c>
      <c r="D43" s="306">
        <v>0</v>
      </c>
      <c r="E43" s="69">
        <v>0</v>
      </c>
      <c r="F43" s="69">
        <f t="shared" si="5"/>
        <v>0</v>
      </c>
      <c r="G43" s="70">
        <f t="shared" si="4"/>
        <v>0</v>
      </c>
      <c r="I43" s="225"/>
    </row>
    <row r="44" spans="1:14" ht="15" customHeight="1" x14ac:dyDescent="0.25">
      <c r="A44" s="84" t="s">
        <v>44</v>
      </c>
      <c r="B44" s="69">
        <v>0</v>
      </c>
      <c r="C44" s="69">
        <v>0</v>
      </c>
      <c r="D44" s="306">
        <v>0</v>
      </c>
      <c r="E44" s="69">
        <v>0</v>
      </c>
      <c r="F44" s="69">
        <f t="shared" si="5"/>
        <v>0</v>
      </c>
      <c r="G44" s="70">
        <f t="shared" si="4"/>
        <v>0</v>
      </c>
      <c r="I44" s="225"/>
    </row>
    <row r="45" spans="1:14" s="124" customFormat="1" ht="15" customHeight="1" x14ac:dyDescent="0.25">
      <c r="A45" s="77" t="s">
        <v>45</v>
      </c>
      <c r="B45" s="85">
        <v>0</v>
      </c>
      <c r="C45" s="85">
        <v>0</v>
      </c>
      <c r="D45" s="315">
        <v>0</v>
      </c>
      <c r="E45" s="85">
        <v>0</v>
      </c>
      <c r="F45" s="87">
        <f t="shared" si="5"/>
        <v>0</v>
      </c>
      <c r="G45" s="81">
        <f t="shared" si="4"/>
        <v>0</v>
      </c>
      <c r="I45" s="226"/>
      <c r="N45" s="124" t="s">
        <v>46</v>
      </c>
    </row>
    <row r="46" spans="1:14" ht="15" customHeight="1" x14ac:dyDescent="0.25">
      <c r="A46" s="75" t="s">
        <v>46</v>
      </c>
      <c r="B46" s="74"/>
      <c r="C46" s="74"/>
      <c r="D46" s="307"/>
      <c r="E46" s="74"/>
      <c r="F46" s="74"/>
      <c r="G46" s="66"/>
      <c r="I46" s="225"/>
    </row>
    <row r="47" spans="1:14" s="124" customFormat="1" ht="15" customHeight="1" x14ac:dyDescent="0.25">
      <c r="A47" s="86" t="s">
        <v>47</v>
      </c>
      <c r="B47" s="87">
        <v>0</v>
      </c>
      <c r="C47" s="87">
        <v>0</v>
      </c>
      <c r="D47" s="310">
        <v>0</v>
      </c>
      <c r="E47" s="87">
        <v>0</v>
      </c>
      <c r="F47" s="87">
        <f>E47-C47</f>
        <v>0</v>
      </c>
      <c r="G47" s="81">
        <f>IF(ISBLANK(F47),"  ",IF(C47&gt;0,F47/C47,IF(F47&gt;0,1,0)))</f>
        <v>0</v>
      </c>
      <c r="I47" s="226"/>
    </row>
    <row r="48" spans="1:14" ht="15" customHeight="1" x14ac:dyDescent="0.25">
      <c r="A48" s="75" t="s">
        <v>46</v>
      </c>
      <c r="B48" s="80"/>
      <c r="C48" s="80"/>
      <c r="D48" s="311"/>
      <c r="E48" s="80"/>
      <c r="F48" s="74"/>
      <c r="G48" s="66"/>
      <c r="I48" s="226"/>
    </row>
    <row r="49" spans="1:9" ht="15" customHeight="1" x14ac:dyDescent="0.25">
      <c r="A49" s="86" t="s">
        <v>198</v>
      </c>
      <c r="B49" s="87">
        <v>0</v>
      </c>
      <c r="C49" s="87">
        <v>0</v>
      </c>
      <c r="D49" s="310">
        <v>0</v>
      </c>
      <c r="E49" s="87">
        <v>0</v>
      </c>
      <c r="F49" s="87">
        <f>E49-C49</f>
        <v>0</v>
      </c>
      <c r="G49" s="81">
        <f>IF(ISBLANK(F49)," ",IF(C49&gt;0,F49/C49,IF(F49&gt;0,1,0)))</f>
        <v>0</v>
      </c>
      <c r="I49" s="226"/>
    </row>
    <row r="50" spans="1:9" ht="15" customHeight="1" x14ac:dyDescent="0.25">
      <c r="A50" s="73"/>
      <c r="B50" s="65"/>
      <c r="C50" s="65"/>
      <c r="D50" s="305"/>
      <c r="E50" s="65"/>
      <c r="F50" s="65"/>
      <c r="G50" s="67"/>
      <c r="I50" s="225"/>
    </row>
    <row r="51" spans="1:9" s="124" customFormat="1" ht="15" customHeight="1" x14ac:dyDescent="0.25">
      <c r="A51" s="86" t="s">
        <v>48</v>
      </c>
      <c r="B51" s="87">
        <v>0</v>
      </c>
      <c r="C51" s="87">
        <v>0</v>
      </c>
      <c r="D51" s="310">
        <v>0</v>
      </c>
      <c r="E51" s="87">
        <v>0</v>
      </c>
      <c r="F51" s="87">
        <f>E51-C51</f>
        <v>0</v>
      </c>
      <c r="G51" s="81">
        <f>IF(ISBLANK(F51),"  ",IF(C51&gt;0,F51/C51,IF(F51&gt;0,1,0)))</f>
        <v>0</v>
      </c>
      <c r="I51" s="226"/>
    </row>
    <row r="52" spans="1:9" ht="15" customHeight="1" x14ac:dyDescent="0.25">
      <c r="A52" s="75" t="s">
        <v>46</v>
      </c>
      <c r="B52" s="74"/>
      <c r="C52" s="74"/>
      <c r="D52" s="307"/>
      <c r="E52" s="74"/>
      <c r="F52" s="74"/>
      <c r="G52" s="66"/>
      <c r="I52" s="225"/>
    </row>
    <row r="53" spans="1:9" s="124" customFormat="1" ht="15" customHeight="1" x14ac:dyDescent="0.25">
      <c r="A53" s="77" t="s">
        <v>49</v>
      </c>
      <c r="B53" s="85">
        <v>0</v>
      </c>
      <c r="C53" s="85">
        <v>0</v>
      </c>
      <c r="D53" s="315">
        <v>0</v>
      </c>
      <c r="E53" s="85">
        <v>0</v>
      </c>
      <c r="F53" s="85">
        <f>E53-C53</f>
        <v>0</v>
      </c>
      <c r="G53" s="81">
        <f>IF(ISBLANK(F53),"  ",IF(C53&gt;0,F53/C53,IF(F53&gt;0,1,0)))</f>
        <v>0</v>
      </c>
      <c r="I53" s="226"/>
    </row>
    <row r="54" spans="1:9" ht="15" customHeight="1" x14ac:dyDescent="0.25">
      <c r="A54" s="75" t="s">
        <v>46</v>
      </c>
      <c r="B54" s="74"/>
      <c r="C54" s="74"/>
      <c r="D54" s="307"/>
      <c r="E54" s="74"/>
      <c r="F54" s="74"/>
      <c r="G54" s="66"/>
      <c r="I54" s="225"/>
    </row>
    <row r="55" spans="1:9" s="124" customFormat="1" ht="15" customHeight="1" x14ac:dyDescent="0.25">
      <c r="A55" s="88" t="s">
        <v>50</v>
      </c>
      <c r="B55" s="89">
        <v>0</v>
      </c>
      <c r="C55" s="89">
        <v>0</v>
      </c>
      <c r="D55" s="316">
        <v>0</v>
      </c>
      <c r="E55" s="89">
        <v>0</v>
      </c>
      <c r="F55" s="89">
        <f>E55-C55</f>
        <v>0</v>
      </c>
      <c r="G55" s="81">
        <f>IF(ISBLANK(F55),"  ",IF(C55&gt;0,F55/C55,IF(F55&gt;0,1,0)))</f>
        <v>0</v>
      </c>
      <c r="I55" s="226"/>
    </row>
    <row r="56" spans="1:9" ht="15" customHeight="1" x14ac:dyDescent="0.25">
      <c r="A56" s="77"/>
      <c r="B56" s="65"/>
      <c r="C56" s="65"/>
      <c r="D56" s="305"/>
      <c r="E56" s="65"/>
      <c r="F56" s="65"/>
      <c r="G56" s="90"/>
      <c r="I56" s="225"/>
    </row>
    <row r="57" spans="1:9" s="124" customFormat="1" ht="15" customHeight="1" x14ac:dyDescent="0.25">
      <c r="A57" s="77" t="s">
        <v>51</v>
      </c>
      <c r="B57" s="85">
        <v>0</v>
      </c>
      <c r="C57" s="85">
        <v>0</v>
      </c>
      <c r="D57" s="315">
        <v>0</v>
      </c>
      <c r="E57" s="85">
        <v>0</v>
      </c>
      <c r="F57" s="89">
        <f>E57-C57</f>
        <v>0</v>
      </c>
      <c r="G57" s="81">
        <f>IF(ISBLANK(F57),"  ",IF(C57&gt;0,F57/C57,IF(F57&gt;0,1,0)))</f>
        <v>0</v>
      </c>
      <c r="I57" s="226"/>
    </row>
    <row r="58" spans="1:9" ht="15" customHeight="1" x14ac:dyDescent="0.25">
      <c r="A58" s="75"/>
      <c r="B58" s="74"/>
      <c r="C58" s="74"/>
      <c r="D58" s="307"/>
      <c r="E58" s="74"/>
      <c r="F58" s="74"/>
      <c r="G58" s="66"/>
      <c r="I58" s="225"/>
    </row>
    <row r="59" spans="1:9" s="124" customFormat="1" ht="15" customHeight="1" x14ac:dyDescent="0.25">
      <c r="A59" s="91" t="s">
        <v>52</v>
      </c>
      <c r="B59" s="85">
        <v>2870000</v>
      </c>
      <c r="C59" s="85">
        <v>2870000</v>
      </c>
      <c r="D59" s="315">
        <v>2870000</v>
      </c>
      <c r="E59" s="85">
        <v>2870000</v>
      </c>
      <c r="F59" s="85">
        <f>E59-C59</f>
        <v>0</v>
      </c>
      <c r="G59" s="81">
        <f>IF(ISBLANK(F59),"  ",IF(C59&gt;0,F59/C59,IF(F59&gt;0,1,0)))</f>
        <v>0</v>
      </c>
      <c r="I59" s="226"/>
    </row>
    <row r="60" spans="1:9" ht="15" customHeight="1" x14ac:dyDescent="0.25">
      <c r="A60" s="92"/>
      <c r="B60" s="74"/>
      <c r="C60" s="74"/>
      <c r="D60" s="307"/>
      <c r="E60" s="74"/>
      <c r="F60" s="74"/>
      <c r="G60" s="66" t="s">
        <v>46</v>
      </c>
      <c r="I60" s="225"/>
    </row>
    <row r="61" spans="1:9" ht="15" customHeight="1" x14ac:dyDescent="0.25">
      <c r="A61" s="93"/>
      <c r="B61" s="65"/>
      <c r="C61" s="65"/>
      <c r="D61" s="305"/>
      <c r="E61" s="65"/>
      <c r="F61" s="65"/>
      <c r="G61" s="67" t="s">
        <v>46</v>
      </c>
      <c r="I61" s="225"/>
    </row>
    <row r="62" spans="1:9" ht="15" customHeight="1" x14ac:dyDescent="0.25">
      <c r="A62" s="91" t="s">
        <v>53</v>
      </c>
      <c r="B62" s="65"/>
      <c r="C62" s="65"/>
      <c r="D62" s="305"/>
      <c r="E62" s="65"/>
      <c r="F62" s="65"/>
      <c r="G62" s="67"/>
      <c r="I62" s="225"/>
    </row>
    <row r="63" spans="1:9" ht="15" customHeight="1" x14ac:dyDescent="0.25">
      <c r="A63" s="73" t="s">
        <v>54</v>
      </c>
      <c r="B63" s="65">
        <v>0</v>
      </c>
      <c r="C63" s="65">
        <v>0</v>
      </c>
      <c r="D63" s="305">
        <v>0</v>
      </c>
      <c r="E63" s="65">
        <v>0</v>
      </c>
      <c r="F63" s="230">
        <f>E63-C63</f>
        <v>0</v>
      </c>
      <c r="G63" s="70">
        <f t="shared" ref="G63:G76" si="6">IF(ISBLANK(F63),"  ",IF(C63&gt;0,F63/C63,IF(F63&gt;0,1,0)))</f>
        <v>0</v>
      </c>
      <c r="I63" s="225"/>
    </row>
    <row r="64" spans="1:9" ht="15" customHeight="1" x14ac:dyDescent="0.25">
      <c r="A64" s="75" t="s">
        <v>55</v>
      </c>
      <c r="B64" s="74">
        <v>0</v>
      </c>
      <c r="C64" s="74">
        <v>0</v>
      </c>
      <c r="D64" s="307">
        <v>0</v>
      </c>
      <c r="E64" s="74">
        <v>0</v>
      </c>
      <c r="F64" s="230">
        <f t="shared" ref="F64:F76" si="7">E64-C64</f>
        <v>0</v>
      </c>
      <c r="G64" s="70">
        <f t="shared" si="6"/>
        <v>0</v>
      </c>
      <c r="I64" s="225"/>
    </row>
    <row r="65" spans="1:9" ht="15" customHeight="1" x14ac:dyDescent="0.25">
      <c r="A65" s="75" t="s">
        <v>56</v>
      </c>
      <c r="B65" s="74">
        <v>0</v>
      </c>
      <c r="C65" s="74">
        <v>0</v>
      </c>
      <c r="D65" s="307">
        <v>0</v>
      </c>
      <c r="E65" s="74">
        <v>0</v>
      </c>
      <c r="F65" s="230">
        <f t="shared" si="7"/>
        <v>0</v>
      </c>
      <c r="G65" s="70">
        <f t="shared" si="6"/>
        <v>0</v>
      </c>
      <c r="I65" s="225"/>
    </row>
    <row r="66" spans="1:9" ht="15" customHeight="1" x14ac:dyDescent="0.25">
      <c r="A66" s="75" t="s">
        <v>57</v>
      </c>
      <c r="B66" s="74">
        <v>2870000</v>
      </c>
      <c r="C66" s="74">
        <v>2870000</v>
      </c>
      <c r="D66" s="307">
        <v>2870000</v>
      </c>
      <c r="E66" s="74">
        <v>2870000</v>
      </c>
      <c r="F66" s="230">
        <f t="shared" si="7"/>
        <v>0</v>
      </c>
      <c r="G66" s="70">
        <f t="shared" si="6"/>
        <v>0</v>
      </c>
      <c r="I66" s="225"/>
    </row>
    <row r="67" spans="1:9" ht="15" customHeight="1" x14ac:dyDescent="0.25">
      <c r="A67" s="75" t="s">
        <v>58</v>
      </c>
      <c r="B67" s="74">
        <v>0</v>
      </c>
      <c r="C67" s="74">
        <v>0</v>
      </c>
      <c r="D67" s="307">
        <v>0</v>
      </c>
      <c r="E67" s="74">
        <v>0</v>
      </c>
      <c r="F67" s="230">
        <f t="shared" si="7"/>
        <v>0</v>
      </c>
      <c r="G67" s="70">
        <f t="shared" si="6"/>
        <v>0</v>
      </c>
      <c r="I67" s="225"/>
    </row>
    <row r="68" spans="1:9" ht="15" customHeight="1" x14ac:dyDescent="0.25">
      <c r="A68" s="75" t="s">
        <v>59</v>
      </c>
      <c r="B68" s="74">
        <v>0</v>
      </c>
      <c r="C68" s="74">
        <v>0</v>
      </c>
      <c r="D68" s="307">
        <v>0</v>
      </c>
      <c r="E68" s="74">
        <v>0</v>
      </c>
      <c r="F68" s="230">
        <f t="shared" si="7"/>
        <v>0</v>
      </c>
      <c r="G68" s="70">
        <f t="shared" si="6"/>
        <v>0</v>
      </c>
      <c r="I68" s="225"/>
    </row>
    <row r="69" spans="1:9" ht="15" customHeight="1" x14ac:dyDescent="0.25">
      <c r="A69" s="75" t="s">
        <v>60</v>
      </c>
      <c r="B69" s="74">
        <v>0</v>
      </c>
      <c r="C69" s="74">
        <v>0</v>
      </c>
      <c r="D69" s="307">
        <v>0</v>
      </c>
      <c r="E69" s="74">
        <v>0</v>
      </c>
      <c r="F69" s="230">
        <f t="shared" si="7"/>
        <v>0</v>
      </c>
      <c r="G69" s="70">
        <f t="shared" si="6"/>
        <v>0</v>
      </c>
      <c r="I69" s="225"/>
    </row>
    <row r="70" spans="1:9" ht="15" customHeight="1" x14ac:dyDescent="0.25">
      <c r="A70" s="75" t="s">
        <v>61</v>
      </c>
      <c r="B70" s="74">
        <v>0</v>
      </c>
      <c r="C70" s="74">
        <v>0</v>
      </c>
      <c r="D70" s="307">
        <v>0</v>
      </c>
      <c r="E70" s="74">
        <v>0</v>
      </c>
      <c r="F70" s="230">
        <f t="shared" si="7"/>
        <v>0</v>
      </c>
      <c r="G70" s="70">
        <f t="shared" si="6"/>
        <v>0</v>
      </c>
      <c r="I70" s="225"/>
    </row>
    <row r="71" spans="1:9" s="124" customFormat="1" ht="15" customHeight="1" x14ac:dyDescent="0.25">
      <c r="A71" s="94" t="s">
        <v>62</v>
      </c>
      <c r="B71" s="80">
        <v>2870000</v>
      </c>
      <c r="C71" s="80">
        <v>2870000</v>
      </c>
      <c r="D71" s="311">
        <v>2870000</v>
      </c>
      <c r="E71" s="80">
        <v>2870000</v>
      </c>
      <c r="F71" s="89">
        <f t="shared" si="7"/>
        <v>0</v>
      </c>
      <c r="G71" s="81">
        <f t="shared" si="6"/>
        <v>0</v>
      </c>
      <c r="I71" s="226"/>
    </row>
    <row r="72" spans="1:9" ht="15" customHeight="1" x14ac:dyDescent="0.25">
      <c r="A72" s="75" t="s">
        <v>63</v>
      </c>
      <c r="B72" s="74">
        <v>0</v>
      </c>
      <c r="C72" s="74">
        <v>0</v>
      </c>
      <c r="D72" s="307">
        <v>0</v>
      </c>
      <c r="E72" s="74">
        <v>0</v>
      </c>
      <c r="F72" s="230">
        <f t="shared" si="7"/>
        <v>0</v>
      </c>
      <c r="G72" s="70">
        <f t="shared" si="6"/>
        <v>0</v>
      </c>
      <c r="I72" s="225"/>
    </row>
    <row r="73" spans="1:9" ht="15" customHeight="1" x14ac:dyDescent="0.25">
      <c r="A73" s="75" t="s">
        <v>64</v>
      </c>
      <c r="B73" s="74">
        <v>0</v>
      </c>
      <c r="C73" s="74">
        <v>0</v>
      </c>
      <c r="D73" s="307">
        <v>0</v>
      </c>
      <c r="E73" s="74">
        <v>0</v>
      </c>
      <c r="F73" s="230">
        <f t="shared" si="7"/>
        <v>0</v>
      </c>
      <c r="G73" s="70">
        <f t="shared" si="6"/>
        <v>0</v>
      </c>
      <c r="I73" s="225"/>
    </row>
    <row r="74" spans="1:9" ht="15" customHeight="1" x14ac:dyDescent="0.25">
      <c r="A74" s="75" t="s">
        <v>65</v>
      </c>
      <c r="B74" s="74">
        <v>0</v>
      </c>
      <c r="C74" s="74">
        <v>0</v>
      </c>
      <c r="D74" s="307">
        <v>0</v>
      </c>
      <c r="E74" s="74">
        <v>0</v>
      </c>
      <c r="F74" s="230">
        <f t="shared" si="7"/>
        <v>0</v>
      </c>
      <c r="G74" s="70">
        <f t="shared" si="6"/>
        <v>0</v>
      </c>
      <c r="I74" s="225"/>
    </row>
    <row r="75" spans="1:9" ht="15" customHeight="1" x14ac:dyDescent="0.25">
      <c r="A75" s="75" t="s">
        <v>66</v>
      </c>
      <c r="B75" s="74">
        <v>0</v>
      </c>
      <c r="C75" s="74">
        <v>0</v>
      </c>
      <c r="D75" s="307">
        <v>0</v>
      </c>
      <c r="E75" s="74">
        <v>0</v>
      </c>
      <c r="F75" s="230">
        <f t="shared" si="7"/>
        <v>0</v>
      </c>
      <c r="G75" s="70">
        <f t="shared" si="6"/>
        <v>0</v>
      </c>
      <c r="I75" s="225"/>
    </row>
    <row r="76" spans="1:9" s="124" customFormat="1" ht="15" customHeight="1" x14ac:dyDescent="0.25">
      <c r="A76" s="95" t="s">
        <v>67</v>
      </c>
      <c r="B76" s="96">
        <v>2870000</v>
      </c>
      <c r="C76" s="96">
        <v>2870000</v>
      </c>
      <c r="D76" s="317">
        <v>2870000</v>
      </c>
      <c r="E76" s="96">
        <v>2870000</v>
      </c>
      <c r="F76" s="89">
        <f t="shared" si="7"/>
        <v>0</v>
      </c>
      <c r="G76" s="81">
        <f t="shared" si="6"/>
        <v>0</v>
      </c>
      <c r="I76" s="226"/>
    </row>
    <row r="77" spans="1:9" ht="15" customHeight="1" x14ac:dyDescent="0.25">
      <c r="A77" s="93"/>
      <c r="B77" s="65"/>
      <c r="C77" s="65"/>
      <c r="D77" s="305"/>
      <c r="E77" s="65"/>
      <c r="F77" s="65"/>
      <c r="G77" s="67"/>
      <c r="I77" s="225"/>
    </row>
    <row r="78" spans="1:9" ht="15" customHeight="1" x14ac:dyDescent="0.25">
      <c r="A78" s="91" t="s">
        <v>68</v>
      </c>
      <c r="B78" s="65"/>
      <c r="C78" s="65"/>
      <c r="D78" s="305"/>
      <c r="E78" s="65"/>
      <c r="F78" s="65"/>
      <c r="G78" s="67"/>
      <c r="I78" s="225"/>
    </row>
    <row r="79" spans="1:9" ht="15" customHeight="1" x14ac:dyDescent="0.25">
      <c r="A79" s="73" t="s">
        <v>69</v>
      </c>
      <c r="B79" s="69">
        <v>0</v>
      </c>
      <c r="C79" s="69">
        <v>0</v>
      </c>
      <c r="D79" s="306">
        <v>0</v>
      </c>
      <c r="E79" s="69">
        <v>0</v>
      </c>
      <c r="F79" s="65">
        <f>E79-C79</f>
        <v>0</v>
      </c>
      <c r="G79" s="70">
        <f t="shared" ref="G79:G97" si="8">IF(ISBLANK(F79),"  ",IF(C79&gt;0,F79/C79,IF(F79&gt;0,1,0)))</f>
        <v>0</v>
      </c>
      <c r="I79" s="225"/>
    </row>
    <row r="80" spans="1:9" ht="15" customHeight="1" x14ac:dyDescent="0.25">
      <c r="A80" s="75" t="s">
        <v>70</v>
      </c>
      <c r="B80" s="72">
        <v>0</v>
      </c>
      <c r="C80" s="72">
        <v>0</v>
      </c>
      <c r="D80" s="314">
        <v>0</v>
      </c>
      <c r="E80" s="72">
        <v>0</v>
      </c>
      <c r="F80" s="74">
        <f>E80-C80</f>
        <v>0</v>
      </c>
      <c r="G80" s="70">
        <f t="shared" si="8"/>
        <v>0</v>
      </c>
      <c r="I80" s="225"/>
    </row>
    <row r="81" spans="1:9" ht="15" customHeight="1" x14ac:dyDescent="0.25">
      <c r="A81" s="75" t="s">
        <v>71</v>
      </c>
      <c r="B81" s="65">
        <v>0</v>
      </c>
      <c r="C81" s="65">
        <v>0</v>
      </c>
      <c r="D81" s="305">
        <v>0</v>
      </c>
      <c r="E81" s="65">
        <v>0</v>
      </c>
      <c r="F81" s="74">
        <f t="shared" ref="F81:F96" si="9">E81-C81</f>
        <v>0</v>
      </c>
      <c r="G81" s="70">
        <f t="shared" si="8"/>
        <v>0</v>
      </c>
      <c r="I81" s="225"/>
    </row>
    <row r="82" spans="1:9" s="124" customFormat="1" ht="15" customHeight="1" x14ac:dyDescent="0.25">
      <c r="A82" s="94" t="s">
        <v>72</v>
      </c>
      <c r="B82" s="96">
        <v>0</v>
      </c>
      <c r="C82" s="96">
        <v>0</v>
      </c>
      <c r="D82" s="317">
        <v>0</v>
      </c>
      <c r="E82" s="96">
        <v>0</v>
      </c>
      <c r="F82" s="80">
        <f t="shared" si="9"/>
        <v>0</v>
      </c>
      <c r="G82" s="81">
        <f t="shared" si="8"/>
        <v>0</v>
      </c>
      <c r="I82" s="226"/>
    </row>
    <row r="83" spans="1:9" ht="15" customHeight="1" x14ac:dyDescent="0.25">
      <c r="A83" s="75" t="s">
        <v>73</v>
      </c>
      <c r="B83" s="72">
        <v>0</v>
      </c>
      <c r="C83" s="72">
        <v>0</v>
      </c>
      <c r="D83" s="314">
        <v>0</v>
      </c>
      <c r="E83" s="72">
        <v>0</v>
      </c>
      <c r="F83" s="74">
        <f t="shared" si="9"/>
        <v>0</v>
      </c>
      <c r="G83" s="70">
        <f t="shared" si="8"/>
        <v>0</v>
      </c>
      <c r="I83" s="225"/>
    </row>
    <row r="84" spans="1:9" ht="15" customHeight="1" x14ac:dyDescent="0.25">
      <c r="A84" s="75" t="s">
        <v>74</v>
      </c>
      <c r="B84" s="69">
        <v>0</v>
      </c>
      <c r="C84" s="69">
        <v>0</v>
      </c>
      <c r="D84" s="306">
        <v>0</v>
      </c>
      <c r="E84" s="69">
        <v>0</v>
      </c>
      <c r="F84" s="74">
        <f t="shared" si="9"/>
        <v>0</v>
      </c>
      <c r="G84" s="70">
        <f t="shared" si="8"/>
        <v>0</v>
      </c>
      <c r="I84" s="225"/>
    </row>
    <row r="85" spans="1:9" ht="15" customHeight="1" x14ac:dyDescent="0.25">
      <c r="A85" s="75" t="s">
        <v>75</v>
      </c>
      <c r="B85" s="65">
        <v>0</v>
      </c>
      <c r="C85" s="65">
        <v>0</v>
      </c>
      <c r="D85" s="305">
        <v>0</v>
      </c>
      <c r="E85" s="65">
        <v>0</v>
      </c>
      <c r="F85" s="74">
        <f t="shared" si="9"/>
        <v>0</v>
      </c>
      <c r="G85" s="70">
        <f t="shared" si="8"/>
        <v>0</v>
      </c>
      <c r="I85" s="225"/>
    </row>
    <row r="86" spans="1:9" s="124" customFormat="1" ht="15" customHeight="1" x14ac:dyDescent="0.25">
      <c r="A86" s="78" t="s">
        <v>76</v>
      </c>
      <c r="B86" s="96">
        <v>0</v>
      </c>
      <c r="C86" s="96">
        <v>0</v>
      </c>
      <c r="D86" s="317">
        <v>0</v>
      </c>
      <c r="E86" s="96">
        <v>0</v>
      </c>
      <c r="F86" s="74">
        <f t="shared" si="9"/>
        <v>0</v>
      </c>
      <c r="G86" s="81">
        <f t="shared" si="8"/>
        <v>0</v>
      </c>
      <c r="I86" s="226"/>
    </row>
    <row r="87" spans="1:9" ht="15" customHeight="1" x14ac:dyDescent="0.25">
      <c r="A87" s="75" t="s">
        <v>77</v>
      </c>
      <c r="B87" s="65">
        <v>0</v>
      </c>
      <c r="C87" s="65">
        <v>0</v>
      </c>
      <c r="D87" s="305">
        <v>0</v>
      </c>
      <c r="E87" s="65">
        <v>0</v>
      </c>
      <c r="F87" s="74">
        <f t="shared" si="9"/>
        <v>0</v>
      </c>
      <c r="G87" s="70">
        <f t="shared" si="8"/>
        <v>0</v>
      </c>
      <c r="I87" s="225"/>
    </row>
    <row r="88" spans="1:9" ht="15" customHeight="1" x14ac:dyDescent="0.25">
      <c r="A88" s="75" t="s">
        <v>78</v>
      </c>
      <c r="B88" s="74">
        <v>2870000</v>
      </c>
      <c r="C88" s="74">
        <v>2870000</v>
      </c>
      <c r="D88" s="307">
        <v>2870000</v>
      </c>
      <c r="E88" s="74">
        <v>2870000</v>
      </c>
      <c r="F88" s="74">
        <f t="shared" si="9"/>
        <v>0</v>
      </c>
      <c r="G88" s="70">
        <f t="shared" si="8"/>
        <v>0</v>
      </c>
      <c r="I88" s="225"/>
    </row>
    <row r="89" spans="1:9" ht="15" customHeight="1" x14ac:dyDescent="0.25">
      <c r="A89" s="75" t="s">
        <v>79</v>
      </c>
      <c r="B89" s="74">
        <v>0</v>
      </c>
      <c r="C89" s="74">
        <v>0</v>
      </c>
      <c r="D89" s="307">
        <v>0</v>
      </c>
      <c r="E89" s="74">
        <v>0</v>
      </c>
      <c r="F89" s="74">
        <f t="shared" si="9"/>
        <v>0</v>
      </c>
      <c r="G89" s="70">
        <f t="shared" si="8"/>
        <v>0</v>
      </c>
      <c r="I89" s="225"/>
    </row>
    <row r="90" spans="1:9" ht="15" customHeight="1" x14ac:dyDescent="0.25">
      <c r="A90" s="75" t="s">
        <v>80</v>
      </c>
      <c r="B90" s="74">
        <v>0</v>
      </c>
      <c r="C90" s="74">
        <v>0</v>
      </c>
      <c r="D90" s="307">
        <v>0</v>
      </c>
      <c r="E90" s="74">
        <v>0</v>
      </c>
      <c r="F90" s="74">
        <f t="shared" si="9"/>
        <v>0</v>
      </c>
      <c r="G90" s="70">
        <f t="shared" si="8"/>
        <v>0</v>
      </c>
      <c r="I90" s="225"/>
    </row>
    <row r="91" spans="1:9" s="124" customFormat="1" ht="15" customHeight="1" x14ac:dyDescent="0.25">
      <c r="A91" s="78" t="s">
        <v>81</v>
      </c>
      <c r="B91" s="80">
        <v>2870000</v>
      </c>
      <c r="C91" s="80">
        <v>2870000</v>
      </c>
      <c r="D91" s="311">
        <v>2870000</v>
      </c>
      <c r="E91" s="80">
        <v>2870000</v>
      </c>
      <c r="F91" s="80">
        <f t="shared" si="9"/>
        <v>0</v>
      </c>
      <c r="G91" s="81">
        <f t="shared" si="8"/>
        <v>0</v>
      </c>
      <c r="I91" s="226"/>
    </row>
    <row r="92" spans="1:9" ht="15" customHeight="1" x14ac:dyDescent="0.25">
      <c r="A92" s="75" t="s">
        <v>82</v>
      </c>
      <c r="B92" s="74">
        <v>0</v>
      </c>
      <c r="C92" s="74">
        <v>0</v>
      </c>
      <c r="D92" s="307">
        <v>0</v>
      </c>
      <c r="E92" s="74">
        <v>0</v>
      </c>
      <c r="F92" s="74">
        <f t="shared" si="9"/>
        <v>0</v>
      </c>
      <c r="G92" s="70">
        <f t="shared" si="8"/>
        <v>0</v>
      </c>
      <c r="I92" s="225"/>
    </row>
    <row r="93" spans="1:9" ht="15" customHeight="1" x14ac:dyDescent="0.25">
      <c r="A93" s="75" t="s">
        <v>83</v>
      </c>
      <c r="B93" s="74">
        <v>0</v>
      </c>
      <c r="C93" s="74">
        <v>0</v>
      </c>
      <c r="D93" s="307">
        <v>0</v>
      </c>
      <c r="E93" s="74">
        <v>0</v>
      </c>
      <c r="F93" s="74">
        <f t="shared" si="9"/>
        <v>0</v>
      </c>
      <c r="G93" s="70">
        <f t="shared" si="8"/>
        <v>0</v>
      </c>
      <c r="I93" s="225"/>
    </row>
    <row r="94" spans="1:9" ht="15" customHeight="1" x14ac:dyDescent="0.25">
      <c r="A94" s="83" t="s">
        <v>84</v>
      </c>
      <c r="B94" s="74">
        <v>0</v>
      </c>
      <c r="C94" s="74">
        <v>0</v>
      </c>
      <c r="D94" s="307">
        <v>0</v>
      </c>
      <c r="E94" s="74">
        <v>0</v>
      </c>
      <c r="F94" s="74">
        <f t="shared" si="9"/>
        <v>0</v>
      </c>
      <c r="G94" s="70">
        <f t="shared" si="8"/>
        <v>0</v>
      </c>
      <c r="I94" s="225"/>
    </row>
    <row r="95" spans="1:9" s="124" customFormat="1" ht="15" customHeight="1" x14ac:dyDescent="0.25">
      <c r="A95" s="97" t="s">
        <v>85</v>
      </c>
      <c r="B95" s="96">
        <v>0</v>
      </c>
      <c r="C95" s="96">
        <v>0</v>
      </c>
      <c r="D95" s="317">
        <v>0</v>
      </c>
      <c r="E95" s="96">
        <v>0</v>
      </c>
      <c r="F95" s="74">
        <f t="shared" si="9"/>
        <v>0</v>
      </c>
      <c r="G95" s="81">
        <f t="shared" si="8"/>
        <v>0</v>
      </c>
      <c r="I95" s="226"/>
    </row>
    <row r="96" spans="1:9" ht="15" customHeight="1" x14ac:dyDescent="0.25">
      <c r="A96" s="83" t="s">
        <v>86</v>
      </c>
      <c r="B96" s="74">
        <v>0</v>
      </c>
      <c r="C96" s="74">
        <v>0</v>
      </c>
      <c r="D96" s="307">
        <v>0</v>
      </c>
      <c r="E96" s="74">
        <v>0</v>
      </c>
      <c r="F96" s="74">
        <f t="shared" si="9"/>
        <v>0</v>
      </c>
      <c r="G96" s="70">
        <f t="shared" si="8"/>
        <v>0</v>
      </c>
      <c r="I96" s="225"/>
    </row>
    <row r="97" spans="1:10" s="124" customFormat="1" ht="15" customHeight="1" thickBot="1" x14ac:dyDescent="0.3">
      <c r="A97" s="195" t="s">
        <v>67</v>
      </c>
      <c r="B97" s="196">
        <v>2870000</v>
      </c>
      <c r="C97" s="196">
        <v>2870000</v>
      </c>
      <c r="D97" s="313">
        <v>2870000</v>
      </c>
      <c r="E97" s="196">
        <v>2870000</v>
      </c>
      <c r="F97" s="196">
        <f>E97-C97</f>
        <v>0</v>
      </c>
      <c r="G97" s="198">
        <f t="shared" si="8"/>
        <v>0</v>
      </c>
      <c r="I97" s="226"/>
    </row>
    <row r="98" spans="1:10" ht="15" customHeight="1" thickTop="1" x14ac:dyDescent="0.4">
      <c r="A98" s="4"/>
      <c r="B98" s="5"/>
      <c r="C98" s="5"/>
      <c r="D98" s="142"/>
      <c r="E98" s="5"/>
      <c r="F98" s="5"/>
      <c r="G98" s="6" t="s">
        <v>46</v>
      </c>
      <c r="I98" s="142"/>
      <c r="J98" s="142"/>
    </row>
    <row r="99" spans="1:10" x14ac:dyDescent="0.25">
      <c r="A99" s="11" t="s">
        <v>196</v>
      </c>
    </row>
    <row r="100" spans="1:10" x14ac:dyDescent="0.25">
      <c r="A100" s="11" t="s">
        <v>190</v>
      </c>
    </row>
  </sheetData>
  <mergeCells count="1">
    <mergeCell ref="D2:D3"/>
  </mergeCells>
  <hyperlinks>
    <hyperlink ref="J2" location="Home!A1" tooltip="Home" display="Home" xr:uid="{A901459E-102B-4882-93BA-FF46E367A2C8}"/>
  </hyperlinks>
  <printOptions horizontalCentered="1" verticalCentered="1"/>
  <pageMargins left="0.25" right="0.25" top="0.75" bottom="0.75" header="0.3" footer="0.3"/>
  <pageSetup scale="46" fitToWidth="0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921933-0E2E-4FAD-8651-2D0A3C9EF0C3}">
  <sheetPr>
    <pageSetUpPr fitToPage="1"/>
  </sheetPr>
  <dimension ref="A1:R100"/>
  <sheetViews>
    <sheetView workbookViewId="0">
      <pane xSplit="1" ySplit="5" topLeftCell="B6" activePane="bottomRight" state="frozen"/>
      <selection activeCell="I2" sqref="I2"/>
      <selection pane="topRight" activeCell="I2" sqref="I2"/>
      <selection pane="bottomLeft" activeCell="I2" sqref="I2"/>
      <selection pane="bottomRight" activeCell="I2" sqref="I2"/>
    </sheetView>
  </sheetViews>
  <sheetFormatPr defaultColWidth="9.140625" defaultRowHeight="15.75" x14ac:dyDescent="0.25"/>
  <cols>
    <col min="1" max="1" width="66.5703125" style="11" customWidth="1"/>
    <col min="2" max="3" width="23.7109375" style="12" customWidth="1"/>
    <col min="4" max="4" width="27.140625" style="139" bestFit="1" customWidth="1"/>
    <col min="5" max="6" width="23.7109375" style="12" customWidth="1"/>
    <col min="7" max="7" width="23.7109375" style="13" customWidth="1"/>
    <col min="9" max="9" width="7.7109375" style="139" customWidth="1"/>
    <col min="10" max="10" width="11.5703125" style="139" customWidth="1"/>
    <col min="11" max="16384" width="9.140625" style="139"/>
  </cols>
  <sheetData>
    <row r="1" spans="1:10" ht="19.5" customHeight="1" thickBot="1" x14ac:dyDescent="0.3">
      <c r="A1" s="30" t="s">
        <v>0</v>
      </c>
      <c r="B1" s="31"/>
      <c r="D1" s="210"/>
      <c r="E1" s="32" t="s">
        <v>1</v>
      </c>
      <c r="F1" s="208" t="s">
        <v>202</v>
      </c>
      <c r="G1" s="33"/>
      <c r="I1" s="210"/>
      <c r="J1" s="142"/>
    </row>
    <row r="2" spans="1:10" ht="19.5" customHeight="1" thickBot="1" x14ac:dyDescent="0.3">
      <c r="A2" s="30" t="s">
        <v>2</v>
      </c>
      <c r="B2" s="31"/>
      <c r="C2" s="31"/>
      <c r="D2" s="355" t="s">
        <v>207</v>
      </c>
      <c r="E2" s="31"/>
      <c r="F2" s="31"/>
      <c r="G2" s="36"/>
      <c r="I2" s="142"/>
      <c r="J2" s="209" t="s">
        <v>187</v>
      </c>
    </row>
    <row r="3" spans="1:10" ht="19.5" customHeight="1" thickBot="1" x14ac:dyDescent="0.3">
      <c r="A3" s="37" t="s">
        <v>3</v>
      </c>
      <c r="B3" s="38"/>
      <c r="C3" s="38"/>
      <c r="D3" s="356"/>
      <c r="E3" s="38"/>
      <c r="F3" s="38"/>
      <c r="G3" s="39"/>
      <c r="I3" s="142"/>
      <c r="J3" s="142"/>
    </row>
    <row r="4" spans="1:10" ht="15" customHeight="1" thickTop="1" x14ac:dyDescent="0.25">
      <c r="A4" s="57" t="s">
        <v>4</v>
      </c>
      <c r="B4" s="58" t="s">
        <v>5</v>
      </c>
      <c r="C4" s="59" t="s">
        <v>6</v>
      </c>
      <c r="D4" s="303" t="s">
        <v>212</v>
      </c>
      <c r="E4" s="59" t="s">
        <v>6</v>
      </c>
      <c r="F4" s="59" t="s">
        <v>7</v>
      </c>
      <c r="G4" s="60" t="s">
        <v>8</v>
      </c>
      <c r="I4" s="224"/>
    </row>
    <row r="5" spans="1:10" s="140" customFormat="1" ht="15" customHeight="1" x14ac:dyDescent="0.25">
      <c r="A5" s="61"/>
      <c r="B5" s="62" t="s">
        <v>197</v>
      </c>
      <c r="C5" s="62" t="s">
        <v>208</v>
      </c>
      <c r="D5" s="304" t="s">
        <v>210</v>
      </c>
      <c r="E5" s="62" t="s">
        <v>209</v>
      </c>
      <c r="F5" s="62" t="s">
        <v>197</v>
      </c>
      <c r="G5" s="63" t="s">
        <v>9</v>
      </c>
      <c r="I5" s="224"/>
    </row>
    <row r="6" spans="1:10" ht="15" customHeight="1" x14ac:dyDescent="0.25">
      <c r="A6" s="64" t="s">
        <v>10</v>
      </c>
      <c r="B6" s="65"/>
      <c r="C6" s="65"/>
      <c r="D6" s="305"/>
      <c r="E6" s="65"/>
      <c r="F6" s="65"/>
      <c r="G6" s="66"/>
      <c r="I6" s="225"/>
    </row>
    <row r="7" spans="1:10" ht="15" customHeight="1" x14ac:dyDescent="0.25">
      <c r="A7" s="64" t="s">
        <v>11</v>
      </c>
      <c r="B7" s="65"/>
      <c r="C7" s="65"/>
      <c r="D7" s="305"/>
      <c r="E7" s="65"/>
      <c r="F7" s="65"/>
      <c r="G7" s="67"/>
      <c r="I7" s="225"/>
    </row>
    <row r="8" spans="1:10" ht="15" customHeight="1" x14ac:dyDescent="0.25">
      <c r="A8" s="68" t="s">
        <v>12</v>
      </c>
      <c r="B8" s="69">
        <v>0</v>
      </c>
      <c r="C8" s="69">
        <v>0</v>
      </c>
      <c r="D8" s="306">
        <v>0</v>
      </c>
      <c r="E8" s="69">
        <v>0</v>
      </c>
      <c r="F8" s="69">
        <f>E8-C8</f>
        <v>0</v>
      </c>
      <c r="G8" s="70">
        <f t="shared" ref="G8:G31" si="0">IF(ISBLANK(F8),"  ",IF(C8&gt;0,F8/C8,IF(F8&gt;0,1,0)))</f>
        <v>0</v>
      </c>
      <c r="I8" s="225"/>
    </row>
    <row r="9" spans="1:10" ht="15" customHeight="1" x14ac:dyDescent="0.25">
      <c r="A9" s="68" t="s">
        <v>13</v>
      </c>
      <c r="B9" s="69">
        <v>0</v>
      </c>
      <c r="C9" s="69">
        <v>0</v>
      </c>
      <c r="D9" s="306">
        <v>0</v>
      </c>
      <c r="E9" s="69">
        <v>0</v>
      </c>
      <c r="F9" s="69">
        <f>E9-C9</f>
        <v>0</v>
      </c>
      <c r="G9" s="70">
        <f t="shared" si="0"/>
        <v>0</v>
      </c>
      <c r="I9" s="225"/>
    </row>
    <row r="10" spans="1:10" ht="15" customHeight="1" x14ac:dyDescent="0.25">
      <c r="A10" s="71" t="s">
        <v>14</v>
      </c>
      <c r="B10" s="72">
        <v>10000000</v>
      </c>
      <c r="C10" s="72">
        <v>10000000</v>
      </c>
      <c r="D10" s="314">
        <v>10000000</v>
      </c>
      <c r="E10" s="72">
        <v>10000000</v>
      </c>
      <c r="F10" s="69">
        <f t="shared" ref="F10:F31" si="1">E10-C10</f>
        <v>0</v>
      </c>
      <c r="G10" s="70">
        <f t="shared" si="0"/>
        <v>0</v>
      </c>
      <c r="I10" s="225"/>
    </row>
    <row r="11" spans="1:10" ht="15" customHeight="1" x14ac:dyDescent="0.25">
      <c r="A11" s="73" t="s">
        <v>15</v>
      </c>
      <c r="B11" s="74">
        <v>0</v>
      </c>
      <c r="C11" s="74">
        <v>0</v>
      </c>
      <c r="D11" s="307">
        <v>0</v>
      </c>
      <c r="E11" s="74">
        <v>0</v>
      </c>
      <c r="F11" s="69">
        <f t="shared" si="1"/>
        <v>0</v>
      </c>
      <c r="G11" s="70">
        <f t="shared" si="0"/>
        <v>0</v>
      </c>
      <c r="I11" s="225"/>
    </row>
    <row r="12" spans="1:10" ht="15" customHeight="1" x14ac:dyDescent="0.25">
      <c r="A12" s="75" t="s">
        <v>16</v>
      </c>
      <c r="B12" s="74">
        <v>0</v>
      </c>
      <c r="C12" s="74">
        <v>0</v>
      </c>
      <c r="D12" s="307">
        <v>0</v>
      </c>
      <c r="E12" s="74">
        <v>0</v>
      </c>
      <c r="F12" s="69">
        <f t="shared" si="1"/>
        <v>0</v>
      </c>
      <c r="G12" s="70">
        <f t="shared" si="0"/>
        <v>0</v>
      </c>
      <c r="I12" s="225"/>
    </row>
    <row r="13" spans="1:10" ht="15" customHeight="1" x14ac:dyDescent="0.25">
      <c r="A13" s="75" t="s">
        <v>17</v>
      </c>
      <c r="B13" s="74">
        <v>0</v>
      </c>
      <c r="C13" s="74">
        <v>0</v>
      </c>
      <c r="D13" s="307">
        <v>0</v>
      </c>
      <c r="E13" s="74">
        <v>0</v>
      </c>
      <c r="F13" s="69">
        <f t="shared" si="1"/>
        <v>0</v>
      </c>
      <c r="G13" s="70">
        <f t="shared" si="0"/>
        <v>0</v>
      </c>
      <c r="I13" s="225"/>
    </row>
    <row r="14" spans="1:10" ht="15" customHeight="1" x14ac:dyDescent="0.25">
      <c r="A14" s="75" t="s">
        <v>18</v>
      </c>
      <c r="B14" s="74">
        <v>0</v>
      </c>
      <c r="C14" s="74">
        <v>0</v>
      </c>
      <c r="D14" s="307">
        <v>0</v>
      </c>
      <c r="E14" s="74">
        <v>0</v>
      </c>
      <c r="F14" s="69">
        <f t="shared" si="1"/>
        <v>0</v>
      </c>
      <c r="G14" s="70">
        <f t="shared" si="0"/>
        <v>0</v>
      </c>
      <c r="I14" s="225"/>
    </row>
    <row r="15" spans="1:10" ht="15" customHeight="1" x14ac:dyDescent="0.25">
      <c r="A15" s="75" t="s">
        <v>19</v>
      </c>
      <c r="B15" s="74">
        <v>0</v>
      </c>
      <c r="C15" s="74">
        <v>0</v>
      </c>
      <c r="D15" s="307">
        <v>0</v>
      </c>
      <c r="E15" s="74">
        <v>0</v>
      </c>
      <c r="F15" s="69">
        <f t="shared" si="1"/>
        <v>0</v>
      </c>
      <c r="G15" s="70">
        <f t="shared" si="0"/>
        <v>0</v>
      </c>
      <c r="I15" s="225"/>
    </row>
    <row r="16" spans="1:10" ht="15" customHeight="1" x14ac:dyDescent="0.25">
      <c r="A16" s="75" t="s">
        <v>20</v>
      </c>
      <c r="B16" s="74">
        <v>0</v>
      </c>
      <c r="C16" s="74">
        <v>0</v>
      </c>
      <c r="D16" s="307">
        <v>0</v>
      </c>
      <c r="E16" s="74">
        <v>0</v>
      </c>
      <c r="F16" s="69">
        <f t="shared" si="1"/>
        <v>0</v>
      </c>
      <c r="G16" s="70">
        <f t="shared" si="0"/>
        <v>0</v>
      </c>
      <c r="I16" s="225"/>
    </row>
    <row r="17" spans="1:18" ht="15" customHeight="1" x14ac:dyDescent="0.25">
      <c r="A17" s="75" t="s">
        <v>21</v>
      </c>
      <c r="B17" s="74">
        <v>0</v>
      </c>
      <c r="C17" s="74">
        <v>0</v>
      </c>
      <c r="D17" s="307">
        <v>0</v>
      </c>
      <c r="E17" s="74">
        <v>0</v>
      </c>
      <c r="F17" s="69">
        <f t="shared" si="1"/>
        <v>0</v>
      </c>
      <c r="G17" s="70">
        <f t="shared" si="0"/>
        <v>0</v>
      </c>
      <c r="I17" s="225"/>
    </row>
    <row r="18" spans="1:18" ht="15" customHeight="1" x14ac:dyDescent="0.25">
      <c r="A18" s="75" t="s">
        <v>22</v>
      </c>
      <c r="B18" s="74">
        <v>0</v>
      </c>
      <c r="C18" s="74">
        <v>0</v>
      </c>
      <c r="D18" s="307">
        <v>0</v>
      </c>
      <c r="E18" s="74">
        <v>0</v>
      </c>
      <c r="F18" s="69">
        <f t="shared" si="1"/>
        <v>0</v>
      </c>
      <c r="G18" s="70">
        <f t="shared" si="0"/>
        <v>0</v>
      </c>
      <c r="I18" s="225"/>
    </row>
    <row r="19" spans="1:18" ht="15" customHeight="1" x14ac:dyDescent="0.25">
      <c r="A19" s="75" t="s">
        <v>23</v>
      </c>
      <c r="B19" s="74">
        <v>0</v>
      </c>
      <c r="C19" s="74">
        <v>0</v>
      </c>
      <c r="D19" s="307">
        <v>0</v>
      </c>
      <c r="E19" s="74">
        <v>0</v>
      </c>
      <c r="F19" s="69">
        <f t="shared" si="1"/>
        <v>0</v>
      </c>
      <c r="G19" s="70">
        <f t="shared" si="0"/>
        <v>0</v>
      </c>
      <c r="I19" s="225"/>
    </row>
    <row r="20" spans="1:18" ht="15" customHeight="1" x14ac:dyDescent="0.25">
      <c r="A20" s="75" t="s">
        <v>24</v>
      </c>
      <c r="B20" s="74">
        <v>0</v>
      </c>
      <c r="C20" s="74">
        <v>0</v>
      </c>
      <c r="D20" s="307">
        <v>0</v>
      </c>
      <c r="E20" s="74">
        <v>0</v>
      </c>
      <c r="F20" s="69">
        <f t="shared" si="1"/>
        <v>0</v>
      </c>
      <c r="G20" s="70">
        <f t="shared" si="0"/>
        <v>0</v>
      </c>
      <c r="I20" s="225"/>
    </row>
    <row r="21" spans="1:18" ht="15" customHeight="1" x14ac:dyDescent="0.25">
      <c r="A21" s="75" t="s">
        <v>25</v>
      </c>
      <c r="B21" s="74">
        <v>0</v>
      </c>
      <c r="C21" s="74">
        <v>0</v>
      </c>
      <c r="D21" s="307">
        <v>0</v>
      </c>
      <c r="E21" s="74">
        <v>0</v>
      </c>
      <c r="F21" s="69">
        <f t="shared" si="1"/>
        <v>0</v>
      </c>
      <c r="G21" s="70">
        <f t="shared" si="0"/>
        <v>0</v>
      </c>
      <c r="I21" s="225"/>
    </row>
    <row r="22" spans="1:18" ht="15" customHeight="1" x14ac:dyDescent="0.25">
      <c r="A22" s="75" t="s">
        <v>26</v>
      </c>
      <c r="B22" s="74">
        <v>0</v>
      </c>
      <c r="C22" s="74">
        <v>0</v>
      </c>
      <c r="D22" s="307">
        <v>0</v>
      </c>
      <c r="E22" s="74">
        <v>0</v>
      </c>
      <c r="F22" s="69">
        <f t="shared" si="1"/>
        <v>0</v>
      </c>
      <c r="G22" s="70">
        <f t="shared" si="0"/>
        <v>0</v>
      </c>
      <c r="I22" s="225"/>
    </row>
    <row r="23" spans="1:18" ht="15" customHeight="1" x14ac:dyDescent="0.25">
      <c r="A23" s="76" t="s">
        <v>27</v>
      </c>
      <c r="B23" s="74">
        <v>0</v>
      </c>
      <c r="C23" s="74">
        <v>0</v>
      </c>
      <c r="D23" s="307">
        <v>0</v>
      </c>
      <c r="E23" s="74">
        <v>0</v>
      </c>
      <c r="F23" s="69">
        <f t="shared" si="1"/>
        <v>0</v>
      </c>
      <c r="G23" s="70">
        <f t="shared" si="0"/>
        <v>0</v>
      </c>
      <c r="I23" s="225"/>
      <c r="R23" s="139" t="s">
        <v>46</v>
      </c>
    </row>
    <row r="24" spans="1:18" ht="15" customHeight="1" x14ac:dyDescent="0.25">
      <c r="A24" s="76" t="s">
        <v>28</v>
      </c>
      <c r="B24" s="74">
        <v>10000000</v>
      </c>
      <c r="C24" s="74">
        <v>10000000</v>
      </c>
      <c r="D24" s="307">
        <v>10000000</v>
      </c>
      <c r="E24" s="74">
        <v>10000000</v>
      </c>
      <c r="F24" s="69">
        <f t="shared" si="1"/>
        <v>0</v>
      </c>
      <c r="G24" s="70">
        <f t="shared" si="0"/>
        <v>0</v>
      </c>
      <c r="I24" s="225"/>
    </row>
    <row r="25" spans="1:18" ht="15" customHeight="1" x14ac:dyDescent="0.25">
      <c r="A25" s="76" t="s">
        <v>29</v>
      </c>
      <c r="B25" s="74">
        <v>0</v>
      </c>
      <c r="C25" s="74">
        <v>0</v>
      </c>
      <c r="D25" s="307">
        <v>0</v>
      </c>
      <c r="E25" s="74">
        <v>0</v>
      </c>
      <c r="F25" s="69">
        <f t="shared" si="1"/>
        <v>0</v>
      </c>
      <c r="G25" s="70">
        <f t="shared" si="0"/>
        <v>0</v>
      </c>
      <c r="I25" s="225"/>
    </row>
    <row r="26" spans="1:18" ht="15" customHeight="1" x14ac:dyDescent="0.25">
      <c r="A26" s="76" t="s">
        <v>30</v>
      </c>
      <c r="B26" s="74">
        <v>0</v>
      </c>
      <c r="C26" s="74">
        <v>0</v>
      </c>
      <c r="D26" s="307">
        <v>0</v>
      </c>
      <c r="E26" s="74">
        <v>0</v>
      </c>
      <c r="F26" s="69">
        <f t="shared" si="1"/>
        <v>0</v>
      </c>
      <c r="G26" s="70">
        <f t="shared" si="0"/>
        <v>0</v>
      </c>
      <c r="I26" s="225"/>
    </row>
    <row r="27" spans="1:18" ht="15" customHeight="1" x14ac:dyDescent="0.25">
      <c r="A27" s="76" t="s">
        <v>31</v>
      </c>
      <c r="B27" s="74">
        <v>0</v>
      </c>
      <c r="C27" s="74">
        <v>0</v>
      </c>
      <c r="D27" s="307">
        <v>0</v>
      </c>
      <c r="E27" s="74">
        <v>0</v>
      </c>
      <c r="F27" s="69">
        <f t="shared" si="1"/>
        <v>0</v>
      </c>
      <c r="G27" s="70">
        <f t="shared" si="0"/>
        <v>0</v>
      </c>
      <c r="I27" s="225"/>
    </row>
    <row r="28" spans="1:18" ht="15" customHeight="1" x14ac:dyDescent="0.25">
      <c r="A28" s="76" t="s">
        <v>87</v>
      </c>
      <c r="B28" s="74">
        <v>0</v>
      </c>
      <c r="C28" s="74">
        <v>0</v>
      </c>
      <c r="D28" s="307">
        <v>0</v>
      </c>
      <c r="E28" s="74">
        <v>0</v>
      </c>
      <c r="F28" s="69">
        <f t="shared" si="1"/>
        <v>0</v>
      </c>
      <c r="G28" s="70">
        <f t="shared" si="0"/>
        <v>0</v>
      </c>
      <c r="I28" s="225"/>
    </row>
    <row r="29" spans="1:18" ht="15" customHeight="1" x14ac:dyDescent="0.25">
      <c r="A29" s="76" t="s">
        <v>32</v>
      </c>
      <c r="B29" s="74">
        <v>0</v>
      </c>
      <c r="C29" s="74">
        <v>0</v>
      </c>
      <c r="D29" s="307">
        <v>0</v>
      </c>
      <c r="E29" s="74">
        <v>0</v>
      </c>
      <c r="F29" s="69">
        <f t="shared" si="1"/>
        <v>0</v>
      </c>
      <c r="G29" s="70">
        <f t="shared" si="0"/>
        <v>0</v>
      </c>
      <c r="I29" s="225"/>
    </row>
    <row r="30" spans="1:18" ht="15" customHeight="1" x14ac:dyDescent="0.25">
      <c r="A30" s="217" t="s">
        <v>199</v>
      </c>
      <c r="B30" s="74">
        <v>0</v>
      </c>
      <c r="C30" s="74">
        <v>0</v>
      </c>
      <c r="D30" s="307">
        <v>0</v>
      </c>
      <c r="E30" s="74">
        <v>0</v>
      </c>
      <c r="F30" s="69">
        <f t="shared" si="1"/>
        <v>0</v>
      </c>
      <c r="G30" s="70">
        <f t="shared" si="0"/>
        <v>0</v>
      </c>
      <c r="I30" s="225"/>
    </row>
    <row r="31" spans="1:18" ht="15" customHeight="1" x14ac:dyDescent="0.25">
      <c r="A31" s="76" t="s">
        <v>200</v>
      </c>
      <c r="B31" s="74">
        <v>0</v>
      </c>
      <c r="C31" s="74">
        <v>0</v>
      </c>
      <c r="D31" s="307">
        <v>0</v>
      </c>
      <c r="E31" s="74">
        <v>0</v>
      </c>
      <c r="F31" s="69">
        <f t="shared" si="1"/>
        <v>0</v>
      </c>
      <c r="G31" s="70">
        <f t="shared" si="0"/>
        <v>0</v>
      </c>
      <c r="I31" s="225"/>
    </row>
    <row r="32" spans="1:18" ht="15" customHeight="1" x14ac:dyDescent="0.25">
      <c r="A32" s="350" t="s">
        <v>211</v>
      </c>
      <c r="B32" s="74">
        <v>0</v>
      </c>
      <c r="C32" s="74">
        <v>0</v>
      </c>
      <c r="D32" s="307">
        <v>0</v>
      </c>
      <c r="E32" s="74">
        <v>0</v>
      </c>
      <c r="F32" s="69">
        <f t="shared" ref="F32" si="2">E32-C32</f>
        <v>0</v>
      </c>
      <c r="G32" s="70">
        <f t="shared" ref="G32" si="3">IF(ISBLANK(F32),"  ",IF(C32&gt;0,F32/C32,IF(F32&gt;0,1,0)))</f>
        <v>0</v>
      </c>
      <c r="I32" s="225"/>
    </row>
    <row r="33" spans="1:14" ht="15" customHeight="1" x14ac:dyDescent="0.25">
      <c r="A33" s="77" t="s">
        <v>33</v>
      </c>
      <c r="B33" s="74"/>
      <c r="C33" s="74"/>
      <c r="D33" s="307"/>
      <c r="E33" s="74"/>
      <c r="F33" s="74"/>
      <c r="G33" s="66"/>
      <c r="I33" s="225"/>
    </row>
    <row r="34" spans="1:14" ht="15" customHeight="1" x14ac:dyDescent="0.25">
      <c r="A34" s="73" t="s">
        <v>34</v>
      </c>
      <c r="B34" s="69">
        <v>0</v>
      </c>
      <c r="C34" s="69">
        <v>0</v>
      </c>
      <c r="D34" s="306">
        <v>0</v>
      </c>
      <c r="E34" s="69">
        <v>0</v>
      </c>
      <c r="F34" s="69">
        <f>E34-C34</f>
        <v>0</v>
      </c>
      <c r="G34" s="70">
        <f>IF(ISBLANK(F34),"  ",IF(C34&gt;0,F34/C34,IF(F34&gt;0,1,0)))</f>
        <v>0</v>
      </c>
      <c r="I34" s="225"/>
    </row>
    <row r="35" spans="1:14" ht="15" customHeight="1" x14ac:dyDescent="0.25">
      <c r="A35" s="78" t="s">
        <v>35</v>
      </c>
      <c r="B35" s="74"/>
      <c r="C35" s="74"/>
      <c r="D35" s="307"/>
      <c r="E35" s="74"/>
      <c r="F35" s="74"/>
      <c r="G35" s="66"/>
      <c r="I35" s="225"/>
    </row>
    <row r="36" spans="1:14" ht="15" customHeight="1" x14ac:dyDescent="0.25">
      <c r="A36" s="73" t="s">
        <v>34</v>
      </c>
      <c r="B36" s="65">
        <v>0</v>
      </c>
      <c r="C36" s="65">
        <v>0</v>
      </c>
      <c r="D36" s="305">
        <v>0</v>
      </c>
      <c r="E36" s="65">
        <v>0</v>
      </c>
      <c r="F36" s="69">
        <f>E36-C36</f>
        <v>0</v>
      </c>
      <c r="G36" s="70">
        <f>IF(ISBLANK(F36),"  ",IF(C36&gt;0,F36/C36,IF(F36&gt;0,1,0)))</f>
        <v>0</v>
      </c>
      <c r="I36" s="225"/>
    </row>
    <row r="37" spans="1:14" ht="15" customHeight="1" x14ac:dyDescent="0.25">
      <c r="A37" s="75" t="s">
        <v>36</v>
      </c>
      <c r="B37" s="74"/>
      <c r="C37" s="74"/>
      <c r="D37" s="307"/>
      <c r="E37" s="74"/>
      <c r="F37" s="72"/>
      <c r="G37" s="70" t="str">
        <f>IF(ISBLANK(F37),"  ",IF(C37&gt;0,F37/C37,IF(F37&gt;0,1,0)))</f>
        <v xml:space="preserve">  </v>
      </c>
      <c r="I37" s="225"/>
    </row>
    <row r="38" spans="1:14" s="124" customFormat="1" ht="15" customHeight="1" x14ac:dyDescent="0.25">
      <c r="A38" s="79" t="s">
        <v>38</v>
      </c>
      <c r="B38" s="80">
        <v>10000000</v>
      </c>
      <c r="C38" s="80">
        <v>10000000</v>
      </c>
      <c r="D38" s="311">
        <v>10000000</v>
      </c>
      <c r="E38" s="80">
        <v>10000000</v>
      </c>
      <c r="F38" s="80">
        <f>E38-C38</f>
        <v>0</v>
      </c>
      <c r="G38" s="81">
        <f>IF(ISBLANK(F38),"  ",IF(C38&gt;0,F38/C38,IF(F38&gt;0,1,0)))</f>
        <v>0</v>
      </c>
      <c r="I38" s="226"/>
    </row>
    <row r="39" spans="1:14" ht="15" customHeight="1" x14ac:dyDescent="0.25">
      <c r="A39" s="77" t="s">
        <v>39</v>
      </c>
      <c r="B39" s="74"/>
      <c r="C39" s="74"/>
      <c r="D39" s="307"/>
      <c r="E39" s="74"/>
      <c r="F39" s="74"/>
      <c r="G39" s="66"/>
      <c r="I39" s="225"/>
    </row>
    <row r="40" spans="1:14" ht="15" customHeight="1" x14ac:dyDescent="0.25">
      <c r="A40" s="82" t="s">
        <v>40</v>
      </c>
      <c r="B40" s="69">
        <v>0</v>
      </c>
      <c r="C40" s="69">
        <v>0</v>
      </c>
      <c r="D40" s="306">
        <v>0</v>
      </c>
      <c r="E40" s="69">
        <v>0</v>
      </c>
      <c r="F40" s="69">
        <f>E40-C40</f>
        <v>0</v>
      </c>
      <c r="G40" s="70">
        <f t="shared" ref="G40:G45" si="4">IF(ISBLANK(F40),"  ",IF(C40&gt;0,F40/C40,IF(F40&gt;0,1,0)))</f>
        <v>0</v>
      </c>
      <c r="I40" s="225"/>
    </row>
    <row r="41" spans="1:14" ht="15" customHeight="1" x14ac:dyDescent="0.25">
      <c r="A41" s="83" t="s">
        <v>41</v>
      </c>
      <c r="B41" s="69">
        <v>0</v>
      </c>
      <c r="C41" s="69">
        <v>0</v>
      </c>
      <c r="D41" s="306">
        <v>0</v>
      </c>
      <c r="E41" s="69">
        <v>0</v>
      </c>
      <c r="F41" s="69">
        <f t="shared" ref="F41:F45" si="5">E41-C41</f>
        <v>0</v>
      </c>
      <c r="G41" s="70">
        <f t="shared" si="4"/>
        <v>0</v>
      </c>
      <c r="I41" s="225"/>
    </row>
    <row r="42" spans="1:14" ht="15" customHeight="1" x14ac:dyDescent="0.25">
      <c r="A42" s="83" t="s">
        <v>42</v>
      </c>
      <c r="B42" s="69">
        <v>0</v>
      </c>
      <c r="C42" s="69">
        <v>0</v>
      </c>
      <c r="D42" s="306">
        <v>0</v>
      </c>
      <c r="E42" s="69">
        <v>0</v>
      </c>
      <c r="F42" s="69">
        <f t="shared" si="5"/>
        <v>0</v>
      </c>
      <c r="G42" s="70">
        <f t="shared" si="4"/>
        <v>0</v>
      </c>
      <c r="I42" s="225"/>
    </row>
    <row r="43" spans="1:14" ht="15" customHeight="1" x14ac:dyDescent="0.25">
      <c r="A43" s="83" t="s">
        <v>43</v>
      </c>
      <c r="B43" s="69">
        <v>0</v>
      </c>
      <c r="C43" s="69">
        <v>0</v>
      </c>
      <c r="D43" s="306">
        <v>0</v>
      </c>
      <c r="E43" s="69">
        <v>0</v>
      </c>
      <c r="F43" s="69">
        <f t="shared" si="5"/>
        <v>0</v>
      </c>
      <c r="G43" s="70">
        <f t="shared" si="4"/>
        <v>0</v>
      </c>
      <c r="I43" s="225"/>
    </row>
    <row r="44" spans="1:14" ht="15" customHeight="1" x14ac:dyDescent="0.25">
      <c r="A44" s="84" t="s">
        <v>44</v>
      </c>
      <c r="B44" s="69">
        <v>0</v>
      </c>
      <c r="C44" s="69">
        <v>0</v>
      </c>
      <c r="D44" s="306">
        <v>0</v>
      </c>
      <c r="E44" s="69">
        <v>0</v>
      </c>
      <c r="F44" s="69">
        <f t="shared" si="5"/>
        <v>0</v>
      </c>
      <c r="G44" s="70">
        <f t="shared" si="4"/>
        <v>0</v>
      </c>
      <c r="I44" s="225"/>
    </row>
    <row r="45" spans="1:14" s="124" customFormat="1" ht="15" customHeight="1" x14ac:dyDescent="0.25">
      <c r="A45" s="77" t="s">
        <v>45</v>
      </c>
      <c r="B45" s="85">
        <v>0</v>
      </c>
      <c r="C45" s="85">
        <v>0</v>
      </c>
      <c r="D45" s="315">
        <v>0</v>
      </c>
      <c r="E45" s="85">
        <v>0</v>
      </c>
      <c r="F45" s="87">
        <f t="shared" si="5"/>
        <v>0</v>
      </c>
      <c r="G45" s="81">
        <f t="shared" si="4"/>
        <v>0</v>
      </c>
      <c r="I45" s="226"/>
      <c r="N45" s="124" t="s">
        <v>46</v>
      </c>
    </row>
    <row r="46" spans="1:14" ht="15" customHeight="1" x14ac:dyDescent="0.25">
      <c r="A46" s="75" t="s">
        <v>46</v>
      </c>
      <c r="B46" s="74"/>
      <c r="C46" s="74"/>
      <c r="D46" s="307"/>
      <c r="E46" s="74"/>
      <c r="F46" s="74"/>
      <c r="G46" s="66"/>
      <c r="I46" s="225"/>
    </row>
    <row r="47" spans="1:14" s="124" customFormat="1" ht="15" customHeight="1" x14ac:dyDescent="0.25">
      <c r="A47" s="86" t="s">
        <v>47</v>
      </c>
      <c r="B47" s="87">
        <v>0</v>
      </c>
      <c r="C47" s="87">
        <v>0</v>
      </c>
      <c r="D47" s="310">
        <v>0</v>
      </c>
      <c r="E47" s="87">
        <v>0</v>
      </c>
      <c r="F47" s="87">
        <f>E47-C47</f>
        <v>0</v>
      </c>
      <c r="G47" s="81">
        <f>IF(ISBLANK(F47),"  ",IF(C47&gt;0,F47/C47,IF(F47&gt;0,1,0)))</f>
        <v>0</v>
      </c>
      <c r="I47" s="226"/>
    </row>
    <row r="48" spans="1:14" ht="15" customHeight="1" x14ac:dyDescent="0.25">
      <c r="A48" s="75" t="s">
        <v>46</v>
      </c>
      <c r="B48" s="80"/>
      <c r="C48" s="80"/>
      <c r="D48" s="311"/>
      <c r="E48" s="80"/>
      <c r="F48" s="74"/>
      <c r="G48" s="66"/>
      <c r="I48" s="226"/>
    </row>
    <row r="49" spans="1:9" ht="15" customHeight="1" x14ac:dyDescent="0.25">
      <c r="A49" s="86" t="s">
        <v>198</v>
      </c>
      <c r="B49" s="87">
        <v>0</v>
      </c>
      <c r="C49" s="87">
        <v>0</v>
      </c>
      <c r="D49" s="310">
        <v>0</v>
      </c>
      <c r="E49" s="87">
        <v>0</v>
      </c>
      <c r="F49" s="87">
        <f>E49-C49</f>
        <v>0</v>
      </c>
      <c r="G49" s="81">
        <f>IF(ISBLANK(F49)," ",IF(C49&gt;0,F49/C49,IF(F49&gt;0,1,0)))</f>
        <v>0</v>
      </c>
      <c r="I49" s="226"/>
    </row>
    <row r="50" spans="1:9" ht="15" customHeight="1" x14ac:dyDescent="0.25">
      <c r="A50" s="73"/>
      <c r="B50" s="65"/>
      <c r="C50" s="65"/>
      <c r="D50" s="305"/>
      <c r="E50" s="65"/>
      <c r="F50" s="65"/>
      <c r="G50" s="67"/>
      <c r="I50" s="225"/>
    </row>
    <row r="51" spans="1:9" s="124" customFormat="1" ht="15" customHeight="1" x14ac:dyDescent="0.25">
      <c r="A51" s="86" t="s">
        <v>48</v>
      </c>
      <c r="B51" s="87">
        <v>0</v>
      </c>
      <c r="C51" s="87">
        <v>0</v>
      </c>
      <c r="D51" s="310">
        <v>0</v>
      </c>
      <c r="E51" s="87">
        <v>0</v>
      </c>
      <c r="F51" s="87">
        <f>E51-C51</f>
        <v>0</v>
      </c>
      <c r="G51" s="81">
        <f>IF(ISBLANK(F51),"  ",IF(C51&gt;0,F51/C51,IF(F51&gt;0,1,0)))</f>
        <v>0</v>
      </c>
      <c r="I51" s="226"/>
    </row>
    <row r="52" spans="1:9" ht="15" customHeight="1" x14ac:dyDescent="0.25">
      <c r="A52" s="75" t="s">
        <v>46</v>
      </c>
      <c r="B52" s="74"/>
      <c r="C52" s="74"/>
      <c r="D52" s="307"/>
      <c r="E52" s="74"/>
      <c r="F52" s="74"/>
      <c r="G52" s="66"/>
      <c r="I52" s="225"/>
    </row>
    <row r="53" spans="1:9" s="124" customFormat="1" ht="15" customHeight="1" x14ac:dyDescent="0.25">
      <c r="A53" s="77" t="s">
        <v>49</v>
      </c>
      <c r="B53" s="85">
        <v>0</v>
      </c>
      <c r="C53" s="85">
        <v>0</v>
      </c>
      <c r="D53" s="315">
        <v>0</v>
      </c>
      <c r="E53" s="85">
        <v>0</v>
      </c>
      <c r="F53" s="85">
        <f>E53-C53</f>
        <v>0</v>
      </c>
      <c r="G53" s="81">
        <f>IF(ISBLANK(F53),"  ",IF(C53&gt;0,F53/C53,IF(F53&gt;0,1,0)))</f>
        <v>0</v>
      </c>
      <c r="I53" s="226"/>
    </row>
    <row r="54" spans="1:9" ht="15" customHeight="1" x14ac:dyDescent="0.25">
      <c r="A54" s="75" t="s">
        <v>46</v>
      </c>
      <c r="B54" s="74"/>
      <c r="C54" s="74"/>
      <c r="D54" s="307"/>
      <c r="E54" s="74"/>
      <c r="F54" s="74"/>
      <c r="G54" s="66"/>
      <c r="I54" s="225"/>
    </row>
    <row r="55" spans="1:9" s="124" customFormat="1" ht="15" customHeight="1" x14ac:dyDescent="0.25">
      <c r="A55" s="88" t="s">
        <v>50</v>
      </c>
      <c r="B55" s="89">
        <v>0</v>
      </c>
      <c r="C55" s="89">
        <v>0</v>
      </c>
      <c r="D55" s="316">
        <v>0</v>
      </c>
      <c r="E55" s="89">
        <v>0</v>
      </c>
      <c r="F55" s="89">
        <f>E55-C55</f>
        <v>0</v>
      </c>
      <c r="G55" s="81">
        <f>IF(ISBLANK(F55),"  ",IF(C55&gt;0,F55/C55,IF(F55&gt;0,1,0)))</f>
        <v>0</v>
      </c>
      <c r="I55" s="226"/>
    </row>
    <row r="56" spans="1:9" ht="15" customHeight="1" x14ac:dyDescent="0.25">
      <c r="A56" s="77"/>
      <c r="B56" s="65"/>
      <c r="C56" s="65"/>
      <c r="D56" s="305"/>
      <c r="E56" s="65"/>
      <c r="F56" s="65"/>
      <c r="G56" s="90"/>
      <c r="I56" s="225"/>
    </row>
    <row r="57" spans="1:9" s="124" customFormat="1" ht="15" customHeight="1" x14ac:dyDescent="0.25">
      <c r="A57" s="77" t="s">
        <v>51</v>
      </c>
      <c r="B57" s="85">
        <v>0</v>
      </c>
      <c r="C57" s="85">
        <v>0</v>
      </c>
      <c r="D57" s="315">
        <v>0</v>
      </c>
      <c r="E57" s="85">
        <v>0</v>
      </c>
      <c r="F57" s="89">
        <f>E57-C57</f>
        <v>0</v>
      </c>
      <c r="G57" s="81">
        <f>IF(ISBLANK(F57),"  ",IF(C57&gt;0,F57/C57,IF(F57&gt;0,1,0)))</f>
        <v>0</v>
      </c>
      <c r="I57" s="226"/>
    </row>
    <row r="58" spans="1:9" ht="15" customHeight="1" x14ac:dyDescent="0.25">
      <c r="A58" s="75"/>
      <c r="B58" s="74"/>
      <c r="C58" s="74"/>
      <c r="D58" s="307"/>
      <c r="E58" s="74"/>
      <c r="F58" s="74"/>
      <c r="G58" s="66"/>
      <c r="I58" s="225"/>
    </row>
    <row r="59" spans="1:9" s="124" customFormat="1" ht="15" customHeight="1" x14ac:dyDescent="0.25">
      <c r="A59" s="91" t="s">
        <v>52</v>
      </c>
      <c r="B59" s="85">
        <v>10000000</v>
      </c>
      <c r="C59" s="85">
        <v>10000000</v>
      </c>
      <c r="D59" s="315">
        <v>10000000</v>
      </c>
      <c r="E59" s="85">
        <v>10000000</v>
      </c>
      <c r="F59" s="85">
        <f>E59-C59</f>
        <v>0</v>
      </c>
      <c r="G59" s="81">
        <f>IF(ISBLANK(F59),"  ",IF(C59&gt;0,F59/C59,IF(F59&gt;0,1,0)))</f>
        <v>0</v>
      </c>
      <c r="I59" s="226"/>
    </row>
    <row r="60" spans="1:9" ht="15" customHeight="1" x14ac:dyDescent="0.25">
      <c r="A60" s="92"/>
      <c r="B60" s="74"/>
      <c r="C60" s="74"/>
      <c r="D60" s="307"/>
      <c r="E60" s="74"/>
      <c r="F60" s="74"/>
      <c r="G60" s="66" t="s">
        <v>46</v>
      </c>
      <c r="I60" s="225"/>
    </row>
    <row r="61" spans="1:9" ht="15" customHeight="1" x14ac:dyDescent="0.25">
      <c r="A61" s="93"/>
      <c r="B61" s="65"/>
      <c r="C61" s="65"/>
      <c r="D61" s="305"/>
      <c r="E61" s="65"/>
      <c r="F61" s="65"/>
      <c r="G61" s="67" t="s">
        <v>46</v>
      </c>
      <c r="I61" s="225"/>
    </row>
    <row r="62" spans="1:9" ht="15" customHeight="1" x14ac:dyDescent="0.25">
      <c r="A62" s="91" t="s">
        <v>53</v>
      </c>
      <c r="B62" s="65"/>
      <c r="C62" s="65"/>
      <c r="D62" s="305"/>
      <c r="E62" s="65"/>
      <c r="F62" s="65"/>
      <c r="G62" s="67"/>
      <c r="I62" s="225"/>
    </row>
    <row r="63" spans="1:9" ht="15" customHeight="1" x14ac:dyDescent="0.25">
      <c r="A63" s="73" t="s">
        <v>54</v>
      </c>
      <c r="B63" s="65">
        <v>0</v>
      </c>
      <c r="C63" s="65">
        <v>0</v>
      </c>
      <c r="D63" s="305">
        <v>0</v>
      </c>
      <c r="E63" s="65">
        <v>0</v>
      </c>
      <c r="F63" s="230">
        <f>E63-C63</f>
        <v>0</v>
      </c>
      <c r="G63" s="70">
        <f t="shared" ref="G63:G76" si="6">IF(ISBLANK(F63),"  ",IF(C63&gt;0,F63/C63,IF(F63&gt;0,1,0)))</f>
        <v>0</v>
      </c>
      <c r="I63" s="225"/>
    </row>
    <row r="64" spans="1:9" ht="15" customHeight="1" x14ac:dyDescent="0.25">
      <c r="A64" s="75" t="s">
        <v>55</v>
      </c>
      <c r="B64" s="74">
        <v>0</v>
      </c>
      <c r="C64" s="74">
        <v>0</v>
      </c>
      <c r="D64" s="307">
        <v>0</v>
      </c>
      <c r="E64" s="74">
        <v>0</v>
      </c>
      <c r="F64" s="230">
        <f t="shared" ref="F64:F76" si="7">E64-C64</f>
        <v>0</v>
      </c>
      <c r="G64" s="70">
        <f t="shared" si="6"/>
        <v>0</v>
      </c>
      <c r="I64" s="225"/>
    </row>
    <row r="65" spans="1:9" ht="15" customHeight="1" x14ac:dyDescent="0.25">
      <c r="A65" s="75" t="s">
        <v>56</v>
      </c>
      <c r="B65" s="74">
        <v>0</v>
      </c>
      <c r="C65" s="74">
        <v>0</v>
      </c>
      <c r="D65" s="307">
        <v>0</v>
      </c>
      <c r="E65" s="74">
        <v>0</v>
      </c>
      <c r="F65" s="230">
        <f t="shared" si="7"/>
        <v>0</v>
      </c>
      <c r="G65" s="70">
        <f t="shared" si="6"/>
        <v>0</v>
      </c>
      <c r="I65" s="225"/>
    </row>
    <row r="66" spans="1:9" ht="15" customHeight="1" x14ac:dyDescent="0.25">
      <c r="A66" s="75" t="s">
        <v>57</v>
      </c>
      <c r="B66" s="74">
        <v>10000000</v>
      </c>
      <c r="C66" s="74">
        <v>10000000</v>
      </c>
      <c r="D66" s="307">
        <v>10000000</v>
      </c>
      <c r="E66" s="74">
        <v>10000000</v>
      </c>
      <c r="F66" s="230">
        <f t="shared" si="7"/>
        <v>0</v>
      </c>
      <c r="G66" s="70">
        <f t="shared" si="6"/>
        <v>0</v>
      </c>
      <c r="I66" s="225"/>
    </row>
    <row r="67" spans="1:9" ht="15" customHeight="1" x14ac:dyDescent="0.25">
      <c r="A67" s="75" t="s">
        <v>58</v>
      </c>
      <c r="B67" s="74">
        <v>0</v>
      </c>
      <c r="C67" s="74">
        <v>0</v>
      </c>
      <c r="D67" s="307">
        <v>0</v>
      </c>
      <c r="E67" s="74">
        <v>0</v>
      </c>
      <c r="F67" s="230">
        <f t="shared" si="7"/>
        <v>0</v>
      </c>
      <c r="G67" s="70">
        <f t="shared" si="6"/>
        <v>0</v>
      </c>
      <c r="I67" s="225"/>
    </row>
    <row r="68" spans="1:9" ht="15" customHeight="1" x14ac:dyDescent="0.25">
      <c r="A68" s="75" t="s">
        <v>59</v>
      </c>
      <c r="B68" s="74">
        <v>0</v>
      </c>
      <c r="C68" s="74">
        <v>0</v>
      </c>
      <c r="D68" s="307">
        <v>0</v>
      </c>
      <c r="E68" s="74">
        <v>0</v>
      </c>
      <c r="F68" s="230">
        <f t="shared" si="7"/>
        <v>0</v>
      </c>
      <c r="G68" s="70">
        <f t="shared" si="6"/>
        <v>0</v>
      </c>
      <c r="I68" s="225"/>
    </row>
    <row r="69" spans="1:9" ht="15" customHeight="1" x14ac:dyDescent="0.25">
      <c r="A69" s="75" t="s">
        <v>60</v>
      </c>
      <c r="B69" s="74">
        <v>0</v>
      </c>
      <c r="C69" s="74">
        <v>0</v>
      </c>
      <c r="D69" s="307">
        <v>0</v>
      </c>
      <c r="E69" s="74">
        <v>0</v>
      </c>
      <c r="F69" s="230">
        <f t="shared" si="7"/>
        <v>0</v>
      </c>
      <c r="G69" s="70">
        <f t="shared" si="6"/>
        <v>0</v>
      </c>
      <c r="I69" s="225"/>
    </row>
    <row r="70" spans="1:9" ht="15" customHeight="1" x14ac:dyDescent="0.25">
      <c r="A70" s="75" t="s">
        <v>61</v>
      </c>
      <c r="B70" s="74">
        <v>0</v>
      </c>
      <c r="C70" s="74">
        <v>0</v>
      </c>
      <c r="D70" s="307">
        <v>0</v>
      </c>
      <c r="E70" s="74">
        <v>0</v>
      </c>
      <c r="F70" s="230">
        <f t="shared" si="7"/>
        <v>0</v>
      </c>
      <c r="G70" s="70">
        <f t="shared" si="6"/>
        <v>0</v>
      </c>
      <c r="I70" s="225"/>
    </row>
    <row r="71" spans="1:9" s="124" customFormat="1" ht="15" customHeight="1" x14ac:dyDescent="0.25">
      <c r="A71" s="94" t="s">
        <v>62</v>
      </c>
      <c r="B71" s="80">
        <v>10000000</v>
      </c>
      <c r="C71" s="80">
        <v>10000000</v>
      </c>
      <c r="D71" s="311">
        <v>10000000</v>
      </c>
      <c r="E71" s="80">
        <v>10000000</v>
      </c>
      <c r="F71" s="89">
        <f t="shared" si="7"/>
        <v>0</v>
      </c>
      <c r="G71" s="81">
        <f t="shared" si="6"/>
        <v>0</v>
      </c>
      <c r="I71" s="226"/>
    </row>
    <row r="72" spans="1:9" ht="15" customHeight="1" x14ac:dyDescent="0.25">
      <c r="A72" s="75" t="s">
        <v>63</v>
      </c>
      <c r="B72" s="74">
        <v>0</v>
      </c>
      <c r="C72" s="74">
        <v>0</v>
      </c>
      <c r="D72" s="307">
        <v>0</v>
      </c>
      <c r="E72" s="74">
        <v>0</v>
      </c>
      <c r="F72" s="230">
        <f t="shared" si="7"/>
        <v>0</v>
      </c>
      <c r="G72" s="70">
        <f t="shared" si="6"/>
        <v>0</v>
      </c>
      <c r="I72" s="225"/>
    </row>
    <row r="73" spans="1:9" ht="15" customHeight="1" x14ac:dyDescent="0.25">
      <c r="A73" s="75" t="s">
        <v>64</v>
      </c>
      <c r="B73" s="74">
        <v>0</v>
      </c>
      <c r="C73" s="74">
        <v>0</v>
      </c>
      <c r="D73" s="307">
        <v>0</v>
      </c>
      <c r="E73" s="74">
        <v>0</v>
      </c>
      <c r="F73" s="230">
        <f t="shared" si="7"/>
        <v>0</v>
      </c>
      <c r="G73" s="70">
        <f t="shared" si="6"/>
        <v>0</v>
      </c>
      <c r="I73" s="225"/>
    </row>
    <row r="74" spans="1:9" ht="15" customHeight="1" x14ac:dyDescent="0.25">
      <c r="A74" s="75" t="s">
        <v>65</v>
      </c>
      <c r="B74" s="74">
        <v>0</v>
      </c>
      <c r="C74" s="74">
        <v>0</v>
      </c>
      <c r="D74" s="307">
        <v>0</v>
      </c>
      <c r="E74" s="74">
        <v>0</v>
      </c>
      <c r="F74" s="230">
        <f t="shared" si="7"/>
        <v>0</v>
      </c>
      <c r="G74" s="70">
        <f t="shared" si="6"/>
        <v>0</v>
      </c>
      <c r="I74" s="225"/>
    </row>
    <row r="75" spans="1:9" ht="15" customHeight="1" x14ac:dyDescent="0.25">
      <c r="A75" s="75" t="s">
        <v>66</v>
      </c>
      <c r="B75" s="74">
        <v>0</v>
      </c>
      <c r="C75" s="74">
        <v>0</v>
      </c>
      <c r="D75" s="307">
        <v>0</v>
      </c>
      <c r="E75" s="74">
        <v>0</v>
      </c>
      <c r="F75" s="230">
        <f t="shared" si="7"/>
        <v>0</v>
      </c>
      <c r="G75" s="70">
        <f t="shared" si="6"/>
        <v>0</v>
      </c>
      <c r="I75" s="225"/>
    </row>
    <row r="76" spans="1:9" s="124" customFormat="1" ht="15" customHeight="1" x14ac:dyDescent="0.25">
      <c r="A76" s="95" t="s">
        <v>67</v>
      </c>
      <c r="B76" s="96">
        <v>10000000</v>
      </c>
      <c r="C76" s="96">
        <v>10000000</v>
      </c>
      <c r="D76" s="317">
        <v>10000000</v>
      </c>
      <c r="E76" s="96">
        <v>10000000</v>
      </c>
      <c r="F76" s="89">
        <f t="shared" si="7"/>
        <v>0</v>
      </c>
      <c r="G76" s="81">
        <f t="shared" si="6"/>
        <v>0</v>
      </c>
      <c r="I76" s="226"/>
    </row>
    <row r="77" spans="1:9" ht="15" customHeight="1" x14ac:dyDescent="0.25">
      <c r="A77" s="93"/>
      <c r="B77" s="65"/>
      <c r="C77" s="65"/>
      <c r="D77" s="305"/>
      <c r="E77" s="65"/>
      <c r="F77" s="65"/>
      <c r="G77" s="67"/>
      <c r="I77" s="225"/>
    </row>
    <row r="78" spans="1:9" ht="15" customHeight="1" x14ac:dyDescent="0.25">
      <c r="A78" s="91" t="s">
        <v>68</v>
      </c>
      <c r="B78" s="65"/>
      <c r="C78" s="65"/>
      <c r="D78" s="305"/>
      <c r="E78" s="65"/>
      <c r="F78" s="65"/>
      <c r="G78" s="67"/>
      <c r="I78" s="225"/>
    </row>
    <row r="79" spans="1:9" ht="15" customHeight="1" x14ac:dyDescent="0.25">
      <c r="A79" s="73" t="s">
        <v>69</v>
      </c>
      <c r="B79" s="69">
        <v>0</v>
      </c>
      <c r="C79" s="69">
        <v>0</v>
      </c>
      <c r="D79" s="306">
        <v>0</v>
      </c>
      <c r="E79" s="69">
        <v>0</v>
      </c>
      <c r="F79" s="65">
        <f>E79-C79</f>
        <v>0</v>
      </c>
      <c r="G79" s="70">
        <f t="shared" ref="G79:G97" si="8">IF(ISBLANK(F79),"  ",IF(C79&gt;0,F79/C79,IF(F79&gt;0,1,0)))</f>
        <v>0</v>
      </c>
      <c r="I79" s="225"/>
    </row>
    <row r="80" spans="1:9" ht="15" customHeight="1" x14ac:dyDescent="0.25">
      <c r="A80" s="75" t="s">
        <v>70</v>
      </c>
      <c r="B80" s="72">
        <v>0</v>
      </c>
      <c r="C80" s="72">
        <v>0</v>
      </c>
      <c r="D80" s="314">
        <v>0</v>
      </c>
      <c r="E80" s="72">
        <v>0</v>
      </c>
      <c r="F80" s="74">
        <f>E80-C80</f>
        <v>0</v>
      </c>
      <c r="G80" s="70">
        <f t="shared" si="8"/>
        <v>0</v>
      </c>
      <c r="I80" s="225"/>
    </row>
    <row r="81" spans="1:9" ht="15" customHeight="1" x14ac:dyDescent="0.25">
      <c r="A81" s="75" t="s">
        <v>71</v>
      </c>
      <c r="B81" s="65">
        <v>0</v>
      </c>
      <c r="C81" s="65">
        <v>0</v>
      </c>
      <c r="D81" s="305">
        <v>0</v>
      </c>
      <c r="E81" s="65">
        <v>0</v>
      </c>
      <c r="F81" s="74">
        <f t="shared" ref="F81:F96" si="9">E81-C81</f>
        <v>0</v>
      </c>
      <c r="G81" s="70">
        <f t="shared" si="8"/>
        <v>0</v>
      </c>
      <c r="I81" s="225"/>
    </row>
    <row r="82" spans="1:9" s="124" customFormat="1" ht="15" customHeight="1" x14ac:dyDescent="0.25">
      <c r="A82" s="94" t="s">
        <v>72</v>
      </c>
      <c r="B82" s="96">
        <v>0</v>
      </c>
      <c r="C82" s="96">
        <v>0</v>
      </c>
      <c r="D82" s="317">
        <v>0</v>
      </c>
      <c r="E82" s="96">
        <v>0</v>
      </c>
      <c r="F82" s="80">
        <f t="shared" si="9"/>
        <v>0</v>
      </c>
      <c r="G82" s="81">
        <f t="shared" si="8"/>
        <v>0</v>
      </c>
      <c r="I82" s="226"/>
    </row>
    <row r="83" spans="1:9" ht="15" customHeight="1" x14ac:dyDescent="0.25">
      <c r="A83" s="75" t="s">
        <v>73</v>
      </c>
      <c r="B83" s="72">
        <v>0</v>
      </c>
      <c r="C83" s="72">
        <v>0</v>
      </c>
      <c r="D83" s="314">
        <v>0</v>
      </c>
      <c r="E83" s="72">
        <v>0</v>
      </c>
      <c r="F83" s="74">
        <f t="shared" si="9"/>
        <v>0</v>
      </c>
      <c r="G83" s="70">
        <f t="shared" si="8"/>
        <v>0</v>
      </c>
      <c r="I83" s="225"/>
    </row>
    <row r="84" spans="1:9" ht="15" customHeight="1" x14ac:dyDescent="0.25">
      <c r="A84" s="75" t="s">
        <v>74</v>
      </c>
      <c r="B84" s="69">
        <v>0</v>
      </c>
      <c r="C84" s="69">
        <v>0</v>
      </c>
      <c r="D84" s="306">
        <v>0</v>
      </c>
      <c r="E84" s="69">
        <v>0</v>
      </c>
      <c r="F84" s="74">
        <f t="shared" si="9"/>
        <v>0</v>
      </c>
      <c r="G84" s="70">
        <f t="shared" si="8"/>
        <v>0</v>
      </c>
      <c r="I84" s="225"/>
    </row>
    <row r="85" spans="1:9" ht="15" customHeight="1" x14ac:dyDescent="0.25">
      <c r="A85" s="75" t="s">
        <v>75</v>
      </c>
      <c r="B85" s="65">
        <v>0</v>
      </c>
      <c r="C85" s="65">
        <v>0</v>
      </c>
      <c r="D85" s="305">
        <v>0</v>
      </c>
      <c r="E85" s="65">
        <v>0</v>
      </c>
      <c r="F85" s="74">
        <f t="shared" si="9"/>
        <v>0</v>
      </c>
      <c r="G85" s="70">
        <f t="shared" si="8"/>
        <v>0</v>
      </c>
      <c r="I85" s="225"/>
    </row>
    <row r="86" spans="1:9" s="124" customFormat="1" ht="15" customHeight="1" x14ac:dyDescent="0.25">
      <c r="A86" s="78" t="s">
        <v>76</v>
      </c>
      <c r="B86" s="96">
        <v>0</v>
      </c>
      <c r="C86" s="96">
        <v>0</v>
      </c>
      <c r="D86" s="317">
        <v>0</v>
      </c>
      <c r="E86" s="96">
        <v>0</v>
      </c>
      <c r="F86" s="74">
        <f t="shared" si="9"/>
        <v>0</v>
      </c>
      <c r="G86" s="81">
        <f t="shared" si="8"/>
        <v>0</v>
      </c>
      <c r="I86" s="226"/>
    </row>
    <row r="87" spans="1:9" ht="15" customHeight="1" x14ac:dyDescent="0.25">
      <c r="A87" s="75" t="s">
        <v>77</v>
      </c>
      <c r="B87" s="65">
        <v>0</v>
      </c>
      <c r="C87" s="65">
        <v>0</v>
      </c>
      <c r="D87" s="305">
        <v>0</v>
      </c>
      <c r="E87" s="65">
        <v>0</v>
      </c>
      <c r="F87" s="74">
        <f t="shared" si="9"/>
        <v>0</v>
      </c>
      <c r="G87" s="70">
        <f t="shared" si="8"/>
        <v>0</v>
      </c>
      <c r="I87" s="225"/>
    </row>
    <row r="88" spans="1:9" ht="15" customHeight="1" x14ac:dyDescent="0.25">
      <c r="A88" s="75" t="s">
        <v>78</v>
      </c>
      <c r="B88" s="74">
        <v>10000000</v>
      </c>
      <c r="C88" s="74">
        <v>10000000</v>
      </c>
      <c r="D88" s="307">
        <v>10000000</v>
      </c>
      <c r="E88" s="74">
        <v>10000000</v>
      </c>
      <c r="F88" s="74">
        <f t="shared" si="9"/>
        <v>0</v>
      </c>
      <c r="G88" s="70">
        <f t="shared" si="8"/>
        <v>0</v>
      </c>
      <c r="I88" s="225"/>
    </row>
    <row r="89" spans="1:9" ht="15" customHeight="1" x14ac:dyDescent="0.25">
      <c r="A89" s="75" t="s">
        <v>79</v>
      </c>
      <c r="B89" s="74">
        <v>0</v>
      </c>
      <c r="C89" s="74">
        <v>0</v>
      </c>
      <c r="D89" s="307">
        <v>0</v>
      </c>
      <c r="E89" s="74">
        <v>0</v>
      </c>
      <c r="F89" s="74">
        <f t="shared" si="9"/>
        <v>0</v>
      </c>
      <c r="G89" s="70">
        <f t="shared" si="8"/>
        <v>0</v>
      </c>
      <c r="I89" s="225"/>
    </row>
    <row r="90" spans="1:9" ht="15" customHeight="1" x14ac:dyDescent="0.25">
      <c r="A90" s="75" t="s">
        <v>80</v>
      </c>
      <c r="B90" s="74">
        <v>0</v>
      </c>
      <c r="C90" s="74">
        <v>0</v>
      </c>
      <c r="D90" s="307">
        <v>0</v>
      </c>
      <c r="E90" s="74">
        <v>0</v>
      </c>
      <c r="F90" s="74">
        <f t="shared" si="9"/>
        <v>0</v>
      </c>
      <c r="G90" s="70">
        <f t="shared" si="8"/>
        <v>0</v>
      </c>
      <c r="I90" s="225"/>
    </row>
    <row r="91" spans="1:9" s="124" customFormat="1" ht="15" customHeight="1" x14ac:dyDescent="0.25">
      <c r="A91" s="78" t="s">
        <v>81</v>
      </c>
      <c r="B91" s="80">
        <v>10000000</v>
      </c>
      <c r="C91" s="80">
        <v>10000000</v>
      </c>
      <c r="D91" s="311">
        <v>10000000</v>
      </c>
      <c r="E91" s="80">
        <v>10000000</v>
      </c>
      <c r="F91" s="80">
        <f t="shared" si="9"/>
        <v>0</v>
      </c>
      <c r="G91" s="81">
        <f t="shared" si="8"/>
        <v>0</v>
      </c>
      <c r="I91" s="226"/>
    </row>
    <row r="92" spans="1:9" ht="15" customHeight="1" x14ac:dyDescent="0.25">
      <c r="A92" s="75" t="s">
        <v>82</v>
      </c>
      <c r="B92" s="74">
        <v>0</v>
      </c>
      <c r="C92" s="74">
        <v>0</v>
      </c>
      <c r="D92" s="307">
        <v>0</v>
      </c>
      <c r="E92" s="74">
        <v>0</v>
      </c>
      <c r="F92" s="74">
        <f t="shared" si="9"/>
        <v>0</v>
      </c>
      <c r="G92" s="70">
        <f t="shared" si="8"/>
        <v>0</v>
      </c>
      <c r="I92" s="225"/>
    </row>
    <row r="93" spans="1:9" ht="15" customHeight="1" x14ac:dyDescent="0.25">
      <c r="A93" s="75" t="s">
        <v>83</v>
      </c>
      <c r="B93" s="74">
        <v>0</v>
      </c>
      <c r="C93" s="74">
        <v>0</v>
      </c>
      <c r="D93" s="307">
        <v>0</v>
      </c>
      <c r="E93" s="74">
        <v>0</v>
      </c>
      <c r="F93" s="74">
        <f t="shared" si="9"/>
        <v>0</v>
      </c>
      <c r="G93" s="70">
        <f t="shared" si="8"/>
        <v>0</v>
      </c>
      <c r="I93" s="225"/>
    </row>
    <row r="94" spans="1:9" ht="15" customHeight="1" x14ac:dyDescent="0.25">
      <c r="A94" s="83" t="s">
        <v>84</v>
      </c>
      <c r="B94" s="74">
        <v>0</v>
      </c>
      <c r="C94" s="74">
        <v>0</v>
      </c>
      <c r="D94" s="307">
        <v>0</v>
      </c>
      <c r="E94" s="74">
        <v>0</v>
      </c>
      <c r="F94" s="74">
        <f t="shared" si="9"/>
        <v>0</v>
      </c>
      <c r="G94" s="70">
        <f t="shared" si="8"/>
        <v>0</v>
      </c>
      <c r="I94" s="225"/>
    </row>
    <row r="95" spans="1:9" s="124" customFormat="1" ht="15" customHeight="1" x14ac:dyDescent="0.25">
      <c r="A95" s="97" t="s">
        <v>85</v>
      </c>
      <c r="B95" s="96">
        <v>0</v>
      </c>
      <c r="C95" s="96">
        <v>0</v>
      </c>
      <c r="D95" s="317">
        <v>0</v>
      </c>
      <c r="E95" s="96">
        <v>0</v>
      </c>
      <c r="F95" s="74">
        <f t="shared" si="9"/>
        <v>0</v>
      </c>
      <c r="G95" s="81">
        <f t="shared" si="8"/>
        <v>0</v>
      </c>
      <c r="I95" s="226"/>
    </row>
    <row r="96" spans="1:9" ht="15" customHeight="1" x14ac:dyDescent="0.25">
      <c r="A96" s="83" t="s">
        <v>86</v>
      </c>
      <c r="B96" s="74">
        <v>0</v>
      </c>
      <c r="C96" s="74">
        <v>0</v>
      </c>
      <c r="D96" s="307">
        <v>0</v>
      </c>
      <c r="E96" s="74">
        <v>0</v>
      </c>
      <c r="F96" s="74">
        <f t="shared" si="9"/>
        <v>0</v>
      </c>
      <c r="G96" s="70">
        <f t="shared" si="8"/>
        <v>0</v>
      </c>
      <c r="I96" s="225"/>
    </row>
    <row r="97" spans="1:10" s="124" customFormat="1" ht="15" customHeight="1" thickBot="1" x14ac:dyDescent="0.3">
      <c r="A97" s="195" t="s">
        <v>67</v>
      </c>
      <c r="B97" s="196">
        <v>10000000</v>
      </c>
      <c r="C97" s="196">
        <v>10000000</v>
      </c>
      <c r="D97" s="313">
        <v>10000000</v>
      </c>
      <c r="E97" s="196">
        <v>10000000</v>
      </c>
      <c r="F97" s="196">
        <f>E97-C97</f>
        <v>0</v>
      </c>
      <c r="G97" s="198">
        <f t="shared" si="8"/>
        <v>0</v>
      </c>
      <c r="I97" s="226"/>
    </row>
    <row r="98" spans="1:10" ht="15" customHeight="1" thickTop="1" x14ac:dyDescent="0.4">
      <c r="A98" s="4"/>
      <c r="B98" s="5"/>
      <c r="C98" s="5"/>
      <c r="D98" s="142"/>
      <c r="E98" s="5"/>
      <c r="F98" s="5"/>
      <c r="G98" s="6" t="s">
        <v>46</v>
      </c>
      <c r="I98" s="142"/>
      <c r="J98" s="142"/>
    </row>
    <row r="99" spans="1:10" x14ac:dyDescent="0.25">
      <c r="A99" s="11" t="s">
        <v>196</v>
      </c>
    </row>
    <row r="100" spans="1:10" x14ac:dyDescent="0.25">
      <c r="A100" s="11" t="s">
        <v>190</v>
      </c>
    </row>
  </sheetData>
  <mergeCells count="1">
    <mergeCell ref="D2:D3"/>
  </mergeCells>
  <hyperlinks>
    <hyperlink ref="J2" location="Home!A1" tooltip="Home" display="Home" xr:uid="{D7E4318B-1034-4B33-839F-FFA739ADB1B9}"/>
  </hyperlinks>
  <printOptions horizontalCentered="1" verticalCentered="1"/>
  <pageMargins left="0.25" right="0.25" top="0.75" bottom="0.75" header="0.3" footer="0.3"/>
  <pageSetup scale="46" fitToWidth="0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 codeName="Sheet42">
    <pageSetUpPr fitToPage="1"/>
  </sheetPr>
  <dimension ref="A1:N100"/>
  <sheetViews>
    <sheetView workbookViewId="0">
      <pane xSplit="1" ySplit="5" topLeftCell="B6" activePane="bottomRight" state="frozen"/>
      <selection activeCell="I2" sqref="I2"/>
      <selection pane="topRight" activeCell="I2" sqref="I2"/>
      <selection pane="bottomLeft" activeCell="I2" sqref="I2"/>
      <selection pane="bottomRight" activeCell="I2" sqref="I2"/>
    </sheetView>
  </sheetViews>
  <sheetFormatPr defaultColWidth="9.140625" defaultRowHeight="15.75" x14ac:dyDescent="0.25"/>
  <cols>
    <col min="1" max="1" width="66.5703125" style="11" customWidth="1"/>
    <col min="2" max="3" width="23.7109375" style="12" customWidth="1"/>
    <col min="4" max="4" width="27.140625" style="139" bestFit="1" customWidth="1"/>
    <col min="5" max="6" width="23.7109375" style="12" customWidth="1"/>
    <col min="7" max="7" width="23.7109375" style="13" customWidth="1"/>
    <col min="9" max="9" width="7.7109375" style="139" customWidth="1"/>
    <col min="10" max="10" width="11.5703125" style="139" customWidth="1"/>
    <col min="11" max="16384" width="9.140625" style="139"/>
  </cols>
  <sheetData>
    <row r="1" spans="1:10" ht="19.5" customHeight="1" thickBot="1" x14ac:dyDescent="0.3">
      <c r="A1" s="30" t="s">
        <v>0</v>
      </c>
      <c r="B1" s="31"/>
      <c r="D1" s="210"/>
      <c r="E1" s="32" t="s">
        <v>1</v>
      </c>
      <c r="F1" s="208" t="s">
        <v>106</v>
      </c>
      <c r="G1" s="33"/>
      <c r="I1" s="210"/>
      <c r="J1" s="142"/>
    </row>
    <row r="2" spans="1:10" ht="19.5" customHeight="1" thickBot="1" x14ac:dyDescent="0.3">
      <c r="A2" s="30" t="s">
        <v>2</v>
      </c>
      <c r="B2" s="31"/>
      <c r="C2" s="31"/>
      <c r="D2" s="355" t="s">
        <v>207</v>
      </c>
      <c r="E2" s="31"/>
      <c r="F2" s="31"/>
      <c r="G2" s="36"/>
      <c r="I2" s="142"/>
      <c r="J2" s="209" t="s">
        <v>187</v>
      </c>
    </row>
    <row r="3" spans="1:10" ht="19.5" customHeight="1" thickBot="1" x14ac:dyDescent="0.3">
      <c r="A3" s="37" t="s">
        <v>3</v>
      </c>
      <c r="B3" s="38"/>
      <c r="C3" s="38"/>
      <c r="D3" s="356"/>
      <c r="E3" s="38"/>
      <c r="F3" s="38"/>
      <c r="G3" s="39"/>
      <c r="I3" s="142"/>
      <c r="J3" s="142"/>
    </row>
    <row r="4" spans="1:10" ht="15" customHeight="1" thickTop="1" x14ac:dyDescent="0.25">
      <c r="A4" s="57" t="s">
        <v>4</v>
      </c>
      <c r="B4" s="58" t="s">
        <v>5</v>
      </c>
      <c r="C4" s="59" t="s">
        <v>6</v>
      </c>
      <c r="D4" s="303" t="s">
        <v>212</v>
      </c>
      <c r="E4" s="59" t="s">
        <v>6</v>
      </c>
      <c r="F4" s="59" t="s">
        <v>7</v>
      </c>
      <c r="G4" s="60" t="s">
        <v>8</v>
      </c>
      <c r="I4" s="224"/>
    </row>
    <row r="5" spans="1:10" s="140" customFormat="1" ht="15" customHeight="1" x14ac:dyDescent="0.25">
      <c r="A5" s="61"/>
      <c r="B5" s="62" t="s">
        <v>197</v>
      </c>
      <c r="C5" s="62" t="s">
        <v>208</v>
      </c>
      <c r="D5" s="304" t="s">
        <v>210</v>
      </c>
      <c r="E5" s="62" t="s">
        <v>209</v>
      </c>
      <c r="F5" s="62" t="s">
        <v>197</v>
      </c>
      <c r="G5" s="63" t="s">
        <v>9</v>
      </c>
      <c r="I5" s="224"/>
    </row>
    <row r="6" spans="1:10" ht="15" customHeight="1" x14ac:dyDescent="0.25">
      <c r="A6" s="64" t="s">
        <v>10</v>
      </c>
      <c r="B6" s="65"/>
      <c r="C6" s="65"/>
      <c r="D6" s="305"/>
      <c r="E6" s="65"/>
      <c r="F6" s="65"/>
      <c r="G6" s="66"/>
      <c r="I6" s="225"/>
    </row>
    <row r="7" spans="1:10" ht="15" customHeight="1" x14ac:dyDescent="0.25">
      <c r="A7" s="64" t="s">
        <v>11</v>
      </c>
      <c r="B7" s="65"/>
      <c r="C7" s="65"/>
      <c r="D7" s="305"/>
      <c r="E7" s="65"/>
      <c r="F7" s="65"/>
      <c r="G7" s="67"/>
      <c r="I7" s="225"/>
    </row>
    <row r="8" spans="1:10" ht="15" customHeight="1" x14ac:dyDescent="0.25">
      <c r="A8" s="68" t="s">
        <v>12</v>
      </c>
      <c r="B8" s="69">
        <v>12552805</v>
      </c>
      <c r="C8" s="69">
        <v>12552805</v>
      </c>
      <c r="D8" s="306">
        <v>12552805</v>
      </c>
      <c r="E8" s="69">
        <v>15372803</v>
      </c>
      <c r="F8" s="69">
        <f>E8-C8</f>
        <v>2819998</v>
      </c>
      <c r="G8" s="70">
        <f t="shared" ref="G8:G31" si="0">IF(ISBLANK(F8),"  ",IF(C8&gt;0,F8/C8,IF(F8&gt;0,1,0)))</f>
        <v>0.22465082505463918</v>
      </c>
      <c r="I8" s="225"/>
    </row>
    <row r="9" spans="1:10" ht="15" customHeight="1" x14ac:dyDescent="0.25">
      <c r="A9" s="68" t="s">
        <v>13</v>
      </c>
      <c r="B9" s="69">
        <v>0</v>
      </c>
      <c r="C9" s="69">
        <v>0</v>
      </c>
      <c r="D9" s="306">
        <v>0</v>
      </c>
      <c r="E9" s="69">
        <v>0</v>
      </c>
      <c r="F9" s="69">
        <f>E9-C9</f>
        <v>0</v>
      </c>
      <c r="G9" s="70">
        <f t="shared" si="0"/>
        <v>0</v>
      </c>
      <c r="I9" s="225"/>
    </row>
    <row r="10" spans="1:10" ht="15" customHeight="1" x14ac:dyDescent="0.25">
      <c r="A10" s="71" t="s">
        <v>14</v>
      </c>
      <c r="B10" s="72">
        <v>638894</v>
      </c>
      <c r="C10" s="72">
        <v>638894</v>
      </c>
      <c r="D10" s="314">
        <v>638894</v>
      </c>
      <c r="E10" s="72">
        <v>644083</v>
      </c>
      <c r="F10" s="69">
        <f t="shared" ref="F10:F31" si="1">E10-C10</f>
        <v>5189</v>
      </c>
      <c r="G10" s="70">
        <f t="shared" si="0"/>
        <v>8.1218480686937114E-3</v>
      </c>
      <c r="I10" s="225"/>
    </row>
    <row r="11" spans="1:10" ht="15" customHeight="1" x14ac:dyDescent="0.25">
      <c r="A11" s="73" t="s">
        <v>15</v>
      </c>
      <c r="B11" s="74">
        <v>0</v>
      </c>
      <c r="C11" s="74">
        <v>0</v>
      </c>
      <c r="D11" s="307">
        <v>0</v>
      </c>
      <c r="E11" s="74">
        <v>0</v>
      </c>
      <c r="F11" s="69">
        <f t="shared" si="1"/>
        <v>0</v>
      </c>
      <c r="G11" s="70">
        <f t="shared" si="0"/>
        <v>0</v>
      </c>
      <c r="I11" s="225"/>
    </row>
    <row r="12" spans="1:10" ht="15" customHeight="1" x14ac:dyDescent="0.25">
      <c r="A12" s="75" t="s">
        <v>16</v>
      </c>
      <c r="B12" s="74">
        <v>638894</v>
      </c>
      <c r="C12" s="74">
        <v>638894</v>
      </c>
      <c r="D12" s="307">
        <v>638894</v>
      </c>
      <c r="E12" s="74">
        <v>644083</v>
      </c>
      <c r="F12" s="69">
        <f t="shared" si="1"/>
        <v>5189</v>
      </c>
      <c r="G12" s="70">
        <f t="shared" si="0"/>
        <v>8.1218480686937114E-3</v>
      </c>
      <c r="I12" s="225"/>
    </row>
    <row r="13" spans="1:10" ht="15" customHeight="1" x14ac:dyDescent="0.25">
      <c r="A13" s="75" t="s">
        <v>17</v>
      </c>
      <c r="B13" s="74">
        <v>0</v>
      </c>
      <c r="C13" s="74">
        <v>0</v>
      </c>
      <c r="D13" s="307">
        <v>0</v>
      </c>
      <c r="E13" s="74">
        <v>0</v>
      </c>
      <c r="F13" s="69">
        <f t="shared" si="1"/>
        <v>0</v>
      </c>
      <c r="G13" s="70">
        <f t="shared" si="0"/>
        <v>0</v>
      </c>
      <c r="I13" s="225"/>
    </row>
    <row r="14" spans="1:10" ht="15" customHeight="1" x14ac:dyDescent="0.25">
      <c r="A14" s="75" t="s">
        <v>18</v>
      </c>
      <c r="B14" s="74">
        <v>0</v>
      </c>
      <c r="C14" s="74">
        <v>0</v>
      </c>
      <c r="D14" s="307">
        <v>0</v>
      </c>
      <c r="E14" s="74">
        <v>0</v>
      </c>
      <c r="F14" s="69">
        <f t="shared" si="1"/>
        <v>0</v>
      </c>
      <c r="G14" s="70">
        <f t="shared" si="0"/>
        <v>0</v>
      </c>
      <c r="I14" s="225"/>
    </row>
    <row r="15" spans="1:10" ht="15" customHeight="1" x14ac:dyDescent="0.25">
      <c r="A15" s="75" t="s">
        <v>19</v>
      </c>
      <c r="B15" s="74">
        <v>0</v>
      </c>
      <c r="C15" s="74">
        <v>0</v>
      </c>
      <c r="D15" s="307">
        <v>0</v>
      </c>
      <c r="E15" s="74">
        <v>0</v>
      </c>
      <c r="F15" s="69">
        <f t="shared" si="1"/>
        <v>0</v>
      </c>
      <c r="G15" s="70">
        <f t="shared" si="0"/>
        <v>0</v>
      </c>
      <c r="I15" s="225"/>
    </row>
    <row r="16" spans="1:10" ht="15" customHeight="1" x14ac:dyDescent="0.25">
      <c r="A16" s="75" t="s">
        <v>20</v>
      </c>
      <c r="B16" s="74">
        <v>0</v>
      </c>
      <c r="C16" s="74">
        <v>0</v>
      </c>
      <c r="D16" s="307">
        <v>0</v>
      </c>
      <c r="E16" s="74">
        <v>0</v>
      </c>
      <c r="F16" s="69">
        <f t="shared" si="1"/>
        <v>0</v>
      </c>
      <c r="G16" s="70">
        <f t="shared" si="0"/>
        <v>0</v>
      </c>
      <c r="I16" s="225"/>
    </row>
    <row r="17" spans="1:9" ht="15" customHeight="1" x14ac:dyDescent="0.25">
      <c r="A17" s="75" t="s">
        <v>21</v>
      </c>
      <c r="B17" s="74">
        <v>0</v>
      </c>
      <c r="C17" s="74">
        <v>0</v>
      </c>
      <c r="D17" s="307">
        <v>0</v>
      </c>
      <c r="E17" s="74">
        <v>0</v>
      </c>
      <c r="F17" s="69">
        <f t="shared" si="1"/>
        <v>0</v>
      </c>
      <c r="G17" s="70">
        <f t="shared" si="0"/>
        <v>0</v>
      </c>
      <c r="I17" s="225"/>
    </row>
    <row r="18" spans="1:9" ht="15" customHeight="1" x14ac:dyDescent="0.25">
      <c r="A18" s="75" t="s">
        <v>22</v>
      </c>
      <c r="B18" s="74">
        <v>0</v>
      </c>
      <c r="C18" s="74">
        <v>0</v>
      </c>
      <c r="D18" s="307">
        <v>0</v>
      </c>
      <c r="E18" s="74">
        <v>0</v>
      </c>
      <c r="F18" s="69">
        <f t="shared" si="1"/>
        <v>0</v>
      </c>
      <c r="G18" s="70">
        <f t="shared" si="0"/>
        <v>0</v>
      </c>
      <c r="I18" s="225"/>
    </row>
    <row r="19" spans="1:9" ht="15" customHeight="1" x14ac:dyDescent="0.25">
      <c r="A19" s="75" t="s">
        <v>23</v>
      </c>
      <c r="B19" s="74">
        <v>0</v>
      </c>
      <c r="C19" s="74">
        <v>0</v>
      </c>
      <c r="D19" s="307">
        <v>0</v>
      </c>
      <c r="E19" s="74">
        <v>0</v>
      </c>
      <c r="F19" s="69">
        <f t="shared" si="1"/>
        <v>0</v>
      </c>
      <c r="G19" s="70">
        <f t="shared" si="0"/>
        <v>0</v>
      </c>
      <c r="I19" s="225"/>
    </row>
    <row r="20" spans="1:9" ht="15" customHeight="1" x14ac:dyDescent="0.25">
      <c r="A20" s="75" t="s">
        <v>24</v>
      </c>
      <c r="B20" s="74">
        <v>0</v>
      </c>
      <c r="C20" s="74">
        <v>0</v>
      </c>
      <c r="D20" s="307">
        <v>0</v>
      </c>
      <c r="E20" s="74">
        <v>0</v>
      </c>
      <c r="F20" s="69">
        <f t="shared" si="1"/>
        <v>0</v>
      </c>
      <c r="G20" s="70">
        <f t="shared" si="0"/>
        <v>0</v>
      </c>
      <c r="I20" s="225"/>
    </row>
    <row r="21" spans="1:9" ht="15" customHeight="1" x14ac:dyDescent="0.25">
      <c r="A21" s="75" t="s">
        <v>25</v>
      </c>
      <c r="B21" s="74">
        <v>0</v>
      </c>
      <c r="C21" s="74">
        <v>0</v>
      </c>
      <c r="D21" s="307">
        <v>0</v>
      </c>
      <c r="E21" s="74">
        <v>0</v>
      </c>
      <c r="F21" s="69">
        <f t="shared" si="1"/>
        <v>0</v>
      </c>
      <c r="G21" s="70">
        <f t="shared" si="0"/>
        <v>0</v>
      </c>
      <c r="I21" s="225"/>
    </row>
    <row r="22" spans="1:9" ht="15" customHeight="1" x14ac:dyDescent="0.25">
      <c r="A22" s="75" t="s">
        <v>26</v>
      </c>
      <c r="B22" s="74">
        <v>0</v>
      </c>
      <c r="C22" s="74">
        <v>0</v>
      </c>
      <c r="D22" s="307">
        <v>0</v>
      </c>
      <c r="E22" s="74">
        <v>0</v>
      </c>
      <c r="F22" s="69">
        <f t="shared" si="1"/>
        <v>0</v>
      </c>
      <c r="G22" s="70">
        <f t="shared" si="0"/>
        <v>0</v>
      </c>
      <c r="I22" s="225"/>
    </row>
    <row r="23" spans="1:9" ht="15" customHeight="1" x14ac:dyDescent="0.25">
      <c r="A23" s="76" t="s">
        <v>27</v>
      </c>
      <c r="B23" s="74">
        <v>0</v>
      </c>
      <c r="C23" s="74">
        <v>0</v>
      </c>
      <c r="D23" s="307">
        <v>0</v>
      </c>
      <c r="E23" s="74">
        <v>0</v>
      </c>
      <c r="F23" s="69">
        <f t="shared" si="1"/>
        <v>0</v>
      </c>
      <c r="G23" s="70">
        <f t="shared" si="0"/>
        <v>0</v>
      </c>
      <c r="I23" s="225"/>
    </row>
    <row r="24" spans="1:9" ht="15" customHeight="1" x14ac:dyDescent="0.25">
      <c r="A24" s="76" t="s">
        <v>28</v>
      </c>
      <c r="B24" s="74">
        <v>0</v>
      </c>
      <c r="C24" s="74">
        <v>0</v>
      </c>
      <c r="D24" s="307">
        <v>0</v>
      </c>
      <c r="E24" s="74">
        <v>0</v>
      </c>
      <c r="F24" s="69">
        <f t="shared" si="1"/>
        <v>0</v>
      </c>
      <c r="G24" s="70">
        <f t="shared" si="0"/>
        <v>0</v>
      </c>
      <c r="I24" s="225"/>
    </row>
    <row r="25" spans="1:9" ht="15" customHeight="1" x14ac:dyDescent="0.25">
      <c r="A25" s="76" t="s">
        <v>29</v>
      </c>
      <c r="B25" s="74">
        <v>0</v>
      </c>
      <c r="C25" s="74">
        <v>0</v>
      </c>
      <c r="D25" s="307">
        <v>0</v>
      </c>
      <c r="E25" s="74">
        <v>0</v>
      </c>
      <c r="F25" s="69">
        <f t="shared" si="1"/>
        <v>0</v>
      </c>
      <c r="G25" s="70">
        <f t="shared" si="0"/>
        <v>0</v>
      </c>
      <c r="I25" s="225"/>
    </row>
    <row r="26" spans="1:9" ht="15" customHeight="1" x14ac:dyDescent="0.25">
      <c r="A26" s="76" t="s">
        <v>30</v>
      </c>
      <c r="B26" s="74">
        <v>0</v>
      </c>
      <c r="C26" s="74">
        <v>0</v>
      </c>
      <c r="D26" s="307">
        <v>0</v>
      </c>
      <c r="E26" s="74">
        <v>0</v>
      </c>
      <c r="F26" s="69">
        <f t="shared" si="1"/>
        <v>0</v>
      </c>
      <c r="G26" s="70">
        <f t="shared" si="0"/>
        <v>0</v>
      </c>
      <c r="I26" s="225"/>
    </row>
    <row r="27" spans="1:9" ht="15" customHeight="1" x14ac:dyDescent="0.25">
      <c r="A27" s="76" t="s">
        <v>31</v>
      </c>
      <c r="B27" s="74">
        <v>0</v>
      </c>
      <c r="C27" s="74">
        <v>0</v>
      </c>
      <c r="D27" s="307">
        <v>0</v>
      </c>
      <c r="E27" s="74">
        <v>0</v>
      </c>
      <c r="F27" s="69">
        <f t="shared" si="1"/>
        <v>0</v>
      </c>
      <c r="G27" s="70">
        <f t="shared" si="0"/>
        <v>0</v>
      </c>
      <c r="I27" s="225"/>
    </row>
    <row r="28" spans="1:9" ht="15" customHeight="1" x14ac:dyDescent="0.25">
      <c r="A28" s="76" t="s">
        <v>87</v>
      </c>
      <c r="B28" s="74">
        <v>0</v>
      </c>
      <c r="C28" s="74">
        <v>0</v>
      </c>
      <c r="D28" s="307">
        <v>0</v>
      </c>
      <c r="E28" s="74">
        <v>0</v>
      </c>
      <c r="F28" s="69">
        <f t="shared" si="1"/>
        <v>0</v>
      </c>
      <c r="G28" s="70">
        <f t="shared" si="0"/>
        <v>0</v>
      </c>
      <c r="I28" s="225"/>
    </row>
    <row r="29" spans="1:9" ht="15" customHeight="1" x14ac:dyDescent="0.25">
      <c r="A29" s="76" t="s">
        <v>32</v>
      </c>
      <c r="B29" s="74">
        <v>0</v>
      </c>
      <c r="C29" s="74">
        <v>0</v>
      </c>
      <c r="D29" s="307">
        <v>0</v>
      </c>
      <c r="E29" s="74">
        <v>0</v>
      </c>
      <c r="F29" s="69">
        <f t="shared" si="1"/>
        <v>0</v>
      </c>
      <c r="G29" s="70">
        <f t="shared" si="0"/>
        <v>0</v>
      </c>
      <c r="I29" s="225"/>
    </row>
    <row r="30" spans="1:9" ht="15" customHeight="1" x14ac:dyDescent="0.25">
      <c r="A30" s="217" t="s">
        <v>199</v>
      </c>
      <c r="B30" s="74">
        <v>0</v>
      </c>
      <c r="C30" s="74">
        <v>0</v>
      </c>
      <c r="D30" s="307">
        <v>0</v>
      </c>
      <c r="E30" s="74">
        <v>0</v>
      </c>
      <c r="F30" s="69">
        <f t="shared" si="1"/>
        <v>0</v>
      </c>
      <c r="G30" s="70">
        <f t="shared" si="0"/>
        <v>0</v>
      </c>
      <c r="I30" s="225"/>
    </row>
    <row r="31" spans="1:9" ht="15" customHeight="1" x14ac:dyDescent="0.25">
      <c r="A31" s="76" t="s">
        <v>200</v>
      </c>
      <c r="B31" s="74">
        <v>0</v>
      </c>
      <c r="C31" s="74">
        <v>0</v>
      </c>
      <c r="D31" s="307">
        <v>0</v>
      </c>
      <c r="E31" s="74">
        <v>0</v>
      </c>
      <c r="F31" s="69">
        <f t="shared" si="1"/>
        <v>0</v>
      </c>
      <c r="G31" s="70">
        <f t="shared" si="0"/>
        <v>0</v>
      </c>
      <c r="I31" s="225"/>
    </row>
    <row r="32" spans="1:9" ht="15" customHeight="1" x14ac:dyDescent="0.25">
      <c r="A32" s="350" t="s">
        <v>211</v>
      </c>
      <c r="B32" s="74">
        <v>0</v>
      </c>
      <c r="C32" s="74">
        <v>0</v>
      </c>
      <c r="D32" s="307">
        <v>0</v>
      </c>
      <c r="E32" s="74">
        <v>0</v>
      </c>
      <c r="F32" s="69">
        <f t="shared" ref="F32" si="2">E32-C32</f>
        <v>0</v>
      </c>
      <c r="G32" s="70">
        <f t="shared" ref="G32" si="3">IF(ISBLANK(F32),"  ",IF(C32&gt;0,F32/C32,IF(F32&gt;0,1,0)))</f>
        <v>0</v>
      </c>
      <c r="I32" s="225"/>
    </row>
    <row r="33" spans="1:14" ht="15" customHeight="1" x14ac:dyDescent="0.25">
      <c r="A33" s="77" t="s">
        <v>33</v>
      </c>
      <c r="B33" s="74"/>
      <c r="C33" s="74"/>
      <c r="D33" s="307"/>
      <c r="E33" s="74"/>
      <c r="F33" s="74"/>
      <c r="G33" s="66"/>
      <c r="I33" s="225"/>
    </row>
    <row r="34" spans="1:14" ht="15" customHeight="1" x14ac:dyDescent="0.25">
      <c r="A34" s="73" t="s">
        <v>34</v>
      </c>
      <c r="B34" s="69">
        <v>0</v>
      </c>
      <c r="C34" s="69">
        <v>0</v>
      </c>
      <c r="D34" s="306">
        <v>0</v>
      </c>
      <c r="E34" s="69">
        <v>0</v>
      </c>
      <c r="F34" s="69">
        <f>E34-C34</f>
        <v>0</v>
      </c>
      <c r="G34" s="70">
        <f>IF(ISBLANK(F34),"  ",IF(C34&gt;0,F34/C34,IF(F34&gt;0,1,0)))</f>
        <v>0</v>
      </c>
      <c r="I34" s="225"/>
    </row>
    <row r="35" spans="1:14" ht="15" customHeight="1" x14ac:dyDescent="0.25">
      <c r="A35" s="78" t="s">
        <v>35</v>
      </c>
      <c r="B35" s="74"/>
      <c r="C35" s="74"/>
      <c r="D35" s="307"/>
      <c r="E35" s="74"/>
      <c r="F35" s="74"/>
      <c r="G35" s="66"/>
      <c r="I35" s="225"/>
    </row>
    <row r="36" spans="1:14" ht="15" customHeight="1" x14ac:dyDescent="0.25">
      <c r="A36" s="73" t="s">
        <v>34</v>
      </c>
      <c r="B36" s="65">
        <v>0</v>
      </c>
      <c r="C36" s="65">
        <v>0</v>
      </c>
      <c r="D36" s="305">
        <v>0</v>
      </c>
      <c r="E36" s="65">
        <v>0</v>
      </c>
      <c r="F36" s="69">
        <f>E36-C36</f>
        <v>0</v>
      </c>
      <c r="G36" s="70">
        <f>IF(ISBLANK(F36),"  ",IF(C36&gt;0,F36/C36,IF(F36&gt;0,1,0)))</f>
        <v>0</v>
      </c>
      <c r="I36" s="225"/>
    </row>
    <row r="37" spans="1:14" ht="15" customHeight="1" x14ac:dyDescent="0.25">
      <c r="A37" s="75" t="s">
        <v>36</v>
      </c>
      <c r="B37" s="74"/>
      <c r="C37" s="74"/>
      <c r="D37" s="307"/>
      <c r="E37" s="74"/>
      <c r="F37" s="72"/>
      <c r="G37" s="70" t="str">
        <f>IF(ISBLANK(F37),"  ",IF(C37&gt;0,F37/C37,IF(F37&gt;0,1,0)))</f>
        <v xml:space="preserve">  </v>
      </c>
      <c r="I37" s="225"/>
    </row>
    <row r="38" spans="1:14" s="124" customFormat="1" ht="15" customHeight="1" x14ac:dyDescent="0.25">
      <c r="A38" s="79" t="s">
        <v>38</v>
      </c>
      <c r="B38" s="80">
        <v>13191699</v>
      </c>
      <c r="C38" s="80">
        <v>13191699</v>
      </c>
      <c r="D38" s="311">
        <v>13191699</v>
      </c>
      <c r="E38" s="80">
        <v>16016886</v>
      </c>
      <c r="F38" s="80">
        <f>E38-C38</f>
        <v>2825187</v>
      </c>
      <c r="G38" s="81">
        <f>IF(ISBLANK(F38),"  ",IF(C38&gt;0,F38/C38,IF(F38&gt;0,1,0)))</f>
        <v>0.21416399813246192</v>
      </c>
      <c r="I38" s="226"/>
    </row>
    <row r="39" spans="1:14" ht="15" customHeight="1" x14ac:dyDescent="0.25">
      <c r="A39" s="77" t="s">
        <v>39</v>
      </c>
      <c r="B39" s="74"/>
      <c r="C39" s="74"/>
      <c r="D39" s="307"/>
      <c r="E39" s="74"/>
      <c r="F39" s="74"/>
      <c r="G39" s="66"/>
      <c r="I39" s="225"/>
    </row>
    <row r="40" spans="1:14" ht="15" customHeight="1" x14ac:dyDescent="0.25">
      <c r="A40" s="82" t="s">
        <v>40</v>
      </c>
      <c r="B40" s="69">
        <v>0</v>
      </c>
      <c r="C40" s="69">
        <v>0</v>
      </c>
      <c r="D40" s="306">
        <v>0</v>
      </c>
      <c r="E40" s="69">
        <v>0</v>
      </c>
      <c r="F40" s="69">
        <f>E40-C40</f>
        <v>0</v>
      </c>
      <c r="G40" s="70">
        <f t="shared" ref="G40:G45" si="4">IF(ISBLANK(F40),"  ",IF(C40&gt;0,F40/C40,IF(F40&gt;0,1,0)))</f>
        <v>0</v>
      </c>
      <c r="I40" s="225"/>
    </row>
    <row r="41" spans="1:14" ht="15" customHeight="1" x14ac:dyDescent="0.25">
      <c r="A41" s="83" t="s">
        <v>41</v>
      </c>
      <c r="B41" s="69">
        <v>0</v>
      </c>
      <c r="C41" s="69">
        <v>0</v>
      </c>
      <c r="D41" s="306">
        <v>0</v>
      </c>
      <c r="E41" s="69">
        <v>0</v>
      </c>
      <c r="F41" s="69">
        <f t="shared" ref="F41:F45" si="5">E41-C41</f>
        <v>0</v>
      </c>
      <c r="G41" s="70">
        <f t="shared" si="4"/>
        <v>0</v>
      </c>
      <c r="I41" s="225"/>
    </row>
    <row r="42" spans="1:14" ht="15" customHeight="1" x14ac:dyDescent="0.25">
      <c r="A42" s="83" t="s">
        <v>42</v>
      </c>
      <c r="B42" s="69">
        <v>0</v>
      </c>
      <c r="C42" s="69">
        <v>0</v>
      </c>
      <c r="D42" s="306">
        <v>0</v>
      </c>
      <c r="E42" s="69">
        <v>0</v>
      </c>
      <c r="F42" s="69">
        <f t="shared" si="5"/>
        <v>0</v>
      </c>
      <c r="G42" s="70">
        <f t="shared" si="4"/>
        <v>0</v>
      </c>
      <c r="I42" s="225"/>
    </row>
    <row r="43" spans="1:14" ht="15" customHeight="1" x14ac:dyDescent="0.25">
      <c r="A43" s="83" t="s">
        <v>43</v>
      </c>
      <c r="B43" s="69">
        <v>0</v>
      </c>
      <c r="C43" s="69">
        <v>0</v>
      </c>
      <c r="D43" s="306">
        <v>0</v>
      </c>
      <c r="E43" s="69">
        <v>0</v>
      </c>
      <c r="F43" s="69">
        <f t="shared" si="5"/>
        <v>0</v>
      </c>
      <c r="G43" s="70">
        <f t="shared" si="4"/>
        <v>0</v>
      </c>
      <c r="I43" s="225"/>
    </row>
    <row r="44" spans="1:14" ht="15" customHeight="1" x14ac:dyDescent="0.25">
      <c r="A44" s="84" t="s">
        <v>44</v>
      </c>
      <c r="B44" s="69">
        <v>0</v>
      </c>
      <c r="C44" s="69">
        <v>0</v>
      </c>
      <c r="D44" s="306">
        <v>0</v>
      </c>
      <c r="E44" s="69">
        <v>0</v>
      </c>
      <c r="F44" s="69">
        <f t="shared" si="5"/>
        <v>0</v>
      </c>
      <c r="G44" s="70">
        <f t="shared" si="4"/>
        <v>0</v>
      </c>
      <c r="I44" s="225"/>
    </row>
    <row r="45" spans="1:14" s="124" customFormat="1" ht="15" customHeight="1" x14ac:dyDescent="0.25">
      <c r="A45" s="77" t="s">
        <v>45</v>
      </c>
      <c r="B45" s="85">
        <v>0</v>
      </c>
      <c r="C45" s="85">
        <v>0</v>
      </c>
      <c r="D45" s="315">
        <v>0</v>
      </c>
      <c r="E45" s="85">
        <v>0</v>
      </c>
      <c r="F45" s="87">
        <f t="shared" si="5"/>
        <v>0</v>
      </c>
      <c r="G45" s="81">
        <f t="shared" si="4"/>
        <v>0</v>
      </c>
      <c r="I45" s="226"/>
      <c r="N45" s="124" t="s">
        <v>46</v>
      </c>
    </row>
    <row r="46" spans="1:14" ht="15" customHeight="1" x14ac:dyDescent="0.25">
      <c r="A46" s="75" t="s">
        <v>46</v>
      </c>
      <c r="B46" s="74"/>
      <c r="C46" s="74"/>
      <c r="D46" s="307"/>
      <c r="E46" s="74"/>
      <c r="F46" s="74"/>
      <c r="G46" s="66"/>
      <c r="I46" s="225"/>
    </row>
    <row r="47" spans="1:14" s="124" customFormat="1" ht="15" customHeight="1" x14ac:dyDescent="0.25">
      <c r="A47" s="86" t="s">
        <v>47</v>
      </c>
      <c r="B47" s="87">
        <v>0</v>
      </c>
      <c r="C47" s="87">
        <v>0</v>
      </c>
      <c r="D47" s="310">
        <v>0</v>
      </c>
      <c r="E47" s="87">
        <v>0</v>
      </c>
      <c r="F47" s="87">
        <f>E47-C47</f>
        <v>0</v>
      </c>
      <c r="G47" s="81">
        <f>IF(ISBLANK(F47),"  ",IF(C47&gt;0,F47/C47,IF(F47&gt;0,1,0)))</f>
        <v>0</v>
      </c>
      <c r="I47" s="226"/>
    </row>
    <row r="48" spans="1:14" ht="15" customHeight="1" x14ac:dyDescent="0.25">
      <c r="A48" s="75" t="s">
        <v>46</v>
      </c>
      <c r="B48" s="80"/>
      <c r="C48" s="80"/>
      <c r="D48" s="311"/>
      <c r="E48" s="80"/>
      <c r="F48" s="74"/>
      <c r="G48" s="66"/>
      <c r="I48" s="226"/>
    </row>
    <row r="49" spans="1:9" ht="15" customHeight="1" x14ac:dyDescent="0.25">
      <c r="A49" s="86" t="s">
        <v>198</v>
      </c>
      <c r="B49" s="87">
        <v>0</v>
      </c>
      <c r="C49" s="87">
        <v>0</v>
      </c>
      <c r="D49" s="310">
        <v>0</v>
      </c>
      <c r="E49" s="87">
        <v>0</v>
      </c>
      <c r="F49" s="87">
        <f>E49-C49</f>
        <v>0</v>
      </c>
      <c r="G49" s="81">
        <f>IF(ISBLANK(F49)," ",IF(C49&gt;0,F49/C49,IF(F49&gt;0,1,0)))</f>
        <v>0</v>
      </c>
      <c r="I49" s="226"/>
    </row>
    <row r="50" spans="1:9" ht="15" customHeight="1" x14ac:dyDescent="0.25">
      <c r="A50" s="73"/>
      <c r="B50" s="65"/>
      <c r="C50" s="65"/>
      <c r="D50" s="305"/>
      <c r="E50" s="65"/>
      <c r="F50" s="65"/>
      <c r="G50" s="67"/>
      <c r="I50" s="225"/>
    </row>
    <row r="51" spans="1:9" s="124" customFormat="1" ht="15" customHeight="1" x14ac:dyDescent="0.25">
      <c r="A51" s="86" t="s">
        <v>48</v>
      </c>
      <c r="B51" s="87">
        <v>2373631</v>
      </c>
      <c r="C51" s="87">
        <v>0</v>
      </c>
      <c r="D51" s="310">
        <v>0</v>
      </c>
      <c r="E51" s="87">
        <v>0</v>
      </c>
      <c r="F51" s="87">
        <f>E51-C51</f>
        <v>0</v>
      </c>
      <c r="G51" s="81">
        <f>IF(ISBLANK(F51),"  ",IF(C51&gt;0,F51/C51,IF(F51&gt;0,1,0)))</f>
        <v>0</v>
      </c>
      <c r="I51" s="226"/>
    </row>
    <row r="52" spans="1:9" ht="15" customHeight="1" x14ac:dyDescent="0.25">
      <c r="A52" s="75" t="s">
        <v>46</v>
      </c>
      <c r="B52" s="74"/>
      <c r="C52" s="74"/>
      <c r="D52" s="307"/>
      <c r="E52" s="74"/>
      <c r="F52" s="74"/>
      <c r="G52" s="66"/>
      <c r="I52" s="225"/>
    </row>
    <row r="53" spans="1:9" s="124" customFormat="1" ht="15" customHeight="1" x14ac:dyDescent="0.25">
      <c r="A53" s="77" t="s">
        <v>49</v>
      </c>
      <c r="B53" s="85">
        <v>21108706</v>
      </c>
      <c r="C53" s="85">
        <v>24550000</v>
      </c>
      <c r="D53" s="315">
        <v>24550000</v>
      </c>
      <c r="E53" s="85">
        <v>22900000</v>
      </c>
      <c r="F53" s="85">
        <f>E53-C53</f>
        <v>-1650000</v>
      </c>
      <c r="G53" s="81">
        <f>IF(ISBLANK(F53),"  ",IF(C53&gt;0,F53/C53,IF(F53&gt;0,1,0)))</f>
        <v>-6.720977596741344E-2</v>
      </c>
      <c r="I53" s="226"/>
    </row>
    <row r="54" spans="1:9" ht="15" customHeight="1" x14ac:dyDescent="0.25">
      <c r="A54" s="75" t="s">
        <v>46</v>
      </c>
      <c r="B54" s="74"/>
      <c r="C54" s="74"/>
      <c r="D54" s="307"/>
      <c r="E54" s="74"/>
      <c r="F54" s="74"/>
      <c r="G54" s="66"/>
      <c r="I54" s="225"/>
    </row>
    <row r="55" spans="1:9" s="124" customFormat="1" ht="15" customHeight="1" x14ac:dyDescent="0.25">
      <c r="A55" s="88" t="s">
        <v>50</v>
      </c>
      <c r="B55" s="89">
        <v>0</v>
      </c>
      <c r="C55" s="89">
        <v>0</v>
      </c>
      <c r="D55" s="316">
        <v>0</v>
      </c>
      <c r="E55" s="89">
        <v>0</v>
      </c>
      <c r="F55" s="89">
        <f>E55-C55</f>
        <v>0</v>
      </c>
      <c r="G55" s="81">
        <f>IF(ISBLANK(F55),"  ",IF(C55&gt;0,F55/C55,IF(F55&gt;0,1,0)))</f>
        <v>0</v>
      </c>
      <c r="I55" s="226"/>
    </row>
    <row r="56" spans="1:9" ht="15" customHeight="1" x14ac:dyDescent="0.25">
      <c r="A56" s="77"/>
      <c r="B56" s="65"/>
      <c r="C56" s="65"/>
      <c r="D56" s="305"/>
      <c r="E56" s="65"/>
      <c r="F56" s="65"/>
      <c r="G56" s="90"/>
      <c r="I56" s="225"/>
    </row>
    <row r="57" spans="1:9" s="124" customFormat="1" ht="15" customHeight="1" x14ac:dyDescent="0.25">
      <c r="A57" s="77" t="s">
        <v>51</v>
      </c>
      <c r="B57" s="85">
        <v>0</v>
      </c>
      <c r="C57" s="85">
        <v>0</v>
      </c>
      <c r="D57" s="315">
        <v>0</v>
      </c>
      <c r="E57" s="85">
        <v>0</v>
      </c>
      <c r="F57" s="89">
        <f>E57-C57</f>
        <v>0</v>
      </c>
      <c r="G57" s="81">
        <f>IF(ISBLANK(F57),"  ",IF(C57&gt;0,F57/C57,IF(F57&gt;0,1,0)))</f>
        <v>0</v>
      </c>
      <c r="I57" s="226"/>
    </row>
    <row r="58" spans="1:9" ht="15" customHeight="1" x14ac:dyDescent="0.25">
      <c r="A58" s="75"/>
      <c r="B58" s="74"/>
      <c r="C58" s="74"/>
      <c r="D58" s="307"/>
      <c r="E58" s="74"/>
      <c r="F58" s="74"/>
      <c r="G58" s="66"/>
      <c r="I58" s="225"/>
    </row>
    <row r="59" spans="1:9" s="124" customFormat="1" ht="15" customHeight="1" x14ac:dyDescent="0.25">
      <c r="A59" s="91" t="s">
        <v>52</v>
      </c>
      <c r="B59" s="85">
        <v>36674036</v>
      </c>
      <c r="C59" s="85">
        <v>37741699</v>
      </c>
      <c r="D59" s="315">
        <v>37741699</v>
      </c>
      <c r="E59" s="85">
        <v>38916886</v>
      </c>
      <c r="F59" s="85">
        <f>E59-C59</f>
        <v>1175187</v>
      </c>
      <c r="G59" s="81">
        <f>IF(ISBLANK(F59),"  ",IF(C59&gt;0,F59/C59,IF(F59&gt;0,1,0)))</f>
        <v>3.1137628435858173E-2</v>
      </c>
      <c r="I59" s="226"/>
    </row>
    <row r="60" spans="1:9" ht="15" customHeight="1" x14ac:dyDescent="0.25">
      <c r="A60" s="92"/>
      <c r="B60" s="74"/>
      <c r="C60" s="74"/>
      <c r="D60" s="307"/>
      <c r="E60" s="74"/>
      <c r="F60" s="74"/>
      <c r="G60" s="66" t="s">
        <v>46</v>
      </c>
      <c r="I60" s="225"/>
    </row>
    <row r="61" spans="1:9" ht="15" customHeight="1" x14ac:dyDescent="0.25">
      <c r="A61" s="93"/>
      <c r="B61" s="65"/>
      <c r="C61" s="65"/>
      <c r="D61" s="305"/>
      <c r="E61" s="65"/>
      <c r="F61" s="65"/>
      <c r="G61" s="67" t="s">
        <v>46</v>
      </c>
      <c r="I61" s="225"/>
    </row>
    <row r="62" spans="1:9" ht="15" customHeight="1" x14ac:dyDescent="0.25">
      <c r="A62" s="91" t="s">
        <v>53</v>
      </c>
      <c r="B62" s="65"/>
      <c r="C62" s="65"/>
      <c r="D62" s="305"/>
      <c r="E62" s="65"/>
      <c r="F62" s="65"/>
      <c r="G62" s="67"/>
      <c r="I62" s="225"/>
    </row>
    <row r="63" spans="1:9" ht="15" customHeight="1" x14ac:dyDescent="0.25">
      <c r="A63" s="73" t="s">
        <v>54</v>
      </c>
      <c r="B63" s="65">
        <v>15695764</v>
      </c>
      <c r="C63" s="65">
        <v>17798366.092</v>
      </c>
      <c r="D63" s="305">
        <v>17798366.092</v>
      </c>
      <c r="E63" s="65">
        <v>17701717.370851111</v>
      </c>
      <c r="F63" s="230">
        <f>E63-C63</f>
        <v>-96648.721148889512</v>
      </c>
      <c r="G63" s="70">
        <f t="shared" ref="G63:G76" si="6">IF(ISBLANK(F63),"  ",IF(C63&gt;0,F63/C63,IF(F63&gt;0,1,0)))</f>
        <v>-5.4302018875952394E-3</v>
      </c>
      <c r="I63" s="225"/>
    </row>
    <row r="64" spans="1:9" ht="15" customHeight="1" x14ac:dyDescent="0.25">
      <c r="A64" s="75" t="s">
        <v>55</v>
      </c>
      <c r="B64" s="74">
        <v>0</v>
      </c>
      <c r="C64" s="74">
        <v>0</v>
      </c>
      <c r="D64" s="307">
        <v>0</v>
      </c>
      <c r="E64" s="74">
        <v>0</v>
      </c>
      <c r="F64" s="230">
        <f t="shared" ref="F64:F76" si="7">E64-C64</f>
        <v>0</v>
      </c>
      <c r="G64" s="70">
        <f t="shared" si="6"/>
        <v>0</v>
      </c>
      <c r="I64" s="225"/>
    </row>
    <row r="65" spans="1:9" ht="15" customHeight="1" x14ac:dyDescent="0.25">
      <c r="A65" s="75" t="s">
        <v>56</v>
      </c>
      <c r="B65" s="74">
        <v>0</v>
      </c>
      <c r="C65" s="74">
        <v>0</v>
      </c>
      <c r="D65" s="307">
        <v>0</v>
      </c>
      <c r="E65" s="74">
        <v>0</v>
      </c>
      <c r="F65" s="230">
        <f t="shared" si="7"/>
        <v>0</v>
      </c>
      <c r="G65" s="70">
        <f t="shared" si="6"/>
        <v>0</v>
      </c>
      <c r="I65" s="225"/>
    </row>
    <row r="66" spans="1:9" ht="15" customHeight="1" x14ac:dyDescent="0.25">
      <c r="A66" s="75" t="s">
        <v>57</v>
      </c>
      <c r="B66" s="74">
        <v>4127190</v>
      </c>
      <c r="C66" s="74">
        <v>4335815.523</v>
      </c>
      <c r="D66" s="307">
        <v>4335815.523</v>
      </c>
      <c r="E66" s="74">
        <v>4486643.2120311121</v>
      </c>
      <c r="F66" s="230">
        <f t="shared" si="7"/>
        <v>150827.68903111201</v>
      </c>
      <c r="G66" s="70">
        <f t="shared" si="6"/>
        <v>3.4786463637814694E-2</v>
      </c>
      <c r="I66" s="225"/>
    </row>
    <row r="67" spans="1:9" ht="15" customHeight="1" x14ac:dyDescent="0.25">
      <c r="A67" s="75" t="s">
        <v>58</v>
      </c>
      <c r="B67" s="74">
        <v>2884441.5400000005</v>
      </c>
      <c r="C67" s="74">
        <v>3504502.4699999997</v>
      </c>
      <c r="D67" s="307">
        <v>3504502.4699999997</v>
      </c>
      <c r="E67" s="74">
        <v>3488812.5343999998</v>
      </c>
      <c r="F67" s="230">
        <f t="shared" si="7"/>
        <v>-15689.935599999968</v>
      </c>
      <c r="G67" s="70">
        <f t="shared" si="6"/>
        <v>-4.4770793384545596E-3</v>
      </c>
      <c r="I67" s="225"/>
    </row>
    <row r="68" spans="1:9" ht="15" customHeight="1" x14ac:dyDescent="0.25">
      <c r="A68" s="75" t="s">
        <v>59</v>
      </c>
      <c r="B68" s="74">
        <v>6268778.3300000001</v>
      </c>
      <c r="C68" s="74">
        <v>6109731</v>
      </c>
      <c r="D68" s="307">
        <v>6109731</v>
      </c>
      <c r="E68" s="74">
        <v>6339043.6037000017</v>
      </c>
      <c r="F68" s="230">
        <f t="shared" si="7"/>
        <v>229312.60370000172</v>
      </c>
      <c r="G68" s="70">
        <f t="shared" si="6"/>
        <v>3.7532356776427918E-2</v>
      </c>
      <c r="I68" s="225"/>
    </row>
    <row r="69" spans="1:9" ht="15" customHeight="1" x14ac:dyDescent="0.25">
      <c r="A69" s="75" t="s">
        <v>60</v>
      </c>
      <c r="B69" s="74">
        <v>17697</v>
      </c>
      <c r="C69" s="74">
        <v>45000</v>
      </c>
      <c r="D69" s="307">
        <v>45000</v>
      </c>
      <c r="E69" s="74">
        <v>45000</v>
      </c>
      <c r="F69" s="230">
        <f t="shared" si="7"/>
        <v>0</v>
      </c>
      <c r="G69" s="70">
        <f t="shared" si="6"/>
        <v>0</v>
      </c>
      <c r="I69" s="225"/>
    </row>
    <row r="70" spans="1:9" ht="15" customHeight="1" x14ac:dyDescent="0.25">
      <c r="A70" s="75" t="s">
        <v>61</v>
      </c>
      <c r="B70" s="74">
        <v>5710054.4700000007</v>
      </c>
      <c r="C70" s="74">
        <v>4610805</v>
      </c>
      <c r="D70" s="307">
        <v>4610805</v>
      </c>
      <c r="E70" s="74">
        <v>5377945.4321599994</v>
      </c>
      <c r="F70" s="230">
        <f t="shared" si="7"/>
        <v>767140.43215999939</v>
      </c>
      <c r="G70" s="70">
        <f t="shared" si="6"/>
        <v>0.16637884971496286</v>
      </c>
      <c r="I70" s="225"/>
    </row>
    <row r="71" spans="1:9" s="124" customFormat="1" ht="15" customHeight="1" x14ac:dyDescent="0.25">
      <c r="A71" s="94" t="s">
        <v>62</v>
      </c>
      <c r="B71" s="80">
        <v>34703925.339999996</v>
      </c>
      <c r="C71" s="80">
        <v>36404220.085000001</v>
      </c>
      <c r="D71" s="311">
        <v>36404220.085000001</v>
      </c>
      <c r="E71" s="80">
        <v>37439162.153142221</v>
      </c>
      <c r="F71" s="89">
        <f t="shared" si="7"/>
        <v>1034942.0681422204</v>
      </c>
      <c r="G71" s="81">
        <f t="shared" si="6"/>
        <v>2.8429178422879002E-2</v>
      </c>
      <c r="I71" s="226"/>
    </row>
    <row r="72" spans="1:9" ht="15" customHeight="1" x14ac:dyDescent="0.25">
      <c r="A72" s="75" t="s">
        <v>63</v>
      </c>
      <c r="B72" s="74">
        <v>0</v>
      </c>
      <c r="C72" s="74">
        <v>0</v>
      </c>
      <c r="D72" s="307">
        <v>0</v>
      </c>
      <c r="E72" s="74">
        <v>0</v>
      </c>
      <c r="F72" s="230">
        <f t="shared" si="7"/>
        <v>0</v>
      </c>
      <c r="G72" s="70">
        <f t="shared" si="6"/>
        <v>0</v>
      </c>
      <c r="I72" s="225"/>
    </row>
    <row r="73" spans="1:9" ht="15" customHeight="1" x14ac:dyDescent="0.25">
      <c r="A73" s="75" t="s">
        <v>64</v>
      </c>
      <c r="B73" s="74">
        <v>1970111</v>
      </c>
      <c r="C73" s="74">
        <v>1337479</v>
      </c>
      <c r="D73" s="307">
        <v>1337479</v>
      </c>
      <c r="E73" s="74">
        <v>1477724</v>
      </c>
      <c r="F73" s="230">
        <f t="shared" si="7"/>
        <v>140245</v>
      </c>
      <c r="G73" s="70">
        <f t="shared" si="6"/>
        <v>0.10485772113057476</v>
      </c>
      <c r="I73" s="225"/>
    </row>
    <row r="74" spans="1:9" ht="15" customHeight="1" x14ac:dyDescent="0.25">
      <c r="A74" s="75" t="s">
        <v>65</v>
      </c>
      <c r="B74" s="74">
        <v>0</v>
      </c>
      <c r="C74" s="74">
        <v>0</v>
      </c>
      <c r="D74" s="307">
        <v>0</v>
      </c>
      <c r="E74" s="74">
        <v>0</v>
      </c>
      <c r="F74" s="230">
        <f t="shared" si="7"/>
        <v>0</v>
      </c>
      <c r="G74" s="70">
        <f t="shared" si="6"/>
        <v>0</v>
      </c>
      <c r="I74" s="225"/>
    </row>
    <row r="75" spans="1:9" ht="15" customHeight="1" x14ac:dyDescent="0.25">
      <c r="A75" s="75" t="s">
        <v>66</v>
      </c>
      <c r="B75" s="74">
        <v>0</v>
      </c>
      <c r="C75" s="74">
        <v>0</v>
      </c>
      <c r="D75" s="307">
        <v>0</v>
      </c>
      <c r="E75" s="74">
        <v>0</v>
      </c>
      <c r="F75" s="230">
        <f t="shared" si="7"/>
        <v>0</v>
      </c>
      <c r="G75" s="70">
        <f t="shared" si="6"/>
        <v>0</v>
      </c>
      <c r="I75" s="225"/>
    </row>
    <row r="76" spans="1:9" s="124" customFormat="1" ht="15" customHeight="1" x14ac:dyDescent="0.25">
      <c r="A76" s="95" t="s">
        <v>67</v>
      </c>
      <c r="B76" s="96">
        <v>36674036.339999996</v>
      </c>
      <c r="C76" s="96">
        <v>37741699.085000001</v>
      </c>
      <c r="D76" s="317">
        <v>37741699.085000001</v>
      </c>
      <c r="E76" s="96">
        <v>38916886.153142221</v>
      </c>
      <c r="F76" s="89">
        <f t="shared" si="7"/>
        <v>1175187.0681422204</v>
      </c>
      <c r="G76" s="81">
        <f t="shared" si="6"/>
        <v>3.1137630171220478E-2</v>
      </c>
      <c r="I76" s="226"/>
    </row>
    <row r="77" spans="1:9" ht="15" customHeight="1" x14ac:dyDescent="0.25">
      <c r="A77" s="93"/>
      <c r="B77" s="65"/>
      <c r="C77" s="65"/>
      <c r="D77" s="305"/>
      <c r="E77" s="65"/>
      <c r="F77" s="65"/>
      <c r="G77" s="67"/>
      <c r="I77" s="225"/>
    </row>
    <row r="78" spans="1:9" ht="15" customHeight="1" x14ac:dyDescent="0.25">
      <c r="A78" s="91" t="s">
        <v>68</v>
      </c>
      <c r="B78" s="65"/>
      <c r="C78" s="65"/>
      <c r="D78" s="305"/>
      <c r="E78" s="65"/>
      <c r="F78" s="65"/>
      <c r="G78" s="67"/>
      <c r="I78" s="225"/>
    </row>
    <row r="79" spans="1:9" ht="15" customHeight="1" x14ac:dyDescent="0.25">
      <c r="A79" s="73" t="s">
        <v>69</v>
      </c>
      <c r="B79" s="69">
        <v>21177487.18</v>
      </c>
      <c r="C79" s="69">
        <v>21453263.675000001</v>
      </c>
      <c r="D79" s="306">
        <v>21453263.675000001</v>
      </c>
      <c r="E79" s="69">
        <v>22053670.256244443</v>
      </c>
      <c r="F79" s="65">
        <f>E79-C79</f>
        <v>600406.58124444261</v>
      </c>
      <c r="G79" s="70">
        <f t="shared" ref="G79:G97" si="8">IF(ISBLANK(F79),"  ",IF(C79&gt;0,F79/C79,IF(F79&gt;0,1,0)))</f>
        <v>2.7986724553435229E-2</v>
      </c>
      <c r="I79" s="225"/>
    </row>
    <row r="80" spans="1:9" ht="15" customHeight="1" x14ac:dyDescent="0.25">
      <c r="A80" s="75" t="s">
        <v>70</v>
      </c>
      <c r="B80" s="72">
        <v>0</v>
      </c>
      <c r="C80" s="72">
        <v>0</v>
      </c>
      <c r="D80" s="314">
        <v>0</v>
      </c>
      <c r="E80" s="72">
        <v>0</v>
      </c>
      <c r="F80" s="74">
        <f>E80-C80</f>
        <v>0</v>
      </c>
      <c r="G80" s="70">
        <f t="shared" si="8"/>
        <v>0</v>
      </c>
      <c r="I80" s="225"/>
    </row>
    <row r="81" spans="1:9" ht="15" customHeight="1" x14ac:dyDescent="0.25">
      <c r="A81" s="75" t="s">
        <v>71</v>
      </c>
      <c r="B81" s="65">
        <v>9027403.0800000001</v>
      </c>
      <c r="C81" s="65">
        <v>9004602.4100000001</v>
      </c>
      <c r="D81" s="305">
        <v>9004602.4100000001</v>
      </c>
      <c r="E81" s="65">
        <v>9579382.8968977798</v>
      </c>
      <c r="F81" s="74">
        <f t="shared" ref="F81:F96" si="9">E81-C81</f>
        <v>574780.48689777963</v>
      </c>
      <c r="G81" s="70">
        <f t="shared" si="8"/>
        <v>6.3831856280457316E-2</v>
      </c>
      <c r="I81" s="225"/>
    </row>
    <row r="82" spans="1:9" s="124" customFormat="1" ht="15" customHeight="1" x14ac:dyDescent="0.25">
      <c r="A82" s="94" t="s">
        <v>72</v>
      </c>
      <c r="B82" s="96">
        <v>30204890.259999998</v>
      </c>
      <c r="C82" s="96">
        <v>30457866.085000001</v>
      </c>
      <c r="D82" s="317">
        <v>30457866.085000001</v>
      </c>
      <c r="E82" s="96">
        <v>31633053.153142221</v>
      </c>
      <c r="F82" s="80">
        <f t="shared" si="9"/>
        <v>1175187.0681422204</v>
      </c>
      <c r="G82" s="81">
        <f t="shared" si="8"/>
        <v>3.8584025054893153E-2</v>
      </c>
      <c r="I82" s="226"/>
    </row>
    <row r="83" spans="1:9" ht="15" customHeight="1" x14ac:dyDescent="0.25">
      <c r="A83" s="75" t="s">
        <v>73</v>
      </c>
      <c r="B83" s="72">
        <v>10937.08</v>
      </c>
      <c r="C83" s="72">
        <v>0</v>
      </c>
      <c r="D83" s="314">
        <v>0</v>
      </c>
      <c r="E83" s="72">
        <v>0</v>
      </c>
      <c r="F83" s="74">
        <f t="shared" si="9"/>
        <v>0</v>
      </c>
      <c r="G83" s="70">
        <f t="shared" si="8"/>
        <v>0</v>
      </c>
      <c r="I83" s="225"/>
    </row>
    <row r="84" spans="1:9" ht="15" customHeight="1" x14ac:dyDescent="0.25">
      <c r="A84" s="75" t="s">
        <v>74</v>
      </c>
      <c r="B84" s="69">
        <v>3679911.12</v>
      </c>
      <c r="C84" s="69">
        <v>4139613</v>
      </c>
      <c r="D84" s="306">
        <v>4139613</v>
      </c>
      <c r="E84" s="69">
        <v>4461889</v>
      </c>
      <c r="F84" s="74">
        <f t="shared" si="9"/>
        <v>322276</v>
      </c>
      <c r="G84" s="70">
        <f t="shared" si="8"/>
        <v>7.7851721888012232E-2</v>
      </c>
      <c r="I84" s="225"/>
    </row>
    <row r="85" spans="1:9" ht="15" customHeight="1" x14ac:dyDescent="0.25">
      <c r="A85" s="75" t="s">
        <v>75</v>
      </c>
      <c r="B85" s="65">
        <v>121055.03</v>
      </c>
      <c r="C85" s="65">
        <v>980075</v>
      </c>
      <c r="D85" s="305">
        <v>980075</v>
      </c>
      <c r="E85" s="65">
        <v>980075</v>
      </c>
      <c r="F85" s="74">
        <f t="shared" si="9"/>
        <v>0</v>
      </c>
      <c r="G85" s="70">
        <f t="shared" si="8"/>
        <v>0</v>
      </c>
      <c r="I85" s="225"/>
    </row>
    <row r="86" spans="1:9" s="124" customFormat="1" ht="15" customHeight="1" x14ac:dyDescent="0.25">
      <c r="A86" s="78" t="s">
        <v>76</v>
      </c>
      <c r="B86" s="96">
        <v>3811903.23</v>
      </c>
      <c r="C86" s="96">
        <v>5119688</v>
      </c>
      <c r="D86" s="317">
        <v>5119688</v>
      </c>
      <c r="E86" s="96">
        <v>5441964</v>
      </c>
      <c r="F86" s="74">
        <f t="shared" si="9"/>
        <v>322276</v>
      </c>
      <c r="G86" s="81">
        <f t="shared" si="8"/>
        <v>6.2948367166124189E-2</v>
      </c>
      <c r="I86" s="226"/>
    </row>
    <row r="87" spans="1:9" ht="15" customHeight="1" x14ac:dyDescent="0.25">
      <c r="A87" s="75" t="s">
        <v>77</v>
      </c>
      <c r="B87" s="65">
        <v>328421.53000000003</v>
      </c>
      <c r="C87" s="65">
        <v>186000</v>
      </c>
      <c r="D87" s="305">
        <v>186000</v>
      </c>
      <c r="E87" s="65">
        <v>186000</v>
      </c>
      <c r="F87" s="74">
        <f t="shared" si="9"/>
        <v>0</v>
      </c>
      <c r="G87" s="70">
        <f t="shared" si="8"/>
        <v>0</v>
      </c>
      <c r="I87" s="225"/>
    </row>
    <row r="88" spans="1:9" ht="15" customHeight="1" x14ac:dyDescent="0.25">
      <c r="A88" s="75" t="s">
        <v>78</v>
      </c>
      <c r="B88" s="74">
        <v>31853</v>
      </c>
      <c r="C88" s="74">
        <v>529521</v>
      </c>
      <c r="D88" s="307">
        <v>529521</v>
      </c>
      <c r="E88" s="74">
        <v>67000</v>
      </c>
      <c r="F88" s="74">
        <f t="shared" si="9"/>
        <v>-462521</v>
      </c>
      <c r="G88" s="70">
        <f t="shared" si="8"/>
        <v>-0.87347055168727961</v>
      </c>
      <c r="I88" s="225"/>
    </row>
    <row r="89" spans="1:9" ht="15" customHeight="1" x14ac:dyDescent="0.25">
      <c r="A89" s="75" t="s">
        <v>79</v>
      </c>
      <c r="B89" s="74">
        <v>0</v>
      </c>
      <c r="C89" s="74">
        <v>0</v>
      </c>
      <c r="D89" s="307">
        <v>0</v>
      </c>
      <c r="E89" s="74">
        <v>0</v>
      </c>
      <c r="F89" s="74">
        <f t="shared" si="9"/>
        <v>0</v>
      </c>
      <c r="G89" s="70">
        <f t="shared" si="8"/>
        <v>0</v>
      </c>
      <c r="I89" s="225"/>
    </row>
    <row r="90" spans="1:9" ht="15" customHeight="1" x14ac:dyDescent="0.25">
      <c r="A90" s="75" t="s">
        <v>80</v>
      </c>
      <c r="B90" s="74">
        <v>1970111</v>
      </c>
      <c r="C90" s="74">
        <v>1337479</v>
      </c>
      <c r="D90" s="307">
        <v>1337479</v>
      </c>
      <c r="E90" s="74">
        <v>1477724</v>
      </c>
      <c r="F90" s="74">
        <f t="shared" si="9"/>
        <v>140245</v>
      </c>
      <c r="G90" s="70">
        <f t="shared" si="8"/>
        <v>0.10485772113057476</v>
      </c>
      <c r="I90" s="225"/>
    </row>
    <row r="91" spans="1:9" s="124" customFormat="1" ht="15" customHeight="1" x14ac:dyDescent="0.25">
      <c r="A91" s="78" t="s">
        <v>81</v>
      </c>
      <c r="B91" s="80">
        <v>2330385.5300000003</v>
      </c>
      <c r="C91" s="80">
        <v>2053000</v>
      </c>
      <c r="D91" s="311">
        <v>2053000</v>
      </c>
      <c r="E91" s="80">
        <v>1730724</v>
      </c>
      <c r="F91" s="80">
        <f t="shared" si="9"/>
        <v>-322276</v>
      </c>
      <c r="G91" s="81">
        <f t="shared" si="8"/>
        <v>-0.15697808085728202</v>
      </c>
      <c r="I91" s="226"/>
    </row>
    <row r="92" spans="1:9" ht="15" customHeight="1" x14ac:dyDescent="0.25">
      <c r="A92" s="75" t="s">
        <v>82</v>
      </c>
      <c r="B92" s="74">
        <v>326857.32</v>
      </c>
      <c r="C92" s="74">
        <v>111145</v>
      </c>
      <c r="D92" s="307">
        <v>111145</v>
      </c>
      <c r="E92" s="74">
        <v>111145</v>
      </c>
      <c r="F92" s="74">
        <f t="shared" si="9"/>
        <v>0</v>
      </c>
      <c r="G92" s="70">
        <f t="shared" si="8"/>
        <v>0</v>
      </c>
      <c r="I92" s="225"/>
    </row>
    <row r="93" spans="1:9" ht="15" customHeight="1" x14ac:dyDescent="0.25">
      <c r="A93" s="75" t="s">
        <v>83</v>
      </c>
      <c r="B93" s="74">
        <v>0</v>
      </c>
      <c r="C93" s="74">
        <v>0</v>
      </c>
      <c r="D93" s="307">
        <v>0</v>
      </c>
      <c r="E93" s="74">
        <v>0</v>
      </c>
      <c r="F93" s="74">
        <f t="shared" si="9"/>
        <v>0</v>
      </c>
      <c r="G93" s="70">
        <f t="shared" si="8"/>
        <v>0</v>
      </c>
      <c r="I93" s="225"/>
    </row>
    <row r="94" spans="1:9" ht="15" customHeight="1" x14ac:dyDescent="0.25">
      <c r="A94" s="83" t="s">
        <v>84</v>
      </c>
      <c r="B94" s="74">
        <v>0</v>
      </c>
      <c r="C94" s="74">
        <v>0</v>
      </c>
      <c r="D94" s="307">
        <v>0</v>
      </c>
      <c r="E94" s="74">
        <v>0</v>
      </c>
      <c r="F94" s="74">
        <f t="shared" si="9"/>
        <v>0</v>
      </c>
      <c r="G94" s="70">
        <f t="shared" si="8"/>
        <v>0</v>
      </c>
      <c r="I94" s="225"/>
    </row>
    <row r="95" spans="1:9" s="124" customFormat="1" ht="15" customHeight="1" x14ac:dyDescent="0.25">
      <c r="A95" s="97" t="s">
        <v>85</v>
      </c>
      <c r="B95" s="96">
        <v>326857.32</v>
      </c>
      <c r="C95" s="96">
        <v>111145</v>
      </c>
      <c r="D95" s="317">
        <v>111145</v>
      </c>
      <c r="E95" s="96">
        <v>111145</v>
      </c>
      <c r="F95" s="74">
        <f t="shared" si="9"/>
        <v>0</v>
      </c>
      <c r="G95" s="81">
        <f t="shared" si="8"/>
        <v>0</v>
      </c>
      <c r="I95" s="226"/>
    </row>
    <row r="96" spans="1:9" ht="15" customHeight="1" x14ac:dyDescent="0.25">
      <c r="A96" s="83" t="s">
        <v>86</v>
      </c>
      <c r="B96" s="74">
        <v>0</v>
      </c>
      <c r="C96" s="74">
        <v>0</v>
      </c>
      <c r="D96" s="307">
        <v>0</v>
      </c>
      <c r="E96" s="74">
        <v>0</v>
      </c>
      <c r="F96" s="74">
        <f t="shared" si="9"/>
        <v>0</v>
      </c>
      <c r="G96" s="70">
        <f t="shared" si="8"/>
        <v>0</v>
      </c>
      <c r="I96" s="225"/>
    </row>
    <row r="97" spans="1:10" s="124" customFormat="1" ht="15" customHeight="1" thickBot="1" x14ac:dyDescent="0.3">
      <c r="A97" s="195" t="s">
        <v>67</v>
      </c>
      <c r="B97" s="196">
        <v>36674036.339999996</v>
      </c>
      <c r="C97" s="196">
        <v>37741699.085000001</v>
      </c>
      <c r="D97" s="313">
        <v>37741699.085000001</v>
      </c>
      <c r="E97" s="196">
        <v>38916886.153142221</v>
      </c>
      <c r="F97" s="196">
        <f>E97-C97</f>
        <v>1175187.0681422204</v>
      </c>
      <c r="G97" s="198">
        <f t="shared" si="8"/>
        <v>3.1137630171220478E-2</v>
      </c>
      <c r="I97" s="226"/>
    </row>
    <row r="98" spans="1:10" ht="15" customHeight="1" thickTop="1" x14ac:dyDescent="0.4">
      <c r="A98" s="4"/>
      <c r="B98" s="5"/>
      <c r="C98" s="5"/>
      <c r="D98" s="142"/>
      <c r="E98" s="5"/>
      <c r="F98" s="5"/>
      <c r="G98" s="6" t="s">
        <v>46</v>
      </c>
      <c r="I98" s="142"/>
      <c r="J98" s="142"/>
    </row>
    <row r="99" spans="1:10" x14ac:dyDescent="0.25">
      <c r="A99" s="11" t="s">
        <v>196</v>
      </c>
    </row>
    <row r="100" spans="1:10" x14ac:dyDescent="0.25">
      <c r="A100" s="11" t="s">
        <v>190</v>
      </c>
    </row>
  </sheetData>
  <mergeCells count="1">
    <mergeCell ref="D2:D3"/>
  </mergeCells>
  <hyperlinks>
    <hyperlink ref="J2" location="Home!A1" tooltip="Home" display="Home" xr:uid="{00000000-0004-0000-2900-000000000000}"/>
  </hyperlinks>
  <printOptions horizontalCentered="1" verticalCentered="1"/>
  <pageMargins left="0.25" right="0.25" top="0.75" bottom="0.75" header="0.3" footer="0.3"/>
  <pageSetup scale="46" fitToWidth="0"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 codeName="Sheet43">
    <pageSetUpPr fitToPage="1"/>
  </sheetPr>
  <dimension ref="A1:N100"/>
  <sheetViews>
    <sheetView workbookViewId="0">
      <pane xSplit="1" ySplit="5" topLeftCell="B6" activePane="bottomRight" state="frozen"/>
      <selection activeCell="I2" sqref="I2"/>
      <selection pane="topRight" activeCell="I2" sqref="I2"/>
      <selection pane="bottomLeft" activeCell="I2" sqref="I2"/>
      <selection pane="bottomRight" activeCell="I2" sqref="I2"/>
    </sheetView>
  </sheetViews>
  <sheetFormatPr defaultColWidth="9.140625" defaultRowHeight="15.75" x14ac:dyDescent="0.25"/>
  <cols>
    <col min="1" max="1" width="66.5703125" style="11" customWidth="1"/>
    <col min="2" max="3" width="23.7109375" style="12" customWidth="1"/>
    <col min="4" max="4" width="27.140625" style="139" bestFit="1" customWidth="1"/>
    <col min="5" max="6" width="23.7109375" style="12" customWidth="1"/>
    <col min="7" max="7" width="23.7109375" style="13" customWidth="1"/>
    <col min="9" max="9" width="7.7109375" style="139" customWidth="1"/>
    <col min="10" max="10" width="11.5703125" style="139" customWidth="1"/>
    <col min="11" max="16384" width="9.140625" style="139"/>
  </cols>
  <sheetData>
    <row r="1" spans="1:10" ht="19.5" customHeight="1" thickBot="1" x14ac:dyDescent="0.3">
      <c r="A1" s="30" t="s">
        <v>0</v>
      </c>
      <c r="B1" s="31"/>
      <c r="D1" s="210"/>
      <c r="E1" s="32" t="s">
        <v>1</v>
      </c>
      <c r="F1" s="208" t="s">
        <v>105</v>
      </c>
      <c r="G1" s="33"/>
      <c r="I1" s="210"/>
      <c r="J1" s="142"/>
    </row>
    <row r="2" spans="1:10" ht="19.5" customHeight="1" thickBot="1" x14ac:dyDescent="0.3">
      <c r="A2" s="30" t="s">
        <v>2</v>
      </c>
      <c r="B2" s="31"/>
      <c r="C2" s="31"/>
      <c r="D2" s="355" t="s">
        <v>207</v>
      </c>
      <c r="E2" s="31"/>
      <c r="F2" s="31"/>
      <c r="G2" s="36"/>
      <c r="I2" s="142"/>
      <c r="J2" s="209" t="s">
        <v>187</v>
      </c>
    </row>
    <row r="3" spans="1:10" ht="19.5" customHeight="1" thickBot="1" x14ac:dyDescent="0.3">
      <c r="A3" s="37" t="s">
        <v>3</v>
      </c>
      <c r="B3" s="38"/>
      <c r="C3" s="38"/>
      <c r="D3" s="356"/>
      <c r="E3" s="38"/>
      <c r="F3" s="38"/>
      <c r="G3" s="39"/>
      <c r="I3" s="142"/>
      <c r="J3" s="142"/>
    </row>
    <row r="4" spans="1:10" ht="15" customHeight="1" thickTop="1" x14ac:dyDescent="0.25">
      <c r="A4" s="57" t="s">
        <v>4</v>
      </c>
      <c r="B4" s="58" t="s">
        <v>5</v>
      </c>
      <c r="C4" s="59" t="s">
        <v>6</v>
      </c>
      <c r="D4" s="303" t="s">
        <v>212</v>
      </c>
      <c r="E4" s="59" t="s">
        <v>6</v>
      </c>
      <c r="F4" s="59" t="s">
        <v>7</v>
      </c>
      <c r="G4" s="60" t="s">
        <v>8</v>
      </c>
      <c r="I4" s="224"/>
    </row>
    <row r="5" spans="1:10" s="140" customFormat="1" ht="15" customHeight="1" x14ac:dyDescent="0.25">
      <c r="A5" s="61"/>
      <c r="B5" s="62" t="s">
        <v>197</v>
      </c>
      <c r="C5" s="62" t="s">
        <v>208</v>
      </c>
      <c r="D5" s="304" t="s">
        <v>210</v>
      </c>
      <c r="E5" s="62" t="s">
        <v>209</v>
      </c>
      <c r="F5" s="62" t="s">
        <v>197</v>
      </c>
      <c r="G5" s="63" t="s">
        <v>9</v>
      </c>
      <c r="I5" s="224"/>
    </row>
    <row r="6" spans="1:10" ht="15" customHeight="1" x14ac:dyDescent="0.25">
      <c r="A6" s="64" t="s">
        <v>10</v>
      </c>
      <c r="B6" s="65"/>
      <c r="C6" s="65"/>
      <c r="D6" s="305"/>
      <c r="E6" s="65"/>
      <c r="F6" s="65"/>
      <c r="G6" s="66"/>
      <c r="I6" s="225"/>
    </row>
    <row r="7" spans="1:10" ht="15" customHeight="1" x14ac:dyDescent="0.25">
      <c r="A7" s="64" t="s">
        <v>11</v>
      </c>
      <c r="B7" s="65"/>
      <c r="C7" s="65"/>
      <c r="D7" s="305"/>
      <c r="E7" s="65"/>
      <c r="F7" s="65"/>
      <c r="G7" s="67"/>
      <c r="I7" s="225"/>
    </row>
    <row r="8" spans="1:10" ht="15" customHeight="1" x14ac:dyDescent="0.25">
      <c r="A8" s="68" t="s">
        <v>12</v>
      </c>
      <c r="B8" s="69">
        <v>8622780</v>
      </c>
      <c r="C8" s="69">
        <v>8622780</v>
      </c>
      <c r="D8" s="306">
        <v>8622780</v>
      </c>
      <c r="E8" s="69">
        <v>12683165</v>
      </c>
      <c r="F8" s="69">
        <f>E8-C8</f>
        <v>4060385</v>
      </c>
      <c r="G8" s="70">
        <f t="shared" ref="G8:G31" si="0">IF(ISBLANK(F8),"  ",IF(C8&gt;0,F8/C8,IF(F8&gt;0,1,0)))</f>
        <v>0.47089047847677895</v>
      </c>
      <c r="I8" s="225"/>
    </row>
    <row r="9" spans="1:10" ht="15" customHeight="1" x14ac:dyDescent="0.25">
      <c r="A9" s="68" t="s">
        <v>13</v>
      </c>
      <c r="B9" s="69">
        <v>0</v>
      </c>
      <c r="C9" s="69">
        <v>0</v>
      </c>
      <c r="D9" s="306">
        <v>0</v>
      </c>
      <c r="E9" s="69">
        <v>0</v>
      </c>
      <c r="F9" s="69">
        <f>E9-C9</f>
        <v>0</v>
      </c>
      <c r="G9" s="70">
        <f t="shared" si="0"/>
        <v>0</v>
      </c>
      <c r="I9" s="225"/>
    </row>
    <row r="10" spans="1:10" ht="15" customHeight="1" x14ac:dyDescent="0.25">
      <c r="A10" s="71" t="s">
        <v>14</v>
      </c>
      <c r="B10" s="72">
        <v>324085</v>
      </c>
      <c r="C10" s="72">
        <v>324085</v>
      </c>
      <c r="D10" s="314">
        <v>324085</v>
      </c>
      <c r="E10" s="72">
        <v>326717</v>
      </c>
      <c r="F10" s="69">
        <f t="shared" ref="F10:F31" si="1">E10-C10</f>
        <v>2632</v>
      </c>
      <c r="G10" s="70">
        <f t="shared" si="0"/>
        <v>8.1213261952882733E-3</v>
      </c>
      <c r="I10" s="225"/>
    </row>
    <row r="11" spans="1:10" ht="15" customHeight="1" x14ac:dyDescent="0.25">
      <c r="A11" s="73" t="s">
        <v>15</v>
      </c>
      <c r="B11" s="74">
        <v>0</v>
      </c>
      <c r="C11" s="74">
        <v>0</v>
      </c>
      <c r="D11" s="307">
        <v>0</v>
      </c>
      <c r="E11" s="74">
        <v>0</v>
      </c>
      <c r="F11" s="69">
        <f t="shared" si="1"/>
        <v>0</v>
      </c>
      <c r="G11" s="70">
        <f t="shared" si="0"/>
        <v>0</v>
      </c>
      <c r="I11" s="225"/>
    </row>
    <row r="12" spans="1:10" ht="15" customHeight="1" x14ac:dyDescent="0.25">
      <c r="A12" s="75" t="s">
        <v>16</v>
      </c>
      <c r="B12" s="74">
        <v>324085</v>
      </c>
      <c r="C12" s="74">
        <v>324085</v>
      </c>
      <c r="D12" s="307">
        <v>324085</v>
      </c>
      <c r="E12" s="74">
        <v>326717</v>
      </c>
      <c r="F12" s="69">
        <f t="shared" si="1"/>
        <v>2632</v>
      </c>
      <c r="G12" s="70">
        <f t="shared" si="0"/>
        <v>8.1213261952882733E-3</v>
      </c>
      <c r="I12" s="225"/>
    </row>
    <row r="13" spans="1:10" ht="15" customHeight="1" x14ac:dyDescent="0.25">
      <c r="A13" s="75" t="s">
        <v>17</v>
      </c>
      <c r="B13" s="74">
        <v>0</v>
      </c>
      <c r="C13" s="74">
        <v>0</v>
      </c>
      <c r="D13" s="307">
        <v>0</v>
      </c>
      <c r="E13" s="74">
        <v>0</v>
      </c>
      <c r="F13" s="69">
        <f t="shared" si="1"/>
        <v>0</v>
      </c>
      <c r="G13" s="70">
        <f t="shared" si="0"/>
        <v>0</v>
      </c>
      <c r="I13" s="225"/>
    </row>
    <row r="14" spans="1:10" ht="15" customHeight="1" x14ac:dyDescent="0.25">
      <c r="A14" s="75" t="s">
        <v>18</v>
      </c>
      <c r="B14" s="74">
        <v>0</v>
      </c>
      <c r="C14" s="74">
        <v>0</v>
      </c>
      <c r="D14" s="307">
        <v>0</v>
      </c>
      <c r="E14" s="74">
        <v>0</v>
      </c>
      <c r="F14" s="69">
        <f t="shared" si="1"/>
        <v>0</v>
      </c>
      <c r="G14" s="70">
        <f t="shared" si="0"/>
        <v>0</v>
      </c>
      <c r="I14" s="225"/>
    </row>
    <row r="15" spans="1:10" ht="15" customHeight="1" x14ac:dyDescent="0.25">
      <c r="A15" s="75" t="s">
        <v>19</v>
      </c>
      <c r="B15" s="74">
        <v>0</v>
      </c>
      <c r="C15" s="74">
        <v>0</v>
      </c>
      <c r="D15" s="307">
        <v>0</v>
      </c>
      <c r="E15" s="74">
        <v>0</v>
      </c>
      <c r="F15" s="69">
        <f t="shared" si="1"/>
        <v>0</v>
      </c>
      <c r="G15" s="70">
        <f t="shared" si="0"/>
        <v>0</v>
      </c>
      <c r="I15" s="225"/>
    </row>
    <row r="16" spans="1:10" ht="15" customHeight="1" x14ac:dyDescent="0.25">
      <c r="A16" s="75" t="s">
        <v>20</v>
      </c>
      <c r="B16" s="74">
        <v>0</v>
      </c>
      <c r="C16" s="74">
        <v>0</v>
      </c>
      <c r="D16" s="307">
        <v>0</v>
      </c>
      <c r="E16" s="74">
        <v>0</v>
      </c>
      <c r="F16" s="69">
        <f t="shared" si="1"/>
        <v>0</v>
      </c>
      <c r="G16" s="70">
        <f t="shared" si="0"/>
        <v>0</v>
      </c>
      <c r="I16" s="225"/>
    </row>
    <row r="17" spans="1:9" ht="15" customHeight="1" x14ac:dyDescent="0.25">
      <c r="A17" s="75" t="s">
        <v>21</v>
      </c>
      <c r="B17" s="74">
        <v>0</v>
      </c>
      <c r="C17" s="74">
        <v>0</v>
      </c>
      <c r="D17" s="307">
        <v>0</v>
      </c>
      <c r="E17" s="74">
        <v>0</v>
      </c>
      <c r="F17" s="69">
        <f t="shared" si="1"/>
        <v>0</v>
      </c>
      <c r="G17" s="70">
        <f t="shared" si="0"/>
        <v>0</v>
      </c>
      <c r="I17" s="225"/>
    </row>
    <row r="18" spans="1:9" ht="15" customHeight="1" x14ac:dyDescent="0.25">
      <c r="A18" s="75" t="s">
        <v>22</v>
      </c>
      <c r="B18" s="74">
        <v>0</v>
      </c>
      <c r="C18" s="74">
        <v>0</v>
      </c>
      <c r="D18" s="307">
        <v>0</v>
      </c>
      <c r="E18" s="74">
        <v>0</v>
      </c>
      <c r="F18" s="69">
        <f t="shared" si="1"/>
        <v>0</v>
      </c>
      <c r="G18" s="70">
        <f t="shared" si="0"/>
        <v>0</v>
      </c>
      <c r="I18" s="225"/>
    </row>
    <row r="19" spans="1:9" ht="15" customHeight="1" x14ac:dyDescent="0.25">
      <c r="A19" s="75" t="s">
        <v>23</v>
      </c>
      <c r="B19" s="74">
        <v>0</v>
      </c>
      <c r="C19" s="74">
        <v>0</v>
      </c>
      <c r="D19" s="307">
        <v>0</v>
      </c>
      <c r="E19" s="74">
        <v>0</v>
      </c>
      <c r="F19" s="69">
        <f t="shared" si="1"/>
        <v>0</v>
      </c>
      <c r="G19" s="70">
        <f t="shared" si="0"/>
        <v>0</v>
      </c>
      <c r="I19" s="225"/>
    </row>
    <row r="20" spans="1:9" ht="15" customHeight="1" x14ac:dyDescent="0.25">
      <c r="A20" s="75" t="s">
        <v>24</v>
      </c>
      <c r="B20" s="74">
        <v>0</v>
      </c>
      <c r="C20" s="74">
        <v>0</v>
      </c>
      <c r="D20" s="307">
        <v>0</v>
      </c>
      <c r="E20" s="74">
        <v>0</v>
      </c>
      <c r="F20" s="69">
        <f t="shared" si="1"/>
        <v>0</v>
      </c>
      <c r="G20" s="70">
        <f t="shared" si="0"/>
        <v>0</v>
      </c>
      <c r="I20" s="225"/>
    </row>
    <row r="21" spans="1:9" ht="15" customHeight="1" x14ac:dyDescent="0.25">
      <c r="A21" s="75" t="s">
        <v>25</v>
      </c>
      <c r="B21" s="74">
        <v>0</v>
      </c>
      <c r="C21" s="74">
        <v>0</v>
      </c>
      <c r="D21" s="307">
        <v>0</v>
      </c>
      <c r="E21" s="74">
        <v>0</v>
      </c>
      <c r="F21" s="69">
        <f t="shared" si="1"/>
        <v>0</v>
      </c>
      <c r="G21" s="70">
        <f t="shared" si="0"/>
        <v>0</v>
      </c>
      <c r="I21" s="225"/>
    </row>
    <row r="22" spans="1:9" ht="15" customHeight="1" x14ac:dyDescent="0.25">
      <c r="A22" s="75" t="s">
        <v>26</v>
      </c>
      <c r="B22" s="74">
        <v>0</v>
      </c>
      <c r="C22" s="74">
        <v>0</v>
      </c>
      <c r="D22" s="307">
        <v>0</v>
      </c>
      <c r="E22" s="74">
        <v>0</v>
      </c>
      <c r="F22" s="69">
        <f t="shared" si="1"/>
        <v>0</v>
      </c>
      <c r="G22" s="70">
        <f t="shared" si="0"/>
        <v>0</v>
      </c>
      <c r="I22" s="225"/>
    </row>
    <row r="23" spans="1:9" ht="15" customHeight="1" x14ac:dyDescent="0.25">
      <c r="A23" s="76" t="s">
        <v>27</v>
      </c>
      <c r="B23" s="74">
        <v>0</v>
      </c>
      <c r="C23" s="74">
        <v>0</v>
      </c>
      <c r="D23" s="307">
        <v>0</v>
      </c>
      <c r="E23" s="74">
        <v>0</v>
      </c>
      <c r="F23" s="69">
        <f t="shared" si="1"/>
        <v>0</v>
      </c>
      <c r="G23" s="70">
        <f t="shared" si="0"/>
        <v>0</v>
      </c>
      <c r="I23" s="225"/>
    </row>
    <row r="24" spans="1:9" ht="15" customHeight="1" x14ac:dyDescent="0.25">
      <c r="A24" s="76" t="s">
        <v>28</v>
      </c>
      <c r="B24" s="74">
        <v>0</v>
      </c>
      <c r="C24" s="74">
        <v>0</v>
      </c>
      <c r="D24" s="307">
        <v>0</v>
      </c>
      <c r="E24" s="74">
        <v>0</v>
      </c>
      <c r="F24" s="69">
        <f t="shared" si="1"/>
        <v>0</v>
      </c>
      <c r="G24" s="70">
        <f t="shared" si="0"/>
        <v>0</v>
      </c>
      <c r="I24" s="225"/>
    </row>
    <row r="25" spans="1:9" ht="15" customHeight="1" x14ac:dyDescent="0.25">
      <c r="A25" s="76" t="s">
        <v>29</v>
      </c>
      <c r="B25" s="74">
        <v>0</v>
      </c>
      <c r="C25" s="74">
        <v>0</v>
      </c>
      <c r="D25" s="307">
        <v>0</v>
      </c>
      <c r="E25" s="74">
        <v>0</v>
      </c>
      <c r="F25" s="69">
        <f t="shared" si="1"/>
        <v>0</v>
      </c>
      <c r="G25" s="70">
        <f t="shared" si="0"/>
        <v>0</v>
      </c>
      <c r="I25" s="225"/>
    </row>
    <row r="26" spans="1:9" ht="15" customHeight="1" x14ac:dyDescent="0.25">
      <c r="A26" s="76" t="s">
        <v>30</v>
      </c>
      <c r="B26" s="74">
        <v>0</v>
      </c>
      <c r="C26" s="74">
        <v>0</v>
      </c>
      <c r="D26" s="307">
        <v>0</v>
      </c>
      <c r="E26" s="74">
        <v>0</v>
      </c>
      <c r="F26" s="69">
        <f t="shared" si="1"/>
        <v>0</v>
      </c>
      <c r="G26" s="70">
        <f t="shared" si="0"/>
        <v>0</v>
      </c>
      <c r="I26" s="225"/>
    </row>
    <row r="27" spans="1:9" ht="15" customHeight="1" x14ac:dyDescent="0.25">
      <c r="A27" s="76" t="s">
        <v>31</v>
      </c>
      <c r="B27" s="74">
        <v>0</v>
      </c>
      <c r="C27" s="74">
        <v>0</v>
      </c>
      <c r="D27" s="307">
        <v>0</v>
      </c>
      <c r="E27" s="74">
        <v>0</v>
      </c>
      <c r="F27" s="69">
        <f t="shared" si="1"/>
        <v>0</v>
      </c>
      <c r="G27" s="70">
        <f t="shared" si="0"/>
        <v>0</v>
      </c>
      <c r="I27" s="225"/>
    </row>
    <row r="28" spans="1:9" ht="15" customHeight="1" x14ac:dyDescent="0.25">
      <c r="A28" s="76" t="s">
        <v>87</v>
      </c>
      <c r="B28" s="74">
        <v>0</v>
      </c>
      <c r="C28" s="74">
        <v>0</v>
      </c>
      <c r="D28" s="307">
        <v>0</v>
      </c>
      <c r="E28" s="74">
        <v>0</v>
      </c>
      <c r="F28" s="69">
        <f t="shared" si="1"/>
        <v>0</v>
      </c>
      <c r="G28" s="70">
        <f t="shared" si="0"/>
        <v>0</v>
      </c>
      <c r="I28" s="225"/>
    </row>
    <row r="29" spans="1:9" ht="15" customHeight="1" x14ac:dyDescent="0.25">
      <c r="A29" s="76" t="s">
        <v>32</v>
      </c>
      <c r="B29" s="74">
        <v>0</v>
      </c>
      <c r="C29" s="74">
        <v>0</v>
      </c>
      <c r="D29" s="307">
        <v>0</v>
      </c>
      <c r="E29" s="74">
        <v>0</v>
      </c>
      <c r="F29" s="69">
        <f t="shared" si="1"/>
        <v>0</v>
      </c>
      <c r="G29" s="70">
        <f t="shared" si="0"/>
        <v>0</v>
      </c>
      <c r="I29" s="225"/>
    </row>
    <row r="30" spans="1:9" ht="15" customHeight="1" x14ac:dyDescent="0.25">
      <c r="A30" s="217" t="s">
        <v>199</v>
      </c>
      <c r="B30" s="74">
        <v>0</v>
      </c>
      <c r="C30" s="74">
        <v>0</v>
      </c>
      <c r="D30" s="307">
        <v>0</v>
      </c>
      <c r="E30" s="74">
        <v>0</v>
      </c>
      <c r="F30" s="69">
        <f t="shared" si="1"/>
        <v>0</v>
      </c>
      <c r="G30" s="70">
        <f t="shared" si="0"/>
        <v>0</v>
      </c>
      <c r="I30" s="225"/>
    </row>
    <row r="31" spans="1:9" ht="15" customHeight="1" x14ac:dyDescent="0.25">
      <c r="A31" s="76" t="s">
        <v>200</v>
      </c>
      <c r="B31" s="74">
        <v>0</v>
      </c>
      <c r="C31" s="74">
        <v>0</v>
      </c>
      <c r="D31" s="307">
        <v>0</v>
      </c>
      <c r="E31" s="74">
        <v>0</v>
      </c>
      <c r="F31" s="69">
        <f t="shared" si="1"/>
        <v>0</v>
      </c>
      <c r="G31" s="70">
        <f t="shared" si="0"/>
        <v>0</v>
      </c>
      <c r="I31" s="225"/>
    </row>
    <row r="32" spans="1:9" ht="15" customHeight="1" x14ac:dyDescent="0.25">
      <c r="A32" s="350" t="s">
        <v>211</v>
      </c>
      <c r="B32" s="74">
        <v>0</v>
      </c>
      <c r="C32" s="74">
        <v>0</v>
      </c>
      <c r="D32" s="307">
        <v>0</v>
      </c>
      <c r="E32" s="74">
        <v>0</v>
      </c>
      <c r="F32" s="69">
        <f t="shared" ref="F32" si="2">E32-C32</f>
        <v>0</v>
      </c>
      <c r="G32" s="70">
        <f t="shared" ref="G32" si="3">IF(ISBLANK(F32),"  ",IF(C32&gt;0,F32/C32,IF(F32&gt;0,1,0)))</f>
        <v>0</v>
      </c>
      <c r="I32" s="225"/>
    </row>
    <row r="33" spans="1:14" ht="15" customHeight="1" x14ac:dyDescent="0.25">
      <c r="A33" s="77" t="s">
        <v>33</v>
      </c>
      <c r="B33" s="74"/>
      <c r="C33" s="74"/>
      <c r="D33" s="307"/>
      <c r="E33" s="74"/>
      <c r="F33" s="74"/>
      <c r="G33" s="66"/>
      <c r="I33" s="225"/>
    </row>
    <row r="34" spans="1:14" ht="15" customHeight="1" x14ac:dyDescent="0.25">
      <c r="A34" s="73" t="s">
        <v>34</v>
      </c>
      <c r="B34" s="69">
        <v>0</v>
      </c>
      <c r="C34" s="69">
        <v>0</v>
      </c>
      <c r="D34" s="306">
        <v>0</v>
      </c>
      <c r="E34" s="69">
        <v>0</v>
      </c>
      <c r="F34" s="69">
        <f>E34-C34</f>
        <v>0</v>
      </c>
      <c r="G34" s="70">
        <f>IF(ISBLANK(F34),"  ",IF(C34&gt;0,F34/C34,IF(F34&gt;0,1,0)))</f>
        <v>0</v>
      </c>
      <c r="I34" s="225"/>
    </row>
    <row r="35" spans="1:14" ht="15" customHeight="1" x14ac:dyDescent="0.25">
      <c r="A35" s="78" t="s">
        <v>35</v>
      </c>
      <c r="B35" s="74"/>
      <c r="C35" s="74"/>
      <c r="D35" s="307"/>
      <c r="E35" s="74"/>
      <c r="F35" s="74"/>
      <c r="G35" s="66"/>
      <c r="I35" s="225"/>
    </row>
    <row r="36" spans="1:14" ht="15" customHeight="1" x14ac:dyDescent="0.25">
      <c r="A36" s="73" t="s">
        <v>34</v>
      </c>
      <c r="B36" s="65">
        <v>0</v>
      </c>
      <c r="C36" s="65">
        <v>0</v>
      </c>
      <c r="D36" s="305">
        <v>0</v>
      </c>
      <c r="E36" s="65">
        <v>0</v>
      </c>
      <c r="F36" s="69">
        <f>E36-C36</f>
        <v>0</v>
      </c>
      <c r="G36" s="70">
        <f>IF(ISBLANK(F36),"  ",IF(C36&gt;0,F36/C36,IF(F36&gt;0,1,0)))</f>
        <v>0</v>
      </c>
      <c r="I36" s="225"/>
    </row>
    <row r="37" spans="1:14" ht="15" customHeight="1" x14ac:dyDescent="0.25">
      <c r="A37" s="75" t="s">
        <v>36</v>
      </c>
      <c r="B37" s="74"/>
      <c r="C37" s="74"/>
      <c r="D37" s="307"/>
      <c r="E37" s="74"/>
      <c r="F37" s="72"/>
      <c r="G37" s="70" t="str">
        <f>IF(ISBLANK(F37),"  ",IF(C37&gt;0,F37/C37,IF(F37&gt;0,1,0)))</f>
        <v xml:space="preserve">  </v>
      </c>
      <c r="I37" s="225"/>
    </row>
    <row r="38" spans="1:14" s="124" customFormat="1" ht="15" customHeight="1" x14ac:dyDescent="0.25">
      <c r="A38" s="79" t="s">
        <v>38</v>
      </c>
      <c r="B38" s="80">
        <v>8946865</v>
      </c>
      <c r="C38" s="80">
        <v>8946865</v>
      </c>
      <c r="D38" s="311">
        <v>8946865</v>
      </c>
      <c r="E38" s="80">
        <v>13009882</v>
      </c>
      <c r="F38" s="80">
        <f>E38-C38</f>
        <v>4063017</v>
      </c>
      <c r="G38" s="81">
        <f>IF(ISBLANK(F38),"  ",IF(C38&gt;0,F38/C38,IF(F38&gt;0,1,0)))</f>
        <v>0.45412745134748317</v>
      </c>
      <c r="I38" s="226"/>
    </row>
    <row r="39" spans="1:14" ht="15" customHeight="1" x14ac:dyDescent="0.25">
      <c r="A39" s="77" t="s">
        <v>39</v>
      </c>
      <c r="B39" s="74"/>
      <c r="C39" s="74"/>
      <c r="D39" s="307"/>
      <c r="E39" s="74"/>
      <c r="F39" s="74"/>
      <c r="G39" s="66"/>
      <c r="I39" s="225"/>
    </row>
    <row r="40" spans="1:14" ht="15" customHeight="1" x14ac:dyDescent="0.25">
      <c r="A40" s="82" t="s">
        <v>40</v>
      </c>
      <c r="B40" s="69">
        <v>0</v>
      </c>
      <c r="C40" s="69">
        <v>0</v>
      </c>
      <c r="D40" s="306">
        <v>0</v>
      </c>
      <c r="E40" s="69">
        <v>0</v>
      </c>
      <c r="F40" s="69">
        <f>E40-C40</f>
        <v>0</v>
      </c>
      <c r="G40" s="70">
        <f t="shared" ref="G40:G45" si="4">IF(ISBLANK(F40),"  ",IF(C40&gt;0,F40/C40,IF(F40&gt;0,1,0)))</f>
        <v>0</v>
      </c>
      <c r="I40" s="225"/>
    </row>
    <row r="41" spans="1:14" ht="15" customHeight="1" x14ac:dyDescent="0.25">
      <c r="A41" s="83" t="s">
        <v>41</v>
      </c>
      <c r="B41" s="69">
        <v>0</v>
      </c>
      <c r="C41" s="69">
        <v>0</v>
      </c>
      <c r="D41" s="306">
        <v>0</v>
      </c>
      <c r="E41" s="69">
        <v>0</v>
      </c>
      <c r="F41" s="69">
        <f t="shared" ref="F41:F45" si="5">E41-C41</f>
        <v>0</v>
      </c>
      <c r="G41" s="70">
        <f t="shared" si="4"/>
        <v>0</v>
      </c>
      <c r="I41" s="225"/>
    </row>
    <row r="42" spans="1:14" ht="15" customHeight="1" x14ac:dyDescent="0.25">
      <c r="A42" s="83" t="s">
        <v>42</v>
      </c>
      <c r="B42" s="69">
        <v>0</v>
      </c>
      <c r="C42" s="69">
        <v>0</v>
      </c>
      <c r="D42" s="306">
        <v>0</v>
      </c>
      <c r="E42" s="69">
        <v>0</v>
      </c>
      <c r="F42" s="69">
        <f t="shared" si="5"/>
        <v>0</v>
      </c>
      <c r="G42" s="70">
        <f t="shared" si="4"/>
        <v>0</v>
      </c>
      <c r="I42" s="225"/>
    </row>
    <row r="43" spans="1:14" ht="15" customHeight="1" x14ac:dyDescent="0.25">
      <c r="A43" s="83" t="s">
        <v>43</v>
      </c>
      <c r="B43" s="69">
        <v>0</v>
      </c>
      <c r="C43" s="69">
        <v>0</v>
      </c>
      <c r="D43" s="306">
        <v>0</v>
      </c>
      <c r="E43" s="69">
        <v>0</v>
      </c>
      <c r="F43" s="69">
        <f t="shared" si="5"/>
        <v>0</v>
      </c>
      <c r="G43" s="70">
        <f t="shared" si="4"/>
        <v>0</v>
      </c>
      <c r="I43" s="225"/>
    </row>
    <row r="44" spans="1:14" ht="15" customHeight="1" x14ac:dyDescent="0.25">
      <c r="A44" s="84" t="s">
        <v>44</v>
      </c>
      <c r="B44" s="69">
        <v>0</v>
      </c>
      <c r="C44" s="69">
        <v>0</v>
      </c>
      <c r="D44" s="306">
        <v>0</v>
      </c>
      <c r="E44" s="69">
        <v>0</v>
      </c>
      <c r="F44" s="69">
        <f t="shared" si="5"/>
        <v>0</v>
      </c>
      <c r="G44" s="70">
        <f t="shared" si="4"/>
        <v>0</v>
      </c>
      <c r="I44" s="225"/>
    </row>
    <row r="45" spans="1:14" s="124" customFormat="1" ht="15" customHeight="1" x14ac:dyDescent="0.25">
      <c r="A45" s="77" t="s">
        <v>45</v>
      </c>
      <c r="B45" s="85">
        <v>0</v>
      </c>
      <c r="C45" s="85">
        <v>0</v>
      </c>
      <c r="D45" s="315">
        <v>0</v>
      </c>
      <c r="E45" s="85">
        <v>0</v>
      </c>
      <c r="F45" s="87">
        <f t="shared" si="5"/>
        <v>0</v>
      </c>
      <c r="G45" s="81">
        <f t="shared" si="4"/>
        <v>0</v>
      </c>
      <c r="I45" s="226"/>
      <c r="N45" s="124" t="s">
        <v>46</v>
      </c>
    </row>
    <row r="46" spans="1:14" ht="15" customHeight="1" x14ac:dyDescent="0.25">
      <c r="A46" s="75" t="s">
        <v>46</v>
      </c>
      <c r="B46" s="74"/>
      <c r="C46" s="74"/>
      <c r="D46" s="307"/>
      <c r="E46" s="74"/>
      <c r="F46" s="74"/>
      <c r="G46" s="66"/>
      <c r="I46" s="225"/>
    </row>
    <row r="47" spans="1:14" s="124" customFormat="1" ht="15" customHeight="1" x14ac:dyDescent="0.25">
      <c r="A47" s="86" t="s">
        <v>47</v>
      </c>
      <c r="B47" s="87">
        <v>0</v>
      </c>
      <c r="C47" s="87">
        <v>0</v>
      </c>
      <c r="D47" s="310">
        <v>0</v>
      </c>
      <c r="E47" s="87">
        <v>0</v>
      </c>
      <c r="F47" s="87">
        <f>E47-C47</f>
        <v>0</v>
      </c>
      <c r="G47" s="81">
        <f>IF(ISBLANK(F47),"  ",IF(C47&gt;0,F47/C47,IF(F47&gt;0,1,0)))</f>
        <v>0</v>
      </c>
      <c r="I47" s="226"/>
    </row>
    <row r="48" spans="1:14" ht="15" customHeight="1" x14ac:dyDescent="0.25">
      <c r="A48" s="75" t="s">
        <v>46</v>
      </c>
      <c r="B48" s="80"/>
      <c r="C48" s="80"/>
      <c r="D48" s="311"/>
      <c r="E48" s="80"/>
      <c r="F48" s="74"/>
      <c r="G48" s="66"/>
      <c r="I48" s="226"/>
    </row>
    <row r="49" spans="1:9" ht="15" customHeight="1" x14ac:dyDescent="0.25">
      <c r="A49" s="86" t="s">
        <v>198</v>
      </c>
      <c r="B49" s="87">
        <v>0</v>
      </c>
      <c r="C49" s="87">
        <v>0</v>
      </c>
      <c r="D49" s="310">
        <v>0</v>
      </c>
      <c r="E49" s="87">
        <v>0</v>
      </c>
      <c r="F49" s="87">
        <f>E49-C49</f>
        <v>0</v>
      </c>
      <c r="G49" s="81">
        <f>IF(ISBLANK(F49)," ",IF(C49&gt;0,F49/C49,IF(F49&gt;0,1,0)))</f>
        <v>0</v>
      </c>
      <c r="I49" s="226"/>
    </row>
    <row r="50" spans="1:9" ht="15" customHeight="1" x14ac:dyDescent="0.25">
      <c r="A50" s="73"/>
      <c r="B50" s="65"/>
      <c r="C50" s="65"/>
      <c r="D50" s="305"/>
      <c r="E50" s="65"/>
      <c r="F50" s="65"/>
      <c r="G50" s="67"/>
      <c r="I50" s="225"/>
    </row>
    <row r="51" spans="1:9" s="124" customFormat="1" ht="15" customHeight="1" x14ac:dyDescent="0.25">
      <c r="A51" s="86" t="s">
        <v>48</v>
      </c>
      <c r="B51" s="87">
        <v>2265000</v>
      </c>
      <c r="C51" s="87">
        <v>0</v>
      </c>
      <c r="D51" s="310">
        <v>0</v>
      </c>
      <c r="E51" s="87">
        <v>0</v>
      </c>
      <c r="F51" s="87">
        <f>E51-C51</f>
        <v>0</v>
      </c>
      <c r="G51" s="81">
        <f>IF(ISBLANK(F51),"  ",IF(C51&gt;0,F51/C51,IF(F51&gt;0,1,0)))</f>
        <v>0</v>
      </c>
      <c r="I51" s="226"/>
    </row>
    <row r="52" spans="1:9" ht="15" customHeight="1" x14ac:dyDescent="0.25">
      <c r="A52" s="75" t="s">
        <v>46</v>
      </c>
      <c r="B52" s="74"/>
      <c r="C52" s="74"/>
      <c r="D52" s="307"/>
      <c r="E52" s="74"/>
      <c r="F52" s="74"/>
      <c r="G52" s="66"/>
      <c r="I52" s="225"/>
    </row>
    <row r="53" spans="1:9" s="124" customFormat="1" ht="15" customHeight="1" x14ac:dyDescent="0.25">
      <c r="A53" s="77" t="s">
        <v>49</v>
      </c>
      <c r="B53" s="85">
        <v>16201432.74</v>
      </c>
      <c r="C53" s="85">
        <v>19000000</v>
      </c>
      <c r="D53" s="315">
        <v>19000000</v>
      </c>
      <c r="E53" s="85">
        <v>19000000</v>
      </c>
      <c r="F53" s="85">
        <f>E53-C53</f>
        <v>0</v>
      </c>
      <c r="G53" s="81">
        <f>IF(ISBLANK(F53),"  ",IF(C53&gt;0,F53/C53,IF(F53&gt;0,1,0)))</f>
        <v>0</v>
      </c>
      <c r="I53" s="226"/>
    </row>
    <row r="54" spans="1:9" ht="15" customHeight="1" x14ac:dyDescent="0.25">
      <c r="A54" s="75" t="s">
        <v>46</v>
      </c>
      <c r="B54" s="74"/>
      <c r="C54" s="74"/>
      <c r="D54" s="307"/>
      <c r="E54" s="74"/>
      <c r="F54" s="74"/>
      <c r="G54" s="66"/>
      <c r="I54" s="225"/>
    </row>
    <row r="55" spans="1:9" s="124" customFormat="1" ht="15" customHeight="1" x14ac:dyDescent="0.25">
      <c r="A55" s="88" t="s">
        <v>50</v>
      </c>
      <c r="B55" s="89">
        <v>0</v>
      </c>
      <c r="C55" s="89">
        <v>0</v>
      </c>
      <c r="D55" s="316">
        <v>0</v>
      </c>
      <c r="E55" s="89">
        <v>0</v>
      </c>
      <c r="F55" s="89">
        <f>E55-C55</f>
        <v>0</v>
      </c>
      <c r="G55" s="81">
        <f>IF(ISBLANK(F55),"  ",IF(C55&gt;0,F55/C55,IF(F55&gt;0,1,0)))</f>
        <v>0</v>
      </c>
      <c r="I55" s="226"/>
    </row>
    <row r="56" spans="1:9" ht="15" customHeight="1" x14ac:dyDescent="0.25">
      <c r="A56" s="77"/>
      <c r="B56" s="65"/>
      <c r="C56" s="65"/>
      <c r="D56" s="305"/>
      <c r="E56" s="65"/>
      <c r="F56" s="65"/>
      <c r="G56" s="90"/>
      <c r="I56" s="225"/>
    </row>
    <row r="57" spans="1:9" s="124" customFormat="1" ht="15" customHeight="1" x14ac:dyDescent="0.25">
      <c r="A57" s="77" t="s">
        <v>51</v>
      </c>
      <c r="B57" s="85">
        <v>0</v>
      </c>
      <c r="C57" s="85">
        <v>0</v>
      </c>
      <c r="D57" s="315">
        <v>0</v>
      </c>
      <c r="E57" s="85">
        <v>0</v>
      </c>
      <c r="F57" s="89">
        <f>E57-C57</f>
        <v>0</v>
      </c>
      <c r="G57" s="81">
        <f>IF(ISBLANK(F57),"  ",IF(C57&gt;0,F57/C57,IF(F57&gt;0,1,0)))</f>
        <v>0</v>
      </c>
      <c r="I57" s="226"/>
    </row>
    <row r="58" spans="1:9" ht="15" customHeight="1" x14ac:dyDescent="0.25">
      <c r="A58" s="75"/>
      <c r="B58" s="74"/>
      <c r="C58" s="74"/>
      <c r="D58" s="307"/>
      <c r="E58" s="74"/>
      <c r="F58" s="74"/>
      <c r="G58" s="66"/>
      <c r="I58" s="225"/>
    </row>
    <row r="59" spans="1:9" s="124" customFormat="1" ht="15" customHeight="1" x14ac:dyDescent="0.25">
      <c r="A59" s="91" t="s">
        <v>52</v>
      </c>
      <c r="B59" s="85">
        <v>27413297.740000002</v>
      </c>
      <c r="C59" s="85">
        <v>27946865</v>
      </c>
      <c r="D59" s="315">
        <v>27946865</v>
      </c>
      <c r="E59" s="85">
        <v>32009882</v>
      </c>
      <c r="F59" s="85">
        <f>E59-C59</f>
        <v>4063017</v>
      </c>
      <c r="G59" s="81">
        <f>IF(ISBLANK(F59),"  ",IF(C59&gt;0,F59/C59,IF(F59&gt;0,1,0)))</f>
        <v>0.1453836414209608</v>
      </c>
      <c r="I59" s="226"/>
    </row>
    <row r="60" spans="1:9" ht="15" customHeight="1" x14ac:dyDescent="0.25">
      <c r="A60" s="92"/>
      <c r="B60" s="74"/>
      <c r="C60" s="74"/>
      <c r="D60" s="307"/>
      <c r="E60" s="74"/>
      <c r="F60" s="74"/>
      <c r="G60" s="66" t="s">
        <v>46</v>
      </c>
      <c r="I60" s="225"/>
    </row>
    <row r="61" spans="1:9" ht="15" customHeight="1" x14ac:dyDescent="0.25">
      <c r="A61" s="93"/>
      <c r="B61" s="65"/>
      <c r="C61" s="65"/>
      <c r="D61" s="305"/>
      <c r="E61" s="65"/>
      <c r="F61" s="65"/>
      <c r="G61" s="67" t="s">
        <v>46</v>
      </c>
      <c r="I61" s="225"/>
    </row>
    <row r="62" spans="1:9" ht="15" customHeight="1" x14ac:dyDescent="0.25">
      <c r="A62" s="91" t="s">
        <v>53</v>
      </c>
      <c r="B62" s="65"/>
      <c r="C62" s="65"/>
      <c r="D62" s="305"/>
      <c r="E62" s="65"/>
      <c r="F62" s="65"/>
      <c r="G62" s="67"/>
      <c r="I62" s="225"/>
    </row>
    <row r="63" spans="1:9" ht="15" customHeight="1" x14ac:dyDescent="0.25">
      <c r="A63" s="73" t="s">
        <v>54</v>
      </c>
      <c r="B63" s="65">
        <v>14382052.060000001</v>
      </c>
      <c r="C63" s="65">
        <v>14415000</v>
      </c>
      <c r="D63" s="305">
        <v>14415000</v>
      </c>
      <c r="E63" s="65">
        <v>14970134</v>
      </c>
      <c r="F63" s="230">
        <f>E63-C63</f>
        <v>555134</v>
      </c>
      <c r="G63" s="70">
        <f t="shared" ref="G63:G76" si="6">IF(ISBLANK(F63),"  ",IF(C63&gt;0,F63/C63,IF(F63&gt;0,1,0)))</f>
        <v>3.8510856746444673E-2</v>
      </c>
      <c r="I63" s="225"/>
    </row>
    <row r="64" spans="1:9" ht="15" customHeight="1" x14ac:dyDescent="0.25">
      <c r="A64" s="75" t="s">
        <v>55</v>
      </c>
      <c r="B64" s="74">
        <v>0</v>
      </c>
      <c r="C64" s="74">
        <v>0</v>
      </c>
      <c r="D64" s="307">
        <v>0</v>
      </c>
      <c r="E64" s="74">
        <v>0</v>
      </c>
      <c r="F64" s="230">
        <f t="shared" ref="F64:F76" si="7">E64-C64</f>
        <v>0</v>
      </c>
      <c r="G64" s="70">
        <f t="shared" si="6"/>
        <v>0</v>
      </c>
      <c r="I64" s="225"/>
    </row>
    <row r="65" spans="1:9" ht="15" customHeight="1" x14ac:dyDescent="0.25">
      <c r="A65" s="75" t="s">
        <v>56</v>
      </c>
      <c r="B65" s="74">
        <v>155544.72</v>
      </c>
      <c r="C65" s="74">
        <v>168325</v>
      </c>
      <c r="D65" s="307">
        <v>168325</v>
      </c>
      <c r="E65" s="74">
        <v>191496.63</v>
      </c>
      <c r="F65" s="230">
        <f t="shared" si="7"/>
        <v>23171.630000000005</v>
      </c>
      <c r="G65" s="70">
        <f t="shared" si="6"/>
        <v>0.13766006237932574</v>
      </c>
      <c r="I65" s="225"/>
    </row>
    <row r="66" spans="1:9" ht="15" customHeight="1" x14ac:dyDescent="0.25">
      <c r="A66" s="75" t="s">
        <v>57</v>
      </c>
      <c r="B66" s="74">
        <v>1694881.72</v>
      </c>
      <c r="C66" s="74">
        <v>1705000</v>
      </c>
      <c r="D66" s="307">
        <v>1705000</v>
      </c>
      <c r="E66" s="74">
        <v>1599899.45</v>
      </c>
      <c r="F66" s="230">
        <f t="shared" si="7"/>
        <v>-105100.55000000005</v>
      </c>
      <c r="G66" s="70">
        <f t="shared" si="6"/>
        <v>-6.1642551319648124E-2</v>
      </c>
      <c r="I66" s="225"/>
    </row>
    <row r="67" spans="1:9" ht="15" customHeight="1" x14ac:dyDescent="0.25">
      <c r="A67" s="75" t="s">
        <v>58</v>
      </c>
      <c r="B67" s="74">
        <v>2368624.1399999997</v>
      </c>
      <c r="C67" s="74">
        <v>2377000</v>
      </c>
      <c r="D67" s="307">
        <v>2377000</v>
      </c>
      <c r="E67" s="74">
        <v>2557874.31</v>
      </c>
      <c r="F67" s="230">
        <f t="shared" si="7"/>
        <v>180874.31000000006</v>
      </c>
      <c r="G67" s="70">
        <f t="shared" si="6"/>
        <v>7.609352545225076E-2</v>
      </c>
      <c r="I67" s="225"/>
    </row>
    <row r="68" spans="1:9" ht="15" customHeight="1" x14ac:dyDescent="0.25">
      <c r="A68" s="75" t="s">
        <v>59</v>
      </c>
      <c r="B68" s="74">
        <v>5591884.1799999997</v>
      </c>
      <c r="C68" s="74">
        <v>5662871</v>
      </c>
      <c r="D68" s="307">
        <v>5662871</v>
      </c>
      <c r="E68" s="74">
        <v>8263626.7000000002</v>
      </c>
      <c r="F68" s="230">
        <f t="shared" si="7"/>
        <v>2600755.7000000002</v>
      </c>
      <c r="G68" s="70">
        <f t="shared" si="6"/>
        <v>0.45926451441327204</v>
      </c>
      <c r="I68" s="225"/>
    </row>
    <row r="69" spans="1:9" ht="15" customHeight="1" x14ac:dyDescent="0.25">
      <c r="A69" s="75" t="s">
        <v>60</v>
      </c>
      <c r="B69" s="74">
        <v>5059.04</v>
      </c>
      <c r="C69" s="74">
        <v>41874</v>
      </c>
      <c r="D69" s="307">
        <v>41874</v>
      </c>
      <c r="E69" s="74">
        <v>42000</v>
      </c>
      <c r="F69" s="230">
        <f t="shared" si="7"/>
        <v>126</v>
      </c>
      <c r="G69" s="70">
        <f t="shared" si="6"/>
        <v>3.009027081243731E-3</v>
      </c>
      <c r="I69" s="225"/>
    </row>
    <row r="70" spans="1:9" ht="15" customHeight="1" x14ac:dyDescent="0.25">
      <c r="A70" s="75" t="s">
        <v>61</v>
      </c>
      <c r="B70" s="74">
        <v>2304683.9699999997</v>
      </c>
      <c r="C70" s="74">
        <v>2658019</v>
      </c>
      <c r="D70" s="307">
        <v>2658019</v>
      </c>
      <c r="E70" s="74">
        <v>3224077.38</v>
      </c>
      <c r="F70" s="230">
        <f t="shared" si="7"/>
        <v>566058.37999999989</v>
      </c>
      <c r="G70" s="70">
        <f t="shared" si="6"/>
        <v>0.21296250327781702</v>
      </c>
      <c r="I70" s="225"/>
    </row>
    <row r="71" spans="1:9" s="124" customFormat="1" ht="15" customHeight="1" x14ac:dyDescent="0.25">
      <c r="A71" s="94" t="s">
        <v>62</v>
      </c>
      <c r="B71" s="80">
        <v>26502729.829999998</v>
      </c>
      <c r="C71" s="80">
        <v>27028089</v>
      </c>
      <c r="D71" s="311">
        <v>27028089</v>
      </c>
      <c r="E71" s="80">
        <v>30849108.469999999</v>
      </c>
      <c r="F71" s="89">
        <f t="shared" si="7"/>
        <v>3821019.4699999988</v>
      </c>
      <c r="G71" s="81">
        <f t="shared" si="6"/>
        <v>0.14137216545350278</v>
      </c>
      <c r="I71" s="226"/>
    </row>
    <row r="72" spans="1:9" ht="15" customHeight="1" x14ac:dyDescent="0.25">
      <c r="A72" s="75" t="s">
        <v>63</v>
      </c>
      <c r="B72" s="74">
        <v>0</v>
      </c>
      <c r="C72" s="74">
        <v>0</v>
      </c>
      <c r="D72" s="307">
        <v>0</v>
      </c>
      <c r="E72" s="74">
        <v>0</v>
      </c>
      <c r="F72" s="230">
        <f t="shared" si="7"/>
        <v>0</v>
      </c>
      <c r="G72" s="70">
        <f t="shared" si="6"/>
        <v>0</v>
      </c>
      <c r="I72" s="225"/>
    </row>
    <row r="73" spans="1:9" ht="15" customHeight="1" x14ac:dyDescent="0.25">
      <c r="A73" s="75" t="s">
        <v>64</v>
      </c>
      <c r="B73" s="74">
        <v>564183</v>
      </c>
      <c r="C73" s="74">
        <v>588857</v>
      </c>
      <c r="D73" s="307">
        <v>588857</v>
      </c>
      <c r="E73" s="74">
        <v>655272</v>
      </c>
      <c r="F73" s="230">
        <f t="shared" si="7"/>
        <v>66415</v>
      </c>
      <c r="G73" s="70">
        <f t="shared" si="6"/>
        <v>0.11278629616358471</v>
      </c>
      <c r="I73" s="225"/>
    </row>
    <row r="74" spans="1:9" ht="15" customHeight="1" x14ac:dyDescent="0.25">
      <c r="A74" s="75" t="s">
        <v>65</v>
      </c>
      <c r="B74" s="74">
        <v>346385.66999999993</v>
      </c>
      <c r="C74" s="74">
        <v>329919</v>
      </c>
      <c r="D74" s="307">
        <v>329919</v>
      </c>
      <c r="E74" s="74">
        <v>505501.2</v>
      </c>
      <c r="F74" s="230">
        <f t="shared" si="7"/>
        <v>175582.2</v>
      </c>
      <c r="G74" s="70">
        <f t="shared" si="6"/>
        <v>0.53219790312167536</v>
      </c>
      <c r="I74" s="225"/>
    </row>
    <row r="75" spans="1:9" ht="15" customHeight="1" x14ac:dyDescent="0.25">
      <c r="A75" s="75" t="s">
        <v>66</v>
      </c>
      <c r="B75" s="74">
        <v>0</v>
      </c>
      <c r="C75" s="74">
        <v>0</v>
      </c>
      <c r="D75" s="307">
        <v>0</v>
      </c>
      <c r="E75" s="74">
        <v>0</v>
      </c>
      <c r="F75" s="230">
        <f t="shared" si="7"/>
        <v>0</v>
      </c>
      <c r="G75" s="70">
        <f t="shared" si="6"/>
        <v>0</v>
      </c>
      <c r="I75" s="225"/>
    </row>
    <row r="76" spans="1:9" s="124" customFormat="1" ht="15" customHeight="1" x14ac:dyDescent="0.25">
      <c r="A76" s="95" t="s">
        <v>67</v>
      </c>
      <c r="B76" s="96">
        <v>27413297.5</v>
      </c>
      <c r="C76" s="96">
        <v>27946865</v>
      </c>
      <c r="D76" s="317">
        <v>27946865</v>
      </c>
      <c r="E76" s="96">
        <v>32009881.669999998</v>
      </c>
      <c r="F76" s="89">
        <f t="shared" si="7"/>
        <v>4063016.6699999981</v>
      </c>
      <c r="G76" s="81">
        <f t="shared" si="6"/>
        <v>0.14538362961283843</v>
      </c>
      <c r="I76" s="226"/>
    </row>
    <row r="77" spans="1:9" ht="15" customHeight="1" x14ac:dyDescent="0.25">
      <c r="A77" s="93"/>
      <c r="B77" s="65"/>
      <c r="C77" s="65"/>
      <c r="D77" s="305"/>
      <c r="E77" s="65"/>
      <c r="F77" s="65"/>
      <c r="G77" s="67"/>
      <c r="I77" s="225"/>
    </row>
    <row r="78" spans="1:9" ht="15" customHeight="1" x14ac:dyDescent="0.25">
      <c r="A78" s="91" t="s">
        <v>68</v>
      </c>
      <c r="B78" s="65"/>
      <c r="C78" s="65"/>
      <c r="D78" s="305"/>
      <c r="E78" s="65"/>
      <c r="F78" s="65"/>
      <c r="G78" s="67"/>
      <c r="I78" s="225"/>
    </row>
    <row r="79" spans="1:9" ht="15" customHeight="1" x14ac:dyDescent="0.25">
      <c r="A79" s="73" t="s">
        <v>69</v>
      </c>
      <c r="B79" s="69">
        <v>15227198.09</v>
      </c>
      <c r="C79" s="69">
        <v>15240000</v>
      </c>
      <c r="D79" s="306">
        <v>15240000</v>
      </c>
      <c r="E79" s="69">
        <v>15984401</v>
      </c>
      <c r="F79" s="65">
        <f>E79-C79</f>
        <v>744401</v>
      </c>
      <c r="G79" s="70">
        <f t="shared" ref="G79:G97" si="8">IF(ISBLANK(F79),"  ",IF(C79&gt;0,F79/C79,IF(F79&gt;0,1,0)))</f>
        <v>4.884520997375328E-2</v>
      </c>
      <c r="I79" s="225"/>
    </row>
    <row r="80" spans="1:9" ht="15" customHeight="1" x14ac:dyDescent="0.25">
      <c r="A80" s="75" t="s">
        <v>70</v>
      </c>
      <c r="B80" s="72">
        <v>1066507.1299999999</v>
      </c>
      <c r="C80" s="72">
        <v>1076000</v>
      </c>
      <c r="D80" s="314">
        <v>1076000</v>
      </c>
      <c r="E80" s="72">
        <v>624800</v>
      </c>
      <c r="F80" s="74">
        <f>E80-C80</f>
        <v>-451200</v>
      </c>
      <c r="G80" s="70">
        <f t="shared" si="8"/>
        <v>-0.41933085501858736</v>
      </c>
      <c r="I80" s="225"/>
    </row>
    <row r="81" spans="1:9" ht="15" customHeight="1" x14ac:dyDescent="0.25">
      <c r="A81" s="75" t="s">
        <v>71</v>
      </c>
      <c r="B81" s="65">
        <v>6619629.4199999999</v>
      </c>
      <c r="C81" s="65">
        <v>6623000</v>
      </c>
      <c r="D81" s="305">
        <v>6623000</v>
      </c>
      <c r="E81" s="65">
        <v>6967444.4700000007</v>
      </c>
      <c r="F81" s="74">
        <f t="shared" ref="F81:F96" si="9">E81-C81</f>
        <v>344444.47000000067</v>
      </c>
      <c r="G81" s="70">
        <f t="shared" si="8"/>
        <v>5.2007318435754291E-2</v>
      </c>
      <c r="I81" s="225"/>
    </row>
    <row r="82" spans="1:9" s="124" customFormat="1" ht="15" customHeight="1" x14ac:dyDescent="0.25">
      <c r="A82" s="94" t="s">
        <v>72</v>
      </c>
      <c r="B82" s="96">
        <v>22913334.640000001</v>
      </c>
      <c r="C82" s="96">
        <v>22939000</v>
      </c>
      <c r="D82" s="317">
        <v>22939000</v>
      </c>
      <c r="E82" s="96">
        <v>23576645.469999999</v>
      </c>
      <c r="F82" s="80">
        <f t="shared" si="9"/>
        <v>637645.46999999881</v>
      </c>
      <c r="G82" s="81">
        <f t="shared" si="8"/>
        <v>2.7797439731461652E-2</v>
      </c>
      <c r="I82" s="226"/>
    </row>
    <row r="83" spans="1:9" ht="15" customHeight="1" x14ac:dyDescent="0.25">
      <c r="A83" s="75" t="s">
        <v>73</v>
      </c>
      <c r="B83" s="72">
        <v>18642.579999999998</v>
      </c>
      <c r="C83" s="72">
        <v>19500</v>
      </c>
      <c r="D83" s="314">
        <v>19500</v>
      </c>
      <c r="E83" s="72">
        <v>134700</v>
      </c>
      <c r="F83" s="74">
        <f t="shared" si="9"/>
        <v>115200</v>
      </c>
      <c r="G83" s="70">
        <f t="shared" si="8"/>
        <v>5.907692307692308</v>
      </c>
      <c r="I83" s="225"/>
    </row>
    <row r="84" spans="1:9" ht="15" customHeight="1" x14ac:dyDescent="0.25">
      <c r="A84" s="75" t="s">
        <v>74</v>
      </c>
      <c r="B84" s="69">
        <v>2546225.73</v>
      </c>
      <c r="C84" s="69">
        <v>2843619</v>
      </c>
      <c r="D84" s="306">
        <v>2843619</v>
      </c>
      <c r="E84" s="69">
        <v>4280500</v>
      </c>
      <c r="F84" s="74">
        <f t="shared" si="9"/>
        <v>1436881</v>
      </c>
      <c r="G84" s="70">
        <f t="shared" si="8"/>
        <v>0.5053001122864913</v>
      </c>
      <c r="I84" s="225"/>
    </row>
    <row r="85" spans="1:9" ht="15" customHeight="1" x14ac:dyDescent="0.25">
      <c r="A85" s="75" t="s">
        <v>75</v>
      </c>
      <c r="B85" s="65">
        <v>138755.15</v>
      </c>
      <c r="C85" s="65">
        <v>155000</v>
      </c>
      <c r="D85" s="305">
        <v>155000</v>
      </c>
      <c r="E85" s="65">
        <v>346450</v>
      </c>
      <c r="F85" s="74">
        <f t="shared" si="9"/>
        <v>191450</v>
      </c>
      <c r="G85" s="70">
        <f t="shared" si="8"/>
        <v>1.2351612903225806</v>
      </c>
      <c r="I85" s="225"/>
    </row>
    <row r="86" spans="1:9" s="124" customFormat="1" ht="15" customHeight="1" x14ac:dyDescent="0.25">
      <c r="A86" s="78" t="s">
        <v>76</v>
      </c>
      <c r="B86" s="96">
        <v>2703623.46</v>
      </c>
      <c r="C86" s="96">
        <v>3018119</v>
      </c>
      <c r="D86" s="317">
        <v>3018119</v>
      </c>
      <c r="E86" s="96">
        <v>4761650</v>
      </c>
      <c r="F86" s="74">
        <f t="shared" si="9"/>
        <v>1743531</v>
      </c>
      <c r="G86" s="81">
        <f t="shared" si="8"/>
        <v>0.57768795730055711</v>
      </c>
      <c r="I86" s="226"/>
    </row>
    <row r="87" spans="1:9" ht="15" customHeight="1" x14ac:dyDescent="0.25">
      <c r="A87" s="75" t="s">
        <v>77</v>
      </c>
      <c r="B87" s="65">
        <v>472152.88</v>
      </c>
      <c r="C87" s="65">
        <v>482725</v>
      </c>
      <c r="D87" s="305">
        <v>482725</v>
      </c>
      <c r="E87" s="65">
        <v>791575</v>
      </c>
      <c r="F87" s="74">
        <f t="shared" si="9"/>
        <v>308850</v>
      </c>
      <c r="G87" s="70">
        <f t="shared" si="8"/>
        <v>0.63980527215288208</v>
      </c>
      <c r="I87" s="225"/>
    </row>
    <row r="88" spans="1:9" ht="15" customHeight="1" x14ac:dyDescent="0.25">
      <c r="A88" s="75" t="s">
        <v>78</v>
      </c>
      <c r="B88" s="74">
        <v>388617.7699999999</v>
      </c>
      <c r="C88" s="74">
        <v>441793</v>
      </c>
      <c r="D88" s="307">
        <v>441793</v>
      </c>
      <c r="E88" s="74">
        <v>1651187.2</v>
      </c>
      <c r="F88" s="74">
        <f t="shared" si="9"/>
        <v>1209394.2</v>
      </c>
      <c r="G88" s="70">
        <f t="shared" si="8"/>
        <v>2.7374679997193256</v>
      </c>
      <c r="I88" s="225"/>
    </row>
    <row r="89" spans="1:9" ht="15" customHeight="1" x14ac:dyDescent="0.25">
      <c r="A89" s="75" t="s">
        <v>79</v>
      </c>
      <c r="B89" s="74">
        <v>0</v>
      </c>
      <c r="C89" s="74">
        <v>0</v>
      </c>
      <c r="D89" s="307">
        <v>0</v>
      </c>
      <c r="E89" s="74">
        <v>0</v>
      </c>
      <c r="F89" s="74">
        <f t="shared" si="9"/>
        <v>0</v>
      </c>
      <c r="G89" s="70">
        <f t="shared" si="8"/>
        <v>0</v>
      </c>
      <c r="I89" s="225"/>
    </row>
    <row r="90" spans="1:9" ht="15" customHeight="1" x14ac:dyDescent="0.25">
      <c r="A90" s="75" t="s">
        <v>80</v>
      </c>
      <c r="B90" s="74">
        <v>872554</v>
      </c>
      <c r="C90" s="74">
        <v>897228</v>
      </c>
      <c r="D90" s="307">
        <v>897228</v>
      </c>
      <c r="E90" s="74">
        <v>979474</v>
      </c>
      <c r="F90" s="74">
        <f t="shared" si="9"/>
        <v>82246</v>
      </c>
      <c r="G90" s="70">
        <f t="shared" si="8"/>
        <v>9.1666778121057307E-2</v>
      </c>
      <c r="I90" s="225"/>
    </row>
    <row r="91" spans="1:9" s="124" customFormat="1" ht="15" customHeight="1" x14ac:dyDescent="0.25">
      <c r="A91" s="78" t="s">
        <v>81</v>
      </c>
      <c r="B91" s="80">
        <v>1733324.65</v>
      </c>
      <c r="C91" s="80">
        <v>1821746</v>
      </c>
      <c r="D91" s="311">
        <v>1821746</v>
      </c>
      <c r="E91" s="80">
        <v>3422236.2</v>
      </c>
      <c r="F91" s="80">
        <f t="shared" si="9"/>
        <v>1600490.2000000002</v>
      </c>
      <c r="G91" s="81">
        <f t="shared" si="8"/>
        <v>0.8785473935444349</v>
      </c>
      <c r="I91" s="226"/>
    </row>
    <row r="92" spans="1:9" ht="15" customHeight="1" x14ac:dyDescent="0.25">
      <c r="A92" s="75" t="s">
        <v>82</v>
      </c>
      <c r="B92" s="74">
        <v>63015.75</v>
      </c>
      <c r="C92" s="74">
        <v>168000</v>
      </c>
      <c r="D92" s="307">
        <v>168000</v>
      </c>
      <c r="E92" s="74">
        <v>249350</v>
      </c>
      <c r="F92" s="74">
        <f t="shared" si="9"/>
        <v>81350</v>
      </c>
      <c r="G92" s="70">
        <f t="shared" si="8"/>
        <v>0.48422619047619048</v>
      </c>
      <c r="I92" s="225"/>
    </row>
    <row r="93" spans="1:9" ht="15" customHeight="1" x14ac:dyDescent="0.25">
      <c r="A93" s="75" t="s">
        <v>83</v>
      </c>
      <c r="B93" s="74">
        <v>0</v>
      </c>
      <c r="C93" s="74">
        <v>0</v>
      </c>
      <c r="D93" s="307">
        <v>0</v>
      </c>
      <c r="E93" s="74">
        <v>0</v>
      </c>
      <c r="F93" s="74">
        <f t="shared" si="9"/>
        <v>0</v>
      </c>
      <c r="G93" s="70">
        <f t="shared" si="8"/>
        <v>0</v>
      </c>
      <c r="I93" s="225"/>
    </row>
    <row r="94" spans="1:9" ht="15" customHeight="1" x14ac:dyDescent="0.25">
      <c r="A94" s="83" t="s">
        <v>84</v>
      </c>
      <c r="B94" s="74">
        <v>0</v>
      </c>
      <c r="C94" s="74">
        <v>0</v>
      </c>
      <c r="D94" s="307">
        <v>0</v>
      </c>
      <c r="E94" s="74">
        <v>0</v>
      </c>
      <c r="F94" s="74">
        <f t="shared" si="9"/>
        <v>0</v>
      </c>
      <c r="G94" s="70">
        <f t="shared" si="8"/>
        <v>0</v>
      </c>
      <c r="I94" s="225"/>
    </row>
    <row r="95" spans="1:9" s="124" customFormat="1" ht="15" customHeight="1" x14ac:dyDescent="0.25">
      <c r="A95" s="97" t="s">
        <v>85</v>
      </c>
      <c r="B95" s="96">
        <v>63015.75</v>
      </c>
      <c r="C95" s="96">
        <v>168000</v>
      </c>
      <c r="D95" s="317">
        <v>168000</v>
      </c>
      <c r="E95" s="96">
        <v>249350</v>
      </c>
      <c r="F95" s="74">
        <f t="shared" si="9"/>
        <v>81350</v>
      </c>
      <c r="G95" s="81">
        <f t="shared" si="8"/>
        <v>0.48422619047619048</v>
      </c>
      <c r="I95" s="226"/>
    </row>
    <row r="96" spans="1:9" ht="15" customHeight="1" x14ac:dyDescent="0.25">
      <c r="A96" s="83" t="s">
        <v>86</v>
      </c>
      <c r="B96" s="74">
        <v>0</v>
      </c>
      <c r="C96" s="74">
        <v>0</v>
      </c>
      <c r="D96" s="307">
        <v>0</v>
      </c>
      <c r="E96" s="74">
        <v>0</v>
      </c>
      <c r="F96" s="74">
        <f t="shared" si="9"/>
        <v>0</v>
      </c>
      <c r="G96" s="70">
        <f t="shared" si="8"/>
        <v>0</v>
      </c>
      <c r="I96" s="225"/>
    </row>
    <row r="97" spans="1:10" s="124" customFormat="1" ht="15" customHeight="1" thickBot="1" x14ac:dyDescent="0.3">
      <c r="A97" s="195" t="s">
        <v>67</v>
      </c>
      <c r="B97" s="196">
        <v>27413297.5</v>
      </c>
      <c r="C97" s="196">
        <v>27946865</v>
      </c>
      <c r="D97" s="313">
        <v>27946865</v>
      </c>
      <c r="E97" s="196">
        <v>32009881.669999998</v>
      </c>
      <c r="F97" s="196">
        <f>E97-C97</f>
        <v>4063016.6699999981</v>
      </c>
      <c r="G97" s="198">
        <f t="shared" si="8"/>
        <v>0.14538362961283843</v>
      </c>
      <c r="I97" s="226"/>
    </row>
    <row r="98" spans="1:10" ht="15" customHeight="1" thickTop="1" x14ac:dyDescent="0.4">
      <c r="A98" s="4"/>
      <c r="B98" s="5"/>
      <c r="C98" s="14"/>
      <c r="D98" s="142"/>
      <c r="E98" s="14"/>
      <c r="F98" s="5"/>
      <c r="G98" s="6" t="s">
        <v>46</v>
      </c>
      <c r="I98" s="142"/>
      <c r="J98" s="142"/>
    </row>
    <row r="99" spans="1:10" x14ac:dyDescent="0.25">
      <c r="A99" s="11" t="s">
        <v>196</v>
      </c>
    </row>
    <row r="100" spans="1:10" x14ac:dyDescent="0.25">
      <c r="A100" s="11" t="s">
        <v>190</v>
      </c>
    </row>
  </sheetData>
  <mergeCells count="1">
    <mergeCell ref="D2:D3"/>
  </mergeCells>
  <hyperlinks>
    <hyperlink ref="J2" location="Home!A1" tooltip="Home" display="Home" xr:uid="{00000000-0004-0000-2A00-000000000000}"/>
  </hyperlinks>
  <printOptions horizontalCentered="1" verticalCentered="1"/>
  <pageMargins left="0.25" right="0.25" top="0.75" bottom="0.75" header="0.3" footer="0.3"/>
  <pageSetup scale="46" fitToWidth="0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 codeName="Sheet44">
    <pageSetUpPr fitToPage="1"/>
  </sheetPr>
  <dimension ref="A1:N100"/>
  <sheetViews>
    <sheetView workbookViewId="0">
      <pane xSplit="1" ySplit="5" topLeftCell="B30" activePane="bottomRight" state="frozen"/>
      <selection activeCell="I2" sqref="I2"/>
      <selection pane="topRight" activeCell="I2" sqref="I2"/>
      <selection pane="bottomLeft" activeCell="I2" sqref="I2"/>
      <selection pane="bottomRight" activeCell="I2" sqref="I2"/>
    </sheetView>
  </sheetViews>
  <sheetFormatPr defaultColWidth="9.140625" defaultRowHeight="15.75" x14ac:dyDescent="0.25"/>
  <cols>
    <col min="1" max="1" width="66.5703125" style="18" customWidth="1"/>
    <col min="2" max="2" width="23.7109375" style="12" customWidth="1"/>
    <col min="3" max="3" width="23.7109375" style="19" customWidth="1"/>
    <col min="4" max="4" width="27.140625" style="138" bestFit="1" customWidth="1"/>
    <col min="5" max="6" width="23.7109375" style="19" customWidth="1"/>
    <col min="7" max="7" width="23.7109375" style="20" customWidth="1"/>
    <col min="9" max="9" width="7.7109375" style="138" customWidth="1"/>
    <col min="10" max="10" width="11.5703125" style="138" customWidth="1"/>
    <col min="11" max="16384" width="9.140625" style="138"/>
  </cols>
  <sheetData>
    <row r="1" spans="1:10" ht="19.5" customHeight="1" thickBot="1" x14ac:dyDescent="0.3">
      <c r="A1" s="43" t="s">
        <v>0</v>
      </c>
      <c r="B1" s="31"/>
      <c r="E1" s="32" t="s">
        <v>1</v>
      </c>
      <c r="F1" s="207" t="s">
        <v>108</v>
      </c>
      <c r="G1" s="44"/>
      <c r="J1" s="137"/>
    </row>
    <row r="2" spans="1:10" ht="19.5" customHeight="1" thickBot="1" x14ac:dyDescent="0.3">
      <c r="A2" s="43" t="s">
        <v>2</v>
      </c>
      <c r="B2" s="31"/>
      <c r="C2" s="45"/>
      <c r="D2" s="355" t="s">
        <v>207</v>
      </c>
      <c r="E2" s="45"/>
      <c r="F2" s="45"/>
      <c r="G2" s="46"/>
      <c r="I2" s="137"/>
      <c r="J2" s="209" t="s">
        <v>187</v>
      </c>
    </row>
    <row r="3" spans="1:10" ht="19.5" customHeight="1" thickBot="1" x14ac:dyDescent="0.3">
      <c r="A3" s="47" t="s">
        <v>3</v>
      </c>
      <c r="B3" s="38"/>
      <c r="C3" s="48"/>
      <c r="D3" s="356"/>
      <c r="E3" s="48"/>
      <c r="F3" s="48"/>
      <c r="G3" s="49"/>
      <c r="I3" s="137"/>
      <c r="J3" s="137"/>
    </row>
    <row r="4" spans="1:10" s="139" customFormat="1" ht="15" customHeight="1" thickTop="1" x14ac:dyDescent="0.25">
      <c r="A4" s="57" t="s">
        <v>4</v>
      </c>
      <c r="B4" s="58" t="s">
        <v>5</v>
      </c>
      <c r="C4" s="59" t="s">
        <v>6</v>
      </c>
      <c r="D4" s="303" t="s">
        <v>212</v>
      </c>
      <c r="E4" s="59" t="s">
        <v>6</v>
      </c>
      <c r="F4" s="59" t="s">
        <v>7</v>
      </c>
      <c r="G4" s="60" t="s">
        <v>8</v>
      </c>
      <c r="I4" s="224"/>
    </row>
    <row r="5" spans="1:10" s="140" customFormat="1" ht="15" customHeight="1" x14ac:dyDescent="0.25">
      <c r="A5" s="61"/>
      <c r="B5" s="62" t="s">
        <v>197</v>
      </c>
      <c r="C5" s="62" t="s">
        <v>208</v>
      </c>
      <c r="D5" s="304" t="s">
        <v>210</v>
      </c>
      <c r="E5" s="62" t="s">
        <v>209</v>
      </c>
      <c r="F5" s="62" t="s">
        <v>197</v>
      </c>
      <c r="G5" s="63" t="s">
        <v>9</v>
      </c>
      <c r="I5" s="224"/>
    </row>
    <row r="6" spans="1:10" ht="15" customHeight="1" x14ac:dyDescent="0.25">
      <c r="A6" s="98" t="s">
        <v>10</v>
      </c>
      <c r="B6" s="65"/>
      <c r="C6" s="65"/>
      <c r="D6" s="305"/>
      <c r="E6" s="65"/>
      <c r="F6" s="65"/>
      <c r="G6" s="99"/>
      <c r="I6" s="225"/>
    </row>
    <row r="7" spans="1:10" ht="15" customHeight="1" x14ac:dyDescent="0.25">
      <c r="A7" s="98" t="s">
        <v>11</v>
      </c>
      <c r="B7" s="65"/>
      <c r="C7" s="65"/>
      <c r="D7" s="305"/>
      <c r="E7" s="65"/>
      <c r="F7" s="65"/>
      <c r="G7" s="100"/>
      <c r="I7" s="225"/>
    </row>
    <row r="8" spans="1:10" ht="15" customHeight="1" x14ac:dyDescent="0.25">
      <c r="A8" s="126" t="s">
        <v>12</v>
      </c>
      <c r="B8" s="69">
        <v>20845544</v>
      </c>
      <c r="C8" s="69">
        <v>20845544</v>
      </c>
      <c r="D8" s="306">
        <v>20845544</v>
      </c>
      <c r="E8" s="69">
        <v>27725290</v>
      </c>
      <c r="F8" s="69">
        <f>E8-C8</f>
        <v>6879746</v>
      </c>
      <c r="G8" s="134">
        <f t="shared" ref="G8:G31" si="0">IF(ISBLANK(F8),"  ",IF(C8&gt;0,F8/C8,IF(F8&gt;0,1,0)))</f>
        <v>0.33003437089480608</v>
      </c>
      <c r="I8" s="225"/>
      <c r="J8" s="136"/>
    </row>
    <row r="9" spans="1:10" ht="15" customHeight="1" x14ac:dyDescent="0.25">
      <c r="A9" s="126" t="s">
        <v>13</v>
      </c>
      <c r="B9" s="69">
        <v>0</v>
      </c>
      <c r="C9" s="69">
        <v>0</v>
      </c>
      <c r="D9" s="306">
        <v>0</v>
      </c>
      <c r="E9" s="69">
        <v>0</v>
      </c>
      <c r="F9" s="69">
        <f>E9-C9</f>
        <v>0</v>
      </c>
      <c r="G9" s="134">
        <f t="shared" si="0"/>
        <v>0</v>
      </c>
      <c r="I9" s="225"/>
    </row>
    <row r="10" spans="1:10" ht="15" customHeight="1" x14ac:dyDescent="0.25">
      <c r="A10" s="127" t="s">
        <v>14</v>
      </c>
      <c r="B10" s="72">
        <v>1301359</v>
      </c>
      <c r="C10" s="72">
        <v>1301359</v>
      </c>
      <c r="D10" s="314">
        <v>1301359</v>
      </c>
      <c r="E10" s="72">
        <v>1297408</v>
      </c>
      <c r="F10" s="69">
        <f t="shared" ref="F10:F31" si="1">E10-C10</f>
        <v>-3951</v>
      </c>
      <c r="G10" s="134">
        <f t="shared" si="0"/>
        <v>-3.0360569220330437E-3</v>
      </c>
      <c r="I10" s="225"/>
    </row>
    <row r="11" spans="1:10" ht="15" customHeight="1" x14ac:dyDescent="0.25">
      <c r="A11" s="128" t="s">
        <v>15</v>
      </c>
      <c r="B11" s="74">
        <v>0</v>
      </c>
      <c r="C11" s="74">
        <v>0</v>
      </c>
      <c r="D11" s="307">
        <v>0</v>
      </c>
      <c r="E11" s="74">
        <v>0</v>
      </c>
      <c r="F11" s="69">
        <f t="shared" si="1"/>
        <v>0</v>
      </c>
      <c r="G11" s="134">
        <f t="shared" si="0"/>
        <v>0</v>
      </c>
      <c r="I11" s="225"/>
    </row>
    <row r="12" spans="1:10" ht="15" customHeight="1" x14ac:dyDescent="0.25">
      <c r="A12" s="129" t="s">
        <v>16</v>
      </c>
      <c r="B12" s="74">
        <v>1089807</v>
      </c>
      <c r="C12" s="74">
        <v>1089807</v>
      </c>
      <c r="D12" s="307">
        <v>1089807</v>
      </c>
      <c r="E12" s="74">
        <v>1098658</v>
      </c>
      <c r="F12" s="69">
        <f t="shared" si="1"/>
        <v>8851</v>
      </c>
      <c r="G12" s="134">
        <f t="shared" si="0"/>
        <v>8.1216215348222202E-3</v>
      </c>
      <c r="I12" s="225"/>
    </row>
    <row r="13" spans="1:10" ht="15" customHeight="1" x14ac:dyDescent="0.25">
      <c r="A13" s="129" t="s">
        <v>17</v>
      </c>
      <c r="B13" s="74">
        <v>0</v>
      </c>
      <c r="C13" s="74">
        <v>0</v>
      </c>
      <c r="D13" s="307">
        <v>0</v>
      </c>
      <c r="E13" s="74">
        <v>0</v>
      </c>
      <c r="F13" s="69">
        <f t="shared" si="1"/>
        <v>0</v>
      </c>
      <c r="G13" s="134">
        <f t="shared" si="0"/>
        <v>0</v>
      </c>
      <c r="I13" s="225"/>
    </row>
    <row r="14" spans="1:10" ht="15" customHeight="1" x14ac:dyDescent="0.25">
      <c r="A14" s="129" t="s">
        <v>18</v>
      </c>
      <c r="B14" s="74">
        <v>0</v>
      </c>
      <c r="C14" s="74">
        <v>0</v>
      </c>
      <c r="D14" s="307">
        <v>0</v>
      </c>
      <c r="E14" s="74">
        <v>0</v>
      </c>
      <c r="F14" s="69">
        <f t="shared" si="1"/>
        <v>0</v>
      </c>
      <c r="G14" s="134">
        <f t="shared" si="0"/>
        <v>0</v>
      </c>
      <c r="I14" s="225"/>
    </row>
    <row r="15" spans="1:10" ht="15" customHeight="1" x14ac:dyDescent="0.25">
      <c r="A15" s="129" t="s">
        <v>19</v>
      </c>
      <c r="B15" s="74">
        <v>0</v>
      </c>
      <c r="C15" s="74">
        <v>0</v>
      </c>
      <c r="D15" s="307">
        <v>0</v>
      </c>
      <c r="E15" s="74">
        <v>0</v>
      </c>
      <c r="F15" s="69">
        <f t="shared" si="1"/>
        <v>0</v>
      </c>
      <c r="G15" s="134">
        <f t="shared" si="0"/>
        <v>0</v>
      </c>
      <c r="I15" s="225"/>
    </row>
    <row r="16" spans="1:10" ht="15" customHeight="1" x14ac:dyDescent="0.25">
      <c r="A16" s="129" t="s">
        <v>20</v>
      </c>
      <c r="B16" s="74">
        <v>0</v>
      </c>
      <c r="C16" s="74">
        <v>0</v>
      </c>
      <c r="D16" s="307">
        <v>0</v>
      </c>
      <c r="E16" s="74">
        <v>0</v>
      </c>
      <c r="F16" s="69">
        <f t="shared" si="1"/>
        <v>0</v>
      </c>
      <c r="G16" s="134">
        <f t="shared" si="0"/>
        <v>0</v>
      </c>
      <c r="I16" s="225"/>
    </row>
    <row r="17" spans="1:9" ht="15" customHeight="1" x14ac:dyDescent="0.25">
      <c r="A17" s="129" t="s">
        <v>21</v>
      </c>
      <c r="B17" s="74">
        <v>0</v>
      </c>
      <c r="C17" s="74">
        <v>0</v>
      </c>
      <c r="D17" s="307">
        <v>0</v>
      </c>
      <c r="E17" s="74">
        <v>0</v>
      </c>
      <c r="F17" s="69">
        <f t="shared" si="1"/>
        <v>0</v>
      </c>
      <c r="G17" s="134">
        <f t="shared" si="0"/>
        <v>0</v>
      </c>
      <c r="I17" s="225"/>
    </row>
    <row r="18" spans="1:9" ht="15" customHeight="1" x14ac:dyDescent="0.25">
      <c r="A18" s="129" t="s">
        <v>22</v>
      </c>
      <c r="B18" s="74">
        <v>0</v>
      </c>
      <c r="C18" s="74">
        <v>0</v>
      </c>
      <c r="D18" s="307">
        <v>0</v>
      </c>
      <c r="E18" s="74">
        <v>0</v>
      </c>
      <c r="F18" s="69">
        <f t="shared" si="1"/>
        <v>0</v>
      </c>
      <c r="G18" s="134">
        <f t="shared" si="0"/>
        <v>0</v>
      </c>
      <c r="I18" s="225"/>
    </row>
    <row r="19" spans="1:9" ht="15" customHeight="1" x14ac:dyDescent="0.25">
      <c r="A19" s="129" t="s">
        <v>23</v>
      </c>
      <c r="B19" s="74">
        <v>0</v>
      </c>
      <c r="C19" s="74">
        <v>0</v>
      </c>
      <c r="D19" s="307">
        <v>0</v>
      </c>
      <c r="E19" s="74">
        <v>0</v>
      </c>
      <c r="F19" s="69">
        <f t="shared" si="1"/>
        <v>0</v>
      </c>
      <c r="G19" s="134">
        <f t="shared" si="0"/>
        <v>0</v>
      </c>
      <c r="I19" s="225"/>
    </row>
    <row r="20" spans="1:9" ht="15" customHeight="1" x14ac:dyDescent="0.25">
      <c r="A20" s="129" t="s">
        <v>24</v>
      </c>
      <c r="B20" s="74">
        <v>0</v>
      </c>
      <c r="C20" s="74">
        <v>0</v>
      </c>
      <c r="D20" s="307">
        <v>0</v>
      </c>
      <c r="E20" s="74">
        <v>0</v>
      </c>
      <c r="F20" s="69">
        <f t="shared" si="1"/>
        <v>0</v>
      </c>
      <c r="G20" s="134">
        <f t="shared" si="0"/>
        <v>0</v>
      </c>
      <c r="I20" s="225"/>
    </row>
    <row r="21" spans="1:9" ht="15" customHeight="1" x14ac:dyDescent="0.25">
      <c r="A21" s="129" t="s">
        <v>25</v>
      </c>
      <c r="B21" s="74">
        <v>0</v>
      </c>
      <c r="C21" s="74">
        <v>0</v>
      </c>
      <c r="D21" s="307">
        <v>0</v>
      </c>
      <c r="E21" s="74">
        <v>0</v>
      </c>
      <c r="F21" s="69">
        <f t="shared" si="1"/>
        <v>0</v>
      </c>
      <c r="G21" s="134">
        <f t="shared" si="0"/>
        <v>0</v>
      </c>
      <c r="I21" s="225"/>
    </row>
    <row r="22" spans="1:9" ht="15" customHeight="1" x14ac:dyDescent="0.25">
      <c r="A22" s="129" t="s">
        <v>26</v>
      </c>
      <c r="B22" s="74">
        <v>0</v>
      </c>
      <c r="C22" s="74">
        <v>0</v>
      </c>
      <c r="D22" s="307">
        <v>0</v>
      </c>
      <c r="E22" s="74">
        <v>0</v>
      </c>
      <c r="F22" s="69">
        <f t="shared" si="1"/>
        <v>0</v>
      </c>
      <c r="G22" s="134">
        <f t="shared" si="0"/>
        <v>0</v>
      </c>
      <c r="I22" s="225"/>
    </row>
    <row r="23" spans="1:9" ht="15" customHeight="1" x14ac:dyDescent="0.25">
      <c r="A23" s="130" t="s">
        <v>27</v>
      </c>
      <c r="B23" s="74">
        <v>0</v>
      </c>
      <c r="C23" s="74">
        <v>0</v>
      </c>
      <c r="D23" s="307">
        <v>0</v>
      </c>
      <c r="E23" s="74">
        <v>0</v>
      </c>
      <c r="F23" s="69">
        <f t="shared" si="1"/>
        <v>0</v>
      </c>
      <c r="G23" s="134">
        <f t="shared" si="0"/>
        <v>0</v>
      </c>
      <c r="I23" s="225"/>
    </row>
    <row r="24" spans="1:9" ht="15" customHeight="1" x14ac:dyDescent="0.25">
      <c r="A24" s="130" t="s">
        <v>28</v>
      </c>
      <c r="B24" s="74">
        <v>0</v>
      </c>
      <c r="C24" s="74">
        <v>0</v>
      </c>
      <c r="D24" s="307">
        <v>0</v>
      </c>
      <c r="E24" s="74">
        <v>0</v>
      </c>
      <c r="F24" s="69">
        <f t="shared" si="1"/>
        <v>0</v>
      </c>
      <c r="G24" s="134">
        <f t="shared" si="0"/>
        <v>0</v>
      </c>
      <c r="I24" s="225"/>
    </row>
    <row r="25" spans="1:9" ht="15" customHeight="1" x14ac:dyDescent="0.25">
      <c r="A25" s="130" t="s">
        <v>29</v>
      </c>
      <c r="B25" s="74">
        <v>0</v>
      </c>
      <c r="C25" s="74">
        <v>0</v>
      </c>
      <c r="D25" s="307">
        <v>0</v>
      </c>
      <c r="E25" s="74">
        <v>0</v>
      </c>
      <c r="F25" s="69">
        <f t="shared" si="1"/>
        <v>0</v>
      </c>
      <c r="G25" s="134">
        <f t="shared" si="0"/>
        <v>0</v>
      </c>
      <c r="I25" s="225"/>
    </row>
    <row r="26" spans="1:9" ht="15" customHeight="1" x14ac:dyDescent="0.25">
      <c r="A26" s="130" t="s">
        <v>30</v>
      </c>
      <c r="B26" s="74">
        <v>211552</v>
      </c>
      <c r="C26" s="74">
        <v>211552</v>
      </c>
      <c r="D26" s="307">
        <v>211552</v>
      </c>
      <c r="E26" s="74">
        <v>198750</v>
      </c>
      <c r="F26" s="69">
        <f t="shared" si="1"/>
        <v>-12802</v>
      </c>
      <c r="G26" s="134">
        <f t="shared" si="0"/>
        <v>-6.0514672515504464E-2</v>
      </c>
      <c r="I26" s="225"/>
    </row>
    <row r="27" spans="1:9" ht="15" customHeight="1" x14ac:dyDescent="0.25">
      <c r="A27" s="130" t="s">
        <v>31</v>
      </c>
      <c r="B27" s="74">
        <v>0</v>
      </c>
      <c r="C27" s="74">
        <v>0</v>
      </c>
      <c r="D27" s="307">
        <v>0</v>
      </c>
      <c r="E27" s="74">
        <v>0</v>
      </c>
      <c r="F27" s="69">
        <f t="shared" si="1"/>
        <v>0</v>
      </c>
      <c r="G27" s="134">
        <f t="shared" si="0"/>
        <v>0</v>
      </c>
      <c r="I27" s="225"/>
    </row>
    <row r="28" spans="1:9" ht="15" customHeight="1" x14ac:dyDescent="0.25">
      <c r="A28" s="130" t="s">
        <v>87</v>
      </c>
      <c r="B28" s="74">
        <v>0</v>
      </c>
      <c r="C28" s="74">
        <v>0</v>
      </c>
      <c r="D28" s="307">
        <v>0</v>
      </c>
      <c r="E28" s="74">
        <v>0</v>
      </c>
      <c r="F28" s="69">
        <f t="shared" si="1"/>
        <v>0</v>
      </c>
      <c r="G28" s="134">
        <f t="shared" si="0"/>
        <v>0</v>
      </c>
      <c r="I28" s="225"/>
    </row>
    <row r="29" spans="1:9" ht="15" customHeight="1" x14ac:dyDescent="0.25">
      <c r="A29" s="130" t="s">
        <v>32</v>
      </c>
      <c r="B29" s="74">
        <v>0</v>
      </c>
      <c r="C29" s="74">
        <v>0</v>
      </c>
      <c r="D29" s="307">
        <v>0</v>
      </c>
      <c r="E29" s="74">
        <v>0</v>
      </c>
      <c r="F29" s="69">
        <f t="shared" si="1"/>
        <v>0</v>
      </c>
      <c r="G29" s="134">
        <f t="shared" si="0"/>
        <v>0</v>
      </c>
      <c r="I29" s="225"/>
    </row>
    <row r="30" spans="1:9" ht="15" customHeight="1" x14ac:dyDescent="0.25">
      <c r="A30" s="218" t="s">
        <v>199</v>
      </c>
      <c r="B30" s="74">
        <v>0</v>
      </c>
      <c r="C30" s="74">
        <v>0</v>
      </c>
      <c r="D30" s="307">
        <v>0</v>
      </c>
      <c r="E30" s="74">
        <v>0</v>
      </c>
      <c r="F30" s="69">
        <f t="shared" si="1"/>
        <v>0</v>
      </c>
      <c r="G30" s="134">
        <f t="shared" si="0"/>
        <v>0</v>
      </c>
      <c r="I30" s="225"/>
    </row>
    <row r="31" spans="1:9" ht="15" customHeight="1" x14ac:dyDescent="0.25">
      <c r="A31" s="130" t="s">
        <v>200</v>
      </c>
      <c r="B31" s="74">
        <v>0</v>
      </c>
      <c r="C31" s="74">
        <v>0</v>
      </c>
      <c r="D31" s="307">
        <v>0</v>
      </c>
      <c r="E31" s="74">
        <v>0</v>
      </c>
      <c r="F31" s="69">
        <f t="shared" si="1"/>
        <v>0</v>
      </c>
      <c r="G31" s="134">
        <f t="shared" si="0"/>
        <v>0</v>
      </c>
      <c r="I31" s="225"/>
    </row>
    <row r="32" spans="1:9" ht="15" customHeight="1" x14ac:dyDescent="0.25">
      <c r="A32" s="351" t="s">
        <v>211</v>
      </c>
      <c r="B32" s="74">
        <v>0</v>
      </c>
      <c r="C32" s="74">
        <v>0</v>
      </c>
      <c r="D32" s="307">
        <v>0</v>
      </c>
      <c r="E32" s="74">
        <v>0</v>
      </c>
      <c r="F32" s="69">
        <f t="shared" ref="F32" si="2">E32-C32</f>
        <v>0</v>
      </c>
      <c r="G32" s="134">
        <f t="shared" ref="G32" si="3">IF(ISBLANK(F32),"  ",IF(C32&gt;0,F32/C32,IF(F32&gt;0,1,0)))</f>
        <v>0</v>
      </c>
      <c r="I32" s="225"/>
    </row>
    <row r="33" spans="1:14" ht="15" customHeight="1" x14ac:dyDescent="0.25">
      <c r="A33" s="102" t="s">
        <v>33</v>
      </c>
      <c r="B33" s="74"/>
      <c r="C33" s="74"/>
      <c r="D33" s="307"/>
      <c r="E33" s="74"/>
      <c r="F33" s="74"/>
      <c r="G33" s="135"/>
      <c r="I33" s="225"/>
    </row>
    <row r="34" spans="1:14" ht="15" customHeight="1" x14ac:dyDescent="0.25">
      <c r="A34" s="128" t="s">
        <v>34</v>
      </c>
      <c r="B34" s="69">
        <v>0</v>
      </c>
      <c r="C34" s="69">
        <v>0</v>
      </c>
      <c r="D34" s="306">
        <v>0</v>
      </c>
      <c r="E34" s="69">
        <v>0</v>
      </c>
      <c r="F34" s="69">
        <f>E34-C34</f>
        <v>0</v>
      </c>
      <c r="G34" s="134">
        <f>IF(ISBLANK(F34),"  ",IF(C34&gt;0,F34/C34,IF(F34&gt;0,1,0)))</f>
        <v>0</v>
      </c>
      <c r="I34" s="225"/>
    </row>
    <row r="35" spans="1:14" ht="15" customHeight="1" x14ac:dyDescent="0.25">
      <c r="A35" s="103" t="s">
        <v>35</v>
      </c>
      <c r="B35" s="74"/>
      <c r="C35" s="74"/>
      <c r="D35" s="307"/>
      <c r="E35" s="74"/>
      <c r="F35" s="74"/>
      <c r="G35" s="135"/>
      <c r="I35" s="225"/>
    </row>
    <row r="36" spans="1:14" ht="15" customHeight="1" x14ac:dyDescent="0.25">
      <c r="A36" s="128" t="s">
        <v>34</v>
      </c>
      <c r="B36" s="65">
        <v>0</v>
      </c>
      <c r="C36" s="65">
        <v>0</v>
      </c>
      <c r="D36" s="305">
        <v>0</v>
      </c>
      <c r="E36" s="65">
        <v>0</v>
      </c>
      <c r="F36" s="69">
        <f>E36-C36</f>
        <v>0</v>
      </c>
      <c r="G36" s="134">
        <f>IF(ISBLANK(F36),"  ",IF(C36&gt;0,F36/C36,IF(F36&gt;0,1,0)))</f>
        <v>0</v>
      </c>
      <c r="I36" s="225"/>
    </row>
    <row r="37" spans="1:14" ht="15" customHeight="1" x14ac:dyDescent="0.25">
      <c r="A37" s="129" t="s">
        <v>36</v>
      </c>
      <c r="B37" s="74"/>
      <c r="C37" s="74"/>
      <c r="D37" s="307"/>
      <c r="E37" s="74"/>
      <c r="F37" s="72"/>
      <c r="G37" s="134" t="str">
        <f>IF(ISBLANK(F37),"  ",IF(C37&gt;0,F37/C37,IF(F37&gt;0,1,0)))</f>
        <v xml:space="preserve">  </v>
      </c>
      <c r="I37" s="225"/>
    </row>
    <row r="38" spans="1:14" ht="15" customHeight="1" x14ac:dyDescent="0.25">
      <c r="A38" s="104" t="s">
        <v>38</v>
      </c>
      <c r="B38" s="80">
        <v>22146903</v>
      </c>
      <c r="C38" s="80">
        <v>22146903</v>
      </c>
      <c r="D38" s="311">
        <v>22146903</v>
      </c>
      <c r="E38" s="80">
        <v>29022698</v>
      </c>
      <c r="F38" s="80">
        <f>E38-C38</f>
        <v>6875795</v>
      </c>
      <c r="G38" s="101">
        <f>IF(ISBLANK(F38),"  ",IF(C38&gt;0,F38/C38,IF(F38&gt;0,1,0)))</f>
        <v>0.31046304758728566</v>
      </c>
      <c r="I38" s="226"/>
    </row>
    <row r="39" spans="1:14" ht="15" customHeight="1" x14ac:dyDescent="0.25">
      <c r="A39" s="102" t="s">
        <v>39</v>
      </c>
      <c r="B39" s="74"/>
      <c r="C39" s="74"/>
      <c r="D39" s="307"/>
      <c r="E39" s="74"/>
      <c r="F39" s="74"/>
      <c r="G39" s="99"/>
      <c r="I39" s="225"/>
    </row>
    <row r="40" spans="1:14" ht="15" customHeight="1" x14ac:dyDescent="0.25">
      <c r="A40" s="131" t="s">
        <v>40</v>
      </c>
      <c r="B40" s="69">
        <v>0</v>
      </c>
      <c r="C40" s="69">
        <v>0</v>
      </c>
      <c r="D40" s="306">
        <v>0</v>
      </c>
      <c r="E40" s="69">
        <v>0</v>
      </c>
      <c r="F40" s="69">
        <f>E40-C40</f>
        <v>0</v>
      </c>
      <c r="G40" s="134">
        <f t="shared" ref="G40:G45" si="4">IF(ISBLANK(F40),"  ",IF(C40&gt;0,F40/C40,IF(F40&gt;0,1,0)))</f>
        <v>0</v>
      </c>
      <c r="I40" s="225"/>
    </row>
    <row r="41" spans="1:14" ht="15" customHeight="1" x14ac:dyDescent="0.25">
      <c r="A41" s="132" t="s">
        <v>41</v>
      </c>
      <c r="B41" s="69">
        <v>0</v>
      </c>
      <c r="C41" s="69">
        <v>0</v>
      </c>
      <c r="D41" s="306">
        <v>0</v>
      </c>
      <c r="E41" s="69">
        <v>0</v>
      </c>
      <c r="F41" s="69">
        <f t="shared" ref="F41:F45" si="5">E41-C41</f>
        <v>0</v>
      </c>
      <c r="G41" s="134">
        <f t="shared" si="4"/>
        <v>0</v>
      </c>
      <c r="I41" s="225"/>
    </row>
    <row r="42" spans="1:14" ht="15" customHeight="1" x14ac:dyDescent="0.25">
      <c r="A42" s="132" t="s">
        <v>42</v>
      </c>
      <c r="B42" s="69">
        <v>0</v>
      </c>
      <c r="C42" s="69">
        <v>0</v>
      </c>
      <c r="D42" s="306">
        <v>0</v>
      </c>
      <c r="E42" s="69">
        <v>0</v>
      </c>
      <c r="F42" s="69">
        <f t="shared" si="5"/>
        <v>0</v>
      </c>
      <c r="G42" s="134">
        <f t="shared" si="4"/>
        <v>0</v>
      </c>
      <c r="I42" s="225"/>
    </row>
    <row r="43" spans="1:14" ht="15" customHeight="1" x14ac:dyDescent="0.25">
      <c r="A43" s="132" t="s">
        <v>43</v>
      </c>
      <c r="B43" s="69">
        <v>0</v>
      </c>
      <c r="C43" s="69">
        <v>0</v>
      </c>
      <c r="D43" s="306">
        <v>0</v>
      </c>
      <c r="E43" s="69">
        <v>0</v>
      </c>
      <c r="F43" s="69">
        <f t="shared" si="5"/>
        <v>0</v>
      </c>
      <c r="G43" s="134">
        <f t="shared" si="4"/>
        <v>0</v>
      </c>
      <c r="I43" s="225"/>
    </row>
    <row r="44" spans="1:14" ht="15" customHeight="1" x14ac:dyDescent="0.25">
      <c r="A44" s="133" t="s">
        <v>44</v>
      </c>
      <c r="B44" s="69">
        <v>0</v>
      </c>
      <c r="C44" s="69">
        <v>0</v>
      </c>
      <c r="D44" s="306">
        <v>0</v>
      </c>
      <c r="E44" s="69">
        <v>0</v>
      </c>
      <c r="F44" s="69">
        <f t="shared" si="5"/>
        <v>0</v>
      </c>
      <c r="G44" s="134">
        <f t="shared" si="4"/>
        <v>0</v>
      </c>
      <c r="I44" s="225"/>
    </row>
    <row r="45" spans="1:14" ht="15" customHeight="1" x14ac:dyDescent="0.25">
      <c r="A45" s="102" t="s">
        <v>45</v>
      </c>
      <c r="B45" s="85">
        <v>0</v>
      </c>
      <c r="C45" s="85">
        <v>0</v>
      </c>
      <c r="D45" s="315">
        <v>0</v>
      </c>
      <c r="E45" s="85">
        <v>0</v>
      </c>
      <c r="F45" s="87">
        <f t="shared" si="5"/>
        <v>0</v>
      </c>
      <c r="G45" s="101">
        <f t="shared" si="4"/>
        <v>0</v>
      </c>
      <c r="I45" s="226"/>
      <c r="N45" s="138" t="s">
        <v>46</v>
      </c>
    </row>
    <row r="46" spans="1:14" ht="15" customHeight="1" x14ac:dyDescent="0.25">
      <c r="A46" s="103" t="s">
        <v>46</v>
      </c>
      <c r="B46" s="74"/>
      <c r="C46" s="74"/>
      <c r="D46" s="307"/>
      <c r="E46" s="74"/>
      <c r="F46" s="74"/>
      <c r="G46" s="99"/>
      <c r="I46" s="225"/>
    </row>
    <row r="47" spans="1:14" ht="15" customHeight="1" x14ac:dyDescent="0.25">
      <c r="A47" s="105" t="s">
        <v>47</v>
      </c>
      <c r="B47" s="87">
        <v>0</v>
      </c>
      <c r="C47" s="87">
        <v>0</v>
      </c>
      <c r="D47" s="310">
        <v>0</v>
      </c>
      <c r="E47" s="87">
        <v>0</v>
      </c>
      <c r="F47" s="87">
        <f>E47-C47</f>
        <v>0</v>
      </c>
      <c r="G47" s="101">
        <f>IF(ISBLANK(F47),"  ",IF(C47&gt;0,F47/C47,IF(F47&gt;0,1,0)))</f>
        <v>0</v>
      </c>
      <c r="I47" s="226"/>
    </row>
    <row r="48" spans="1:14" ht="15" customHeight="1" x14ac:dyDescent="0.25">
      <c r="A48" s="103" t="s">
        <v>46</v>
      </c>
      <c r="B48" s="80"/>
      <c r="C48" s="80"/>
      <c r="D48" s="311"/>
      <c r="E48" s="80"/>
      <c r="F48" s="74"/>
      <c r="G48" s="99"/>
      <c r="I48" s="226"/>
    </row>
    <row r="49" spans="1:9" ht="15" customHeight="1" x14ac:dyDescent="0.25">
      <c r="A49" s="105" t="s">
        <v>198</v>
      </c>
      <c r="B49" s="87">
        <v>0</v>
      </c>
      <c r="C49" s="87">
        <v>0</v>
      </c>
      <c r="D49" s="310">
        <v>4180000</v>
      </c>
      <c r="E49" s="87">
        <v>0</v>
      </c>
      <c r="F49" s="87">
        <f>E49-C49</f>
        <v>0</v>
      </c>
      <c r="G49" s="101">
        <f>IF(ISBLANK(F49)," ",IF(C49&gt;0,F49/C49,IF(F49&gt;0,1,0)))</f>
        <v>0</v>
      </c>
      <c r="I49" s="226"/>
    </row>
    <row r="50" spans="1:9" ht="15" customHeight="1" x14ac:dyDescent="0.25">
      <c r="A50" s="102"/>
      <c r="B50" s="65"/>
      <c r="C50" s="65"/>
      <c r="D50" s="305"/>
      <c r="E50" s="65"/>
      <c r="F50" s="65"/>
      <c r="G50" s="100"/>
      <c r="I50" s="225"/>
    </row>
    <row r="51" spans="1:9" ht="15" customHeight="1" x14ac:dyDescent="0.25">
      <c r="A51" s="105" t="s">
        <v>48</v>
      </c>
      <c r="B51" s="87">
        <v>0</v>
      </c>
      <c r="C51" s="87">
        <v>0</v>
      </c>
      <c r="D51" s="310">
        <v>0</v>
      </c>
      <c r="E51" s="87">
        <v>0</v>
      </c>
      <c r="F51" s="87">
        <f>E51-C51</f>
        <v>0</v>
      </c>
      <c r="G51" s="101">
        <f>IF(ISBLANK(F51),"  ",IF(C51&gt;0,F51/C51,IF(F51&gt;0,1,0)))</f>
        <v>0</v>
      </c>
      <c r="I51" s="226"/>
    </row>
    <row r="52" spans="1:9" ht="15" customHeight="1" x14ac:dyDescent="0.25">
      <c r="A52" s="103" t="s">
        <v>46</v>
      </c>
      <c r="B52" s="74"/>
      <c r="C52" s="74"/>
      <c r="D52" s="307"/>
      <c r="E52" s="74"/>
      <c r="F52" s="74"/>
      <c r="G52" s="99"/>
      <c r="I52" s="225"/>
    </row>
    <row r="53" spans="1:9" ht="15" customHeight="1" x14ac:dyDescent="0.25">
      <c r="A53" s="102" t="s">
        <v>49</v>
      </c>
      <c r="B53" s="85">
        <v>43227817.379999995</v>
      </c>
      <c r="C53" s="85">
        <v>47000000</v>
      </c>
      <c r="D53" s="315">
        <v>47000000</v>
      </c>
      <c r="E53" s="85">
        <v>50000000</v>
      </c>
      <c r="F53" s="85">
        <f>E53-C53</f>
        <v>3000000</v>
      </c>
      <c r="G53" s="101">
        <f>IF(ISBLANK(F53),"  ",IF(C53&gt;0,F53/C53,IF(F53&gt;0,1,0)))</f>
        <v>6.3829787234042548E-2</v>
      </c>
      <c r="I53" s="226"/>
    </row>
    <row r="54" spans="1:9" ht="15" customHeight="1" x14ac:dyDescent="0.25">
      <c r="A54" s="103" t="s">
        <v>46</v>
      </c>
      <c r="B54" s="74"/>
      <c r="C54" s="74"/>
      <c r="D54" s="307"/>
      <c r="E54" s="74"/>
      <c r="F54" s="74"/>
      <c r="G54" s="99"/>
      <c r="I54" s="225"/>
    </row>
    <row r="55" spans="1:9" ht="15" customHeight="1" x14ac:dyDescent="0.25">
      <c r="A55" s="107" t="s">
        <v>50</v>
      </c>
      <c r="B55" s="89">
        <v>0</v>
      </c>
      <c r="C55" s="89">
        <v>0</v>
      </c>
      <c r="D55" s="316">
        <v>0</v>
      </c>
      <c r="E55" s="89">
        <v>0</v>
      </c>
      <c r="F55" s="89">
        <f>E55-C55</f>
        <v>0</v>
      </c>
      <c r="G55" s="101">
        <f>IF(ISBLANK(F55),"  ",IF(C55&gt;0,F55/C55,IF(F55&gt;0,1,0)))</f>
        <v>0</v>
      </c>
      <c r="I55" s="226"/>
    </row>
    <row r="56" spans="1:9" ht="15" customHeight="1" x14ac:dyDescent="0.25">
      <c r="A56" s="102"/>
      <c r="B56" s="65"/>
      <c r="C56" s="65"/>
      <c r="D56" s="305"/>
      <c r="E56" s="65"/>
      <c r="F56" s="65"/>
      <c r="G56" s="108"/>
      <c r="I56" s="225"/>
    </row>
    <row r="57" spans="1:9" ht="15" customHeight="1" x14ac:dyDescent="0.25">
      <c r="A57" s="102" t="s">
        <v>51</v>
      </c>
      <c r="B57" s="85">
        <v>0</v>
      </c>
      <c r="C57" s="85">
        <v>0</v>
      </c>
      <c r="D57" s="315">
        <v>0</v>
      </c>
      <c r="E57" s="85">
        <v>0</v>
      </c>
      <c r="F57" s="89">
        <f>E57-C57</f>
        <v>0</v>
      </c>
      <c r="G57" s="101">
        <f>IF(ISBLANK(F57),"  ",IF(C57&gt;0,F57/C57,IF(F57&gt;0,1,0)))</f>
        <v>0</v>
      </c>
      <c r="I57" s="226"/>
    </row>
    <row r="58" spans="1:9" ht="15" customHeight="1" x14ac:dyDescent="0.25">
      <c r="A58" s="103"/>
      <c r="B58" s="74"/>
      <c r="C58" s="74"/>
      <c r="D58" s="307"/>
      <c r="E58" s="74"/>
      <c r="F58" s="74"/>
      <c r="G58" s="99"/>
      <c r="I58" s="225"/>
    </row>
    <row r="59" spans="1:9" ht="15" customHeight="1" x14ac:dyDescent="0.25">
      <c r="A59" s="109" t="s">
        <v>52</v>
      </c>
      <c r="B59" s="85">
        <v>65374720.379999995</v>
      </c>
      <c r="C59" s="85">
        <v>69146903</v>
      </c>
      <c r="D59" s="315">
        <v>73326903</v>
      </c>
      <c r="E59" s="85">
        <v>79022698</v>
      </c>
      <c r="F59" s="85">
        <f>E59-C59</f>
        <v>9875795</v>
      </c>
      <c r="G59" s="101">
        <f>IF(ISBLANK(F59),"  ",IF(C59&gt;0,F59/C59,IF(F59&gt;0,1,0)))</f>
        <v>0.14282338863390598</v>
      </c>
      <c r="I59" s="226"/>
    </row>
    <row r="60" spans="1:9" ht="15" customHeight="1" x14ac:dyDescent="0.25">
      <c r="A60" s="110"/>
      <c r="B60" s="74"/>
      <c r="C60" s="74"/>
      <c r="D60" s="307"/>
      <c r="E60" s="74"/>
      <c r="F60" s="74"/>
      <c r="G60" s="99" t="s">
        <v>46</v>
      </c>
      <c r="I60" s="225"/>
    </row>
    <row r="61" spans="1:9" ht="15" customHeight="1" x14ac:dyDescent="0.25">
      <c r="A61" s="109"/>
      <c r="B61" s="65"/>
      <c r="C61" s="65"/>
      <c r="D61" s="305"/>
      <c r="E61" s="65"/>
      <c r="F61" s="65"/>
      <c r="G61" s="100" t="s">
        <v>46</v>
      </c>
      <c r="I61" s="225"/>
    </row>
    <row r="62" spans="1:9" ht="15" customHeight="1" x14ac:dyDescent="0.25">
      <c r="A62" s="109" t="s">
        <v>53</v>
      </c>
      <c r="B62" s="65"/>
      <c r="C62" s="65"/>
      <c r="D62" s="305"/>
      <c r="E62" s="65"/>
      <c r="F62" s="65"/>
      <c r="G62" s="100"/>
      <c r="I62" s="225"/>
    </row>
    <row r="63" spans="1:9" ht="15" customHeight="1" x14ac:dyDescent="0.25">
      <c r="A63" s="128" t="s">
        <v>54</v>
      </c>
      <c r="B63" s="65">
        <v>32392320.266000006</v>
      </c>
      <c r="C63" s="65">
        <v>28609951</v>
      </c>
      <c r="D63" s="305">
        <v>32789951</v>
      </c>
      <c r="E63" s="65">
        <v>37752902.439999998</v>
      </c>
      <c r="F63" s="230">
        <f>E63-C63</f>
        <v>9142951.4399999976</v>
      </c>
      <c r="G63" s="101">
        <f t="shared" ref="G63:G76" si="6">IF(ISBLANK(F63),"  ",IF(C63&gt;0,F63/C63,IF(F63&gt;0,1,0)))</f>
        <v>0.31957242569202576</v>
      </c>
      <c r="I63" s="225"/>
    </row>
    <row r="64" spans="1:9" ht="15" customHeight="1" x14ac:dyDescent="0.25">
      <c r="A64" s="129" t="s">
        <v>55</v>
      </c>
      <c r="B64" s="74">
        <v>0</v>
      </c>
      <c r="C64" s="74">
        <v>0</v>
      </c>
      <c r="D64" s="307">
        <v>0</v>
      </c>
      <c r="E64" s="74">
        <v>0</v>
      </c>
      <c r="F64" s="230">
        <f t="shared" ref="F64:F76" si="7">E64-C64</f>
        <v>0</v>
      </c>
      <c r="G64" s="134">
        <f t="shared" si="6"/>
        <v>0</v>
      </c>
      <c r="I64" s="225"/>
    </row>
    <row r="65" spans="1:10" ht="15" customHeight="1" x14ac:dyDescent="0.25">
      <c r="A65" s="129" t="s">
        <v>56</v>
      </c>
      <c r="B65" s="74">
        <v>0</v>
      </c>
      <c r="C65" s="74">
        <v>0</v>
      </c>
      <c r="D65" s="307">
        <v>0</v>
      </c>
      <c r="E65" s="74">
        <v>0</v>
      </c>
      <c r="F65" s="230">
        <f t="shared" si="7"/>
        <v>0</v>
      </c>
      <c r="G65" s="134">
        <f t="shared" si="6"/>
        <v>0</v>
      </c>
      <c r="I65" s="225"/>
    </row>
    <row r="66" spans="1:10" ht="15" customHeight="1" x14ac:dyDescent="0.25">
      <c r="A66" s="129" t="s">
        <v>57</v>
      </c>
      <c r="B66" s="74">
        <v>9276385.9900000002</v>
      </c>
      <c r="C66" s="74">
        <v>10670884</v>
      </c>
      <c r="D66" s="307">
        <v>10670884</v>
      </c>
      <c r="E66" s="74">
        <v>10192857.960000001</v>
      </c>
      <c r="F66" s="230">
        <f t="shared" si="7"/>
        <v>-478026.03999999911</v>
      </c>
      <c r="G66" s="134">
        <f t="shared" si="6"/>
        <v>-4.4797229545368418E-2</v>
      </c>
      <c r="I66" s="225"/>
    </row>
    <row r="67" spans="1:10" ht="15" customHeight="1" x14ac:dyDescent="0.25">
      <c r="A67" s="129" t="s">
        <v>58</v>
      </c>
      <c r="B67" s="74">
        <v>4279653.41</v>
      </c>
      <c r="C67" s="74">
        <v>5680892</v>
      </c>
      <c r="D67" s="307">
        <v>5680892</v>
      </c>
      <c r="E67" s="74">
        <v>5634130</v>
      </c>
      <c r="F67" s="230">
        <f t="shared" si="7"/>
        <v>-46762</v>
      </c>
      <c r="G67" s="134">
        <f t="shared" si="6"/>
        <v>-8.2314537928198598E-3</v>
      </c>
      <c r="I67" s="225"/>
    </row>
    <row r="68" spans="1:10" ht="15" customHeight="1" x14ac:dyDescent="0.25">
      <c r="A68" s="129" t="s">
        <v>59</v>
      </c>
      <c r="B68" s="74">
        <v>7814014.79</v>
      </c>
      <c r="C68" s="74">
        <v>10211747</v>
      </c>
      <c r="D68" s="307">
        <v>10211747</v>
      </c>
      <c r="E68" s="74">
        <v>10634959.98</v>
      </c>
      <c r="F68" s="230">
        <f t="shared" si="7"/>
        <v>423212.98000000045</v>
      </c>
      <c r="G68" s="134">
        <f t="shared" si="6"/>
        <v>4.1443739254409695E-2</v>
      </c>
      <c r="I68" s="225"/>
    </row>
    <row r="69" spans="1:10" ht="15" customHeight="1" x14ac:dyDescent="0.25">
      <c r="A69" s="129" t="s">
        <v>60</v>
      </c>
      <c r="B69" s="74">
        <v>0</v>
      </c>
      <c r="C69" s="74">
        <v>137390</v>
      </c>
      <c r="D69" s="307">
        <v>137390</v>
      </c>
      <c r="E69" s="74">
        <v>110000</v>
      </c>
      <c r="F69" s="230">
        <f t="shared" si="7"/>
        <v>-27390</v>
      </c>
      <c r="G69" s="134">
        <f t="shared" si="6"/>
        <v>-0.19935948759007205</v>
      </c>
      <c r="I69" s="225"/>
    </row>
    <row r="70" spans="1:10" ht="15" customHeight="1" x14ac:dyDescent="0.25">
      <c r="A70" s="129" t="s">
        <v>61</v>
      </c>
      <c r="B70" s="74">
        <v>9143118.1699999999</v>
      </c>
      <c r="C70" s="74">
        <v>11331067</v>
      </c>
      <c r="D70" s="307">
        <v>11331067</v>
      </c>
      <c r="E70" s="74">
        <v>11993298</v>
      </c>
      <c r="F70" s="230">
        <f t="shared" si="7"/>
        <v>662231</v>
      </c>
      <c r="G70" s="134">
        <f t="shared" si="6"/>
        <v>5.8443834106708573E-2</v>
      </c>
      <c r="I70" s="225"/>
    </row>
    <row r="71" spans="1:10" ht="15" customHeight="1" x14ac:dyDescent="0.25">
      <c r="A71" s="110" t="s">
        <v>62</v>
      </c>
      <c r="B71" s="80">
        <v>62905492.626000009</v>
      </c>
      <c r="C71" s="80">
        <v>66641931</v>
      </c>
      <c r="D71" s="311">
        <v>70821931</v>
      </c>
      <c r="E71" s="80">
        <v>76318148.379999995</v>
      </c>
      <c r="F71" s="89">
        <f t="shared" si="7"/>
        <v>9676217.3799999952</v>
      </c>
      <c r="G71" s="101">
        <f t="shared" si="6"/>
        <v>0.14519713391858341</v>
      </c>
      <c r="I71" s="226"/>
    </row>
    <row r="72" spans="1:10" ht="15" customHeight="1" x14ac:dyDescent="0.25">
      <c r="A72" s="129" t="s">
        <v>63</v>
      </c>
      <c r="B72" s="74">
        <v>0</v>
      </c>
      <c r="C72" s="74">
        <v>0</v>
      </c>
      <c r="D72" s="307">
        <v>0</v>
      </c>
      <c r="E72" s="74">
        <v>0</v>
      </c>
      <c r="F72" s="230">
        <f t="shared" si="7"/>
        <v>0</v>
      </c>
      <c r="G72" s="134">
        <f t="shared" si="6"/>
        <v>0</v>
      </c>
      <c r="I72" s="225"/>
    </row>
    <row r="73" spans="1:10" ht="15" customHeight="1" x14ac:dyDescent="0.25">
      <c r="A73" s="129" t="s">
        <v>64</v>
      </c>
      <c r="B73" s="74">
        <v>1832071</v>
      </c>
      <c r="C73" s="74">
        <v>1882959</v>
      </c>
      <c r="D73" s="307">
        <v>1882959</v>
      </c>
      <c r="E73" s="74">
        <v>2071300</v>
      </c>
      <c r="F73" s="230">
        <f t="shared" si="7"/>
        <v>188341</v>
      </c>
      <c r="G73" s="134">
        <f t="shared" si="6"/>
        <v>0.1000239516633129</v>
      </c>
      <c r="I73" s="225"/>
    </row>
    <row r="74" spans="1:10" ht="15" customHeight="1" x14ac:dyDescent="0.25">
      <c r="A74" s="129" t="s">
        <v>65</v>
      </c>
      <c r="B74" s="74">
        <v>425604.74</v>
      </c>
      <c r="C74" s="74">
        <v>410461</v>
      </c>
      <c r="D74" s="307">
        <v>410461</v>
      </c>
      <c r="E74" s="74">
        <v>434500</v>
      </c>
      <c r="F74" s="230">
        <f t="shared" si="7"/>
        <v>24039</v>
      </c>
      <c r="G74" s="134">
        <f t="shared" si="6"/>
        <v>5.8565856439466844E-2</v>
      </c>
      <c r="I74" s="225"/>
    </row>
    <row r="75" spans="1:10" ht="15" customHeight="1" x14ac:dyDescent="0.25">
      <c r="A75" s="129" t="s">
        <v>66</v>
      </c>
      <c r="B75" s="74">
        <v>211552</v>
      </c>
      <c r="C75" s="74">
        <v>211552</v>
      </c>
      <c r="D75" s="307">
        <v>211552</v>
      </c>
      <c r="E75" s="74">
        <v>198750</v>
      </c>
      <c r="F75" s="230">
        <f t="shared" si="7"/>
        <v>-12802</v>
      </c>
      <c r="G75" s="134">
        <f t="shared" si="6"/>
        <v>-6.0514672515504464E-2</v>
      </c>
      <c r="I75" s="225"/>
    </row>
    <row r="76" spans="1:10" ht="15" customHeight="1" x14ac:dyDescent="0.25">
      <c r="A76" s="111" t="s">
        <v>67</v>
      </c>
      <c r="B76" s="96">
        <v>65374720.366000012</v>
      </c>
      <c r="C76" s="96">
        <v>69146903</v>
      </c>
      <c r="D76" s="317">
        <v>73326903</v>
      </c>
      <c r="E76" s="96">
        <v>79022698.379999995</v>
      </c>
      <c r="F76" s="89">
        <f t="shared" si="7"/>
        <v>9875795.3799999952</v>
      </c>
      <c r="G76" s="101">
        <f t="shared" si="6"/>
        <v>0.14282339412945211</v>
      </c>
      <c r="I76" s="226"/>
    </row>
    <row r="77" spans="1:10" ht="15" customHeight="1" x14ac:dyDescent="0.25">
      <c r="A77" s="109"/>
      <c r="B77" s="65"/>
      <c r="C77" s="65"/>
      <c r="D77" s="305"/>
      <c r="E77" s="65"/>
      <c r="F77" s="65"/>
      <c r="G77" s="100"/>
      <c r="I77" s="225"/>
    </row>
    <row r="78" spans="1:10" ht="15" customHeight="1" x14ac:dyDescent="0.25">
      <c r="A78" s="109" t="s">
        <v>68</v>
      </c>
      <c r="B78" s="65"/>
      <c r="C78" s="65"/>
      <c r="D78" s="305"/>
      <c r="E78" s="65"/>
      <c r="F78" s="65"/>
      <c r="G78" s="100"/>
      <c r="I78" s="225"/>
    </row>
    <row r="79" spans="1:10" ht="15" customHeight="1" x14ac:dyDescent="0.25">
      <c r="A79" s="128" t="s">
        <v>69</v>
      </c>
      <c r="B79" s="69">
        <v>37999362.890000001</v>
      </c>
      <c r="C79" s="69">
        <v>39141914</v>
      </c>
      <c r="D79" s="306">
        <v>42292561</v>
      </c>
      <c r="E79" s="69">
        <v>45947488.32</v>
      </c>
      <c r="F79" s="65">
        <f>E79-C79</f>
        <v>6805574.3200000003</v>
      </c>
      <c r="G79" s="134">
        <f t="shared" ref="G79:G97" si="8">IF(ISBLANK(F79),"  ",IF(C79&gt;0,F79/C79,IF(F79&gt;0,1,0)))</f>
        <v>0.17386922673224411</v>
      </c>
      <c r="I79" s="225"/>
      <c r="J79" s="141"/>
    </row>
    <row r="80" spans="1:10" ht="15" customHeight="1" x14ac:dyDescent="0.25">
      <c r="A80" s="129" t="s">
        <v>70</v>
      </c>
      <c r="B80" s="72">
        <v>0</v>
      </c>
      <c r="C80" s="72">
        <v>0</v>
      </c>
      <c r="D80" s="314">
        <v>0</v>
      </c>
      <c r="E80" s="72">
        <v>0</v>
      </c>
      <c r="F80" s="74">
        <f>E80-C80</f>
        <v>0</v>
      </c>
      <c r="G80" s="134">
        <f t="shared" si="8"/>
        <v>0</v>
      </c>
      <c r="I80" s="225"/>
      <c r="J80" s="141"/>
    </row>
    <row r="81" spans="1:10" ht="15" customHeight="1" x14ac:dyDescent="0.25">
      <c r="A81" s="129" t="s">
        <v>71</v>
      </c>
      <c r="B81" s="65">
        <v>15543241.919999998</v>
      </c>
      <c r="C81" s="65">
        <v>17089785</v>
      </c>
      <c r="D81" s="305">
        <v>18119138</v>
      </c>
      <c r="E81" s="65">
        <v>19438492.060000002</v>
      </c>
      <c r="F81" s="74">
        <f t="shared" ref="F81:F96" si="9">E81-C81</f>
        <v>2348707.0600000024</v>
      </c>
      <c r="G81" s="134">
        <f t="shared" si="8"/>
        <v>0.13743338842472286</v>
      </c>
      <c r="I81" s="225"/>
      <c r="J81" s="141"/>
    </row>
    <row r="82" spans="1:10" ht="15" customHeight="1" x14ac:dyDescent="0.25">
      <c r="A82" s="110" t="s">
        <v>72</v>
      </c>
      <c r="B82" s="96">
        <v>53542604.810000002</v>
      </c>
      <c r="C82" s="96">
        <v>56231699</v>
      </c>
      <c r="D82" s="317">
        <v>60411699</v>
      </c>
      <c r="E82" s="96">
        <v>65385980.380000003</v>
      </c>
      <c r="F82" s="80">
        <f t="shared" si="9"/>
        <v>9154281.3800000027</v>
      </c>
      <c r="G82" s="101">
        <f t="shared" si="8"/>
        <v>0.16279574586569051</v>
      </c>
      <c r="I82" s="226"/>
      <c r="J82" s="141"/>
    </row>
    <row r="83" spans="1:10" ht="15" customHeight="1" x14ac:dyDescent="0.25">
      <c r="A83" s="129" t="s">
        <v>73</v>
      </c>
      <c r="B83" s="72">
        <v>27660.510000000002</v>
      </c>
      <c r="C83" s="72">
        <v>92360</v>
      </c>
      <c r="D83" s="314">
        <v>92360</v>
      </c>
      <c r="E83" s="72">
        <v>93962</v>
      </c>
      <c r="F83" s="74">
        <f t="shared" si="9"/>
        <v>1602</v>
      </c>
      <c r="G83" s="134">
        <f t="shared" si="8"/>
        <v>1.7345171069727154E-2</v>
      </c>
      <c r="I83" s="225"/>
      <c r="J83" s="141"/>
    </row>
    <row r="84" spans="1:10" ht="15" customHeight="1" x14ac:dyDescent="0.25">
      <c r="A84" s="129" t="s">
        <v>74</v>
      </c>
      <c r="B84" s="69">
        <v>6762363.0559999999</v>
      </c>
      <c r="C84" s="69">
        <v>7025421</v>
      </c>
      <c r="D84" s="306">
        <v>7025421</v>
      </c>
      <c r="E84" s="69">
        <v>7416650</v>
      </c>
      <c r="F84" s="74">
        <f t="shared" si="9"/>
        <v>391229</v>
      </c>
      <c r="G84" s="134">
        <f t="shared" si="8"/>
        <v>5.5687623560210842E-2</v>
      </c>
      <c r="I84" s="225"/>
      <c r="J84" s="141"/>
    </row>
    <row r="85" spans="1:10" ht="15" customHeight="1" x14ac:dyDescent="0.25">
      <c r="A85" s="129" t="s">
        <v>75</v>
      </c>
      <c r="B85" s="65">
        <v>1054842.6599999999</v>
      </c>
      <c r="C85" s="65">
        <v>1416120</v>
      </c>
      <c r="D85" s="305">
        <v>1416120</v>
      </c>
      <c r="E85" s="65">
        <v>1423700</v>
      </c>
      <c r="F85" s="74">
        <f t="shared" si="9"/>
        <v>7580</v>
      </c>
      <c r="G85" s="134">
        <f t="shared" si="8"/>
        <v>5.3526537299098944E-3</v>
      </c>
      <c r="I85" s="225"/>
      <c r="J85" s="141"/>
    </row>
    <row r="86" spans="1:10" ht="15" customHeight="1" x14ac:dyDescent="0.25">
      <c r="A86" s="103" t="s">
        <v>76</v>
      </c>
      <c r="B86" s="96">
        <v>7844866.2259999998</v>
      </c>
      <c r="C86" s="96">
        <v>8533901</v>
      </c>
      <c r="D86" s="317">
        <v>8533901</v>
      </c>
      <c r="E86" s="96">
        <v>8934312</v>
      </c>
      <c r="F86" s="74">
        <f t="shared" si="9"/>
        <v>400411</v>
      </c>
      <c r="G86" s="101">
        <f t="shared" si="8"/>
        <v>4.6920042779966628E-2</v>
      </c>
      <c r="I86" s="226"/>
      <c r="J86" s="141"/>
    </row>
    <row r="87" spans="1:10" ht="15" customHeight="1" x14ac:dyDescent="0.25">
      <c r="A87" s="129" t="s">
        <v>77</v>
      </c>
      <c r="B87" s="65">
        <v>994063.65999999992</v>
      </c>
      <c r="C87" s="65">
        <v>1191116</v>
      </c>
      <c r="D87" s="305">
        <v>1191116</v>
      </c>
      <c r="E87" s="65">
        <v>1196356</v>
      </c>
      <c r="F87" s="74">
        <f t="shared" si="9"/>
        <v>5240</v>
      </c>
      <c r="G87" s="134">
        <f t="shared" si="8"/>
        <v>4.3992356747789467E-3</v>
      </c>
      <c r="I87" s="225"/>
      <c r="J87" s="141"/>
    </row>
    <row r="88" spans="1:10" ht="15" customHeight="1" x14ac:dyDescent="0.25">
      <c r="A88" s="129" t="s">
        <v>78</v>
      </c>
      <c r="B88" s="74">
        <v>720893.28</v>
      </c>
      <c r="C88" s="74">
        <v>759403</v>
      </c>
      <c r="D88" s="307">
        <v>759403</v>
      </c>
      <c r="E88" s="74">
        <v>818250</v>
      </c>
      <c r="F88" s="74">
        <f t="shared" si="9"/>
        <v>58847</v>
      </c>
      <c r="G88" s="134">
        <f t="shared" si="8"/>
        <v>7.7491134483271731E-2</v>
      </c>
      <c r="I88" s="225"/>
      <c r="J88" s="141"/>
    </row>
    <row r="89" spans="1:10" ht="15" customHeight="1" x14ac:dyDescent="0.25">
      <c r="A89" s="129" t="s">
        <v>79</v>
      </c>
      <c r="B89" s="74">
        <v>0</v>
      </c>
      <c r="C89" s="74">
        <v>0</v>
      </c>
      <c r="D89" s="307">
        <v>0</v>
      </c>
      <c r="E89" s="74">
        <v>0</v>
      </c>
      <c r="F89" s="74">
        <f t="shared" si="9"/>
        <v>0</v>
      </c>
      <c r="G89" s="134">
        <f t="shared" si="8"/>
        <v>0</v>
      </c>
      <c r="I89" s="225"/>
      <c r="J89" s="141"/>
    </row>
    <row r="90" spans="1:10" ht="15" customHeight="1" x14ac:dyDescent="0.25">
      <c r="A90" s="129" t="s">
        <v>80</v>
      </c>
      <c r="B90" s="74">
        <v>1832071</v>
      </c>
      <c r="C90" s="74">
        <v>1882959</v>
      </c>
      <c r="D90" s="307">
        <v>1882959</v>
      </c>
      <c r="E90" s="74">
        <v>2071300</v>
      </c>
      <c r="F90" s="74">
        <f t="shared" si="9"/>
        <v>188341</v>
      </c>
      <c r="G90" s="134">
        <f t="shared" si="8"/>
        <v>0.1000239516633129</v>
      </c>
      <c r="I90" s="225"/>
      <c r="J90" s="141"/>
    </row>
    <row r="91" spans="1:10" ht="15" customHeight="1" x14ac:dyDescent="0.25">
      <c r="A91" s="103" t="s">
        <v>81</v>
      </c>
      <c r="B91" s="80">
        <v>3547027.94</v>
      </c>
      <c r="C91" s="80">
        <v>3833478</v>
      </c>
      <c r="D91" s="311">
        <v>3833478</v>
      </c>
      <c r="E91" s="80">
        <v>4085906</v>
      </c>
      <c r="F91" s="80">
        <f t="shared" si="9"/>
        <v>252428</v>
      </c>
      <c r="G91" s="101">
        <f t="shared" si="8"/>
        <v>6.5848297551205456E-2</v>
      </c>
      <c r="I91" s="226"/>
      <c r="J91" s="141"/>
    </row>
    <row r="92" spans="1:10" ht="15" customHeight="1" x14ac:dyDescent="0.25">
      <c r="A92" s="129" t="s">
        <v>82</v>
      </c>
      <c r="B92" s="74">
        <v>181688.95</v>
      </c>
      <c r="C92" s="74">
        <v>274825</v>
      </c>
      <c r="D92" s="307">
        <v>274825</v>
      </c>
      <c r="E92" s="74">
        <v>301500</v>
      </c>
      <c r="F92" s="74">
        <f t="shared" si="9"/>
        <v>26675</v>
      </c>
      <c r="G92" s="134">
        <f t="shared" si="8"/>
        <v>9.7061766578731917E-2</v>
      </c>
      <c r="I92" s="225"/>
      <c r="J92" s="141"/>
    </row>
    <row r="93" spans="1:10" ht="15" customHeight="1" x14ac:dyDescent="0.25">
      <c r="A93" s="129" t="s">
        <v>83</v>
      </c>
      <c r="B93" s="74">
        <v>212170.05</v>
      </c>
      <c r="C93" s="74">
        <v>185000</v>
      </c>
      <c r="D93" s="307">
        <v>185000</v>
      </c>
      <c r="E93" s="74">
        <v>215000</v>
      </c>
      <c r="F93" s="74">
        <f t="shared" si="9"/>
        <v>30000</v>
      </c>
      <c r="G93" s="134">
        <f t="shared" si="8"/>
        <v>0.16216216216216217</v>
      </c>
      <c r="I93" s="225"/>
      <c r="J93" s="141"/>
    </row>
    <row r="94" spans="1:10" ht="15" customHeight="1" x14ac:dyDescent="0.25">
      <c r="A94" s="132" t="s">
        <v>84</v>
      </c>
      <c r="B94" s="74">
        <v>46362.39</v>
      </c>
      <c r="C94" s="74">
        <v>88000</v>
      </c>
      <c r="D94" s="307">
        <v>88000</v>
      </c>
      <c r="E94" s="74">
        <v>100000</v>
      </c>
      <c r="F94" s="74">
        <f t="shared" si="9"/>
        <v>12000</v>
      </c>
      <c r="G94" s="134">
        <f t="shared" si="8"/>
        <v>0.13636363636363635</v>
      </c>
      <c r="I94" s="225"/>
      <c r="J94" s="141"/>
    </row>
    <row r="95" spans="1:10" ht="15" customHeight="1" x14ac:dyDescent="0.25">
      <c r="A95" s="106" t="s">
        <v>85</v>
      </c>
      <c r="B95" s="96">
        <v>440221.39</v>
      </c>
      <c r="C95" s="96">
        <v>547825</v>
      </c>
      <c r="D95" s="317">
        <v>547825</v>
      </c>
      <c r="E95" s="96">
        <v>616500</v>
      </c>
      <c r="F95" s="74">
        <f t="shared" si="9"/>
        <v>68675</v>
      </c>
      <c r="G95" s="101">
        <f t="shared" si="8"/>
        <v>0.12535937571304706</v>
      </c>
      <c r="I95" s="226"/>
      <c r="J95" s="141"/>
    </row>
    <row r="96" spans="1:10" ht="15" customHeight="1" x14ac:dyDescent="0.25">
      <c r="A96" s="132" t="s">
        <v>86</v>
      </c>
      <c r="B96" s="74">
        <v>0</v>
      </c>
      <c r="C96" s="74">
        <v>0</v>
      </c>
      <c r="D96" s="307">
        <v>0</v>
      </c>
      <c r="E96" s="74">
        <v>0</v>
      </c>
      <c r="F96" s="74">
        <f t="shared" si="9"/>
        <v>0</v>
      </c>
      <c r="G96" s="134">
        <f t="shared" si="8"/>
        <v>0</v>
      </c>
      <c r="I96" s="225"/>
      <c r="J96" s="141" t="s">
        <v>46</v>
      </c>
    </row>
    <row r="97" spans="1:10" ht="15" customHeight="1" thickBot="1" x14ac:dyDescent="0.3">
      <c r="A97" s="199" t="s">
        <v>67</v>
      </c>
      <c r="B97" s="196">
        <v>65374720.366000004</v>
      </c>
      <c r="C97" s="196">
        <v>69146903</v>
      </c>
      <c r="D97" s="313">
        <v>73326903</v>
      </c>
      <c r="E97" s="196">
        <v>79022698.379999995</v>
      </c>
      <c r="F97" s="196">
        <f>E97-C97</f>
        <v>9875795.3799999952</v>
      </c>
      <c r="G97" s="200">
        <f t="shared" si="8"/>
        <v>0.14282339412945211</v>
      </c>
      <c r="I97" s="226"/>
    </row>
    <row r="98" spans="1:10" ht="15" customHeight="1" thickTop="1" x14ac:dyDescent="0.4">
      <c r="A98" s="15"/>
      <c r="B98" s="5"/>
      <c r="C98" s="16"/>
      <c r="D98" s="137"/>
      <c r="E98" s="16"/>
      <c r="F98" s="16"/>
      <c r="G98" s="17" t="s">
        <v>46</v>
      </c>
      <c r="I98" s="137"/>
      <c r="J98" s="137"/>
    </row>
    <row r="99" spans="1:10" x14ac:dyDescent="0.25">
      <c r="A99" s="18" t="s">
        <v>196</v>
      </c>
    </row>
    <row r="100" spans="1:10" x14ac:dyDescent="0.25">
      <c r="A100" s="18" t="s">
        <v>190</v>
      </c>
    </row>
  </sheetData>
  <mergeCells count="1">
    <mergeCell ref="D2:D3"/>
  </mergeCells>
  <hyperlinks>
    <hyperlink ref="J2" location="Home!A1" tooltip="Home" display="Home" xr:uid="{00000000-0004-0000-2B00-000000000000}"/>
  </hyperlinks>
  <printOptions horizontalCentered="1" verticalCentered="1"/>
  <pageMargins left="0.25" right="0.25" top="0.75" bottom="0.75" header="0.3" footer="0.3"/>
  <pageSetup scale="46" fitToWidth="0" orientation="portrait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 codeName="Sheet45">
    <pageSetUpPr fitToPage="1"/>
  </sheetPr>
  <dimension ref="A1:N100"/>
  <sheetViews>
    <sheetView workbookViewId="0">
      <pane xSplit="1" ySplit="5" topLeftCell="B33" activePane="bottomRight" state="frozen"/>
      <selection activeCell="I2" sqref="I2"/>
      <selection pane="topRight" activeCell="I2" sqref="I2"/>
      <selection pane="bottomLeft" activeCell="I2" sqref="I2"/>
      <selection pane="bottomRight" activeCell="I2" sqref="I2"/>
    </sheetView>
  </sheetViews>
  <sheetFormatPr defaultColWidth="9.140625" defaultRowHeight="15.75" x14ac:dyDescent="0.25"/>
  <cols>
    <col min="1" max="1" width="66.5703125" style="7" customWidth="1"/>
    <col min="2" max="2" width="23.7109375" style="12" customWidth="1"/>
    <col min="3" max="3" width="23.7109375" style="8" customWidth="1"/>
    <col min="4" max="4" width="27.140625" style="213" bestFit="1" customWidth="1"/>
    <col min="5" max="6" width="23.7109375" style="8" customWidth="1"/>
    <col min="7" max="7" width="23.7109375" style="9" customWidth="1"/>
    <col min="9" max="9" width="7.7109375" style="213" customWidth="1"/>
    <col min="10" max="10" width="11.5703125" style="213" customWidth="1"/>
    <col min="11" max="16384" width="9.140625" style="213"/>
  </cols>
  <sheetData>
    <row r="1" spans="1:10" ht="19.5" customHeight="1" thickBot="1" x14ac:dyDescent="0.35">
      <c r="A1" s="30" t="s">
        <v>0</v>
      </c>
      <c r="B1" s="31"/>
      <c r="E1" s="32" t="s">
        <v>1</v>
      </c>
      <c r="F1" s="29" t="s">
        <v>107</v>
      </c>
      <c r="G1" s="42"/>
      <c r="J1" s="212"/>
    </row>
    <row r="2" spans="1:10" ht="19.5" customHeight="1" thickBot="1" x14ac:dyDescent="0.3">
      <c r="A2" s="30" t="s">
        <v>2</v>
      </c>
      <c r="B2" s="31"/>
      <c r="C2" s="31"/>
      <c r="D2" s="355" t="s">
        <v>207</v>
      </c>
      <c r="E2" s="31"/>
      <c r="F2" s="31"/>
      <c r="G2" s="36"/>
      <c r="I2" s="212"/>
      <c r="J2" s="209" t="s">
        <v>187</v>
      </c>
    </row>
    <row r="3" spans="1:10" ht="19.5" customHeight="1" thickBot="1" x14ac:dyDescent="0.3">
      <c r="A3" s="37" t="s">
        <v>3</v>
      </c>
      <c r="B3" s="38"/>
      <c r="C3" s="38"/>
      <c r="D3" s="356"/>
      <c r="E3" s="38"/>
      <c r="F3" s="38"/>
      <c r="G3" s="39"/>
      <c r="I3" s="212"/>
      <c r="J3" s="212"/>
    </row>
    <row r="4" spans="1:10" s="139" customFormat="1" ht="15" customHeight="1" thickTop="1" x14ac:dyDescent="0.25">
      <c r="A4" s="57" t="s">
        <v>4</v>
      </c>
      <c r="B4" s="58" t="s">
        <v>5</v>
      </c>
      <c r="C4" s="59" t="s">
        <v>6</v>
      </c>
      <c r="D4" s="303" t="s">
        <v>212</v>
      </c>
      <c r="E4" s="59" t="s">
        <v>6</v>
      </c>
      <c r="F4" s="59" t="s">
        <v>7</v>
      </c>
      <c r="G4" s="60" t="s">
        <v>8</v>
      </c>
      <c r="I4" s="224"/>
    </row>
    <row r="5" spans="1:10" s="140" customFormat="1" ht="15" customHeight="1" x14ac:dyDescent="0.25">
      <c r="A5" s="61"/>
      <c r="B5" s="62" t="s">
        <v>197</v>
      </c>
      <c r="C5" s="62" t="s">
        <v>208</v>
      </c>
      <c r="D5" s="304" t="s">
        <v>210</v>
      </c>
      <c r="E5" s="62" t="s">
        <v>209</v>
      </c>
      <c r="F5" s="62" t="s">
        <v>197</v>
      </c>
      <c r="G5" s="63" t="s">
        <v>9</v>
      </c>
      <c r="I5" s="224"/>
    </row>
    <row r="6" spans="1:10" ht="15" customHeight="1" x14ac:dyDescent="0.25">
      <c r="A6" s="64" t="s">
        <v>10</v>
      </c>
      <c r="B6" s="65"/>
      <c r="C6" s="65"/>
      <c r="D6" s="305"/>
      <c r="E6" s="65"/>
      <c r="F6" s="65"/>
      <c r="G6" s="66"/>
      <c r="I6" s="225"/>
    </row>
    <row r="7" spans="1:10" ht="15" customHeight="1" x14ac:dyDescent="0.25">
      <c r="A7" s="64" t="s">
        <v>11</v>
      </c>
      <c r="B7" s="65"/>
      <c r="C7" s="65"/>
      <c r="D7" s="305"/>
      <c r="E7" s="65"/>
      <c r="F7" s="65"/>
      <c r="G7" s="67"/>
      <c r="I7" s="225"/>
    </row>
    <row r="8" spans="1:10" ht="15" customHeight="1" x14ac:dyDescent="0.25">
      <c r="A8" s="68" t="s">
        <v>12</v>
      </c>
      <c r="B8" s="69">
        <v>4830710</v>
      </c>
      <c r="C8" s="69">
        <v>4830710</v>
      </c>
      <c r="D8" s="306">
        <v>4830710</v>
      </c>
      <c r="E8" s="69">
        <v>6501630</v>
      </c>
      <c r="F8" s="69">
        <f>E8-C8</f>
        <v>1670920</v>
      </c>
      <c r="G8" s="70">
        <f t="shared" ref="G8:G31" si="0">IF(ISBLANK(F8),"  ",IF(C8&gt;0,F8/C8,IF(F8&gt;0,1,0)))</f>
        <v>0.34589532387578636</v>
      </c>
      <c r="I8" s="225"/>
    </row>
    <row r="9" spans="1:10" ht="15" customHeight="1" x14ac:dyDescent="0.25">
      <c r="A9" s="68" t="s">
        <v>13</v>
      </c>
      <c r="B9" s="69">
        <v>0</v>
      </c>
      <c r="C9" s="69">
        <v>0</v>
      </c>
      <c r="D9" s="306">
        <v>0</v>
      </c>
      <c r="E9" s="69">
        <v>0</v>
      </c>
      <c r="F9" s="69">
        <f>E9-C9</f>
        <v>0</v>
      </c>
      <c r="G9" s="70">
        <f t="shared" si="0"/>
        <v>0</v>
      </c>
      <c r="I9" s="225"/>
    </row>
    <row r="10" spans="1:10" ht="15" customHeight="1" x14ac:dyDescent="0.25">
      <c r="A10" s="71" t="s">
        <v>14</v>
      </c>
      <c r="B10" s="72">
        <v>270759</v>
      </c>
      <c r="C10" s="72">
        <v>270759</v>
      </c>
      <c r="D10" s="314">
        <v>270759</v>
      </c>
      <c r="E10" s="72">
        <v>272958</v>
      </c>
      <c r="F10" s="69">
        <f t="shared" ref="F10:F31" si="1">E10-C10</f>
        <v>2199</v>
      </c>
      <c r="G10" s="70">
        <f t="shared" si="0"/>
        <v>8.1216136859716577E-3</v>
      </c>
      <c r="I10" s="225"/>
    </row>
    <row r="11" spans="1:10" ht="15" customHeight="1" x14ac:dyDescent="0.25">
      <c r="A11" s="73" t="s">
        <v>15</v>
      </c>
      <c r="B11" s="74">
        <v>0</v>
      </c>
      <c r="C11" s="74">
        <v>0</v>
      </c>
      <c r="D11" s="307">
        <v>0</v>
      </c>
      <c r="E11" s="74">
        <v>0</v>
      </c>
      <c r="F11" s="69">
        <f t="shared" si="1"/>
        <v>0</v>
      </c>
      <c r="G11" s="70">
        <f t="shared" si="0"/>
        <v>0</v>
      </c>
      <c r="I11" s="225"/>
    </row>
    <row r="12" spans="1:10" ht="15" customHeight="1" x14ac:dyDescent="0.25">
      <c r="A12" s="75" t="s">
        <v>16</v>
      </c>
      <c r="B12" s="74">
        <v>270759</v>
      </c>
      <c r="C12" s="74">
        <v>270759</v>
      </c>
      <c r="D12" s="307">
        <v>270759</v>
      </c>
      <c r="E12" s="74">
        <v>272958</v>
      </c>
      <c r="F12" s="69">
        <f t="shared" si="1"/>
        <v>2199</v>
      </c>
      <c r="G12" s="70">
        <f t="shared" si="0"/>
        <v>8.1216136859716577E-3</v>
      </c>
      <c r="I12" s="225"/>
    </row>
    <row r="13" spans="1:10" ht="15" customHeight="1" x14ac:dyDescent="0.25">
      <c r="A13" s="75" t="s">
        <v>17</v>
      </c>
      <c r="B13" s="74">
        <v>0</v>
      </c>
      <c r="C13" s="74">
        <v>0</v>
      </c>
      <c r="D13" s="307">
        <v>0</v>
      </c>
      <c r="E13" s="74">
        <v>0</v>
      </c>
      <c r="F13" s="69">
        <f t="shared" si="1"/>
        <v>0</v>
      </c>
      <c r="G13" s="70">
        <f t="shared" si="0"/>
        <v>0</v>
      </c>
      <c r="I13" s="225"/>
    </row>
    <row r="14" spans="1:10" ht="15" customHeight="1" x14ac:dyDescent="0.25">
      <c r="A14" s="75" t="s">
        <v>18</v>
      </c>
      <c r="B14" s="74">
        <v>0</v>
      </c>
      <c r="C14" s="74">
        <v>0</v>
      </c>
      <c r="D14" s="307">
        <v>0</v>
      </c>
      <c r="E14" s="74">
        <v>0</v>
      </c>
      <c r="F14" s="69">
        <f t="shared" si="1"/>
        <v>0</v>
      </c>
      <c r="G14" s="70">
        <f t="shared" si="0"/>
        <v>0</v>
      </c>
      <c r="I14" s="225"/>
    </row>
    <row r="15" spans="1:10" ht="15" customHeight="1" x14ac:dyDescent="0.25">
      <c r="A15" s="75" t="s">
        <v>19</v>
      </c>
      <c r="B15" s="74">
        <v>0</v>
      </c>
      <c r="C15" s="74">
        <v>0</v>
      </c>
      <c r="D15" s="307">
        <v>0</v>
      </c>
      <c r="E15" s="74">
        <v>0</v>
      </c>
      <c r="F15" s="69">
        <f t="shared" si="1"/>
        <v>0</v>
      </c>
      <c r="G15" s="70">
        <f t="shared" si="0"/>
        <v>0</v>
      </c>
      <c r="I15" s="225"/>
    </row>
    <row r="16" spans="1:10" ht="15" customHeight="1" x14ac:dyDescent="0.25">
      <c r="A16" s="75" t="s">
        <v>20</v>
      </c>
      <c r="B16" s="74">
        <v>0</v>
      </c>
      <c r="C16" s="74">
        <v>0</v>
      </c>
      <c r="D16" s="307">
        <v>0</v>
      </c>
      <c r="E16" s="74">
        <v>0</v>
      </c>
      <c r="F16" s="69">
        <f t="shared" si="1"/>
        <v>0</v>
      </c>
      <c r="G16" s="70">
        <f t="shared" si="0"/>
        <v>0</v>
      </c>
      <c r="I16" s="225"/>
    </row>
    <row r="17" spans="1:9" ht="15" customHeight="1" x14ac:dyDescent="0.25">
      <c r="A17" s="75" t="s">
        <v>21</v>
      </c>
      <c r="B17" s="74">
        <v>0</v>
      </c>
      <c r="C17" s="74">
        <v>0</v>
      </c>
      <c r="D17" s="307">
        <v>0</v>
      </c>
      <c r="E17" s="74">
        <v>0</v>
      </c>
      <c r="F17" s="69">
        <f t="shared" si="1"/>
        <v>0</v>
      </c>
      <c r="G17" s="70">
        <f t="shared" si="0"/>
        <v>0</v>
      </c>
      <c r="I17" s="225"/>
    </row>
    <row r="18" spans="1:9" ht="15" customHeight="1" x14ac:dyDescent="0.25">
      <c r="A18" s="75" t="s">
        <v>22</v>
      </c>
      <c r="B18" s="74">
        <v>0</v>
      </c>
      <c r="C18" s="74">
        <v>0</v>
      </c>
      <c r="D18" s="307">
        <v>0</v>
      </c>
      <c r="E18" s="74">
        <v>0</v>
      </c>
      <c r="F18" s="69">
        <f t="shared" si="1"/>
        <v>0</v>
      </c>
      <c r="G18" s="70">
        <f t="shared" si="0"/>
        <v>0</v>
      </c>
      <c r="I18" s="225"/>
    </row>
    <row r="19" spans="1:9" ht="15" customHeight="1" x14ac:dyDescent="0.25">
      <c r="A19" s="75" t="s">
        <v>23</v>
      </c>
      <c r="B19" s="74">
        <v>0</v>
      </c>
      <c r="C19" s="74">
        <v>0</v>
      </c>
      <c r="D19" s="307">
        <v>0</v>
      </c>
      <c r="E19" s="74">
        <v>0</v>
      </c>
      <c r="F19" s="69">
        <f t="shared" si="1"/>
        <v>0</v>
      </c>
      <c r="G19" s="70">
        <f t="shared" si="0"/>
        <v>0</v>
      </c>
      <c r="I19" s="225"/>
    </row>
    <row r="20" spans="1:9" ht="15" customHeight="1" x14ac:dyDescent="0.25">
      <c r="A20" s="75" t="s">
        <v>24</v>
      </c>
      <c r="B20" s="74">
        <v>0</v>
      </c>
      <c r="C20" s="74">
        <v>0</v>
      </c>
      <c r="D20" s="307">
        <v>0</v>
      </c>
      <c r="E20" s="74">
        <v>0</v>
      </c>
      <c r="F20" s="69">
        <f t="shared" si="1"/>
        <v>0</v>
      </c>
      <c r="G20" s="70">
        <f t="shared" si="0"/>
        <v>0</v>
      </c>
      <c r="I20" s="225"/>
    </row>
    <row r="21" spans="1:9" ht="15" customHeight="1" x14ac:dyDescent="0.25">
      <c r="A21" s="75" t="s">
        <v>25</v>
      </c>
      <c r="B21" s="74">
        <v>0</v>
      </c>
      <c r="C21" s="74">
        <v>0</v>
      </c>
      <c r="D21" s="307">
        <v>0</v>
      </c>
      <c r="E21" s="74">
        <v>0</v>
      </c>
      <c r="F21" s="69">
        <f t="shared" si="1"/>
        <v>0</v>
      </c>
      <c r="G21" s="70">
        <f t="shared" si="0"/>
        <v>0</v>
      </c>
      <c r="I21" s="225"/>
    </row>
    <row r="22" spans="1:9" ht="15" customHeight="1" x14ac:dyDescent="0.25">
      <c r="A22" s="75" t="s">
        <v>26</v>
      </c>
      <c r="B22" s="74">
        <v>0</v>
      </c>
      <c r="C22" s="74">
        <v>0</v>
      </c>
      <c r="D22" s="307">
        <v>0</v>
      </c>
      <c r="E22" s="74">
        <v>0</v>
      </c>
      <c r="F22" s="69">
        <f t="shared" si="1"/>
        <v>0</v>
      </c>
      <c r="G22" s="70">
        <f t="shared" si="0"/>
        <v>0</v>
      </c>
      <c r="I22" s="225"/>
    </row>
    <row r="23" spans="1:9" ht="15" customHeight="1" x14ac:dyDescent="0.25">
      <c r="A23" s="76" t="s">
        <v>27</v>
      </c>
      <c r="B23" s="74">
        <v>0</v>
      </c>
      <c r="C23" s="74">
        <v>0</v>
      </c>
      <c r="D23" s="307">
        <v>0</v>
      </c>
      <c r="E23" s="74">
        <v>0</v>
      </c>
      <c r="F23" s="69">
        <f t="shared" si="1"/>
        <v>0</v>
      </c>
      <c r="G23" s="70">
        <f t="shared" si="0"/>
        <v>0</v>
      </c>
      <c r="I23" s="225"/>
    </row>
    <row r="24" spans="1:9" ht="15" customHeight="1" x14ac:dyDescent="0.25">
      <c r="A24" s="76" t="s">
        <v>28</v>
      </c>
      <c r="B24" s="74">
        <v>0</v>
      </c>
      <c r="C24" s="74">
        <v>0</v>
      </c>
      <c r="D24" s="307">
        <v>0</v>
      </c>
      <c r="E24" s="74">
        <v>0</v>
      </c>
      <c r="F24" s="69">
        <f t="shared" si="1"/>
        <v>0</v>
      </c>
      <c r="G24" s="70">
        <f t="shared" si="0"/>
        <v>0</v>
      </c>
      <c r="I24" s="225"/>
    </row>
    <row r="25" spans="1:9" ht="15" customHeight="1" x14ac:dyDescent="0.25">
      <c r="A25" s="76" t="s">
        <v>29</v>
      </c>
      <c r="B25" s="74">
        <v>0</v>
      </c>
      <c r="C25" s="74">
        <v>0</v>
      </c>
      <c r="D25" s="307">
        <v>0</v>
      </c>
      <c r="E25" s="74">
        <v>0</v>
      </c>
      <c r="F25" s="69">
        <f t="shared" si="1"/>
        <v>0</v>
      </c>
      <c r="G25" s="70">
        <f t="shared" si="0"/>
        <v>0</v>
      </c>
      <c r="I25" s="225"/>
    </row>
    <row r="26" spans="1:9" ht="15" customHeight="1" x14ac:dyDescent="0.25">
      <c r="A26" s="76" t="s">
        <v>30</v>
      </c>
      <c r="B26" s="74">
        <v>0</v>
      </c>
      <c r="C26" s="74">
        <v>0</v>
      </c>
      <c r="D26" s="307">
        <v>0</v>
      </c>
      <c r="E26" s="74">
        <v>0</v>
      </c>
      <c r="F26" s="69">
        <f t="shared" si="1"/>
        <v>0</v>
      </c>
      <c r="G26" s="70">
        <f t="shared" si="0"/>
        <v>0</v>
      </c>
      <c r="I26" s="225"/>
    </row>
    <row r="27" spans="1:9" ht="15" customHeight="1" x14ac:dyDescent="0.25">
      <c r="A27" s="76" t="s">
        <v>31</v>
      </c>
      <c r="B27" s="74">
        <v>0</v>
      </c>
      <c r="C27" s="74">
        <v>0</v>
      </c>
      <c r="D27" s="307">
        <v>0</v>
      </c>
      <c r="E27" s="74">
        <v>0</v>
      </c>
      <c r="F27" s="69">
        <f t="shared" si="1"/>
        <v>0</v>
      </c>
      <c r="G27" s="70">
        <f t="shared" si="0"/>
        <v>0</v>
      </c>
      <c r="I27" s="225"/>
    </row>
    <row r="28" spans="1:9" s="139" customFormat="1" ht="15" customHeight="1" x14ac:dyDescent="0.25">
      <c r="A28" s="76" t="s">
        <v>87</v>
      </c>
      <c r="B28" s="74">
        <v>0</v>
      </c>
      <c r="C28" s="74">
        <v>0</v>
      </c>
      <c r="D28" s="307">
        <v>0</v>
      </c>
      <c r="E28" s="74">
        <v>0</v>
      </c>
      <c r="F28" s="69">
        <f t="shared" si="1"/>
        <v>0</v>
      </c>
      <c r="G28" s="70">
        <f t="shared" si="0"/>
        <v>0</v>
      </c>
      <c r="I28" s="225"/>
    </row>
    <row r="29" spans="1:9" ht="15" customHeight="1" x14ac:dyDescent="0.25">
      <c r="A29" s="76" t="s">
        <v>32</v>
      </c>
      <c r="B29" s="74">
        <v>0</v>
      </c>
      <c r="C29" s="74">
        <v>0</v>
      </c>
      <c r="D29" s="307">
        <v>0</v>
      </c>
      <c r="E29" s="74">
        <v>0</v>
      </c>
      <c r="F29" s="69">
        <f t="shared" si="1"/>
        <v>0</v>
      </c>
      <c r="G29" s="70">
        <f t="shared" si="0"/>
        <v>0</v>
      </c>
      <c r="I29" s="225"/>
    </row>
    <row r="30" spans="1:9" ht="15" customHeight="1" x14ac:dyDescent="0.25">
      <c r="A30" s="217" t="s">
        <v>199</v>
      </c>
      <c r="B30" s="74">
        <v>0</v>
      </c>
      <c r="C30" s="74">
        <v>0</v>
      </c>
      <c r="D30" s="307">
        <v>0</v>
      </c>
      <c r="E30" s="74">
        <v>0</v>
      </c>
      <c r="F30" s="69">
        <f t="shared" si="1"/>
        <v>0</v>
      </c>
      <c r="G30" s="70">
        <f t="shared" si="0"/>
        <v>0</v>
      </c>
      <c r="I30" s="225"/>
    </row>
    <row r="31" spans="1:9" ht="15" customHeight="1" x14ac:dyDescent="0.25">
      <c r="A31" s="76" t="s">
        <v>200</v>
      </c>
      <c r="B31" s="74">
        <v>0</v>
      </c>
      <c r="C31" s="74">
        <v>0</v>
      </c>
      <c r="D31" s="307">
        <v>0</v>
      </c>
      <c r="E31" s="74">
        <v>0</v>
      </c>
      <c r="F31" s="69">
        <f t="shared" si="1"/>
        <v>0</v>
      </c>
      <c r="G31" s="70">
        <f t="shared" si="0"/>
        <v>0</v>
      </c>
      <c r="I31" s="225"/>
    </row>
    <row r="32" spans="1:9" ht="15" customHeight="1" x14ac:dyDescent="0.25">
      <c r="A32" s="350" t="s">
        <v>211</v>
      </c>
      <c r="B32" s="74">
        <v>0</v>
      </c>
      <c r="C32" s="74">
        <v>0</v>
      </c>
      <c r="D32" s="307">
        <v>0</v>
      </c>
      <c r="E32" s="74">
        <v>0</v>
      </c>
      <c r="F32" s="69">
        <f t="shared" ref="F32" si="2">E32-C32</f>
        <v>0</v>
      </c>
      <c r="G32" s="70">
        <f t="shared" ref="G32" si="3">IF(ISBLANK(F32),"  ",IF(C32&gt;0,F32/C32,IF(F32&gt;0,1,0)))</f>
        <v>0</v>
      </c>
      <c r="I32" s="225"/>
    </row>
    <row r="33" spans="1:14" ht="15" customHeight="1" x14ac:dyDescent="0.25">
      <c r="A33" s="77" t="s">
        <v>33</v>
      </c>
      <c r="B33" s="74"/>
      <c r="C33" s="74"/>
      <c r="D33" s="307"/>
      <c r="E33" s="74"/>
      <c r="F33" s="74"/>
      <c r="G33" s="66"/>
      <c r="I33" s="225"/>
    </row>
    <row r="34" spans="1:14" ht="15" customHeight="1" x14ac:dyDescent="0.25">
      <c r="A34" s="73" t="s">
        <v>34</v>
      </c>
      <c r="B34" s="69">
        <v>0</v>
      </c>
      <c r="C34" s="69">
        <v>0</v>
      </c>
      <c r="D34" s="306">
        <v>0</v>
      </c>
      <c r="E34" s="69">
        <v>0</v>
      </c>
      <c r="F34" s="69">
        <f>E34-C34</f>
        <v>0</v>
      </c>
      <c r="G34" s="70">
        <f>IF(ISBLANK(F34),"  ",IF(C34&gt;0,F34/C34,IF(F34&gt;0,1,0)))</f>
        <v>0</v>
      </c>
      <c r="I34" s="225"/>
    </row>
    <row r="35" spans="1:14" ht="15" customHeight="1" x14ac:dyDescent="0.25">
      <c r="A35" s="78" t="s">
        <v>35</v>
      </c>
      <c r="B35" s="74"/>
      <c r="C35" s="74"/>
      <c r="D35" s="307"/>
      <c r="E35" s="74"/>
      <c r="F35" s="74"/>
      <c r="G35" s="66"/>
      <c r="I35" s="225"/>
    </row>
    <row r="36" spans="1:14" ht="15" customHeight="1" x14ac:dyDescent="0.25">
      <c r="A36" s="73" t="s">
        <v>34</v>
      </c>
      <c r="B36" s="65">
        <v>0</v>
      </c>
      <c r="C36" s="65">
        <v>0</v>
      </c>
      <c r="D36" s="305">
        <v>0</v>
      </c>
      <c r="E36" s="65">
        <v>0</v>
      </c>
      <c r="F36" s="69">
        <f>E36-C36</f>
        <v>0</v>
      </c>
      <c r="G36" s="70">
        <f>IF(ISBLANK(F36),"  ",IF(C36&gt;0,F36/C36,IF(F36&gt;0,1,0)))</f>
        <v>0</v>
      </c>
      <c r="I36" s="225"/>
    </row>
    <row r="37" spans="1:14" ht="15" customHeight="1" x14ac:dyDescent="0.25">
      <c r="A37" s="75" t="s">
        <v>36</v>
      </c>
      <c r="B37" s="74"/>
      <c r="C37" s="74"/>
      <c r="D37" s="307"/>
      <c r="E37" s="74"/>
      <c r="F37" s="72"/>
      <c r="G37" s="70" t="str">
        <f>IF(ISBLANK(F37),"  ",IF(C37&gt;0,F37/C37,IF(F37&gt;0,1,0)))</f>
        <v xml:space="preserve">  </v>
      </c>
      <c r="I37" s="225"/>
    </row>
    <row r="38" spans="1:14" s="214" customFormat="1" ht="15" customHeight="1" x14ac:dyDescent="0.25">
      <c r="A38" s="79" t="s">
        <v>38</v>
      </c>
      <c r="B38" s="80">
        <v>5101469</v>
      </c>
      <c r="C38" s="80">
        <v>5101469</v>
      </c>
      <c r="D38" s="311">
        <v>5101469</v>
      </c>
      <c r="E38" s="80">
        <v>6774588</v>
      </c>
      <c r="F38" s="80">
        <f>E38-C38</f>
        <v>1673119</v>
      </c>
      <c r="G38" s="81">
        <f>IF(ISBLANK(F38),"  ",IF(C38&gt;0,F38/C38,IF(F38&gt;0,1,0)))</f>
        <v>0.32796808135068545</v>
      </c>
      <c r="I38" s="226"/>
    </row>
    <row r="39" spans="1:14" ht="15" customHeight="1" x14ac:dyDescent="0.25">
      <c r="A39" s="77" t="s">
        <v>39</v>
      </c>
      <c r="B39" s="74"/>
      <c r="C39" s="74"/>
      <c r="D39" s="307"/>
      <c r="E39" s="74"/>
      <c r="F39" s="74"/>
      <c r="G39" s="66"/>
      <c r="I39" s="225"/>
    </row>
    <row r="40" spans="1:14" ht="15" customHeight="1" x14ac:dyDescent="0.25">
      <c r="A40" s="82" t="s">
        <v>40</v>
      </c>
      <c r="B40" s="69">
        <v>0</v>
      </c>
      <c r="C40" s="69">
        <v>0</v>
      </c>
      <c r="D40" s="306">
        <v>0</v>
      </c>
      <c r="E40" s="69">
        <v>0</v>
      </c>
      <c r="F40" s="69">
        <f>E40-C40</f>
        <v>0</v>
      </c>
      <c r="G40" s="70">
        <f t="shared" ref="G40:G45" si="4">IF(ISBLANK(F40),"  ",IF(C40&gt;0,F40/C40,IF(F40&gt;0,1,0)))</f>
        <v>0</v>
      </c>
      <c r="I40" s="225"/>
    </row>
    <row r="41" spans="1:14" ht="15" customHeight="1" x14ac:dyDescent="0.25">
      <c r="A41" s="83" t="s">
        <v>41</v>
      </c>
      <c r="B41" s="69">
        <v>0</v>
      </c>
      <c r="C41" s="69">
        <v>0</v>
      </c>
      <c r="D41" s="306">
        <v>0</v>
      </c>
      <c r="E41" s="69">
        <v>0</v>
      </c>
      <c r="F41" s="69">
        <f t="shared" ref="F41:F45" si="5">E41-C41</f>
        <v>0</v>
      </c>
      <c r="G41" s="70">
        <f t="shared" si="4"/>
        <v>0</v>
      </c>
      <c r="I41" s="225"/>
    </row>
    <row r="42" spans="1:14" ht="15" customHeight="1" x14ac:dyDescent="0.25">
      <c r="A42" s="83" t="s">
        <v>42</v>
      </c>
      <c r="B42" s="69">
        <v>6586.2899999991059</v>
      </c>
      <c r="C42" s="69">
        <v>0</v>
      </c>
      <c r="D42" s="306">
        <v>0</v>
      </c>
      <c r="E42" s="69">
        <v>0</v>
      </c>
      <c r="F42" s="69">
        <f t="shared" si="5"/>
        <v>0</v>
      </c>
      <c r="G42" s="70">
        <f t="shared" si="4"/>
        <v>0</v>
      </c>
      <c r="I42" s="225"/>
    </row>
    <row r="43" spans="1:14" ht="15" customHeight="1" x14ac:dyDescent="0.25">
      <c r="A43" s="83" t="s">
        <v>43</v>
      </c>
      <c r="B43" s="69">
        <v>0</v>
      </c>
      <c r="C43" s="69">
        <v>0</v>
      </c>
      <c r="D43" s="306">
        <v>0</v>
      </c>
      <c r="E43" s="69">
        <v>0</v>
      </c>
      <c r="F43" s="69">
        <f t="shared" si="5"/>
        <v>0</v>
      </c>
      <c r="G43" s="70">
        <f t="shared" si="4"/>
        <v>0</v>
      </c>
      <c r="I43" s="225"/>
    </row>
    <row r="44" spans="1:14" ht="15" customHeight="1" x14ac:dyDescent="0.25">
      <c r="A44" s="84" t="s">
        <v>44</v>
      </c>
      <c r="B44" s="69">
        <v>0</v>
      </c>
      <c r="C44" s="69">
        <v>0</v>
      </c>
      <c r="D44" s="306">
        <v>0</v>
      </c>
      <c r="E44" s="69">
        <v>0</v>
      </c>
      <c r="F44" s="69">
        <f t="shared" si="5"/>
        <v>0</v>
      </c>
      <c r="G44" s="70">
        <f t="shared" si="4"/>
        <v>0</v>
      </c>
      <c r="I44" s="225"/>
    </row>
    <row r="45" spans="1:14" s="214" customFormat="1" ht="15" customHeight="1" x14ac:dyDescent="0.25">
      <c r="A45" s="77" t="s">
        <v>45</v>
      </c>
      <c r="B45" s="85">
        <v>6586.2899999991059</v>
      </c>
      <c r="C45" s="85">
        <v>0</v>
      </c>
      <c r="D45" s="315">
        <v>0</v>
      </c>
      <c r="E45" s="85">
        <v>0</v>
      </c>
      <c r="F45" s="87">
        <f t="shared" si="5"/>
        <v>0</v>
      </c>
      <c r="G45" s="81">
        <f t="shared" si="4"/>
        <v>0</v>
      </c>
      <c r="I45" s="226"/>
      <c r="N45" s="214" t="s">
        <v>46</v>
      </c>
    </row>
    <row r="46" spans="1:14" ht="15" customHeight="1" x14ac:dyDescent="0.25">
      <c r="A46" s="75" t="s">
        <v>46</v>
      </c>
      <c r="B46" s="74"/>
      <c r="C46" s="74"/>
      <c r="D46" s="307"/>
      <c r="E46" s="74"/>
      <c r="F46" s="74"/>
      <c r="G46" s="66"/>
      <c r="I46" s="225"/>
    </row>
    <row r="47" spans="1:14" s="214" customFormat="1" ht="15" customHeight="1" x14ac:dyDescent="0.25">
      <c r="A47" s="86" t="s">
        <v>47</v>
      </c>
      <c r="B47" s="87">
        <v>0</v>
      </c>
      <c r="C47" s="87">
        <v>0</v>
      </c>
      <c r="D47" s="310">
        <v>0</v>
      </c>
      <c r="E47" s="87">
        <v>0</v>
      </c>
      <c r="F47" s="87">
        <f>E47-C47</f>
        <v>0</v>
      </c>
      <c r="G47" s="81">
        <f>IF(ISBLANK(F47),"  ",IF(C47&gt;0,F47/C47,IF(F47&gt;0,1,0)))</f>
        <v>0</v>
      </c>
      <c r="I47" s="226"/>
    </row>
    <row r="48" spans="1:14" ht="15" customHeight="1" x14ac:dyDescent="0.25">
      <c r="A48" s="75" t="s">
        <v>46</v>
      </c>
      <c r="B48" s="80"/>
      <c r="C48" s="80"/>
      <c r="D48" s="311"/>
      <c r="E48" s="80"/>
      <c r="F48" s="74"/>
      <c r="G48" s="66"/>
      <c r="I48" s="226"/>
    </row>
    <row r="49" spans="1:9" ht="15" customHeight="1" x14ac:dyDescent="0.25">
      <c r="A49" s="86" t="s">
        <v>198</v>
      </c>
      <c r="B49" s="87">
        <v>0</v>
      </c>
      <c r="C49" s="87">
        <v>0</v>
      </c>
      <c r="D49" s="310">
        <v>0</v>
      </c>
      <c r="E49" s="87">
        <v>0</v>
      </c>
      <c r="F49" s="87">
        <f>E49-C49</f>
        <v>0</v>
      </c>
      <c r="G49" s="81">
        <f>IF(ISBLANK(F49)," ",IF(C49&gt;0,F49/C49,IF(F49&gt;0,1,0)))</f>
        <v>0</v>
      </c>
      <c r="I49" s="226"/>
    </row>
    <row r="50" spans="1:9" ht="15" customHeight="1" x14ac:dyDescent="0.25">
      <c r="A50" s="73"/>
      <c r="B50" s="65"/>
      <c r="C50" s="65"/>
      <c r="D50" s="305"/>
      <c r="E50" s="65"/>
      <c r="F50" s="65"/>
      <c r="G50" s="67"/>
      <c r="I50" s="225"/>
    </row>
    <row r="51" spans="1:9" s="214" customFormat="1" ht="15" customHeight="1" x14ac:dyDescent="0.25">
      <c r="A51" s="86" t="s">
        <v>48</v>
      </c>
      <c r="B51" s="87">
        <v>0</v>
      </c>
      <c r="C51" s="87">
        <v>0</v>
      </c>
      <c r="D51" s="310">
        <v>0</v>
      </c>
      <c r="E51" s="87">
        <v>0</v>
      </c>
      <c r="F51" s="87">
        <f>E51-C51</f>
        <v>0</v>
      </c>
      <c r="G51" s="81">
        <f>IF(ISBLANK(F51),"  ",IF(C51&gt;0,F51/C51,IF(F51&gt;0,1,0)))</f>
        <v>0</v>
      </c>
      <c r="I51" s="226"/>
    </row>
    <row r="52" spans="1:9" ht="15" customHeight="1" x14ac:dyDescent="0.25">
      <c r="A52" s="75" t="s">
        <v>46</v>
      </c>
      <c r="B52" s="74"/>
      <c r="C52" s="74"/>
      <c r="D52" s="307"/>
      <c r="E52" s="74"/>
      <c r="F52" s="74"/>
      <c r="G52" s="66"/>
      <c r="I52" s="225"/>
    </row>
    <row r="53" spans="1:9" s="214" customFormat="1" ht="15" customHeight="1" x14ac:dyDescent="0.25">
      <c r="A53" s="77" t="s">
        <v>49</v>
      </c>
      <c r="B53" s="85">
        <v>4683269.29</v>
      </c>
      <c r="C53" s="85">
        <v>5350000.29</v>
      </c>
      <c r="D53" s="315">
        <v>5350000.29</v>
      </c>
      <c r="E53" s="85">
        <v>5350000</v>
      </c>
      <c r="F53" s="85">
        <f>E53-C53</f>
        <v>-0.2900000000372529</v>
      </c>
      <c r="G53" s="81">
        <f>IF(ISBLANK(F53),"  ",IF(C53&gt;0,F53/C53,IF(F53&gt;0,1,0)))</f>
        <v>-5.4205604545350948E-8</v>
      </c>
      <c r="I53" s="226"/>
    </row>
    <row r="54" spans="1:9" ht="15" customHeight="1" x14ac:dyDescent="0.25">
      <c r="A54" s="75" t="s">
        <v>46</v>
      </c>
      <c r="B54" s="74"/>
      <c r="C54" s="74"/>
      <c r="D54" s="307"/>
      <c r="E54" s="74"/>
      <c r="F54" s="74"/>
      <c r="G54" s="66"/>
      <c r="I54" s="225"/>
    </row>
    <row r="55" spans="1:9" s="214" customFormat="1" ht="15" customHeight="1" x14ac:dyDescent="0.25">
      <c r="A55" s="88" t="s">
        <v>50</v>
      </c>
      <c r="B55" s="89">
        <v>0</v>
      </c>
      <c r="C55" s="89">
        <v>0</v>
      </c>
      <c r="D55" s="316">
        <v>0</v>
      </c>
      <c r="E55" s="89">
        <v>0</v>
      </c>
      <c r="F55" s="89">
        <f>E55-C55</f>
        <v>0</v>
      </c>
      <c r="G55" s="81">
        <f>IF(ISBLANK(F55),"  ",IF(C55&gt;0,F55/C55,IF(F55&gt;0,1,0)))</f>
        <v>0</v>
      </c>
      <c r="I55" s="226"/>
    </row>
    <row r="56" spans="1:9" ht="15" customHeight="1" x14ac:dyDescent="0.25">
      <c r="A56" s="77"/>
      <c r="B56" s="65"/>
      <c r="C56" s="65"/>
      <c r="D56" s="305"/>
      <c r="E56" s="65"/>
      <c r="F56" s="65"/>
      <c r="G56" s="90"/>
      <c r="I56" s="225"/>
    </row>
    <row r="57" spans="1:9" s="214" customFormat="1" ht="15" customHeight="1" x14ac:dyDescent="0.25">
      <c r="A57" s="77" t="s">
        <v>51</v>
      </c>
      <c r="B57" s="85">
        <v>0</v>
      </c>
      <c r="C57" s="85">
        <v>0</v>
      </c>
      <c r="D57" s="315">
        <v>0</v>
      </c>
      <c r="E57" s="85">
        <v>0</v>
      </c>
      <c r="F57" s="89">
        <f>E57-C57</f>
        <v>0</v>
      </c>
      <c r="G57" s="81">
        <f>IF(ISBLANK(F57),"  ",IF(C57&gt;0,F57/C57,IF(F57&gt;0,1,0)))</f>
        <v>0</v>
      </c>
      <c r="I57" s="226"/>
    </row>
    <row r="58" spans="1:9" ht="15" customHeight="1" x14ac:dyDescent="0.25">
      <c r="A58" s="75"/>
      <c r="B58" s="74"/>
      <c r="C58" s="74"/>
      <c r="D58" s="307"/>
      <c r="E58" s="74"/>
      <c r="F58" s="74"/>
      <c r="G58" s="66"/>
      <c r="I58" s="225"/>
    </row>
    <row r="59" spans="1:9" s="214" customFormat="1" ht="15" customHeight="1" x14ac:dyDescent="0.25">
      <c r="A59" s="91" t="s">
        <v>52</v>
      </c>
      <c r="B59" s="85">
        <v>9778152</v>
      </c>
      <c r="C59" s="85">
        <v>10451469.289999999</v>
      </c>
      <c r="D59" s="315">
        <v>10451469.289999999</v>
      </c>
      <c r="E59" s="85">
        <v>12124588</v>
      </c>
      <c r="F59" s="85">
        <f>E59-C59</f>
        <v>1673118.7100000009</v>
      </c>
      <c r="G59" s="81">
        <f>IF(ISBLANK(F59),"  ",IF(C59&gt;0,F59/C59,IF(F59&gt;0,1,0)))</f>
        <v>0.1600845453950524</v>
      </c>
      <c r="I59" s="226"/>
    </row>
    <row r="60" spans="1:9" ht="15" customHeight="1" x14ac:dyDescent="0.25">
      <c r="A60" s="92"/>
      <c r="B60" s="74"/>
      <c r="C60" s="74"/>
      <c r="D60" s="307"/>
      <c r="E60" s="74"/>
      <c r="F60" s="74"/>
      <c r="G60" s="66" t="s">
        <v>46</v>
      </c>
      <c r="I60" s="225"/>
    </row>
    <row r="61" spans="1:9" ht="15" customHeight="1" x14ac:dyDescent="0.25">
      <c r="A61" s="93"/>
      <c r="B61" s="65"/>
      <c r="C61" s="65"/>
      <c r="D61" s="305"/>
      <c r="E61" s="65"/>
      <c r="F61" s="65"/>
      <c r="G61" s="67" t="s">
        <v>46</v>
      </c>
      <c r="I61" s="225"/>
    </row>
    <row r="62" spans="1:9" ht="15" customHeight="1" x14ac:dyDescent="0.25">
      <c r="A62" s="91" t="s">
        <v>53</v>
      </c>
      <c r="B62" s="65"/>
      <c r="C62" s="65"/>
      <c r="D62" s="305"/>
      <c r="E62" s="65"/>
      <c r="F62" s="65"/>
      <c r="G62" s="67"/>
      <c r="I62" s="225"/>
    </row>
    <row r="63" spans="1:9" ht="15" customHeight="1" x14ac:dyDescent="0.25">
      <c r="A63" s="73" t="s">
        <v>54</v>
      </c>
      <c r="B63" s="65">
        <v>4036117</v>
      </c>
      <c r="C63" s="65">
        <v>4404905</v>
      </c>
      <c r="D63" s="305">
        <v>4404905</v>
      </c>
      <c r="E63" s="65">
        <v>5002869</v>
      </c>
      <c r="F63" s="230">
        <f>E63-C63</f>
        <v>597964</v>
      </c>
      <c r="G63" s="70">
        <f t="shared" ref="G63:G76" si="6">IF(ISBLANK(F63),"  ",IF(C63&gt;0,F63/C63,IF(F63&gt;0,1,0)))</f>
        <v>0.13574957916232019</v>
      </c>
      <c r="I63" s="225"/>
    </row>
    <row r="64" spans="1:9" ht="15" customHeight="1" x14ac:dyDescent="0.25">
      <c r="A64" s="75" t="s">
        <v>55</v>
      </c>
      <c r="B64" s="74">
        <v>0</v>
      </c>
      <c r="C64" s="74">
        <v>0</v>
      </c>
      <c r="D64" s="307">
        <v>0</v>
      </c>
      <c r="E64" s="74">
        <v>0</v>
      </c>
      <c r="F64" s="230">
        <f t="shared" ref="F64:F76" si="7">E64-C64</f>
        <v>0</v>
      </c>
      <c r="G64" s="70">
        <f t="shared" si="6"/>
        <v>0</v>
      </c>
      <c r="I64" s="225"/>
    </row>
    <row r="65" spans="1:9" ht="15" customHeight="1" x14ac:dyDescent="0.25">
      <c r="A65" s="75" t="s">
        <v>56</v>
      </c>
      <c r="B65" s="74">
        <v>0</v>
      </c>
      <c r="C65" s="74">
        <v>0</v>
      </c>
      <c r="D65" s="307">
        <v>0</v>
      </c>
      <c r="E65" s="74">
        <v>0</v>
      </c>
      <c r="F65" s="230">
        <f t="shared" si="7"/>
        <v>0</v>
      </c>
      <c r="G65" s="70">
        <f t="shared" si="6"/>
        <v>0</v>
      </c>
      <c r="I65" s="225"/>
    </row>
    <row r="66" spans="1:9" ht="15" customHeight="1" x14ac:dyDescent="0.25">
      <c r="A66" s="75" t="s">
        <v>57</v>
      </c>
      <c r="B66" s="74">
        <v>363619</v>
      </c>
      <c r="C66" s="74">
        <v>363619</v>
      </c>
      <c r="D66" s="307">
        <v>363619</v>
      </c>
      <c r="E66" s="74">
        <v>417542</v>
      </c>
      <c r="F66" s="230">
        <f t="shared" si="7"/>
        <v>53923</v>
      </c>
      <c r="G66" s="70">
        <f t="shared" si="6"/>
        <v>0.14829533110206011</v>
      </c>
      <c r="I66" s="225"/>
    </row>
    <row r="67" spans="1:9" ht="15" customHeight="1" x14ac:dyDescent="0.25">
      <c r="A67" s="75" t="s">
        <v>58</v>
      </c>
      <c r="B67" s="74">
        <v>1156037</v>
      </c>
      <c r="C67" s="74">
        <v>1194638</v>
      </c>
      <c r="D67" s="307">
        <v>1194638</v>
      </c>
      <c r="E67" s="74">
        <v>1270434</v>
      </c>
      <c r="F67" s="230">
        <f t="shared" si="7"/>
        <v>75796</v>
      </c>
      <c r="G67" s="70">
        <f t="shared" si="6"/>
        <v>6.3446834940793784E-2</v>
      </c>
      <c r="I67" s="225"/>
    </row>
    <row r="68" spans="1:9" ht="15" customHeight="1" x14ac:dyDescent="0.25">
      <c r="A68" s="75" t="s">
        <v>59</v>
      </c>
      <c r="B68" s="74">
        <v>3177977</v>
      </c>
      <c r="C68" s="74">
        <v>3320756</v>
      </c>
      <c r="D68" s="307">
        <v>3320756</v>
      </c>
      <c r="E68" s="74">
        <v>3797118</v>
      </c>
      <c r="F68" s="230">
        <f t="shared" si="7"/>
        <v>476362</v>
      </c>
      <c r="G68" s="70">
        <f t="shared" si="6"/>
        <v>0.14344986503073395</v>
      </c>
      <c r="I68" s="225"/>
    </row>
    <row r="69" spans="1:9" ht="15" customHeight="1" x14ac:dyDescent="0.25">
      <c r="A69" s="75" t="s">
        <v>60</v>
      </c>
      <c r="B69" s="74">
        <v>4076</v>
      </c>
      <c r="C69" s="74">
        <v>4076</v>
      </c>
      <c r="D69" s="307">
        <v>4076</v>
      </c>
      <c r="E69" s="74">
        <v>10000</v>
      </c>
      <c r="F69" s="230">
        <f t="shared" si="7"/>
        <v>5924</v>
      </c>
      <c r="G69" s="70">
        <f t="shared" si="6"/>
        <v>1.4533856722276741</v>
      </c>
      <c r="I69" s="225"/>
    </row>
    <row r="70" spans="1:9" ht="15" customHeight="1" x14ac:dyDescent="0.25">
      <c r="A70" s="75" t="s">
        <v>61</v>
      </c>
      <c r="B70" s="74">
        <v>723312</v>
      </c>
      <c r="C70" s="74">
        <v>846461</v>
      </c>
      <c r="D70" s="307">
        <v>846461</v>
      </c>
      <c r="E70" s="74">
        <v>1111583</v>
      </c>
      <c r="F70" s="230">
        <f t="shared" si="7"/>
        <v>265122</v>
      </c>
      <c r="G70" s="70">
        <f t="shared" si="6"/>
        <v>0.31321230393367205</v>
      </c>
      <c r="I70" s="225"/>
    </row>
    <row r="71" spans="1:9" s="214" customFormat="1" ht="15" customHeight="1" x14ac:dyDescent="0.25">
      <c r="A71" s="94" t="s">
        <v>62</v>
      </c>
      <c r="B71" s="80">
        <v>9461138</v>
      </c>
      <c r="C71" s="80">
        <v>10134455</v>
      </c>
      <c r="D71" s="311">
        <v>10134455</v>
      </c>
      <c r="E71" s="80">
        <v>11609546</v>
      </c>
      <c r="F71" s="89">
        <f t="shared" si="7"/>
        <v>1475091</v>
      </c>
      <c r="G71" s="81">
        <f t="shared" si="6"/>
        <v>0.14555207951488264</v>
      </c>
      <c r="I71" s="226"/>
    </row>
    <row r="72" spans="1:9" ht="15" customHeight="1" x14ac:dyDescent="0.25">
      <c r="A72" s="75" t="s">
        <v>63</v>
      </c>
      <c r="B72" s="74">
        <v>0</v>
      </c>
      <c r="C72" s="74">
        <v>0</v>
      </c>
      <c r="D72" s="307">
        <v>0</v>
      </c>
      <c r="E72" s="74">
        <v>0</v>
      </c>
      <c r="F72" s="230">
        <f t="shared" si="7"/>
        <v>0</v>
      </c>
      <c r="G72" s="70">
        <f t="shared" si="6"/>
        <v>0</v>
      </c>
      <c r="I72" s="225"/>
    </row>
    <row r="73" spans="1:9" ht="15" customHeight="1" x14ac:dyDescent="0.25">
      <c r="A73" s="75" t="s">
        <v>64</v>
      </c>
      <c r="B73" s="74">
        <v>317014</v>
      </c>
      <c r="C73" s="74">
        <v>317014</v>
      </c>
      <c r="D73" s="307">
        <v>317014</v>
      </c>
      <c r="E73" s="74">
        <v>515042</v>
      </c>
      <c r="F73" s="230">
        <f t="shared" si="7"/>
        <v>198028</v>
      </c>
      <c r="G73" s="70">
        <f t="shared" si="6"/>
        <v>0.62466641851779414</v>
      </c>
      <c r="I73" s="225"/>
    </row>
    <row r="74" spans="1:9" ht="15" customHeight="1" x14ac:dyDescent="0.25">
      <c r="A74" s="75" t="s">
        <v>65</v>
      </c>
      <c r="B74" s="74">
        <v>0</v>
      </c>
      <c r="C74" s="74">
        <v>0</v>
      </c>
      <c r="D74" s="307">
        <v>0</v>
      </c>
      <c r="E74" s="74">
        <v>0</v>
      </c>
      <c r="F74" s="230">
        <f t="shared" si="7"/>
        <v>0</v>
      </c>
      <c r="G74" s="70">
        <f t="shared" si="6"/>
        <v>0</v>
      </c>
      <c r="I74" s="225"/>
    </row>
    <row r="75" spans="1:9" ht="15" customHeight="1" x14ac:dyDescent="0.25">
      <c r="A75" s="75" t="s">
        <v>66</v>
      </c>
      <c r="B75" s="74">
        <v>0</v>
      </c>
      <c r="C75" s="74">
        <v>0</v>
      </c>
      <c r="D75" s="307">
        <v>0</v>
      </c>
      <c r="E75" s="74">
        <v>0</v>
      </c>
      <c r="F75" s="230">
        <f t="shared" si="7"/>
        <v>0</v>
      </c>
      <c r="G75" s="70">
        <f t="shared" si="6"/>
        <v>0</v>
      </c>
      <c r="I75" s="225"/>
    </row>
    <row r="76" spans="1:9" s="214" customFormat="1" ht="15" customHeight="1" x14ac:dyDescent="0.25">
      <c r="A76" s="95" t="s">
        <v>67</v>
      </c>
      <c r="B76" s="96">
        <v>9778152</v>
      </c>
      <c r="C76" s="96">
        <v>10451469</v>
      </c>
      <c r="D76" s="317">
        <v>10451469</v>
      </c>
      <c r="E76" s="96">
        <v>12124588</v>
      </c>
      <c r="F76" s="89">
        <f t="shared" si="7"/>
        <v>1673119</v>
      </c>
      <c r="G76" s="81">
        <f t="shared" si="6"/>
        <v>0.16008457758426112</v>
      </c>
      <c r="I76" s="226"/>
    </row>
    <row r="77" spans="1:9" ht="15" customHeight="1" x14ac:dyDescent="0.25">
      <c r="A77" s="93"/>
      <c r="B77" s="65"/>
      <c r="C77" s="65"/>
      <c r="D77" s="305"/>
      <c r="E77" s="65"/>
      <c r="F77" s="65"/>
      <c r="G77" s="67"/>
      <c r="I77" s="225"/>
    </row>
    <row r="78" spans="1:9" ht="15" customHeight="1" x14ac:dyDescent="0.25">
      <c r="A78" s="91" t="s">
        <v>68</v>
      </c>
      <c r="B78" s="65"/>
      <c r="C78" s="65"/>
      <c r="D78" s="305"/>
      <c r="E78" s="65"/>
      <c r="F78" s="65"/>
      <c r="G78" s="67"/>
      <c r="I78" s="225"/>
    </row>
    <row r="79" spans="1:9" ht="15" customHeight="1" x14ac:dyDescent="0.25">
      <c r="A79" s="73" t="s">
        <v>69</v>
      </c>
      <c r="B79" s="69">
        <v>5313421</v>
      </c>
      <c r="C79" s="69">
        <v>5608421</v>
      </c>
      <c r="D79" s="306">
        <v>5608421</v>
      </c>
      <c r="E79" s="69">
        <v>6195728</v>
      </c>
      <c r="F79" s="65">
        <f>E79-C79</f>
        <v>587307</v>
      </c>
      <c r="G79" s="70">
        <f t="shared" ref="G79:G97" si="8">IF(ISBLANK(F79),"  ",IF(C79&gt;0,F79/C79,IF(F79&gt;0,1,0)))</f>
        <v>0.10471877913587443</v>
      </c>
      <c r="I79" s="225"/>
    </row>
    <row r="80" spans="1:9" ht="15" customHeight="1" x14ac:dyDescent="0.25">
      <c r="A80" s="75" t="s">
        <v>70</v>
      </c>
      <c r="B80" s="72">
        <v>0</v>
      </c>
      <c r="C80" s="72">
        <v>0</v>
      </c>
      <c r="D80" s="314">
        <v>0</v>
      </c>
      <c r="E80" s="72">
        <v>0</v>
      </c>
      <c r="F80" s="74">
        <f>E80-C80</f>
        <v>0</v>
      </c>
      <c r="G80" s="70">
        <f t="shared" si="8"/>
        <v>0</v>
      </c>
      <c r="I80" s="225"/>
    </row>
    <row r="81" spans="1:9" ht="15" customHeight="1" x14ac:dyDescent="0.25">
      <c r="A81" s="75" t="s">
        <v>71</v>
      </c>
      <c r="B81" s="65">
        <v>3016310</v>
      </c>
      <c r="C81" s="65">
        <v>3090098</v>
      </c>
      <c r="D81" s="305">
        <v>3090098</v>
      </c>
      <c r="E81" s="65">
        <v>3393642</v>
      </c>
      <c r="F81" s="74">
        <f t="shared" ref="F81:F96" si="9">E81-C81</f>
        <v>303544</v>
      </c>
      <c r="G81" s="70">
        <f t="shared" si="8"/>
        <v>9.8231188784303924E-2</v>
      </c>
      <c r="I81" s="225"/>
    </row>
    <row r="82" spans="1:9" s="214" customFormat="1" ht="15" customHeight="1" x14ac:dyDescent="0.25">
      <c r="A82" s="94" t="s">
        <v>72</v>
      </c>
      <c r="B82" s="96">
        <v>8329731</v>
      </c>
      <c r="C82" s="96">
        <v>8698519</v>
      </c>
      <c r="D82" s="317">
        <v>8698519</v>
      </c>
      <c r="E82" s="96">
        <v>9589370</v>
      </c>
      <c r="F82" s="80">
        <f t="shared" si="9"/>
        <v>890851</v>
      </c>
      <c r="G82" s="81">
        <f t="shared" si="8"/>
        <v>0.10241410060724131</v>
      </c>
      <c r="I82" s="226"/>
    </row>
    <row r="83" spans="1:9" ht="15" customHeight="1" x14ac:dyDescent="0.25">
      <c r="A83" s="75" t="s">
        <v>73</v>
      </c>
      <c r="B83" s="72">
        <v>7440</v>
      </c>
      <c r="C83" s="72">
        <v>96227</v>
      </c>
      <c r="D83" s="314">
        <v>96227</v>
      </c>
      <c r="E83" s="72">
        <v>185948</v>
      </c>
      <c r="F83" s="74">
        <f t="shared" si="9"/>
        <v>89721</v>
      </c>
      <c r="G83" s="70">
        <f t="shared" si="8"/>
        <v>0.93238903841957044</v>
      </c>
      <c r="I83" s="225"/>
    </row>
    <row r="84" spans="1:9" ht="15" customHeight="1" x14ac:dyDescent="0.25">
      <c r="A84" s="75" t="s">
        <v>74</v>
      </c>
      <c r="B84" s="69">
        <v>867180</v>
      </c>
      <c r="C84" s="69">
        <v>1032562</v>
      </c>
      <c r="D84" s="306">
        <v>1032562</v>
      </c>
      <c r="E84" s="69">
        <v>1278393</v>
      </c>
      <c r="F84" s="74">
        <f t="shared" si="9"/>
        <v>245831</v>
      </c>
      <c r="G84" s="70">
        <f t="shared" si="8"/>
        <v>0.23807868195808096</v>
      </c>
      <c r="I84" s="225"/>
    </row>
    <row r="85" spans="1:9" ht="15" customHeight="1" x14ac:dyDescent="0.25">
      <c r="A85" s="75" t="s">
        <v>75</v>
      </c>
      <c r="B85" s="65">
        <v>60478</v>
      </c>
      <c r="C85" s="65">
        <v>105882</v>
      </c>
      <c r="D85" s="305">
        <v>105882</v>
      </c>
      <c r="E85" s="65">
        <v>198822</v>
      </c>
      <c r="F85" s="74">
        <f t="shared" si="9"/>
        <v>92940</v>
      </c>
      <c r="G85" s="70">
        <f t="shared" si="8"/>
        <v>0.87776959256530851</v>
      </c>
      <c r="I85" s="225"/>
    </row>
    <row r="86" spans="1:9" s="214" customFormat="1" ht="15" customHeight="1" x14ac:dyDescent="0.25">
      <c r="A86" s="78" t="s">
        <v>76</v>
      </c>
      <c r="B86" s="96">
        <v>935098</v>
      </c>
      <c r="C86" s="96">
        <v>1234671</v>
      </c>
      <c r="D86" s="317">
        <v>1234671</v>
      </c>
      <c r="E86" s="96">
        <v>1663163</v>
      </c>
      <c r="F86" s="74">
        <f t="shared" si="9"/>
        <v>428492</v>
      </c>
      <c r="G86" s="81">
        <f t="shared" si="8"/>
        <v>0.34704953789309056</v>
      </c>
      <c r="I86" s="226"/>
    </row>
    <row r="87" spans="1:9" ht="15" customHeight="1" x14ac:dyDescent="0.25">
      <c r="A87" s="75" t="s">
        <v>77</v>
      </c>
      <c r="B87" s="65">
        <v>27658</v>
      </c>
      <c r="C87" s="65">
        <v>27658</v>
      </c>
      <c r="D87" s="305">
        <v>27658</v>
      </c>
      <c r="E87" s="65">
        <v>65858</v>
      </c>
      <c r="F87" s="74">
        <f t="shared" si="9"/>
        <v>38200</v>
      </c>
      <c r="G87" s="70">
        <f t="shared" si="8"/>
        <v>1.381155542700123</v>
      </c>
      <c r="I87" s="225"/>
    </row>
    <row r="88" spans="1:9" ht="15" customHeight="1" x14ac:dyDescent="0.25">
      <c r="A88" s="75" t="s">
        <v>78</v>
      </c>
      <c r="B88" s="74">
        <v>27058</v>
      </c>
      <c r="C88" s="74">
        <v>27058</v>
      </c>
      <c r="D88" s="307">
        <v>27058</v>
      </c>
      <c r="E88" s="74">
        <v>32982</v>
      </c>
      <c r="F88" s="74">
        <f t="shared" si="9"/>
        <v>5924</v>
      </c>
      <c r="G88" s="70">
        <f t="shared" si="8"/>
        <v>0.21893709808559392</v>
      </c>
      <c r="I88" s="225"/>
    </row>
    <row r="89" spans="1:9" ht="15" customHeight="1" x14ac:dyDescent="0.25">
      <c r="A89" s="75" t="s">
        <v>79</v>
      </c>
      <c r="B89" s="74">
        <v>0</v>
      </c>
      <c r="C89" s="74">
        <v>0</v>
      </c>
      <c r="D89" s="307">
        <v>0</v>
      </c>
      <c r="E89" s="74">
        <v>0</v>
      </c>
      <c r="F89" s="74">
        <f t="shared" si="9"/>
        <v>0</v>
      </c>
      <c r="G89" s="70">
        <f t="shared" si="8"/>
        <v>0</v>
      </c>
      <c r="I89" s="225"/>
    </row>
    <row r="90" spans="1:9" ht="15" customHeight="1" x14ac:dyDescent="0.25">
      <c r="A90" s="75" t="s">
        <v>80</v>
      </c>
      <c r="B90" s="74">
        <v>422868</v>
      </c>
      <c r="C90" s="74">
        <v>422868</v>
      </c>
      <c r="D90" s="307">
        <v>422868</v>
      </c>
      <c r="E90" s="74">
        <v>637842</v>
      </c>
      <c r="F90" s="74">
        <f t="shared" si="9"/>
        <v>214974</v>
      </c>
      <c r="G90" s="70">
        <f t="shared" si="8"/>
        <v>0.50837140668009873</v>
      </c>
      <c r="I90" s="225"/>
    </row>
    <row r="91" spans="1:9" s="214" customFormat="1" ht="15" customHeight="1" x14ac:dyDescent="0.25">
      <c r="A91" s="78" t="s">
        <v>81</v>
      </c>
      <c r="B91" s="80">
        <v>477584</v>
      </c>
      <c r="C91" s="80">
        <v>477584</v>
      </c>
      <c r="D91" s="311">
        <v>477584</v>
      </c>
      <c r="E91" s="80">
        <v>736682</v>
      </c>
      <c r="F91" s="80">
        <f t="shared" si="9"/>
        <v>259098</v>
      </c>
      <c r="G91" s="81">
        <f t="shared" si="8"/>
        <v>0.54251817481322662</v>
      </c>
      <c r="I91" s="226"/>
    </row>
    <row r="92" spans="1:9" ht="15" customHeight="1" x14ac:dyDescent="0.25">
      <c r="A92" s="75" t="s">
        <v>82</v>
      </c>
      <c r="B92" s="74">
        <v>35739</v>
      </c>
      <c r="C92" s="74">
        <v>40695</v>
      </c>
      <c r="D92" s="307">
        <v>40695</v>
      </c>
      <c r="E92" s="74">
        <v>125373</v>
      </c>
      <c r="F92" s="74">
        <f t="shared" si="9"/>
        <v>84678</v>
      </c>
      <c r="G92" s="70">
        <f t="shared" si="8"/>
        <v>2.0807961666052339</v>
      </c>
      <c r="I92" s="225"/>
    </row>
    <row r="93" spans="1:9" ht="15" customHeight="1" x14ac:dyDescent="0.25">
      <c r="A93" s="75" t="s">
        <v>83</v>
      </c>
      <c r="B93" s="74">
        <v>0</v>
      </c>
      <c r="C93" s="74">
        <v>0</v>
      </c>
      <c r="D93" s="307">
        <v>0</v>
      </c>
      <c r="E93" s="74">
        <v>10000</v>
      </c>
      <c r="F93" s="74">
        <f t="shared" si="9"/>
        <v>10000</v>
      </c>
      <c r="G93" s="70">
        <f t="shared" si="8"/>
        <v>1</v>
      </c>
      <c r="I93" s="225"/>
    </row>
    <row r="94" spans="1:9" ht="15" customHeight="1" x14ac:dyDescent="0.25">
      <c r="A94" s="83" t="s">
        <v>84</v>
      </c>
      <c r="B94" s="74">
        <v>0</v>
      </c>
      <c r="C94" s="74">
        <v>0</v>
      </c>
      <c r="D94" s="307">
        <v>0</v>
      </c>
      <c r="E94" s="74">
        <v>0</v>
      </c>
      <c r="F94" s="74">
        <f t="shared" si="9"/>
        <v>0</v>
      </c>
      <c r="G94" s="70">
        <f t="shared" si="8"/>
        <v>0</v>
      </c>
      <c r="I94" s="225"/>
    </row>
    <row r="95" spans="1:9" s="214" customFormat="1" ht="15" customHeight="1" x14ac:dyDescent="0.25">
      <c r="A95" s="97" t="s">
        <v>85</v>
      </c>
      <c r="B95" s="96">
        <v>35739</v>
      </c>
      <c r="C95" s="96">
        <v>40695</v>
      </c>
      <c r="D95" s="317">
        <v>40695</v>
      </c>
      <c r="E95" s="96">
        <v>135373</v>
      </c>
      <c r="F95" s="74">
        <f t="shared" si="9"/>
        <v>94678</v>
      </c>
      <c r="G95" s="81">
        <f t="shared" si="8"/>
        <v>2.3265266003194496</v>
      </c>
      <c r="I95" s="226"/>
    </row>
    <row r="96" spans="1:9" ht="15" customHeight="1" x14ac:dyDescent="0.25">
      <c r="A96" s="83" t="s">
        <v>86</v>
      </c>
      <c r="B96" s="74">
        <v>0</v>
      </c>
      <c r="C96" s="74">
        <v>0</v>
      </c>
      <c r="D96" s="307">
        <v>0</v>
      </c>
      <c r="E96" s="74">
        <v>0</v>
      </c>
      <c r="F96" s="74">
        <f t="shared" si="9"/>
        <v>0</v>
      </c>
      <c r="G96" s="70">
        <f t="shared" si="8"/>
        <v>0</v>
      </c>
      <c r="I96" s="225"/>
    </row>
    <row r="97" spans="1:10" s="214" customFormat="1" ht="15" customHeight="1" thickBot="1" x14ac:dyDescent="0.3">
      <c r="A97" s="195" t="s">
        <v>67</v>
      </c>
      <c r="B97" s="196">
        <v>9778152</v>
      </c>
      <c r="C97" s="196">
        <v>10451469</v>
      </c>
      <c r="D97" s="313">
        <v>10451469</v>
      </c>
      <c r="E97" s="196">
        <v>12124588</v>
      </c>
      <c r="F97" s="196">
        <f>E97-C97</f>
        <v>1673119</v>
      </c>
      <c r="G97" s="198">
        <f t="shared" si="8"/>
        <v>0.16008457758426112</v>
      </c>
      <c r="I97" s="226"/>
    </row>
    <row r="98" spans="1:10" ht="15" customHeight="1" thickTop="1" x14ac:dyDescent="0.4">
      <c r="A98" s="4"/>
      <c r="B98" s="5"/>
      <c r="C98" s="14"/>
      <c r="D98" s="212"/>
      <c r="E98" s="14"/>
      <c r="F98" s="5"/>
      <c r="G98" s="6" t="s">
        <v>46</v>
      </c>
      <c r="I98" s="212"/>
      <c r="J98" s="212"/>
    </row>
    <row r="99" spans="1:10" x14ac:dyDescent="0.25">
      <c r="A99" s="7" t="s">
        <v>196</v>
      </c>
    </row>
    <row r="100" spans="1:10" x14ac:dyDescent="0.25">
      <c r="A100" s="7" t="s">
        <v>190</v>
      </c>
    </row>
  </sheetData>
  <mergeCells count="1">
    <mergeCell ref="D2:D3"/>
  </mergeCells>
  <hyperlinks>
    <hyperlink ref="J2" location="Home!A1" tooltip="Home" display="Home" xr:uid="{00000000-0004-0000-2C00-000000000000}"/>
  </hyperlinks>
  <printOptions horizontalCentered="1" verticalCentered="1"/>
  <pageMargins left="0.25" right="0.25" top="0.75" bottom="0.75" header="0.3" footer="0.3"/>
  <pageSetup scale="46" fitToWidth="0"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 codeName="Sheet46">
    <pageSetUpPr fitToPage="1"/>
  </sheetPr>
  <dimension ref="A1:N100"/>
  <sheetViews>
    <sheetView workbookViewId="0">
      <pane xSplit="1" ySplit="5" topLeftCell="B42" activePane="bottomRight" state="frozen"/>
      <selection activeCell="I2" sqref="I2"/>
      <selection pane="topRight" activeCell="I2" sqref="I2"/>
      <selection pane="bottomLeft" activeCell="I2" sqref="I2"/>
      <selection pane="bottomRight" activeCell="I2" sqref="I2"/>
    </sheetView>
  </sheetViews>
  <sheetFormatPr defaultColWidth="9.140625" defaultRowHeight="15.75" x14ac:dyDescent="0.25"/>
  <cols>
    <col min="1" max="1" width="66.5703125" style="11" customWidth="1"/>
    <col min="2" max="3" width="23.7109375" style="12" customWidth="1"/>
    <col min="4" max="4" width="27.140625" style="139" bestFit="1" customWidth="1"/>
    <col min="5" max="6" width="23.7109375" style="12" customWidth="1"/>
    <col min="7" max="7" width="23.7109375" style="13" customWidth="1"/>
    <col min="9" max="9" width="7.7109375" style="139" customWidth="1"/>
    <col min="10" max="10" width="11.5703125" style="139" customWidth="1"/>
    <col min="11" max="16384" width="9.140625" style="139"/>
  </cols>
  <sheetData>
    <row r="1" spans="1:10" ht="19.5" customHeight="1" thickBot="1" x14ac:dyDescent="0.35">
      <c r="A1" s="30" t="s">
        <v>0</v>
      </c>
      <c r="B1" s="31"/>
      <c r="E1" s="32" t="s">
        <v>1</v>
      </c>
      <c r="F1" s="29" t="s">
        <v>109</v>
      </c>
      <c r="G1" s="40"/>
      <c r="J1" s="142"/>
    </row>
    <row r="2" spans="1:10" ht="19.5" customHeight="1" thickBot="1" x14ac:dyDescent="0.3">
      <c r="A2" s="30" t="s">
        <v>2</v>
      </c>
      <c r="B2" s="31"/>
      <c r="C2" s="31"/>
      <c r="D2" s="355" t="s">
        <v>207</v>
      </c>
      <c r="E2" s="31"/>
      <c r="F2" s="31"/>
      <c r="G2" s="36"/>
      <c r="I2" s="142"/>
      <c r="J2" s="209" t="s">
        <v>187</v>
      </c>
    </row>
    <row r="3" spans="1:10" ht="19.5" customHeight="1" thickBot="1" x14ac:dyDescent="0.3">
      <c r="A3" s="37" t="s">
        <v>3</v>
      </c>
      <c r="B3" s="38"/>
      <c r="C3" s="38"/>
      <c r="D3" s="356"/>
      <c r="E3" s="38"/>
      <c r="F3" s="38"/>
      <c r="G3" s="39"/>
      <c r="I3" s="142"/>
      <c r="J3" s="142"/>
    </row>
    <row r="4" spans="1:10" ht="15" customHeight="1" thickTop="1" x14ac:dyDescent="0.25">
      <c r="A4" s="57" t="s">
        <v>4</v>
      </c>
      <c r="B4" s="58" t="s">
        <v>5</v>
      </c>
      <c r="C4" s="59" t="s">
        <v>6</v>
      </c>
      <c r="D4" s="303" t="s">
        <v>212</v>
      </c>
      <c r="E4" s="59" t="s">
        <v>6</v>
      </c>
      <c r="F4" s="59" t="s">
        <v>7</v>
      </c>
      <c r="G4" s="60" t="s">
        <v>8</v>
      </c>
      <c r="I4" s="224"/>
    </row>
    <row r="5" spans="1:10" s="140" customFormat="1" ht="15" customHeight="1" x14ac:dyDescent="0.25">
      <c r="A5" s="61"/>
      <c r="B5" s="62" t="s">
        <v>197</v>
      </c>
      <c r="C5" s="62" t="s">
        <v>208</v>
      </c>
      <c r="D5" s="304" t="s">
        <v>210</v>
      </c>
      <c r="E5" s="62" t="s">
        <v>209</v>
      </c>
      <c r="F5" s="62" t="s">
        <v>197</v>
      </c>
      <c r="G5" s="63" t="s">
        <v>9</v>
      </c>
      <c r="I5" s="224"/>
    </row>
    <row r="6" spans="1:10" ht="15" customHeight="1" x14ac:dyDescent="0.25">
      <c r="A6" s="64" t="s">
        <v>10</v>
      </c>
      <c r="B6" s="65"/>
      <c r="C6" s="65"/>
      <c r="D6" s="305"/>
      <c r="E6" s="65"/>
      <c r="F6" s="65"/>
      <c r="G6" s="66"/>
      <c r="I6" s="225"/>
    </row>
    <row r="7" spans="1:10" ht="15" customHeight="1" x14ac:dyDescent="0.25">
      <c r="A7" s="64" t="s">
        <v>11</v>
      </c>
      <c r="B7" s="65"/>
      <c r="C7" s="65"/>
      <c r="D7" s="305"/>
      <c r="E7" s="65"/>
      <c r="F7" s="65"/>
      <c r="G7" s="67"/>
      <c r="I7" s="225"/>
    </row>
    <row r="8" spans="1:10" ht="15" customHeight="1" x14ac:dyDescent="0.25">
      <c r="A8" s="68" t="s">
        <v>12</v>
      </c>
      <c r="B8" s="69">
        <v>3929575</v>
      </c>
      <c r="C8" s="69">
        <v>3929575</v>
      </c>
      <c r="D8" s="306">
        <v>3929575</v>
      </c>
      <c r="E8" s="69">
        <v>6200614</v>
      </c>
      <c r="F8" s="69">
        <f>E8-C8</f>
        <v>2271039</v>
      </c>
      <c r="G8" s="70">
        <f t="shared" ref="G8:G31" si="0">IF(ISBLANK(F8),"  ",IF(C8&gt;0,F8/C8,IF(F8&gt;0,1,0)))</f>
        <v>0.57793501841802231</v>
      </c>
      <c r="I8" s="225"/>
    </row>
    <row r="9" spans="1:10" ht="15" customHeight="1" x14ac:dyDescent="0.25">
      <c r="A9" s="68" t="s">
        <v>13</v>
      </c>
      <c r="B9" s="69">
        <v>0</v>
      </c>
      <c r="C9" s="69">
        <v>0</v>
      </c>
      <c r="D9" s="306">
        <v>0</v>
      </c>
      <c r="E9" s="69">
        <v>0</v>
      </c>
      <c r="F9" s="69">
        <f>E9-C9</f>
        <v>0</v>
      </c>
      <c r="G9" s="70">
        <f t="shared" si="0"/>
        <v>0</v>
      </c>
      <c r="I9" s="225"/>
    </row>
    <row r="10" spans="1:10" ht="15" customHeight="1" x14ac:dyDescent="0.25">
      <c r="A10" s="71" t="s">
        <v>14</v>
      </c>
      <c r="B10" s="72">
        <v>147200</v>
      </c>
      <c r="C10" s="72">
        <v>147200</v>
      </c>
      <c r="D10" s="314">
        <v>147200</v>
      </c>
      <c r="E10" s="72">
        <v>148395</v>
      </c>
      <c r="F10" s="69">
        <f t="shared" ref="F10:F31" si="1">E10-C10</f>
        <v>1195</v>
      </c>
      <c r="G10" s="70">
        <f t="shared" si="0"/>
        <v>8.1182065217391304E-3</v>
      </c>
      <c r="I10" s="225"/>
    </row>
    <row r="11" spans="1:10" ht="15" customHeight="1" x14ac:dyDescent="0.25">
      <c r="A11" s="73" t="s">
        <v>15</v>
      </c>
      <c r="B11" s="74">
        <v>0</v>
      </c>
      <c r="C11" s="74">
        <v>0</v>
      </c>
      <c r="D11" s="307">
        <v>0</v>
      </c>
      <c r="E11" s="74">
        <v>0</v>
      </c>
      <c r="F11" s="69">
        <f t="shared" si="1"/>
        <v>0</v>
      </c>
      <c r="G11" s="70">
        <f t="shared" si="0"/>
        <v>0</v>
      </c>
      <c r="I11" s="225"/>
    </row>
    <row r="12" spans="1:10" ht="15" customHeight="1" x14ac:dyDescent="0.25">
      <c r="A12" s="75" t="s">
        <v>16</v>
      </c>
      <c r="B12" s="74">
        <v>147200</v>
      </c>
      <c r="C12" s="74">
        <v>147200</v>
      </c>
      <c r="D12" s="307">
        <v>147200</v>
      </c>
      <c r="E12" s="74">
        <v>148395</v>
      </c>
      <c r="F12" s="69">
        <f t="shared" si="1"/>
        <v>1195</v>
      </c>
      <c r="G12" s="70">
        <f t="shared" si="0"/>
        <v>8.1182065217391304E-3</v>
      </c>
      <c r="I12" s="225"/>
    </row>
    <row r="13" spans="1:10" ht="15" customHeight="1" x14ac:dyDescent="0.25">
      <c r="A13" s="75" t="s">
        <v>17</v>
      </c>
      <c r="B13" s="74">
        <v>0</v>
      </c>
      <c r="C13" s="74">
        <v>0</v>
      </c>
      <c r="D13" s="307">
        <v>0</v>
      </c>
      <c r="E13" s="74">
        <v>0</v>
      </c>
      <c r="F13" s="69">
        <f t="shared" si="1"/>
        <v>0</v>
      </c>
      <c r="G13" s="70">
        <f t="shared" si="0"/>
        <v>0</v>
      </c>
      <c r="I13" s="225"/>
    </row>
    <row r="14" spans="1:10" ht="15" customHeight="1" x14ac:dyDescent="0.25">
      <c r="A14" s="75" t="s">
        <v>18</v>
      </c>
      <c r="B14" s="74">
        <v>0</v>
      </c>
      <c r="C14" s="74">
        <v>0</v>
      </c>
      <c r="D14" s="307">
        <v>0</v>
      </c>
      <c r="E14" s="74">
        <v>0</v>
      </c>
      <c r="F14" s="69">
        <f t="shared" si="1"/>
        <v>0</v>
      </c>
      <c r="G14" s="70">
        <f t="shared" si="0"/>
        <v>0</v>
      </c>
      <c r="I14" s="225"/>
    </row>
    <row r="15" spans="1:10" ht="15" customHeight="1" x14ac:dyDescent="0.25">
      <c r="A15" s="75" t="s">
        <v>19</v>
      </c>
      <c r="B15" s="74">
        <v>0</v>
      </c>
      <c r="C15" s="74">
        <v>0</v>
      </c>
      <c r="D15" s="307">
        <v>0</v>
      </c>
      <c r="E15" s="74">
        <v>0</v>
      </c>
      <c r="F15" s="69">
        <f t="shared" si="1"/>
        <v>0</v>
      </c>
      <c r="G15" s="70">
        <f t="shared" si="0"/>
        <v>0</v>
      </c>
      <c r="I15" s="225"/>
    </row>
    <row r="16" spans="1:10" ht="15" customHeight="1" x14ac:dyDescent="0.25">
      <c r="A16" s="75" t="s">
        <v>20</v>
      </c>
      <c r="B16" s="74">
        <v>0</v>
      </c>
      <c r="C16" s="74">
        <v>0</v>
      </c>
      <c r="D16" s="307">
        <v>0</v>
      </c>
      <c r="E16" s="74">
        <v>0</v>
      </c>
      <c r="F16" s="69">
        <f t="shared" si="1"/>
        <v>0</v>
      </c>
      <c r="G16" s="70">
        <f t="shared" si="0"/>
        <v>0</v>
      </c>
      <c r="I16" s="225"/>
    </row>
    <row r="17" spans="1:9" ht="15" customHeight="1" x14ac:dyDescent="0.25">
      <c r="A17" s="75" t="s">
        <v>21</v>
      </c>
      <c r="B17" s="74">
        <v>0</v>
      </c>
      <c r="C17" s="74">
        <v>0</v>
      </c>
      <c r="D17" s="307">
        <v>0</v>
      </c>
      <c r="E17" s="74">
        <v>0</v>
      </c>
      <c r="F17" s="69">
        <f t="shared" si="1"/>
        <v>0</v>
      </c>
      <c r="G17" s="70">
        <f t="shared" si="0"/>
        <v>0</v>
      </c>
      <c r="I17" s="225"/>
    </row>
    <row r="18" spans="1:9" ht="15" customHeight="1" x14ac:dyDescent="0.25">
      <c r="A18" s="75" t="s">
        <v>22</v>
      </c>
      <c r="B18" s="74">
        <v>0</v>
      </c>
      <c r="C18" s="74">
        <v>0</v>
      </c>
      <c r="D18" s="307">
        <v>0</v>
      </c>
      <c r="E18" s="74">
        <v>0</v>
      </c>
      <c r="F18" s="69">
        <f t="shared" si="1"/>
        <v>0</v>
      </c>
      <c r="G18" s="70">
        <f t="shared" si="0"/>
        <v>0</v>
      </c>
      <c r="I18" s="225"/>
    </row>
    <row r="19" spans="1:9" ht="15" customHeight="1" x14ac:dyDescent="0.25">
      <c r="A19" s="75" t="s">
        <v>23</v>
      </c>
      <c r="B19" s="74">
        <v>0</v>
      </c>
      <c r="C19" s="74">
        <v>0</v>
      </c>
      <c r="D19" s="307">
        <v>0</v>
      </c>
      <c r="E19" s="74">
        <v>0</v>
      </c>
      <c r="F19" s="69">
        <f t="shared" si="1"/>
        <v>0</v>
      </c>
      <c r="G19" s="70">
        <f t="shared" si="0"/>
        <v>0</v>
      </c>
      <c r="I19" s="225"/>
    </row>
    <row r="20" spans="1:9" ht="15" customHeight="1" x14ac:dyDescent="0.25">
      <c r="A20" s="75" t="s">
        <v>24</v>
      </c>
      <c r="B20" s="74">
        <v>0</v>
      </c>
      <c r="C20" s="74">
        <v>0</v>
      </c>
      <c r="D20" s="307">
        <v>0</v>
      </c>
      <c r="E20" s="74">
        <v>0</v>
      </c>
      <c r="F20" s="69">
        <f t="shared" si="1"/>
        <v>0</v>
      </c>
      <c r="G20" s="70">
        <f t="shared" si="0"/>
        <v>0</v>
      </c>
      <c r="I20" s="225"/>
    </row>
    <row r="21" spans="1:9" ht="15" customHeight="1" x14ac:dyDescent="0.25">
      <c r="A21" s="75" t="s">
        <v>25</v>
      </c>
      <c r="B21" s="74">
        <v>0</v>
      </c>
      <c r="C21" s="74">
        <v>0</v>
      </c>
      <c r="D21" s="307">
        <v>0</v>
      </c>
      <c r="E21" s="74">
        <v>0</v>
      </c>
      <c r="F21" s="69">
        <f t="shared" si="1"/>
        <v>0</v>
      </c>
      <c r="G21" s="70">
        <f t="shared" si="0"/>
        <v>0</v>
      </c>
      <c r="I21" s="225"/>
    </row>
    <row r="22" spans="1:9" ht="15" customHeight="1" x14ac:dyDescent="0.25">
      <c r="A22" s="75" t="s">
        <v>26</v>
      </c>
      <c r="B22" s="74">
        <v>0</v>
      </c>
      <c r="C22" s="74">
        <v>0</v>
      </c>
      <c r="D22" s="307">
        <v>0</v>
      </c>
      <c r="E22" s="74">
        <v>0</v>
      </c>
      <c r="F22" s="69">
        <f t="shared" si="1"/>
        <v>0</v>
      </c>
      <c r="G22" s="70">
        <f t="shared" si="0"/>
        <v>0</v>
      </c>
      <c r="I22" s="225"/>
    </row>
    <row r="23" spans="1:9" ht="15" customHeight="1" x14ac:dyDescent="0.25">
      <c r="A23" s="76" t="s">
        <v>27</v>
      </c>
      <c r="B23" s="74">
        <v>0</v>
      </c>
      <c r="C23" s="74">
        <v>0</v>
      </c>
      <c r="D23" s="307">
        <v>0</v>
      </c>
      <c r="E23" s="74">
        <v>0</v>
      </c>
      <c r="F23" s="69">
        <f t="shared" si="1"/>
        <v>0</v>
      </c>
      <c r="G23" s="70">
        <f t="shared" si="0"/>
        <v>0</v>
      </c>
      <c r="I23" s="225"/>
    </row>
    <row r="24" spans="1:9" ht="15" customHeight="1" x14ac:dyDescent="0.25">
      <c r="A24" s="76" t="s">
        <v>28</v>
      </c>
      <c r="B24" s="74">
        <v>0</v>
      </c>
      <c r="C24" s="74">
        <v>0</v>
      </c>
      <c r="D24" s="307">
        <v>0</v>
      </c>
      <c r="E24" s="74">
        <v>0</v>
      </c>
      <c r="F24" s="69">
        <f t="shared" si="1"/>
        <v>0</v>
      </c>
      <c r="G24" s="70">
        <f t="shared" si="0"/>
        <v>0</v>
      </c>
      <c r="I24" s="225"/>
    </row>
    <row r="25" spans="1:9" ht="15" customHeight="1" x14ac:dyDescent="0.25">
      <c r="A25" s="76" t="s">
        <v>29</v>
      </c>
      <c r="B25" s="74">
        <v>0</v>
      </c>
      <c r="C25" s="74">
        <v>0</v>
      </c>
      <c r="D25" s="307">
        <v>0</v>
      </c>
      <c r="E25" s="74">
        <v>0</v>
      </c>
      <c r="F25" s="69">
        <f t="shared" si="1"/>
        <v>0</v>
      </c>
      <c r="G25" s="70">
        <f t="shared" si="0"/>
        <v>0</v>
      </c>
      <c r="I25" s="225"/>
    </row>
    <row r="26" spans="1:9" ht="15" customHeight="1" x14ac:dyDescent="0.25">
      <c r="A26" s="76" t="s">
        <v>30</v>
      </c>
      <c r="B26" s="74">
        <v>0</v>
      </c>
      <c r="C26" s="74">
        <v>0</v>
      </c>
      <c r="D26" s="307">
        <v>0</v>
      </c>
      <c r="E26" s="74">
        <v>0</v>
      </c>
      <c r="F26" s="69">
        <f t="shared" si="1"/>
        <v>0</v>
      </c>
      <c r="G26" s="70">
        <f t="shared" si="0"/>
        <v>0</v>
      </c>
      <c r="I26" s="225"/>
    </row>
    <row r="27" spans="1:9" ht="15" customHeight="1" x14ac:dyDescent="0.25">
      <c r="A27" s="76" t="s">
        <v>31</v>
      </c>
      <c r="B27" s="74">
        <v>0</v>
      </c>
      <c r="C27" s="74">
        <v>0</v>
      </c>
      <c r="D27" s="307">
        <v>0</v>
      </c>
      <c r="E27" s="74">
        <v>0</v>
      </c>
      <c r="F27" s="69">
        <f t="shared" si="1"/>
        <v>0</v>
      </c>
      <c r="G27" s="70">
        <f t="shared" si="0"/>
        <v>0</v>
      </c>
      <c r="I27" s="225"/>
    </row>
    <row r="28" spans="1:9" ht="15" customHeight="1" x14ac:dyDescent="0.25">
      <c r="A28" s="76" t="s">
        <v>87</v>
      </c>
      <c r="B28" s="74">
        <v>0</v>
      </c>
      <c r="C28" s="74">
        <v>0</v>
      </c>
      <c r="D28" s="307">
        <v>0</v>
      </c>
      <c r="E28" s="74">
        <v>0</v>
      </c>
      <c r="F28" s="69">
        <f t="shared" si="1"/>
        <v>0</v>
      </c>
      <c r="G28" s="70">
        <f t="shared" si="0"/>
        <v>0</v>
      </c>
      <c r="I28" s="225"/>
    </row>
    <row r="29" spans="1:9" ht="15" customHeight="1" x14ac:dyDescent="0.25">
      <c r="A29" s="76" t="s">
        <v>32</v>
      </c>
      <c r="B29" s="74">
        <v>0</v>
      </c>
      <c r="C29" s="74">
        <v>0</v>
      </c>
      <c r="D29" s="307">
        <v>0</v>
      </c>
      <c r="E29" s="74">
        <v>0</v>
      </c>
      <c r="F29" s="69">
        <f t="shared" si="1"/>
        <v>0</v>
      </c>
      <c r="G29" s="70">
        <f t="shared" si="0"/>
        <v>0</v>
      </c>
      <c r="I29" s="225"/>
    </row>
    <row r="30" spans="1:9" ht="15" customHeight="1" x14ac:dyDescent="0.25">
      <c r="A30" s="217" t="s">
        <v>199</v>
      </c>
      <c r="B30" s="74">
        <v>0</v>
      </c>
      <c r="C30" s="74">
        <v>0</v>
      </c>
      <c r="D30" s="307">
        <v>0</v>
      </c>
      <c r="E30" s="74">
        <v>0</v>
      </c>
      <c r="F30" s="69">
        <f t="shared" si="1"/>
        <v>0</v>
      </c>
      <c r="G30" s="70">
        <f t="shared" si="0"/>
        <v>0</v>
      </c>
      <c r="I30" s="225"/>
    </row>
    <row r="31" spans="1:9" ht="15" customHeight="1" x14ac:dyDescent="0.25">
      <c r="A31" s="76" t="s">
        <v>200</v>
      </c>
      <c r="B31" s="74">
        <v>0</v>
      </c>
      <c r="C31" s="74">
        <v>0</v>
      </c>
      <c r="D31" s="307">
        <v>0</v>
      </c>
      <c r="E31" s="74">
        <v>0</v>
      </c>
      <c r="F31" s="69">
        <f t="shared" si="1"/>
        <v>0</v>
      </c>
      <c r="G31" s="70">
        <f t="shared" si="0"/>
        <v>0</v>
      </c>
      <c r="I31" s="225"/>
    </row>
    <row r="32" spans="1:9" ht="15" customHeight="1" x14ac:dyDescent="0.25">
      <c r="A32" s="350" t="s">
        <v>211</v>
      </c>
      <c r="B32" s="74">
        <v>0</v>
      </c>
      <c r="C32" s="74">
        <v>0</v>
      </c>
      <c r="D32" s="307">
        <v>0</v>
      </c>
      <c r="E32" s="74">
        <v>0</v>
      </c>
      <c r="F32" s="69">
        <f t="shared" ref="F32" si="2">E32-C32</f>
        <v>0</v>
      </c>
      <c r="G32" s="70">
        <f t="shared" ref="G32" si="3">IF(ISBLANK(F32),"  ",IF(C32&gt;0,F32/C32,IF(F32&gt;0,1,0)))</f>
        <v>0</v>
      </c>
      <c r="I32" s="225"/>
    </row>
    <row r="33" spans="1:14" ht="15" customHeight="1" x14ac:dyDescent="0.25">
      <c r="A33" s="77" t="s">
        <v>33</v>
      </c>
      <c r="B33" s="74"/>
      <c r="C33" s="74"/>
      <c r="D33" s="307"/>
      <c r="E33" s="74"/>
      <c r="F33" s="74"/>
      <c r="G33" s="66"/>
      <c r="I33" s="225"/>
    </row>
    <row r="34" spans="1:14" ht="15" customHeight="1" x14ac:dyDescent="0.25">
      <c r="A34" s="73" t="s">
        <v>34</v>
      </c>
      <c r="B34" s="69">
        <v>0</v>
      </c>
      <c r="C34" s="69">
        <v>0</v>
      </c>
      <c r="D34" s="306">
        <v>0</v>
      </c>
      <c r="E34" s="69">
        <v>0</v>
      </c>
      <c r="F34" s="69">
        <f>E34-C34</f>
        <v>0</v>
      </c>
      <c r="G34" s="70">
        <f>IF(ISBLANK(F34),"  ",IF(C34&gt;0,F34/C34,IF(F34&gt;0,1,0)))</f>
        <v>0</v>
      </c>
      <c r="I34" s="225"/>
    </row>
    <row r="35" spans="1:14" ht="15" customHeight="1" x14ac:dyDescent="0.25">
      <c r="A35" s="78" t="s">
        <v>35</v>
      </c>
      <c r="B35" s="74"/>
      <c r="C35" s="74"/>
      <c r="D35" s="307"/>
      <c r="E35" s="74"/>
      <c r="F35" s="74"/>
      <c r="G35" s="66"/>
      <c r="I35" s="225"/>
    </row>
    <row r="36" spans="1:14" ht="15" customHeight="1" x14ac:dyDescent="0.25">
      <c r="A36" s="73" t="s">
        <v>34</v>
      </c>
      <c r="B36" s="65">
        <v>0</v>
      </c>
      <c r="C36" s="65">
        <v>0</v>
      </c>
      <c r="D36" s="305">
        <v>0</v>
      </c>
      <c r="E36" s="65">
        <v>0</v>
      </c>
      <c r="F36" s="69">
        <f>E36-C36</f>
        <v>0</v>
      </c>
      <c r="G36" s="70">
        <f>IF(ISBLANK(F36),"  ",IF(C36&gt;0,F36/C36,IF(F36&gt;0,1,0)))</f>
        <v>0</v>
      </c>
      <c r="I36" s="225"/>
    </row>
    <row r="37" spans="1:14" ht="15" customHeight="1" x14ac:dyDescent="0.25">
      <c r="A37" s="75" t="s">
        <v>36</v>
      </c>
      <c r="B37" s="74"/>
      <c r="C37" s="74"/>
      <c r="D37" s="307"/>
      <c r="E37" s="74"/>
      <c r="F37" s="72"/>
      <c r="G37" s="70" t="str">
        <f>IF(ISBLANK(F37),"  ",IF(C37&gt;0,F37/C37,IF(F37&gt;0,1,0)))</f>
        <v xml:space="preserve">  </v>
      </c>
      <c r="I37" s="225"/>
    </row>
    <row r="38" spans="1:14" s="124" customFormat="1" ht="15" customHeight="1" x14ac:dyDescent="0.25">
      <c r="A38" s="79" t="s">
        <v>38</v>
      </c>
      <c r="B38" s="80">
        <v>4076775</v>
      </c>
      <c r="C38" s="80">
        <v>4076775</v>
      </c>
      <c r="D38" s="311">
        <v>4076775</v>
      </c>
      <c r="E38" s="80">
        <v>6349009</v>
      </c>
      <c r="F38" s="80">
        <f>E38-C38</f>
        <v>2272234</v>
      </c>
      <c r="G38" s="81">
        <f>IF(ISBLANK(F38),"  ",IF(C38&gt;0,F38/C38,IF(F38&gt;0,1,0)))</f>
        <v>0.55736065885411878</v>
      </c>
      <c r="I38" s="226"/>
    </row>
    <row r="39" spans="1:14" ht="15" customHeight="1" x14ac:dyDescent="0.25">
      <c r="A39" s="77" t="s">
        <v>39</v>
      </c>
      <c r="B39" s="74"/>
      <c r="C39" s="74"/>
      <c r="D39" s="307"/>
      <c r="E39" s="74"/>
      <c r="F39" s="74"/>
      <c r="G39" s="66"/>
      <c r="I39" s="225"/>
    </row>
    <row r="40" spans="1:14" ht="15" customHeight="1" x14ac:dyDescent="0.25">
      <c r="A40" s="82" t="s">
        <v>40</v>
      </c>
      <c r="B40" s="69">
        <v>0</v>
      </c>
      <c r="C40" s="69">
        <v>0</v>
      </c>
      <c r="D40" s="306">
        <v>0</v>
      </c>
      <c r="E40" s="69">
        <v>0</v>
      </c>
      <c r="F40" s="69">
        <f>E40-C40</f>
        <v>0</v>
      </c>
      <c r="G40" s="70">
        <f t="shared" ref="G40:G45" si="4">IF(ISBLANK(F40),"  ",IF(C40&gt;0,F40/C40,IF(F40&gt;0,1,0)))</f>
        <v>0</v>
      </c>
      <c r="I40" s="225"/>
    </row>
    <row r="41" spans="1:14" ht="15" customHeight="1" x14ac:dyDescent="0.25">
      <c r="A41" s="83" t="s">
        <v>41</v>
      </c>
      <c r="B41" s="69">
        <v>0</v>
      </c>
      <c r="C41" s="69">
        <v>0</v>
      </c>
      <c r="D41" s="306">
        <v>0</v>
      </c>
      <c r="E41" s="69">
        <v>0</v>
      </c>
      <c r="F41" s="69">
        <f t="shared" ref="F41:F45" si="5">E41-C41</f>
        <v>0</v>
      </c>
      <c r="G41" s="70">
        <f t="shared" si="4"/>
        <v>0</v>
      </c>
      <c r="I41" s="225"/>
    </row>
    <row r="42" spans="1:14" ht="15" customHeight="1" x14ac:dyDescent="0.25">
      <c r="A42" s="83" t="s">
        <v>42</v>
      </c>
      <c r="B42" s="69">
        <v>140619</v>
      </c>
      <c r="C42" s="69">
        <v>0</v>
      </c>
      <c r="D42" s="306">
        <v>0</v>
      </c>
      <c r="E42" s="69">
        <v>0</v>
      </c>
      <c r="F42" s="69">
        <f t="shared" si="5"/>
        <v>0</v>
      </c>
      <c r="G42" s="70">
        <f t="shared" si="4"/>
        <v>0</v>
      </c>
      <c r="I42" s="225"/>
    </row>
    <row r="43" spans="1:14" ht="15" customHeight="1" x14ac:dyDescent="0.25">
      <c r="A43" s="83" t="s">
        <v>43</v>
      </c>
      <c r="B43" s="69">
        <v>0</v>
      </c>
      <c r="C43" s="69">
        <v>0</v>
      </c>
      <c r="D43" s="306">
        <v>0</v>
      </c>
      <c r="E43" s="69">
        <v>0</v>
      </c>
      <c r="F43" s="69">
        <f t="shared" si="5"/>
        <v>0</v>
      </c>
      <c r="G43" s="70">
        <f t="shared" si="4"/>
        <v>0</v>
      </c>
      <c r="I43" s="225"/>
    </row>
    <row r="44" spans="1:14" ht="15" customHeight="1" x14ac:dyDescent="0.25">
      <c r="A44" s="84" t="s">
        <v>44</v>
      </c>
      <c r="B44" s="69">
        <v>0</v>
      </c>
      <c r="C44" s="69">
        <v>0</v>
      </c>
      <c r="D44" s="306">
        <v>0</v>
      </c>
      <c r="E44" s="69">
        <v>0</v>
      </c>
      <c r="F44" s="69">
        <f t="shared" si="5"/>
        <v>0</v>
      </c>
      <c r="G44" s="70">
        <f t="shared" si="4"/>
        <v>0</v>
      </c>
      <c r="I44" s="225"/>
    </row>
    <row r="45" spans="1:14" s="124" customFormat="1" ht="15" customHeight="1" x14ac:dyDescent="0.25">
      <c r="A45" s="77" t="s">
        <v>45</v>
      </c>
      <c r="B45" s="85">
        <v>140619</v>
      </c>
      <c r="C45" s="85">
        <v>0</v>
      </c>
      <c r="D45" s="315">
        <v>0</v>
      </c>
      <c r="E45" s="85">
        <v>0</v>
      </c>
      <c r="F45" s="87">
        <f t="shared" si="5"/>
        <v>0</v>
      </c>
      <c r="G45" s="81">
        <f t="shared" si="4"/>
        <v>0</v>
      </c>
      <c r="I45" s="226"/>
      <c r="N45" s="124" t="s">
        <v>46</v>
      </c>
    </row>
    <row r="46" spans="1:14" ht="15" customHeight="1" x14ac:dyDescent="0.25">
      <c r="A46" s="75" t="s">
        <v>46</v>
      </c>
      <c r="B46" s="74"/>
      <c r="C46" s="74"/>
      <c r="D46" s="307"/>
      <c r="E46" s="74"/>
      <c r="F46" s="74"/>
      <c r="G46" s="66"/>
      <c r="I46" s="225"/>
    </row>
    <row r="47" spans="1:14" s="124" customFormat="1" ht="15" customHeight="1" x14ac:dyDescent="0.25">
      <c r="A47" s="86" t="s">
        <v>47</v>
      </c>
      <c r="B47" s="87">
        <v>0</v>
      </c>
      <c r="C47" s="87">
        <v>0</v>
      </c>
      <c r="D47" s="310">
        <v>0</v>
      </c>
      <c r="E47" s="87">
        <v>0</v>
      </c>
      <c r="F47" s="87">
        <f>E47-C47</f>
        <v>0</v>
      </c>
      <c r="G47" s="81">
        <f>IF(ISBLANK(F47),"  ",IF(C47&gt;0,F47/C47,IF(F47&gt;0,1,0)))</f>
        <v>0</v>
      </c>
      <c r="I47" s="226"/>
    </row>
    <row r="48" spans="1:14" ht="15" customHeight="1" x14ac:dyDescent="0.25">
      <c r="A48" s="75" t="s">
        <v>46</v>
      </c>
      <c r="B48" s="80"/>
      <c r="C48" s="80"/>
      <c r="D48" s="311"/>
      <c r="E48" s="80"/>
      <c r="F48" s="74"/>
      <c r="G48" s="66"/>
      <c r="I48" s="226"/>
    </row>
    <row r="49" spans="1:9" ht="15" customHeight="1" x14ac:dyDescent="0.25">
      <c r="A49" s="86" t="s">
        <v>198</v>
      </c>
      <c r="B49" s="87">
        <v>0</v>
      </c>
      <c r="C49" s="87">
        <v>0</v>
      </c>
      <c r="D49" s="310">
        <v>0</v>
      </c>
      <c r="E49" s="87">
        <v>0</v>
      </c>
      <c r="F49" s="87">
        <f>E49-C49</f>
        <v>0</v>
      </c>
      <c r="G49" s="81">
        <f>IF(ISBLANK(F49)," ",IF(C49&gt;0,F49/C49,IF(F49&gt;0,1,0)))</f>
        <v>0</v>
      </c>
      <c r="I49" s="226"/>
    </row>
    <row r="50" spans="1:9" ht="15" customHeight="1" x14ac:dyDescent="0.25">
      <c r="A50" s="73"/>
      <c r="B50" s="65"/>
      <c r="C50" s="65"/>
      <c r="D50" s="305"/>
      <c r="E50" s="65"/>
      <c r="F50" s="65"/>
      <c r="G50" s="67"/>
      <c r="I50" s="225"/>
    </row>
    <row r="51" spans="1:9" s="124" customFormat="1" ht="15" customHeight="1" x14ac:dyDescent="0.25">
      <c r="A51" s="86" t="s">
        <v>48</v>
      </c>
      <c r="B51" s="87">
        <v>390000</v>
      </c>
      <c r="C51" s="87">
        <v>0</v>
      </c>
      <c r="D51" s="310">
        <v>0</v>
      </c>
      <c r="E51" s="87">
        <v>0</v>
      </c>
      <c r="F51" s="87">
        <f>E51-C51</f>
        <v>0</v>
      </c>
      <c r="G51" s="81">
        <f>IF(ISBLANK(F51),"  ",IF(C51&gt;0,F51/C51,IF(F51&gt;0,1,0)))</f>
        <v>0</v>
      </c>
      <c r="I51" s="226"/>
    </row>
    <row r="52" spans="1:9" ht="15" customHeight="1" x14ac:dyDescent="0.25">
      <c r="A52" s="75" t="s">
        <v>46</v>
      </c>
      <c r="B52" s="74"/>
      <c r="C52" s="74"/>
      <c r="D52" s="307"/>
      <c r="E52" s="74"/>
      <c r="F52" s="74"/>
      <c r="G52" s="66"/>
      <c r="I52" s="225"/>
    </row>
    <row r="53" spans="1:9" s="124" customFormat="1" ht="15" customHeight="1" x14ac:dyDescent="0.25">
      <c r="A53" s="77" t="s">
        <v>49</v>
      </c>
      <c r="B53" s="85">
        <v>6932262.9799999995</v>
      </c>
      <c r="C53" s="85">
        <v>7425000</v>
      </c>
      <c r="D53" s="315">
        <v>7425000</v>
      </c>
      <c r="E53" s="85">
        <v>7425000</v>
      </c>
      <c r="F53" s="85">
        <f>E53-C53</f>
        <v>0</v>
      </c>
      <c r="G53" s="81">
        <f>IF(ISBLANK(F53),"  ",IF(C53&gt;0,F53/C53,IF(F53&gt;0,1,0)))</f>
        <v>0</v>
      </c>
      <c r="I53" s="226"/>
    </row>
    <row r="54" spans="1:9" ht="15" customHeight="1" x14ac:dyDescent="0.25">
      <c r="A54" s="75" t="s">
        <v>46</v>
      </c>
      <c r="B54" s="74"/>
      <c r="C54" s="74"/>
      <c r="D54" s="307"/>
      <c r="E54" s="74"/>
      <c r="F54" s="74"/>
      <c r="G54" s="66"/>
      <c r="I54" s="225"/>
    </row>
    <row r="55" spans="1:9" s="124" customFormat="1" ht="15" customHeight="1" x14ac:dyDescent="0.25">
      <c r="A55" s="88" t="s">
        <v>50</v>
      </c>
      <c r="B55" s="89">
        <v>0</v>
      </c>
      <c r="C55" s="89">
        <v>0</v>
      </c>
      <c r="D55" s="316">
        <v>0</v>
      </c>
      <c r="E55" s="89">
        <v>0</v>
      </c>
      <c r="F55" s="89">
        <f>E55-C55</f>
        <v>0</v>
      </c>
      <c r="G55" s="81">
        <f>IF(ISBLANK(F55),"  ",IF(C55&gt;0,F55/C55,IF(F55&gt;0,1,0)))</f>
        <v>0</v>
      </c>
      <c r="I55" s="226"/>
    </row>
    <row r="56" spans="1:9" ht="15" customHeight="1" x14ac:dyDescent="0.25">
      <c r="A56" s="77"/>
      <c r="B56" s="65"/>
      <c r="C56" s="65"/>
      <c r="D56" s="305"/>
      <c r="E56" s="65"/>
      <c r="F56" s="65"/>
      <c r="G56" s="90"/>
      <c r="I56" s="225"/>
    </row>
    <row r="57" spans="1:9" s="124" customFormat="1" ht="15" customHeight="1" x14ac:dyDescent="0.25">
      <c r="A57" s="77" t="s">
        <v>51</v>
      </c>
      <c r="B57" s="85">
        <v>0</v>
      </c>
      <c r="C57" s="85">
        <v>0</v>
      </c>
      <c r="D57" s="315">
        <v>0</v>
      </c>
      <c r="E57" s="85">
        <v>0</v>
      </c>
      <c r="F57" s="89">
        <f>E57-C57</f>
        <v>0</v>
      </c>
      <c r="G57" s="81">
        <f>IF(ISBLANK(F57),"  ",IF(C57&gt;0,F57/C57,IF(F57&gt;0,1,0)))</f>
        <v>0</v>
      </c>
      <c r="I57" s="226"/>
    </row>
    <row r="58" spans="1:9" ht="15" customHeight="1" x14ac:dyDescent="0.25">
      <c r="A58" s="75"/>
      <c r="B58" s="74"/>
      <c r="C58" s="74"/>
      <c r="D58" s="307"/>
      <c r="E58" s="74"/>
      <c r="F58" s="74"/>
      <c r="G58" s="66"/>
      <c r="I58" s="225"/>
    </row>
    <row r="59" spans="1:9" s="124" customFormat="1" ht="15" customHeight="1" x14ac:dyDescent="0.25">
      <c r="A59" s="91" t="s">
        <v>52</v>
      </c>
      <c r="B59" s="85">
        <v>11258418.98</v>
      </c>
      <c r="C59" s="85">
        <v>11501775</v>
      </c>
      <c r="D59" s="315">
        <v>11501775</v>
      </c>
      <c r="E59" s="85">
        <v>13774009</v>
      </c>
      <c r="F59" s="85">
        <f>E59-C59</f>
        <v>2272234</v>
      </c>
      <c r="G59" s="81">
        <f>IF(ISBLANK(F59),"  ",IF(C59&gt;0,F59/C59,IF(F59&gt;0,1,0)))</f>
        <v>0.19755507302133801</v>
      </c>
      <c r="I59" s="226"/>
    </row>
    <row r="60" spans="1:9" ht="15" customHeight="1" x14ac:dyDescent="0.25">
      <c r="A60" s="92"/>
      <c r="B60" s="74"/>
      <c r="C60" s="74"/>
      <c r="D60" s="307"/>
      <c r="E60" s="74"/>
      <c r="F60" s="74"/>
      <c r="G60" s="66" t="s">
        <v>46</v>
      </c>
      <c r="I60" s="225"/>
    </row>
    <row r="61" spans="1:9" ht="15" customHeight="1" x14ac:dyDescent="0.25">
      <c r="A61" s="93"/>
      <c r="B61" s="65"/>
      <c r="C61" s="65"/>
      <c r="D61" s="305"/>
      <c r="E61" s="65"/>
      <c r="F61" s="65"/>
      <c r="G61" s="67" t="s">
        <v>46</v>
      </c>
      <c r="I61" s="225"/>
    </row>
    <row r="62" spans="1:9" ht="15" customHeight="1" x14ac:dyDescent="0.25">
      <c r="A62" s="91" t="s">
        <v>53</v>
      </c>
      <c r="B62" s="65"/>
      <c r="C62" s="65"/>
      <c r="D62" s="305"/>
      <c r="E62" s="65"/>
      <c r="F62" s="65"/>
      <c r="G62" s="67"/>
      <c r="I62" s="225"/>
    </row>
    <row r="63" spans="1:9" ht="15" customHeight="1" x14ac:dyDescent="0.25">
      <c r="A63" s="73" t="s">
        <v>54</v>
      </c>
      <c r="B63" s="65">
        <v>5998640.5500000007</v>
      </c>
      <c r="C63" s="65">
        <v>6149640</v>
      </c>
      <c r="D63" s="305">
        <v>6149640</v>
      </c>
      <c r="E63" s="65">
        <v>7362343</v>
      </c>
      <c r="F63" s="230">
        <f>E63-C63</f>
        <v>1212703</v>
      </c>
      <c r="G63" s="70">
        <f t="shared" ref="G63:G76" si="6">IF(ISBLANK(F63),"  ",IF(C63&gt;0,F63/C63,IF(F63&gt;0,1,0)))</f>
        <v>0.19719902303224254</v>
      </c>
      <c r="I63" s="225"/>
    </row>
    <row r="64" spans="1:9" ht="15" customHeight="1" x14ac:dyDescent="0.25">
      <c r="A64" s="75" t="s">
        <v>55</v>
      </c>
      <c r="B64" s="74">
        <v>0</v>
      </c>
      <c r="C64" s="74">
        <v>0</v>
      </c>
      <c r="D64" s="307">
        <v>0</v>
      </c>
      <c r="E64" s="74">
        <v>0</v>
      </c>
      <c r="F64" s="230">
        <f t="shared" ref="F64:F76" si="7">E64-C64</f>
        <v>0</v>
      </c>
      <c r="G64" s="70">
        <f t="shared" si="6"/>
        <v>0</v>
      </c>
      <c r="I64" s="225"/>
    </row>
    <row r="65" spans="1:9" ht="15" customHeight="1" x14ac:dyDescent="0.25">
      <c r="A65" s="75" t="s">
        <v>56</v>
      </c>
      <c r="B65" s="74">
        <v>0</v>
      </c>
      <c r="C65" s="74">
        <v>0</v>
      </c>
      <c r="D65" s="307">
        <v>0</v>
      </c>
      <c r="E65" s="74">
        <v>0</v>
      </c>
      <c r="F65" s="230">
        <f t="shared" si="7"/>
        <v>0</v>
      </c>
      <c r="G65" s="70">
        <f t="shared" si="6"/>
        <v>0</v>
      </c>
      <c r="I65" s="225"/>
    </row>
    <row r="66" spans="1:9" ht="15" customHeight="1" x14ac:dyDescent="0.25">
      <c r="A66" s="75" t="s">
        <v>57</v>
      </c>
      <c r="B66" s="74">
        <v>617486.58999999985</v>
      </c>
      <c r="C66" s="74">
        <v>1359533</v>
      </c>
      <c r="D66" s="307">
        <v>1359533</v>
      </c>
      <c r="E66" s="74">
        <v>875331</v>
      </c>
      <c r="F66" s="230">
        <f t="shared" si="7"/>
        <v>-484202</v>
      </c>
      <c r="G66" s="70">
        <f t="shared" si="6"/>
        <v>-0.35615317906957755</v>
      </c>
      <c r="I66" s="225"/>
    </row>
    <row r="67" spans="1:9" ht="15" customHeight="1" x14ac:dyDescent="0.25">
      <c r="A67" s="75" t="s">
        <v>58</v>
      </c>
      <c r="B67" s="74">
        <v>727281.71000000008</v>
      </c>
      <c r="C67" s="74">
        <v>863687</v>
      </c>
      <c r="D67" s="307">
        <v>863687</v>
      </c>
      <c r="E67" s="74">
        <v>958155</v>
      </c>
      <c r="F67" s="230">
        <f t="shared" si="7"/>
        <v>94468</v>
      </c>
      <c r="G67" s="70">
        <f t="shared" si="6"/>
        <v>0.1093775870193716</v>
      </c>
      <c r="I67" s="225"/>
    </row>
    <row r="68" spans="1:9" ht="15" customHeight="1" x14ac:dyDescent="0.25">
      <c r="A68" s="75" t="s">
        <v>59</v>
      </c>
      <c r="B68" s="74">
        <v>2681553.52</v>
      </c>
      <c r="C68" s="74">
        <v>2201358</v>
      </c>
      <c r="D68" s="307">
        <v>2201358</v>
      </c>
      <c r="E68" s="74">
        <v>3081949</v>
      </c>
      <c r="F68" s="230">
        <f t="shared" si="7"/>
        <v>880591</v>
      </c>
      <c r="G68" s="70">
        <f t="shared" si="6"/>
        <v>0.40002171386934793</v>
      </c>
      <c r="I68" s="225"/>
    </row>
    <row r="69" spans="1:9" ht="15" customHeight="1" x14ac:dyDescent="0.25">
      <c r="A69" s="75" t="s">
        <v>60</v>
      </c>
      <c r="B69" s="74">
        <v>58202.559999999998</v>
      </c>
      <c r="C69" s="74">
        <v>75000</v>
      </c>
      <c r="D69" s="307">
        <v>75000</v>
      </c>
      <c r="E69" s="74">
        <v>115000</v>
      </c>
      <c r="F69" s="230">
        <f t="shared" si="7"/>
        <v>40000</v>
      </c>
      <c r="G69" s="70">
        <f t="shared" si="6"/>
        <v>0.53333333333333333</v>
      </c>
      <c r="I69" s="225"/>
    </row>
    <row r="70" spans="1:9" ht="15" customHeight="1" x14ac:dyDescent="0.25">
      <c r="A70" s="75" t="s">
        <v>61</v>
      </c>
      <c r="B70" s="74">
        <v>890662.35</v>
      </c>
      <c r="C70" s="74">
        <v>527557</v>
      </c>
      <c r="D70" s="307">
        <v>527557</v>
      </c>
      <c r="E70" s="74">
        <v>1073756.1600000001</v>
      </c>
      <c r="F70" s="230">
        <f t="shared" si="7"/>
        <v>546199.16000000015</v>
      </c>
      <c r="G70" s="70">
        <f t="shared" si="6"/>
        <v>1.0353367692969673</v>
      </c>
      <c r="I70" s="225"/>
    </row>
    <row r="71" spans="1:9" s="124" customFormat="1" ht="15" customHeight="1" x14ac:dyDescent="0.25">
      <c r="A71" s="94" t="s">
        <v>62</v>
      </c>
      <c r="B71" s="80">
        <v>10973827.280000001</v>
      </c>
      <c r="C71" s="80">
        <v>11176775</v>
      </c>
      <c r="D71" s="311">
        <v>11176775</v>
      </c>
      <c r="E71" s="80">
        <v>13466534.16</v>
      </c>
      <c r="F71" s="89">
        <f t="shared" si="7"/>
        <v>2289759.16</v>
      </c>
      <c r="G71" s="81">
        <f t="shared" si="6"/>
        <v>0.20486760805330698</v>
      </c>
      <c r="I71" s="226"/>
    </row>
    <row r="72" spans="1:9" ht="15" customHeight="1" x14ac:dyDescent="0.25">
      <c r="A72" s="75" t="s">
        <v>63</v>
      </c>
      <c r="B72" s="74">
        <v>0</v>
      </c>
      <c r="C72" s="74">
        <v>0</v>
      </c>
      <c r="D72" s="307">
        <v>0</v>
      </c>
      <c r="E72" s="74">
        <v>0</v>
      </c>
      <c r="F72" s="230">
        <f t="shared" si="7"/>
        <v>0</v>
      </c>
      <c r="G72" s="70">
        <f t="shared" si="6"/>
        <v>0</v>
      </c>
      <c r="I72" s="225"/>
    </row>
    <row r="73" spans="1:9" ht="15" customHeight="1" x14ac:dyDescent="0.25">
      <c r="A73" s="75" t="s">
        <v>64</v>
      </c>
      <c r="B73" s="74">
        <v>284592</v>
      </c>
      <c r="C73" s="74">
        <v>325000</v>
      </c>
      <c r="D73" s="307">
        <v>325000</v>
      </c>
      <c r="E73" s="74">
        <v>307475</v>
      </c>
      <c r="F73" s="230">
        <f t="shared" si="7"/>
        <v>-17525</v>
      </c>
      <c r="G73" s="70">
        <f t="shared" si="6"/>
        <v>-5.3923076923076921E-2</v>
      </c>
      <c r="I73" s="225"/>
    </row>
    <row r="74" spans="1:9" ht="15" customHeight="1" x14ac:dyDescent="0.25">
      <c r="A74" s="75" t="s">
        <v>65</v>
      </c>
      <c r="B74" s="74">
        <v>0</v>
      </c>
      <c r="C74" s="74">
        <v>0</v>
      </c>
      <c r="D74" s="307">
        <v>0</v>
      </c>
      <c r="E74" s="74">
        <v>0</v>
      </c>
      <c r="F74" s="230">
        <f t="shared" si="7"/>
        <v>0</v>
      </c>
      <c r="G74" s="70">
        <f t="shared" si="6"/>
        <v>0</v>
      </c>
      <c r="I74" s="225"/>
    </row>
    <row r="75" spans="1:9" ht="15" customHeight="1" x14ac:dyDescent="0.25">
      <c r="A75" s="75" t="s">
        <v>66</v>
      </c>
      <c r="B75" s="74">
        <v>0</v>
      </c>
      <c r="C75" s="74">
        <v>0</v>
      </c>
      <c r="D75" s="307">
        <v>0</v>
      </c>
      <c r="E75" s="74">
        <v>0</v>
      </c>
      <c r="F75" s="230">
        <f t="shared" si="7"/>
        <v>0</v>
      </c>
      <c r="G75" s="70">
        <f t="shared" si="6"/>
        <v>0</v>
      </c>
      <c r="I75" s="225"/>
    </row>
    <row r="76" spans="1:9" s="124" customFormat="1" ht="15" customHeight="1" x14ac:dyDescent="0.25">
      <c r="A76" s="95" t="s">
        <v>67</v>
      </c>
      <c r="B76" s="96">
        <v>11258419.280000001</v>
      </c>
      <c r="C76" s="96">
        <v>11501775</v>
      </c>
      <c r="D76" s="317">
        <v>11501775</v>
      </c>
      <c r="E76" s="96">
        <v>13774009.16</v>
      </c>
      <c r="F76" s="89">
        <f t="shared" si="7"/>
        <v>2272234.16</v>
      </c>
      <c r="G76" s="81">
        <f t="shared" si="6"/>
        <v>0.19755508693223439</v>
      </c>
      <c r="I76" s="226"/>
    </row>
    <row r="77" spans="1:9" ht="15" customHeight="1" x14ac:dyDescent="0.25">
      <c r="A77" s="93"/>
      <c r="B77" s="65"/>
      <c r="C77" s="65"/>
      <c r="D77" s="305"/>
      <c r="E77" s="65"/>
      <c r="F77" s="65"/>
      <c r="G77" s="67"/>
      <c r="I77" s="225"/>
    </row>
    <row r="78" spans="1:9" ht="15" customHeight="1" x14ac:dyDescent="0.25">
      <c r="A78" s="91" t="s">
        <v>68</v>
      </c>
      <c r="B78" s="65"/>
      <c r="C78" s="65"/>
      <c r="D78" s="305"/>
      <c r="E78" s="65"/>
      <c r="F78" s="65"/>
      <c r="G78" s="67"/>
      <c r="I78" s="225"/>
    </row>
    <row r="79" spans="1:9" ht="15" customHeight="1" x14ac:dyDescent="0.25">
      <c r="A79" s="73" t="s">
        <v>69</v>
      </c>
      <c r="B79" s="69">
        <v>6662517.2800000003</v>
      </c>
      <c r="C79" s="69">
        <v>6466322</v>
      </c>
      <c r="D79" s="306">
        <v>6466322</v>
      </c>
      <c r="E79" s="69">
        <v>7416093.1600000001</v>
      </c>
      <c r="F79" s="65">
        <f>E79-C79</f>
        <v>949771.16000000015</v>
      </c>
      <c r="G79" s="70">
        <f t="shared" ref="G79:G97" si="8">IF(ISBLANK(F79),"  ",IF(C79&gt;0,F79/C79,IF(F79&gt;0,1,0)))</f>
        <v>0.14687965740029651</v>
      </c>
      <c r="I79" s="225"/>
    </row>
    <row r="80" spans="1:9" ht="15" customHeight="1" x14ac:dyDescent="0.25">
      <c r="A80" s="75" t="s">
        <v>70</v>
      </c>
      <c r="B80" s="72">
        <v>0</v>
      </c>
      <c r="C80" s="72">
        <v>0</v>
      </c>
      <c r="D80" s="314">
        <v>0</v>
      </c>
      <c r="E80" s="72">
        <v>0</v>
      </c>
      <c r="F80" s="74">
        <f>E80-C80</f>
        <v>0</v>
      </c>
      <c r="G80" s="70">
        <f t="shared" si="8"/>
        <v>0</v>
      </c>
      <c r="I80" s="225"/>
    </row>
    <row r="81" spans="1:9" ht="15" customHeight="1" x14ac:dyDescent="0.25">
      <c r="A81" s="75" t="s">
        <v>71</v>
      </c>
      <c r="B81" s="65">
        <v>2840353.65</v>
      </c>
      <c r="C81" s="65">
        <v>2786220</v>
      </c>
      <c r="D81" s="305">
        <v>2786220</v>
      </c>
      <c r="E81" s="65">
        <v>3023986</v>
      </c>
      <c r="F81" s="74">
        <f t="shared" ref="F81:F96" si="9">E81-C81</f>
        <v>237766</v>
      </c>
      <c r="G81" s="70">
        <f t="shared" si="8"/>
        <v>8.5336405596112289E-2</v>
      </c>
      <c r="I81" s="225"/>
    </row>
    <row r="82" spans="1:9" s="124" customFormat="1" ht="15" customHeight="1" x14ac:dyDescent="0.25">
      <c r="A82" s="94" t="s">
        <v>72</v>
      </c>
      <c r="B82" s="96">
        <v>9502870.9299999997</v>
      </c>
      <c r="C82" s="96">
        <v>9252542</v>
      </c>
      <c r="D82" s="317">
        <v>9252542</v>
      </c>
      <c r="E82" s="96">
        <v>10440079.16</v>
      </c>
      <c r="F82" s="80">
        <f t="shared" si="9"/>
        <v>1187537.1600000001</v>
      </c>
      <c r="G82" s="81">
        <f t="shared" si="8"/>
        <v>0.12834712449832708</v>
      </c>
      <c r="I82" s="226"/>
    </row>
    <row r="83" spans="1:9" ht="15" customHeight="1" x14ac:dyDescent="0.25">
      <c r="A83" s="75" t="s">
        <v>73</v>
      </c>
      <c r="B83" s="72">
        <v>4885.3</v>
      </c>
      <c r="C83" s="72">
        <v>18026</v>
      </c>
      <c r="D83" s="314">
        <v>18026</v>
      </c>
      <c r="E83" s="72">
        <v>128166</v>
      </c>
      <c r="F83" s="74">
        <f t="shared" si="9"/>
        <v>110140</v>
      </c>
      <c r="G83" s="70">
        <f t="shared" si="8"/>
        <v>6.1100632419838012</v>
      </c>
      <c r="I83" s="225"/>
    </row>
    <row r="84" spans="1:9" ht="15" customHeight="1" x14ac:dyDescent="0.25">
      <c r="A84" s="75" t="s">
        <v>74</v>
      </c>
      <c r="B84" s="69">
        <v>982919.77</v>
      </c>
      <c r="C84" s="69">
        <v>1125294</v>
      </c>
      <c r="D84" s="306">
        <v>1125294</v>
      </c>
      <c r="E84" s="69">
        <v>1254676</v>
      </c>
      <c r="F84" s="74">
        <f t="shared" si="9"/>
        <v>129382</v>
      </c>
      <c r="G84" s="70">
        <f t="shared" si="8"/>
        <v>0.11497617511512546</v>
      </c>
      <c r="I84" s="225"/>
    </row>
    <row r="85" spans="1:9" ht="15" customHeight="1" x14ac:dyDescent="0.25">
      <c r="A85" s="75" t="s">
        <v>75</v>
      </c>
      <c r="B85" s="65">
        <v>57070.039999999994</v>
      </c>
      <c r="C85" s="65">
        <v>120062</v>
      </c>
      <c r="D85" s="305">
        <v>120062</v>
      </c>
      <c r="E85" s="65">
        <v>151909</v>
      </c>
      <c r="F85" s="74">
        <f t="shared" si="9"/>
        <v>31847</v>
      </c>
      <c r="G85" s="70">
        <f t="shared" si="8"/>
        <v>0.26525461844713566</v>
      </c>
      <c r="I85" s="225"/>
    </row>
    <row r="86" spans="1:9" s="124" customFormat="1" ht="15" customHeight="1" x14ac:dyDescent="0.25">
      <c r="A86" s="78" t="s">
        <v>76</v>
      </c>
      <c r="B86" s="96">
        <v>1044875.1100000001</v>
      </c>
      <c r="C86" s="96">
        <v>1263382</v>
      </c>
      <c r="D86" s="317">
        <v>1263382</v>
      </c>
      <c r="E86" s="96">
        <v>1534751</v>
      </c>
      <c r="F86" s="74">
        <f t="shared" si="9"/>
        <v>271369</v>
      </c>
      <c r="G86" s="81">
        <f t="shared" si="8"/>
        <v>0.21479568333251542</v>
      </c>
      <c r="I86" s="226"/>
    </row>
    <row r="87" spans="1:9" ht="15" customHeight="1" x14ac:dyDescent="0.25">
      <c r="A87" s="75" t="s">
        <v>77</v>
      </c>
      <c r="B87" s="65">
        <v>159209.29999999999</v>
      </c>
      <c r="C87" s="65">
        <v>215132</v>
      </c>
      <c r="D87" s="305">
        <v>215132</v>
      </c>
      <c r="E87" s="65">
        <v>158064</v>
      </c>
      <c r="F87" s="74">
        <f t="shared" si="9"/>
        <v>-57068</v>
      </c>
      <c r="G87" s="70">
        <f t="shared" si="8"/>
        <v>-0.26526969488500085</v>
      </c>
      <c r="I87" s="225"/>
    </row>
    <row r="88" spans="1:9" ht="15" customHeight="1" x14ac:dyDescent="0.25">
      <c r="A88" s="75" t="s">
        <v>78</v>
      </c>
      <c r="B88" s="74">
        <v>100041.06</v>
      </c>
      <c r="C88" s="74">
        <v>133500</v>
      </c>
      <c r="D88" s="307">
        <v>133500</v>
      </c>
      <c r="E88" s="74">
        <v>133850</v>
      </c>
      <c r="F88" s="74">
        <f t="shared" si="9"/>
        <v>350</v>
      </c>
      <c r="G88" s="70">
        <f t="shared" si="8"/>
        <v>2.6217228464419477E-3</v>
      </c>
      <c r="I88" s="225"/>
    </row>
    <row r="89" spans="1:9" ht="15" customHeight="1" x14ac:dyDescent="0.25">
      <c r="A89" s="75" t="s">
        <v>79</v>
      </c>
      <c r="B89" s="74">
        <v>0</v>
      </c>
      <c r="C89" s="74">
        <v>0</v>
      </c>
      <c r="D89" s="307">
        <v>0</v>
      </c>
      <c r="E89" s="74">
        <v>0</v>
      </c>
      <c r="F89" s="74">
        <f t="shared" si="9"/>
        <v>0</v>
      </c>
      <c r="G89" s="70">
        <f t="shared" si="8"/>
        <v>0</v>
      </c>
      <c r="I89" s="225"/>
    </row>
    <row r="90" spans="1:9" ht="15" customHeight="1" x14ac:dyDescent="0.25">
      <c r="A90" s="75" t="s">
        <v>80</v>
      </c>
      <c r="B90" s="74">
        <v>402284</v>
      </c>
      <c r="C90" s="74">
        <v>445520</v>
      </c>
      <c r="D90" s="307">
        <v>445520</v>
      </c>
      <c r="E90" s="74">
        <v>447475</v>
      </c>
      <c r="F90" s="74">
        <f t="shared" si="9"/>
        <v>1955</v>
      </c>
      <c r="G90" s="70">
        <f t="shared" si="8"/>
        <v>4.3881307236487699E-3</v>
      </c>
      <c r="I90" s="225"/>
    </row>
    <row r="91" spans="1:9" s="124" customFormat="1" ht="15" customHeight="1" x14ac:dyDescent="0.25">
      <c r="A91" s="78" t="s">
        <v>81</v>
      </c>
      <c r="B91" s="80">
        <v>661534.36</v>
      </c>
      <c r="C91" s="80">
        <v>794152</v>
      </c>
      <c r="D91" s="311">
        <v>794152</v>
      </c>
      <c r="E91" s="80">
        <v>739389</v>
      </c>
      <c r="F91" s="80">
        <f t="shared" si="9"/>
        <v>-54763</v>
      </c>
      <c r="G91" s="81">
        <f t="shared" si="8"/>
        <v>-6.8957831750093179E-2</v>
      </c>
      <c r="I91" s="226"/>
    </row>
    <row r="92" spans="1:9" ht="15" customHeight="1" x14ac:dyDescent="0.25">
      <c r="A92" s="75" t="s">
        <v>82</v>
      </c>
      <c r="B92" s="74">
        <v>21528.06</v>
      </c>
      <c r="C92" s="74">
        <v>160002</v>
      </c>
      <c r="D92" s="307">
        <v>160002</v>
      </c>
      <c r="E92" s="74">
        <v>1014940</v>
      </c>
      <c r="F92" s="74">
        <f t="shared" si="9"/>
        <v>854938</v>
      </c>
      <c r="G92" s="70">
        <f t="shared" si="8"/>
        <v>5.3432957088036401</v>
      </c>
      <c r="I92" s="225"/>
    </row>
    <row r="93" spans="1:9" ht="15" customHeight="1" x14ac:dyDescent="0.25">
      <c r="A93" s="75" t="s">
        <v>83</v>
      </c>
      <c r="B93" s="74">
        <v>27610.82</v>
      </c>
      <c r="C93" s="74">
        <v>31697</v>
      </c>
      <c r="D93" s="307">
        <v>31697</v>
      </c>
      <c r="E93" s="74">
        <v>44850</v>
      </c>
      <c r="F93" s="74">
        <f t="shared" si="9"/>
        <v>13153</v>
      </c>
      <c r="G93" s="70">
        <f t="shared" si="8"/>
        <v>0.41496040634760389</v>
      </c>
      <c r="I93" s="225"/>
    </row>
    <row r="94" spans="1:9" ht="15" customHeight="1" x14ac:dyDescent="0.25">
      <c r="A94" s="83" t="s">
        <v>84</v>
      </c>
      <c r="B94" s="74">
        <v>0</v>
      </c>
      <c r="C94" s="74">
        <v>0</v>
      </c>
      <c r="D94" s="307">
        <v>0</v>
      </c>
      <c r="E94" s="74">
        <v>0</v>
      </c>
      <c r="F94" s="74">
        <f t="shared" si="9"/>
        <v>0</v>
      </c>
      <c r="G94" s="70">
        <f t="shared" si="8"/>
        <v>0</v>
      </c>
      <c r="I94" s="225"/>
    </row>
    <row r="95" spans="1:9" s="124" customFormat="1" ht="15" customHeight="1" x14ac:dyDescent="0.25">
      <c r="A95" s="97" t="s">
        <v>85</v>
      </c>
      <c r="B95" s="96">
        <v>49138.880000000005</v>
      </c>
      <c r="C95" s="96">
        <v>191699</v>
      </c>
      <c r="D95" s="317">
        <v>191699</v>
      </c>
      <c r="E95" s="96">
        <v>1059790</v>
      </c>
      <c r="F95" s="74">
        <f t="shared" si="9"/>
        <v>868091</v>
      </c>
      <c r="G95" s="81">
        <f t="shared" si="8"/>
        <v>4.5284065122927091</v>
      </c>
      <c r="I95" s="226"/>
    </row>
    <row r="96" spans="1:9" ht="15" customHeight="1" x14ac:dyDescent="0.25">
      <c r="A96" s="83" t="s">
        <v>86</v>
      </c>
      <c r="B96" s="74">
        <v>0</v>
      </c>
      <c r="C96" s="74">
        <v>0</v>
      </c>
      <c r="D96" s="307">
        <v>0</v>
      </c>
      <c r="E96" s="74">
        <v>0</v>
      </c>
      <c r="F96" s="74">
        <f t="shared" si="9"/>
        <v>0</v>
      </c>
      <c r="G96" s="70">
        <f t="shared" si="8"/>
        <v>0</v>
      </c>
      <c r="I96" s="225"/>
    </row>
    <row r="97" spans="1:10" s="124" customFormat="1" ht="15" customHeight="1" thickBot="1" x14ac:dyDescent="0.3">
      <c r="A97" s="195" t="s">
        <v>67</v>
      </c>
      <c r="B97" s="196">
        <v>11258419.279999999</v>
      </c>
      <c r="C97" s="196">
        <v>11501775</v>
      </c>
      <c r="D97" s="313">
        <v>11501775</v>
      </c>
      <c r="E97" s="196">
        <v>13774009.16</v>
      </c>
      <c r="F97" s="196">
        <f>E97-C97</f>
        <v>2272234.16</v>
      </c>
      <c r="G97" s="198">
        <f t="shared" si="8"/>
        <v>0.19755508693223439</v>
      </c>
      <c r="I97" s="226"/>
    </row>
    <row r="98" spans="1:10" ht="15" customHeight="1" thickTop="1" x14ac:dyDescent="0.4">
      <c r="A98" s="4"/>
      <c r="B98" s="5"/>
      <c r="C98" s="5"/>
      <c r="D98" s="142"/>
      <c r="E98" s="5"/>
      <c r="F98" s="5"/>
      <c r="G98" s="6" t="s">
        <v>46</v>
      </c>
      <c r="I98" s="142"/>
      <c r="J98" s="142"/>
    </row>
    <row r="99" spans="1:10" x14ac:dyDescent="0.25">
      <c r="A99" s="11" t="s">
        <v>196</v>
      </c>
    </row>
    <row r="100" spans="1:10" x14ac:dyDescent="0.25">
      <c r="A100" s="11" t="s">
        <v>190</v>
      </c>
    </row>
  </sheetData>
  <mergeCells count="1">
    <mergeCell ref="D2:D3"/>
  </mergeCells>
  <hyperlinks>
    <hyperlink ref="J2" location="Home!A1" tooltip="Home" display="Home" xr:uid="{00000000-0004-0000-2D00-000000000000}"/>
  </hyperlinks>
  <printOptions horizontalCentered="1" verticalCentered="1"/>
  <pageMargins left="0.25" right="0.25" top="0.75" bottom="0.75" header="0.3" footer="0.3"/>
  <pageSetup scale="46" fitToWidth="0"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 codeName="Sheet47">
    <pageSetUpPr fitToPage="1"/>
  </sheetPr>
  <dimension ref="A1:N100"/>
  <sheetViews>
    <sheetView workbookViewId="0">
      <pane xSplit="1" ySplit="5" topLeftCell="B6" activePane="bottomRight" state="frozen"/>
      <selection activeCell="I2" sqref="I2"/>
      <selection pane="topRight" activeCell="I2" sqref="I2"/>
      <selection pane="bottomLeft" activeCell="I2" sqref="I2"/>
      <selection pane="bottomRight" activeCell="I2" sqref="I2"/>
    </sheetView>
  </sheetViews>
  <sheetFormatPr defaultColWidth="9.140625" defaultRowHeight="15.75" x14ac:dyDescent="0.25"/>
  <cols>
    <col min="1" max="1" width="66.5703125" style="11" customWidth="1"/>
    <col min="2" max="3" width="23.7109375" style="12" customWidth="1"/>
    <col min="4" max="4" width="27.140625" style="139" bestFit="1" customWidth="1"/>
    <col min="5" max="6" width="23.7109375" style="12" customWidth="1"/>
    <col min="7" max="7" width="23.7109375" style="13" customWidth="1"/>
    <col min="9" max="9" width="7.7109375" style="139" customWidth="1"/>
    <col min="10" max="10" width="11.5703125" style="139" customWidth="1"/>
    <col min="11" max="16384" width="9.140625" style="139"/>
  </cols>
  <sheetData>
    <row r="1" spans="1:10" ht="19.5" customHeight="1" thickBot="1" x14ac:dyDescent="0.35">
      <c r="A1" s="30" t="s">
        <v>0</v>
      </c>
      <c r="B1" s="31"/>
      <c r="E1" s="32" t="s">
        <v>1</v>
      </c>
      <c r="F1" s="29" t="s">
        <v>110</v>
      </c>
      <c r="G1" s="40"/>
      <c r="J1" s="142"/>
    </row>
    <row r="2" spans="1:10" ht="19.5" customHeight="1" thickBot="1" x14ac:dyDescent="0.3">
      <c r="A2" s="30" t="s">
        <v>2</v>
      </c>
      <c r="B2" s="31"/>
      <c r="C2" s="31"/>
      <c r="D2" s="355" t="s">
        <v>207</v>
      </c>
      <c r="E2" s="31"/>
      <c r="F2" s="31"/>
      <c r="G2" s="36"/>
      <c r="I2" s="142"/>
      <c r="J2" s="209" t="s">
        <v>187</v>
      </c>
    </row>
    <row r="3" spans="1:10" ht="19.5" customHeight="1" thickBot="1" x14ac:dyDescent="0.3">
      <c r="A3" s="37" t="s">
        <v>3</v>
      </c>
      <c r="B3" s="38"/>
      <c r="C3" s="38"/>
      <c r="D3" s="356"/>
      <c r="E3" s="38"/>
      <c r="F3" s="38"/>
      <c r="G3" s="39"/>
      <c r="I3" s="142"/>
      <c r="J3" s="142"/>
    </row>
    <row r="4" spans="1:10" ht="15" customHeight="1" thickTop="1" x14ac:dyDescent="0.25">
      <c r="A4" s="57" t="s">
        <v>4</v>
      </c>
      <c r="B4" s="58" t="s">
        <v>5</v>
      </c>
      <c r="C4" s="59" t="s">
        <v>6</v>
      </c>
      <c r="D4" s="303" t="s">
        <v>212</v>
      </c>
      <c r="E4" s="59" t="s">
        <v>6</v>
      </c>
      <c r="F4" s="59" t="s">
        <v>7</v>
      </c>
      <c r="G4" s="60" t="s">
        <v>8</v>
      </c>
      <c r="I4" s="224"/>
    </row>
    <row r="5" spans="1:10" s="140" customFormat="1" ht="15" customHeight="1" x14ac:dyDescent="0.25">
      <c r="A5" s="61"/>
      <c r="B5" s="62" t="s">
        <v>197</v>
      </c>
      <c r="C5" s="62" t="s">
        <v>208</v>
      </c>
      <c r="D5" s="304" t="s">
        <v>210</v>
      </c>
      <c r="E5" s="62" t="s">
        <v>209</v>
      </c>
      <c r="F5" s="62" t="s">
        <v>197</v>
      </c>
      <c r="G5" s="63" t="s">
        <v>9</v>
      </c>
      <c r="I5" s="224"/>
    </row>
    <row r="6" spans="1:10" ht="15" customHeight="1" x14ac:dyDescent="0.25">
      <c r="A6" s="64" t="s">
        <v>10</v>
      </c>
      <c r="B6" s="65"/>
      <c r="C6" s="65"/>
      <c r="D6" s="305"/>
      <c r="E6" s="65"/>
      <c r="F6" s="65"/>
      <c r="G6" s="66"/>
      <c r="I6" s="225"/>
    </row>
    <row r="7" spans="1:10" ht="15" customHeight="1" x14ac:dyDescent="0.25">
      <c r="A7" s="64" t="s">
        <v>11</v>
      </c>
      <c r="B7" s="65"/>
      <c r="C7" s="65"/>
      <c r="D7" s="305"/>
      <c r="E7" s="65"/>
      <c r="F7" s="65"/>
      <c r="G7" s="67"/>
      <c r="I7" s="225"/>
    </row>
    <row r="8" spans="1:10" ht="15" customHeight="1" x14ac:dyDescent="0.25">
      <c r="A8" s="68" t="s">
        <v>12</v>
      </c>
      <c r="B8" s="69">
        <v>6787428</v>
      </c>
      <c r="C8" s="69">
        <v>6787428</v>
      </c>
      <c r="D8" s="306">
        <v>6787428</v>
      </c>
      <c r="E8" s="69">
        <v>8245384</v>
      </c>
      <c r="F8" s="69">
        <f>E8-C8</f>
        <v>1457956</v>
      </c>
      <c r="G8" s="70">
        <f t="shared" ref="G8:G31" si="0">IF(ISBLANK(F8),"  ",IF(C8&gt;0,F8/C8,IF(F8&gt;0,1,0)))</f>
        <v>0.21480242589681983</v>
      </c>
      <c r="I8" s="225"/>
    </row>
    <row r="9" spans="1:10" ht="15" customHeight="1" x14ac:dyDescent="0.25">
      <c r="A9" s="68" t="s">
        <v>13</v>
      </c>
      <c r="B9" s="69">
        <v>0</v>
      </c>
      <c r="C9" s="69">
        <v>0</v>
      </c>
      <c r="D9" s="306">
        <v>0</v>
      </c>
      <c r="E9" s="69">
        <v>0</v>
      </c>
      <c r="F9" s="69">
        <f>E9-C9</f>
        <v>0</v>
      </c>
      <c r="G9" s="70">
        <f t="shared" si="0"/>
        <v>0</v>
      </c>
      <c r="I9" s="225"/>
    </row>
    <row r="10" spans="1:10" ht="15" customHeight="1" x14ac:dyDescent="0.25">
      <c r="A10" s="71" t="s">
        <v>14</v>
      </c>
      <c r="B10" s="72">
        <v>344503</v>
      </c>
      <c r="C10" s="72">
        <v>344503</v>
      </c>
      <c r="D10" s="314">
        <v>344503</v>
      </c>
      <c r="E10" s="72">
        <v>347301</v>
      </c>
      <c r="F10" s="69">
        <f t="shared" ref="F10:F31" si="1">E10-C10</f>
        <v>2798</v>
      </c>
      <c r="G10" s="70">
        <f t="shared" si="0"/>
        <v>8.1218450927858388E-3</v>
      </c>
      <c r="I10" s="225"/>
    </row>
    <row r="11" spans="1:10" ht="15" customHeight="1" x14ac:dyDescent="0.25">
      <c r="A11" s="73" t="s">
        <v>15</v>
      </c>
      <c r="B11" s="74">
        <v>0</v>
      </c>
      <c r="C11" s="74">
        <v>0</v>
      </c>
      <c r="D11" s="307">
        <v>0</v>
      </c>
      <c r="E11" s="74">
        <v>0</v>
      </c>
      <c r="F11" s="69">
        <f t="shared" si="1"/>
        <v>0</v>
      </c>
      <c r="G11" s="70">
        <f t="shared" si="0"/>
        <v>0</v>
      </c>
      <c r="I11" s="225"/>
    </row>
    <row r="12" spans="1:10" ht="15" customHeight="1" x14ac:dyDescent="0.25">
      <c r="A12" s="75" t="s">
        <v>16</v>
      </c>
      <c r="B12" s="74">
        <v>344503</v>
      </c>
      <c r="C12" s="74">
        <v>344503</v>
      </c>
      <c r="D12" s="307">
        <v>344503</v>
      </c>
      <c r="E12" s="74">
        <v>347301</v>
      </c>
      <c r="F12" s="69">
        <f t="shared" si="1"/>
        <v>2798</v>
      </c>
      <c r="G12" s="70">
        <f t="shared" si="0"/>
        <v>8.1218450927858388E-3</v>
      </c>
      <c r="I12" s="225"/>
    </row>
    <row r="13" spans="1:10" ht="15" customHeight="1" x14ac:dyDescent="0.25">
      <c r="A13" s="75" t="s">
        <v>17</v>
      </c>
      <c r="B13" s="74">
        <v>0</v>
      </c>
      <c r="C13" s="74">
        <v>0</v>
      </c>
      <c r="D13" s="307">
        <v>0</v>
      </c>
      <c r="E13" s="74">
        <v>0</v>
      </c>
      <c r="F13" s="69">
        <f t="shared" si="1"/>
        <v>0</v>
      </c>
      <c r="G13" s="70">
        <f t="shared" si="0"/>
        <v>0</v>
      </c>
      <c r="I13" s="225"/>
    </row>
    <row r="14" spans="1:10" ht="15" customHeight="1" x14ac:dyDescent="0.25">
      <c r="A14" s="75" t="s">
        <v>18</v>
      </c>
      <c r="B14" s="74">
        <v>0</v>
      </c>
      <c r="C14" s="74">
        <v>0</v>
      </c>
      <c r="D14" s="307">
        <v>0</v>
      </c>
      <c r="E14" s="74">
        <v>0</v>
      </c>
      <c r="F14" s="69">
        <f t="shared" si="1"/>
        <v>0</v>
      </c>
      <c r="G14" s="70">
        <f t="shared" si="0"/>
        <v>0</v>
      </c>
      <c r="I14" s="225"/>
    </row>
    <row r="15" spans="1:10" ht="15" customHeight="1" x14ac:dyDescent="0.25">
      <c r="A15" s="75" t="s">
        <v>19</v>
      </c>
      <c r="B15" s="74">
        <v>0</v>
      </c>
      <c r="C15" s="74">
        <v>0</v>
      </c>
      <c r="D15" s="307">
        <v>0</v>
      </c>
      <c r="E15" s="74">
        <v>0</v>
      </c>
      <c r="F15" s="69">
        <f t="shared" si="1"/>
        <v>0</v>
      </c>
      <c r="G15" s="70">
        <f t="shared" si="0"/>
        <v>0</v>
      </c>
      <c r="I15" s="225"/>
    </row>
    <row r="16" spans="1:10" ht="15" customHeight="1" x14ac:dyDescent="0.25">
      <c r="A16" s="75" t="s">
        <v>20</v>
      </c>
      <c r="B16" s="74">
        <v>0</v>
      </c>
      <c r="C16" s="74">
        <v>0</v>
      </c>
      <c r="D16" s="307">
        <v>0</v>
      </c>
      <c r="E16" s="74">
        <v>0</v>
      </c>
      <c r="F16" s="69">
        <f t="shared" si="1"/>
        <v>0</v>
      </c>
      <c r="G16" s="70">
        <f t="shared" si="0"/>
        <v>0</v>
      </c>
      <c r="I16" s="225"/>
    </row>
    <row r="17" spans="1:9" ht="15" customHeight="1" x14ac:dyDescent="0.25">
      <c r="A17" s="75" t="s">
        <v>21</v>
      </c>
      <c r="B17" s="74">
        <v>0</v>
      </c>
      <c r="C17" s="74">
        <v>0</v>
      </c>
      <c r="D17" s="307">
        <v>0</v>
      </c>
      <c r="E17" s="74">
        <v>0</v>
      </c>
      <c r="F17" s="69">
        <f t="shared" si="1"/>
        <v>0</v>
      </c>
      <c r="G17" s="70">
        <f t="shared" si="0"/>
        <v>0</v>
      </c>
      <c r="I17" s="225"/>
    </row>
    <row r="18" spans="1:9" ht="15" customHeight="1" x14ac:dyDescent="0.25">
      <c r="A18" s="75" t="s">
        <v>22</v>
      </c>
      <c r="B18" s="74">
        <v>0</v>
      </c>
      <c r="C18" s="74">
        <v>0</v>
      </c>
      <c r="D18" s="307">
        <v>0</v>
      </c>
      <c r="E18" s="74">
        <v>0</v>
      </c>
      <c r="F18" s="69">
        <f t="shared" si="1"/>
        <v>0</v>
      </c>
      <c r="G18" s="70">
        <f t="shared" si="0"/>
        <v>0</v>
      </c>
      <c r="I18" s="225"/>
    </row>
    <row r="19" spans="1:9" ht="15" customHeight="1" x14ac:dyDescent="0.25">
      <c r="A19" s="75" t="s">
        <v>23</v>
      </c>
      <c r="B19" s="74">
        <v>0</v>
      </c>
      <c r="C19" s="74">
        <v>0</v>
      </c>
      <c r="D19" s="307">
        <v>0</v>
      </c>
      <c r="E19" s="74">
        <v>0</v>
      </c>
      <c r="F19" s="69">
        <f t="shared" si="1"/>
        <v>0</v>
      </c>
      <c r="G19" s="70">
        <f t="shared" si="0"/>
        <v>0</v>
      </c>
      <c r="I19" s="225"/>
    </row>
    <row r="20" spans="1:9" ht="15" customHeight="1" x14ac:dyDescent="0.25">
      <c r="A20" s="75" t="s">
        <v>24</v>
      </c>
      <c r="B20" s="74">
        <v>0</v>
      </c>
      <c r="C20" s="74">
        <v>0</v>
      </c>
      <c r="D20" s="307">
        <v>0</v>
      </c>
      <c r="E20" s="74">
        <v>0</v>
      </c>
      <c r="F20" s="69">
        <f t="shared" si="1"/>
        <v>0</v>
      </c>
      <c r="G20" s="70">
        <f t="shared" si="0"/>
        <v>0</v>
      </c>
      <c r="I20" s="225"/>
    </row>
    <row r="21" spans="1:9" ht="15" customHeight="1" x14ac:dyDescent="0.25">
      <c r="A21" s="75" t="s">
        <v>25</v>
      </c>
      <c r="B21" s="74">
        <v>0</v>
      </c>
      <c r="C21" s="74">
        <v>0</v>
      </c>
      <c r="D21" s="307">
        <v>0</v>
      </c>
      <c r="E21" s="74">
        <v>0</v>
      </c>
      <c r="F21" s="69">
        <f t="shared" si="1"/>
        <v>0</v>
      </c>
      <c r="G21" s="70">
        <f t="shared" si="0"/>
        <v>0</v>
      </c>
      <c r="I21" s="225"/>
    </row>
    <row r="22" spans="1:9" ht="15" customHeight="1" x14ac:dyDescent="0.25">
      <c r="A22" s="75" t="s">
        <v>26</v>
      </c>
      <c r="B22" s="74">
        <v>0</v>
      </c>
      <c r="C22" s="74">
        <v>0</v>
      </c>
      <c r="D22" s="307">
        <v>0</v>
      </c>
      <c r="E22" s="74">
        <v>0</v>
      </c>
      <c r="F22" s="69">
        <f t="shared" si="1"/>
        <v>0</v>
      </c>
      <c r="G22" s="70">
        <f t="shared" si="0"/>
        <v>0</v>
      </c>
      <c r="I22" s="225"/>
    </row>
    <row r="23" spans="1:9" ht="15" customHeight="1" x14ac:dyDescent="0.25">
      <c r="A23" s="76" t="s">
        <v>27</v>
      </c>
      <c r="B23" s="74">
        <v>0</v>
      </c>
      <c r="C23" s="74">
        <v>0</v>
      </c>
      <c r="D23" s="307">
        <v>0</v>
      </c>
      <c r="E23" s="74">
        <v>0</v>
      </c>
      <c r="F23" s="69">
        <f t="shared" si="1"/>
        <v>0</v>
      </c>
      <c r="G23" s="70">
        <f t="shared" si="0"/>
        <v>0</v>
      </c>
      <c r="I23" s="225"/>
    </row>
    <row r="24" spans="1:9" ht="15" customHeight="1" x14ac:dyDescent="0.25">
      <c r="A24" s="76" t="s">
        <v>28</v>
      </c>
      <c r="B24" s="74">
        <v>0</v>
      </c>
      <c r="C24" s="74">
        <v>0</v>
      </c>
      <c r="D24" s="307">
        <v>0</v>
      </c>
      <c r="E24" s="74">
        <v>0</v>
      </c>
      <c r="F24" s="69">
        <f t="shared" si="1"/>
        <v>0</v>
      </c>
      <c r="G24" s="70">
        <f t="shared" si="0"/>
        <v>0</v>
      </c>
      <c r="I24" s="225"/>
    </row>
    <row r="25" spans="1:9" ht="15" customHeight="1" x14ac:dyDescent="0.25">
      <c r="A25" s="76" t="s">
        <v>29</v>
      </c>
      <c r="B25" s="74">
        <v>0</v>
      </c>
      <c r="C25" s="74">
        <v>0</v>
      </c>
      <c r="D25" s="307">
        <v>0</v>
      </c>
      <c r="E25" s="74">
        <v>0</v>
      </c>
      <c r="F25" s="69">
        <f t="shared" si="1"/>
        <v>0</v>
      </c>
      <c r="G25" s="70">
        <f t="shared" si="0"/>
        <v>0</v>
      </c>
      <c r="I25" s="225"/>
    </row>
    <row r="26" spans="1:9" ht="15" customHeight="1" x14ac:dyDescent="0.25">
      <c r="A26" s="76" t="s">
        <v>30</v>
      </c>
      <c r="B26" s="74">
        <v>0</v>
      </c>
      <c r="C26" s="74">
        <v>0</v>
      </c>
      <c r="D26" s="307">
        <v>0</v>
      </c>
      <c r="E26" s="74">
        <v>0</v>
      </c>
      <c r="F26" s="69">
        <f t="shared" si="1"/>
        <v>0</v>
      </c>
      <c r="G26" s="70">
        <f t="shared" si="0"/>
        <v>0</v>
      </c>
      <c r="I26" s="225"/>
    </row>
    <row r="27" spans="1:9" ht="15" customHeight="1" x14ac:dyDescent="0.25">
      <c r="A27" s="76" t="s">
        <v>31</v>
      </c>
      <c r="B27" s="74">
        <v>0</v>
      </c>
      <c r="C27" s="74">
        <v>0</v>
      </c>
      <c r="D27" s="307">
        <v>0</v>
      </c>
      <c r="E27" s="74">
        <v>0</v>
      </c>
      <c r="F27" s="69">
        <f t="shared" si="1"/>
        <v>0</v>
      </c>
      <c r="G27" s="70">
        <f t="shared" si="0"/>
        <v>0</v>
      </c>
      <c r="I27" s="225"/>
    </row>
    <row r="28" spans="1:9" ht="15" customHeight="1" x14ac:dyDescent="0.25">
      <c r="A28" s="76" t="s">
        <v>87</v>
      </c>
      <c r="B28" s="74">
        <v>0</v>
      </c>
      <c r="C28" s="74">
        <v>0</v>
      </c>
      <c r="D28" s="307">
        <v>0</v>
      </c>
      <c r="E28" s="74">
        <v>0</v>
      </c>
      <c r="F28" s="69">
        <f t="shared" si="1"/>
        <v>0</v>
      </c>
      <c r="G28" s="70">
        <f t="shared" si="0"/>
        <v>0</v>
      </c>
      <c r="I28" s="225"/>
    </row>
    <row r="29" spans="1:9" ht="15" customHeight="1" x14ac:dyDescent="0.25">
      <c r="A29" s="76" t="s">
        <v>32</v>
      </c>
      <c r="B29" s="74">
        <v>0</v>
      </c>
      <c r="C29" s="74">
        <v>0</v>
      </c>
      <c r="D29" s="307">
        <v>0</v>
      </c>
      <c r="E29" s="74">
        <v>0</v>
      </c>
      <c r="F29" s="69">
        <f t="shared" si="1"/>
        <v>0</v>
      </c>
      <c r="G29" s="70">
        <f t="shared" si="0"/>
        <v>0</v>
      </c>
      <c r="I29" s="225"/>
    </row>
    <row r="30" spans="1:9" ht="15" customHeight="1" x14ac:dyDescent="0.25">
      <c r="A30" s="217" t="s">
        <v>199</v>
      </c>
      <c r="B30" s="74">
        <v>0</v>
      </c>
      <c r="C30" s="74">
        <v>0</v>
      </c>
      <c r="D30" s="307">
        <v>0</v>
      </c>
      <c r="E30" s="74">
        <v>0</v>
      </c>
      <c r="F30" s="69">
        <f t="shared" si="1"/>
        <v>0</v>
      </c>
      <c r="G30" s="70">
        <f t="shared" si="0"/>
        <v>0</v>
      </c>
      <c r="I30" s="225"/>
    </row>
    <row r="31" spans="1:9" ht="15" customHeight="1" x14ac:dyDescent="0.25">
      <c r="A31" s="76" t="s">
        <v>200</v>
      </c>
      <c r="B31" s="74">
        <v>0</v>
      </c>
      <c r="C31" s="74">
        <v>0</v>
      </c>
      <c r="D31" s="307">
        <v>0</v>
      </c>
      <c r="E31" s="74">
        <v>0</v>
      </c>
      <c r="F31" s="69">
        <f t="shared" si="1"/>
        <v>0</v>
      </c>
      <c r="G31" s="70">
        <f t="shared" si="0"/>
        <v>0</v>
      </c>
      <c r="I31" s="225"/>
    </row>
    <row r="32" spans="1:9" ht="15" customHeight="1" x14ac:dyDescent="0.25">
      <c r="A32" s="350" t="s">
        <v>211</v>
      </c>
      <c r="B32" s="74">
        <v>0</v>
      </c>
      <c r="C32" s="74">
        <v>0</v>
      </c>
      <c r="D32" s="307">
        <v>0</v>
      </c>
      <c r="E32" s="74">
        <v>0</v>
      </c>
      <c r="F32" s="69">
        <f t="shared" ref="F32" si="2">E32-C32</f>
        <v>0</v>
      </c>
      <c r="G32" s="70">
        <f t="shared" ref="G32" si="3">IF(ISBLANK(F32),"  ",IF(C32&gt;0,F32/C32,IF(F32&gt;0,1,0)))</f>
        <v>0</v>
      </c>
      <c r="I32" s="225"/>
    </row>
    <row r="33" spans="1:14" ht="15" customHeight="1" x14ac:dyDescent="0.25">
      <c r="A33" s="77" t="s">
        <v>33</v>
      </c>
      <c r="B33" s="74"/>
      <c r="C33" s="74"/>
      <c r="D33" s="307"/>
      <c r="E33" s="74"/>
      <c r="F33" s="74"/>
      <c r="G33" s="66"/>
      <c r="I33" s="225"/>
    </row>
    <row r="34" spans="1:14" ht="15" customHeight="1" x14ac:dyDescent="0.25">
      <c r="A34" s="73" t="s">
        <v>34</v>
      </c>
      <c r="B34" s="69">
        <v>0</v>
      </c>
      <c r="C34" s="69">
        <v>0</v>
      </c>
      <c r="D34" s="306">
        <v>0</v>
      </c>
      <c r="E34" s="69">
        <v>0</v>
      </c>
      <c r="F34" s="69">
        <f>E34-C34</f>
        <v>0</v>
      </c>
      <c r="G34" s="70">
        <f>IF(ISBLANK(F34),"  ",IF(C34&gt;0,F34/C34,IF(F34&gt;0,1,0)))</f>
        <v>0</v>
      </c>
      <c r="I34" s="225"/>
    </row>
    <row r="35" spans="1:14" ht="15" customHeight="1" x14ac:dyDescent="0.25">
      <c r="A35" s="78" t="s">
        <v>35</v>
      </c>
      <c r="B35" s="74"/>
      <c r="C35" s="74"/>
      <c r="D35" s="307"/>
      <c r="E35" s="74"/>
      <c r="F35" s="74"/>
      <c r="G35" s="66"/>
      <c r="I35" s="225"/>
    </row>
    <row r="36" spans="1:14" ht="15" customHeight="1" x14ac:dyDescent="0.25">
      <c r="A36" s="73" t="s">
        <v>34</v>
      </c>
      <c r="B36" s="65">
        <v>0</v>
      </c>
      <c r="C36" s="65">
        <v>0</v>
      </c>
      <c r="D36" s="305">
        <v>0</v>
      </c>
      <c r="E36" s="65">
        <v>0</v>
      </c>
      <c r="F36" s="69">
        <f>E36-C36</f>
        <v>0</v>
      </c>
      <c r="G36" s="70">
        <f>IF(ISBLANK(F36),"  ",IF(C36&gt;0,F36/C36,IF(F36&gt;0,1,0)))</f>
        <v>0</v>
      </c>
      <c r="I36" s="225"/>
    </row>
    <row r="37" spans="1:14" ht="15" customHeight="1" x14ac:dyDescent="0.25">
      <c r="A37" s="75" t="s">
        <v>36</v>
      </c>
      <c r="B37" s="74"/>
      <c r="C37" s="74"/>
      <c r="D37" s="307"/>
      <c r="E37" s="74"/>
      <c r="F37" s="72"/>
      <c r="G37" s="70" t="str">
        <f>IF(ISBLANK(F37),"  ",IF(C37&gt;0,F37/C37,IF(F37&gt;0,1,0)))</f>
        <v xml:space="preserve">  </v>
      </c>
      <c r="I37" s="225"/>
    </row>
    <row r="38" spans="1:14" s="124" customFormat="1" ht="15" customHeight="1" x14ac:dyDescent="0.25">
      <c r="A38" s="79" t="s">
        <v>38</v>
      </c>
      <c r="B38" s="80">
        <v>7131931</v>
      </c>
      <c r="C38" s="80">
        <v>7131931</v>
      </c>
      <c r="D38" s="311">
        <v>7131931</v>
      </c>
      <c r="E38" s="80">
        <v>8592685</v>
      </c>
      <c r="F38" s="80">
        <f>E38-C38</f>
        <v>1460754</v>
      </c>
      <c r="G38" s="81">
        <f>IF(ISBLANK(F38),"  ",IF(C38&gt;0,F38/C38,IF(F38&gt;0,1,0)))</f>
        <v>0.20481886322231665</v>
      </c>
      <c r="I38" s="226"/>
    </row>
    <row r="39" spans="1:14" ht="15" customHeight="1" x14ac:dyDescent="0.25">
      <c r="A39" s="77" t="s">
        <v>39</v>
      </c>
      <c r="B39" s="74"/>
      <c r="C39" s="74"/>
      <c r="D39" s="307"/>
      <c r="E39" s="74"/>
      <c r="F39" s="74"/>
      <c r="G39" s="66"/>
      <c r="I39" s="225"/>
    </row>
    <row r="40" spans="1:14" ht="15" customHeight="1" x14ac:dyDescent="0.25">
      <c r="A40" s="82" t="s">
        <v>40</v>
      </c>
      <c r="B40" s="69">
        <v>0</v>
      </c>
      <c r="C40" s="69">
        <v>0</v>
      </c>
      <c r="D40" s="306">
        <v>0</v>
      </c>
      <c r="E40" s="69">
        <v>0</v>
      </c>
      <c r="F40" s="69">
        <f>E40-C40</f>
        <v>0</v>
      </c>
      <c r="G40" s="70">
        <f t="shared" ref="G40:G45" si="4">IF(ISBLANK(F40),"  ",IF(C40&gt;0,F40/C40,IF(F40&gt;0,1,0)))</f>
        <v>0</v>
      </c>
      <c r="I40" s="225"/>
    </row>
    <row r="41" spans="1:14" ht="15" customHeight="1" x14ac:dyDescent="0.25">
      <c r="A41" s="83" t="s">
        <v>41</v>
      </c>
      <c r="B41" s="69">
        <v>0</v>
      </c>
      <c r="C41" s="69">
        <v>0</v>
      </c>
      <c r="D41" s="306">
        <v>0</v>
      </c>
      <c r="E41" s="69">
        <v>0</v>
      </c>
      <c r="F41" s="69">
        <f t="shared" ref="F41:F45" si="5">E41-C41</f>
        <v>0</v>
      </c>
      <c r="G41" s="70">
        <f t="shared" si="4"/>
        <v>0</v>
      </c>
      <c r="I41" s="225"/>
    </row>
    <row r="42" spans="1:14" ht="15" customHeight="1" x14ac:dyDescent="0.25">
      <c r="A42" s="83" t="s">
        <v>42</v>
      </c>
      <c r="B42" s="69">
        <v>636121</v>
      </c>
      <c r="C42" s="69">
        <v>0</v>
      </c>
      <c r="D42" s="306">
        <v>0</v>
      </c>
      <c r="E42" s="69">
        <v>0</v>
      </c>
      <c r="F42" s="69">
        <f t="shared" si="5"/>
        <v>0</v>
      </c>
      <c r="G42" s="70">
        <f t="shared" si="4"/>
        <v>0</v>
      </c>
      <c r="I42" s="225"/>
    </row>
    <row r="43" spans="1:14" ht="15" customHeight="1" x14ac:dyDescent="0.25">
      <c r="A43" s="83" t="s">
        <v>43</v>
      </c>
      <c r="B43" s="69">
        <v>0</v>
      </c>
      <c r="C43" s="69">
        <v>0</v>
      </c>
      <c r="D43" s="306">
        <v>0</v>
      </c>
      <c r="E43" s="69">
        <v>0</v>
      </c>
      <c r="F43" s="69">
        <f t="shared" si="5"/>
        <v>0</v>
      </c>
      <c r="G43" s="70">
        <f t="shared" si="4"/>
        <v>0</v>
      </c>
      <c r="I43" s="225"/>
    </row>
    <row r="44" spans="1:14" ht="15" customHeight="1" x14ac:dyDescent="0.25">
      <c r="A44" s="84" t="s">
        <v>44</v>
      </c>
      <c r="B44" s="69">
        <v>0</v>
      </c>
      <c r="C44" s="69">
        <v>0</v>
      </c>
      <c r="D44" s="306">
        <v>0</v>
      </c>
      <c r="E44" s="69">
        <v>0</v>
      </c>
      <c r="F44" s="69">
        <f t="shared" si="5"/>
        <v>0</v>
      </c>
      <c r="G44" s="70">
        <f t="shared" si="4"/>
        <v>0</v>
      </c>
      <c r="I44" s="225"/>
    </row>
    <row r="45" spans="1:14" s="124" customFormat="1" ht="15" customHeight="1" x14ac:dyDescent="0.25">
      <c r="A45" s="77" t="s">
        <v>45</v>
      </c>
      <c r="B45" s="85">
        <v>636121</v>
      </c>
      <c r="C45" s="85">
        <v>0</v>
      </c>
      <c r="D45" s="315">
        <v>0</v>
      </c>
      <c r="E45" s="85">
        <v>0</v>
      </c>
      <c r="F45" s="87">
        <f t="shared" si="5"/>
        <v>0</v>
      </c>
      <c r="G45" s="81">
        <f t="shared" si="4"/>
        <v>0</v>
      </c>
      <c r="I45" s="226"/>
      <c r="N45" s="124" t="s">
        <v>46</v>
      </c>
    </row>
    <row r="46" spans="1:14" ht="15" customHeight="1" x14ac:dyDescent="0.25">
      <c r="A46" s="75" t="s">
        <v>46</v>
      </c>
      <c r="B46" s="74"/>
      <c r="C46" s="74"/>
      <c r="D46" s="307"/>
      <c r="E46" s="74"/>
      <c r="F46" s="74"/>
      <c r="G46" s="66"/>
      <c r="I46" s="225"/>
    </row>
    <row r="47" spans="1:14" s="124" customFormat="1" ht="15" customHeight="1" x14ac:dyDescent="0.25">
      <c r="A47" s="86" t="s">
        <v>47</v>
      </c>
      <c r="B47" s="87">
        <v>0</v>
      </c>
      <c r="C47" s="87">
        <v>0</v>
      </c>
      <c r="D47" s="310">
        <v>0</v>
      </c>
      <c r="E47" s="87">
        <v>0</v>
      </c>
      <c r="F47" s="87">
        <f>E47-C47</f>
        <v>0</v>
      </c>
      <c r="G47" s="81">
        <f>IF(ISBLANK(F47),"  ",IF(C47&gt;0,F47/C47,IF(F47&gt;0,1,0)))</f>
        <v>0</v>
      </c>
      <c r="I47" s="226"/>
    </row>
    <row r="48" spans="1:14" ht="15" customHeight="1" x14ac:dyDescent="0.25">
      <c r="A48" s="75" t="s">
        <v>46</v>
      </c>
      <c r="B48" s="80"/>
      <c r="C48" s="80"/>
      <c r="D48" s="311"/>
      <c r="E48" s="80"/>
      <c r="F48" s="74"/>
      <c r="G48" s="66"/>
      <c r="I48" s="226"/>
    </row>
    <row r="49" spans="1:9" ht="15" customHeight="1" x14ac:dyDescent="0.25">
      <c r="A49" s="86" t="s">
        <v>198</v>
      </c>
      <c r="B49" s="87">
        <v>0</v>
      </c>
      <c r="C49" s="87">
        <v>0</v>
      </c>
      <c r="D49" s="310">
        <v>521000</v>
      </c>
      <c r="E49" s="87">
        <v>0</v>
      </c>
      <c r="F49" s="87">
        <f>E49-C49</f>
        <v>0</v>
      </c>
      <c r="G49" s="81">
        <f>IF(ISBLANK(F49)," ",IF(C49&gt;0,F49/C49,IF(F49&gt;0,1,0)))</f>
        <v>0</v>
      </c>
      <c r="I49" s="226"/>
    </row>
    <row r="50" spans="1:9" ht="15" customHeight="1" x14ac:dyDescent="0.25">
      <c r="A50" s="73"/>
      <c r="B50" s="65"/>
      <c r="C50" s="65"/>
      <c r="D50" s="305"/>
      <c r="E50" s="65"/>
      <c r="F50" s="65"/>
      <c r="G50" s="67"/>
      <c r="I50" s="225"/>
    </row>
    <row r="51" spans="1:9" s="124" customFormat="1" ht="15" customHeight="1" x14ac:dyDescent="0.25">
      <c r="A51" s="86" t="s">
        <v>48</v>
      </c>
      <c r="B51" s="87">
        <v>0</v>
      </c>
      <c r="C51" s="87">
        <v>0</v>
      </c>
      <c r="D51" s="310">
        <v>0</v>
      </c>
      <c r="E51" s="87">
        <v>0</v>
      </c>
      <c r="F51" s="87">
        <f>E51-C51</f>
        <v>0</v>
      </c>
      <c r="G51" s="81">
        <f>IF(ISBLANK(F51),"  ",IF(C51&gt;0,F51/C51,IF(F51&gt;0,1,0)))</f>
        <v>0</v>
      </c>
      <c r="I51" s="226"/>
    </row>
    <row r="52" spans="1:9" ht="15" customHeight="1" x14ac:dyDescent="0.25">
      <c r="A52" s="75" t="s">
        <v>46</v>
      </c>
      <c r="B52" s="74"/>
      <c r="C52" s="74"/>
      <c r="D52" s="307"/>
      <c r="E52" s="74"/>
      <c r="F52" s="74"/>
      <c r="G52" s="66"/>
      <c r="I52" s="225"/>
    </row>
    <row r="53" spans="1:9" s="124" customFormat="1" ht="15" customHeight="1" x14ac:dyDescent="0.25">
      <c r="A53" s="77" t="s">
        <v>49</v>
      </c>
      <c r="B53" s="85">
        <v>10988287</v>
      </c>
      <c r="C53" s="85">
        <v>11090999.800000001</v>
      </c>
      <c r="D53" s="315">
        <v>11090999.800000001</v>
      </c>
      <c r="E53" s="85">
        <v>10570000</v>
      </c>
      <c r="F53" s="85">
        <f>E53-C53</f>
        <v>-520999.80000000075</v>
      </c>
      <c r="G53" s="81">
        <f>IF(ISBLANK(F53),"  ",IF(C53&gt;0,F53/C53,IF(F53&gt;0,1,0)))</f>
        <v>-4.6975007609323077E-2</v>
      </c>
      <c r="I53" s="226"/>
    </row>
    <row r="54" spans="1:9" ht="15" customHeight="1" x14ac:dyDescent="0.25">
      <c r="A54" s="75" t="s">
        <v>46</v>
      </c>
      <c r="B54" s="74"/>
      <c r="C54" s="74"/>
      <c r="D54" s="307"/>
      <c r="E54" s="74"/>
      <c r="F54" s="74"/>
      <c r="G54" s="66"/>
      <c r="I54" s="225"/>
    </row>
    <row r="55" spans="1:9" s="124" customFormat="1" ht="15" customHeight="1" x14ac:dyDescent="0.25">
      <c r="A55" s="88" t="s">
        <v>50</v>
      </c>
      <c r="B55" s="89">
        <v>0</v>
      </c>
      <c r="C55" s="89">
        <v>0</v>
      </c>
      <c r="D55" s="316">
        <v>0</v>
      </c>
      <c r="E55" s="89">
        <v>0</v>
      </c>
      <c r="F55" s="89">
        <f>E55-C55</f>
        <v>0</v>
      </c>
      <c r="G55" s="81">
        <f>IF(ISBLANK(F55),"  ",IF(C55&gt;0,F55/C55,IF(F55&gt;0,1,0)))</f>
        <v>0</v>
      </c>
      <c r="I55" s="226"/>
    </row>
    <row r="56" spans="1:9" ht="15" customHeight="1" x14ac:dyDescent="0.25">
      <c r="A56" s="77"/>
      <c r="B56" s="65"/>
      <c r="C56" s="65"/>
      <c r="D56" s="305"/>
      <c r="E56" s="65"/>
      <c r="F56" s="65"/>
      <c r="G56" s="90"/>
      <c r="I56" s="225"/>
    </row>
    <row r="57" spans="1:9" s="124" customFormat="1" ht="15" customHeight="1" x14ac:dyDescent="0.25">
      <c r="A57" s="77" t="s">
        <v>51</v>
      </c>
      <c r="B57" s="85">
        <v>0</v>
      </c>
      <c r="C57" s="85">
        <v>0</v>
      </c>
      <c r="D57" s="315">
        <v>0</v>
      </c>
      <c r="E57" s="85">
        <v>0</v>
      </c>
      <c r="F57" s="89">
        <f>E57-C57</f>
        <v>0</v>
      </c>
      <c r="G57" s="81">
        <f>IF(ISBLANK(F57),"  ",IF(C57&gt;0,F57/C57,IF(F57&gt;0,1,0)))</f>
        <v>0</v>
      </c>
      <c r="I57" s="226"/>
    </row>
    <row r="58" spans="1:9" ht="15" customHeight="1" x14ac:dyDescent="0.25">
      <c r="A58" s="75"/>
      <c r="B58" s="74"/>
      <c r="C58" s="74"/>
      <c r="D58" s="307"/>
      <c r="E58" s="74"/>
      <c r="F58" s="74"/>
      <c r="G58" s="66"/>
      <c r="I58" s="225"/>
    </row>
    <row r="59" spans="1:9" s="124" customFormat="1" ht="15" customHeight="1" x14ac:dyDescent="0.25">
      <c r="A59" s="91" t="s">
        <v>52</v>
      </c>
      <c r="B59" s="85">
        <v>17484097</v>
      </c>
      <c r="C59" s="85">
        <v>18222930.800000001</v>
      </c>
      <c r="D59" s="315">
        <v>18743930.800000001</v>
      </c>
      <c r="E59" s="85">
        <v>19162685</v>
      </c>
      <c r="F59" s="85">
        <f>E59-C59</f>
        <v>939754.19999999925</v>
      </c>
      <c r="G59" s="81">
        <f>IF(ISBLANK(F59),"  ",IF(C59&gt;0,F59/C59,IF(F59&gt;0,1,0)))</f>
        <v>5.1569871515947323E-2</v>
      </c>
      <c r="I59" s="226"/>
    </row>
    <row r="60" spans="1:9" ht="15" customHeight="1" x14ac:dyDescent="0.25">
      <c r="A60" s="92"/>
      <c r="B60" s="74"/>
      <c r="C60" s="74"/>
      <c r="D60" s="307"/>
      <c r="E60" s="74"/>
      <c r="F60" s="74"/>
      <c r="G60" s="66" t="s">
        <v>46</v>
      </c>
      <c r="I60" s="225"/>
    </row>
    <row r="61" spans="1:9" ht="15" customHeight="1" x14ac:dyDescent="0.25">
      <c r="A61" s="93"/>
      <c r="B61" s="65"/>
      <c r="C61" s="65"/>
      <c r="D61" s="305"/>
      <c r="E61" s="65"/>
      <c r="F61" s="65"/>
      <c r="G61" s="67" t="s">
        <v>46</v>
      </c>
      <c r="I61" s="225"/>
    </row>
    <row r="62" spans="1:9" ht="15" customHeight="1" x14ac:dyDescent="0.25">
      <c r="A62" s="91" t="s">
        <v>53</v>
      </c>
      <c r="B62" s="65"/>
      <c r="C62" s="65"/>
      <c r="D62" s="305"/>
      <c r="E62" s="65"/>
      <c r="F62" s="65"/>
      <c r="G62" s="67"/>
      <c r="I62" s="225"/>
    </row>
    <row r="63" spans="1:9" ht="15" customHeight="1" x14ac:dyDescent="0.25">
      <c r="A63" s="73" t="s">
        <v>54</v>
      </c>
      <c r="B63" s="65">
        <v>8287478</v>
      </c>
      <c r="C63" s="65">
        <v>7696217</v>
      </c>
      <c r="D63" s="305">
        <v>8217217</v>
      </c>
      <c r="E63" s="65">
        <v>9104859</v>
      </c>
      <c r="F63" s="230">
        <f>E63-C63</f>
        <v>1408642</v>
      </c>
      <c r="G63" s="70">
        <f t="shared" ref="G63:G76" si="6">IF(ISBLANK(F63),"  ",IF(C63&gt;0,F63/C63,IF(F63&gt;0,1,0)))</f>
        <v>0.18303044209902086</v>
      </c>
      <c r="I63" s="225"/>
    </row>
    <row r="64" spans="1:9" ht="15" customHeight="1" x14ac:dyDescent="0.25">
      <c r="A64" s="75" t="s">
        <v>55</v>
      </c>
      <c r="B64" s="74">
        <v>0</v>
      </c>
      <c r="C64" s="74">
        <v>0</v>
      </c>
      <c r="D64" s="307">
        <v>0</v>
      </c>
      <c r="E64" s="74">
        <v>0</v>
      </c>
      <c r="F64" s="230">
        <f t="shared" ref="F64:F76" si="7">E64-C64</f>
        <v>0</v>
      </c>
      <c r="G64" s="70">
        <f t="shared" si="6"/>
        <v>0</v>
      </c>
      <c r="I64" s="225"/>
    </row>
    <row r="65" spans="1:9" ht="15" customHeight="1" x14ac:dyDescent="0.25">
      <c r="A65" s="75" t="s">
        <v>56</v>
      </c>
      <c r="B65" s="74">
        <v>0</v>
      </c>
      <c r="C65" s="74">
        <v>0</v>
      </c>
      <c r="D65" s="307">
        <v>0</v>
      </c>
      <c r="E65" s="74">
        <v>0</v>
      </c>
      <c r="F65" s="230">
        <f t="shared" si="7"/>
        <v>0</v>
      </c>
      <c r="G65" s="70">
        <f t="shared" si="6"/>
        <v>0</v>
      </c>
      <c r="I65" s="225"/>
    </row>
    <row r="66" spans="1:9" ht="15" customHeight="1" x14ac:dyDescent="0.25">
      <c r="A66" s="75" t="s">
        <v>57</v>
      </c>
      <c r="B66" s="74">
        <v>441381</v>
      </c>
      <c r="C66" s="74">
        <v>575907</v>
      </c>
      <c r="D66" s="307">
        <v>575907</v>
      </c>
      <c r="E66" s="74">
        <v>409511</v>
      </c>
      <c r="F66" s="230">
        <f t="shared" si="7"/>
        <v>-166396</v>
      </c>
      <c r="G66" s="70">
        <f t="shared" si="6"/>
        <v>-0.28892859437374435</v>
      </c>
      <c r="I66" s="225"/>
    </row>
    <row r="67" spans="1:9" ht="15" customHeight="1" x14ac:dyDescent="0.25">
      <c r="A67" s="75" t="s">
        <v>58</v>
      </c>
      <c r="B67" s="74">
        <v>1613353</v>
      </c>
      <c r="C67" s="74">
        <v>1585237</v>
      </c>
      <c r="D67" s="307">
        <v>1585237</v>
      </c>
      <c r="E67" s="74">
        <v>1589344</v>
      </c>
      <c r="F67" s="230">
        <f t="shared" si="7"/>
        <v>4107</v>
      </c>
      <c r="G67" s="70">
        <f t="shared" si="6"/>
        <v>2.5907798013798567E-3</v>
      </c>
      <c r="I67" s="225"/>
    </row>
    <row r="68" spans="1:9" ht="15" customHeight="1" x14ac:dyDescent="0.25">
      <c r="A68" s="75" t="s">
        <v>59</v>
      </c>
      <c r="B68" s="74">
        <v>4307614</v>
      </c>
      <c r="C68" s="74">
        <v>4140750</v>
      </c>
      <c r="D68" s="307">
        <v>4140750</v>
      </c>
      <c r="E68" s="74">
        <v>4178884</v>
      </c>
      <c r="F68" s="230">
        <f t="shared" si="7"/>
        <v>38134</v>
      </c>
      <c r="G68" s="70">
        <f t="shared" si="6"/>
        <v>9.2094427338042621E-3</v>
      </c>
      <c r="I68" s="225"/>
    </row>
    <row r="69" spans="1:9" ht="15" customHeight="1" x14ac:dyDescent="0.25">
      <c r="A69" s="75" t="s">
        <v>60</v>
      </c>
      <c r="B69" s="74">
        <v>43993</v>
      </c>
      <c r="C69" s="74">
        <v>121195</v>
      </c>
      <c r="D69" s="307">
        <v>121195</v>
      </c>
      <c r="E69" s="74">
        <v>82168</v>
      </c>
      <c r="F69" s="230">
        <f t="shared" si="7"/>
        <v>-39027</v>
      </c>
      <c r="G69" s="70">
        <f t="shared" si="6"/>
        <v>-0.32201823507570443</v>
      </c>
      <c r="I69" s="225"/>
    </row>
    <row r="70" spans="1:9" ht="15" customHeight="1" x14ac:dyDescent="0.25">
      <c r="A70" s="75" t="s">
        <v>61</v>
      </c>
      <c r="B70" s="74">
        <v>2334564</v>
      </c>
      <c r="C70" s="74">
        <v>2417964</v>
      </c>
      <c r="D70" s="307">
        <v>2417964</v>
      </c>
      <c r="E70" s="74">
        <v>1933724</v>
      </c>
      <c r="F70" s="230">
        <f t="shared" si="7"/>
        <v>-484240</v>
      </c>
      <c r="G70" s="70">
        <f t="shared" si="6"/>
        <v>-0.20026766320755809</v>
      </c>
      <c r="I70" s="225"/>
    </row>
    <row r="71" spans="1:9" s="124" customFormat="1" ht="15" customHeight="1" x14ac:dyDescent="0.25">
      <c r="A71" s="94" t="s">
        <v>62</v>
      </c>
      <c r="B71" s="80">
        <v>17028383</v>
      </c>
      <c r="C71" s="80">
        <v>16537270</v>
      </c>
      <c r="D71" s="311">
        <v>17058270</v>
      </c>
      <c r="E71" s="80">
        <v>17298490</v>
      </c>
      <c r="F71" s="89">
        <f t="shared" si="7"/>
        <v>761220</v>
      </c>
      <c r="G71" s="81">
        <f t="shared" si="6"/>
        <v>4.6030572156105572E-2</v>
      </c>
      <c r="I71" s="226"/>
    </row>
    <row r="72" spans="1:9" ht="15" customHeight="1" x14ac:dyDescent="0.25">
      <c r="A72" s="75" t="s">
        <v>63</v>
      </c>
      <c r="B72" s="74">
        <v>0</v>
      </c>
      <c r="C72" s="74">
        <v>0</v>
      </c>
      <c r="D72" s="307">
        <v>0</v>
      </c>
      <c r="E72" s="74">
        <v>0</v>
      </c>
      <c r="F72" s="230">
        <f t="shared" si="7"/>
        <v>0</v>
      </c>
      <c r="G72" s="70">
        <f t="shared" si="6"/>
        <v>0</v>
      </c>
      <c r="I72" s="225"/>
    </row>
    <row r="73" spans="1:9" ht="15" customHeight="1" x14ac:dyDescent="0.25">
      <c r="A73" s="75" t="s">
        <v>64</v>
      </c>
      <c r="B73" s="74">
        <v>455714</v>
      </c>
      <c r="C73" s="74">
        <v>580979</v>
      </c>
      <c r="D73" s="307">
        <v>580979</v>
      </c>
      <c r="E73" s="74">
        <v>661010</v>
      </c>
      <c r="F73" s="230">
        <f t="shared" si="7"/>
        <v>80031</v>
      </c>
      <c r="G73" s="70">
        <f t="shared" si="6"/>
        <v>0.13775196693856404</v>
      </c>
      <c r="I73" s="225"/>
    </row>
    <row r="74" spans="1:9" ht="15" customHeight="1" x14ac:dyDescent="0.25">
      <c r="A74" s="75" t="s">
        <v>65</v>
      </c>
      <c r="B74" s="74">
        <v>0</v>
      </c>
      <c r="C74" s="74">
        <v>0</v>
      </c>
      <c r="D74" s="307">
        <v>0</v>
      </c>
      <c r="E74" s="74">
        <v>0</v>
      </c>
      <c r="F74" s="230">
        <f t="shared" si="7"/>
        <v>0</v>
      </c>
      <c r="G74" s="70">
        <f t="shared" si="6"/>
        <v>0</v>
      </c>
      <c r="I74" s="225"/>
    </row>
    <row r="75" spans="1:9" ht="15" customHeight="1" x14ac:dyDescent="0.25">
      <c r="A75" s="75" t="s">
        <v>66</v>
      </c>
      <c r="B75" s="74">
        <v>0</v>
      </c>
      <c r="C75" s="74">
        <v>1104682</v>
      </c>
      <c r="D75" s="307">
        <v>1104682</v>
      </c>
      <c r="E75" s="74">
        <v>1203185</v>
      </c>
      <c r="F75" s="230">
        <f t="shared" si="7"/>
        <v>98503</v>
      </c>
      <c r="G75" s="70">
        <f t="shared" si="6"/>
        <v>8.91686476289104E-2</v>
      </c>
      <c r="I75" s="225"/>
    </row>
    <row r="76" spans="1:9" s="124" customFormat="1" ht="15" customHeight="1" x14ac:dyDescent="0.25">
      <c r="A76" s="95" t="s">
        <v>67</v>
      </c>
      <c r="B76" s="96">
        <v>17484097</v>
      </c>
      <c r="C76" s="96">
        <v>18222931</v>
      </c>
      <c r="D76" s="317">
        <v>18743931</v>
      </c>
      <c r="E76" s="96">
        <v>19162685</v>
      </c>
      <c r="F76" s="89">
        <f t="shared" si="7"/>
        <v>939754</v>
      </c>
      <c r="G76" s="81">
        <f t="shared" si="6"/>
        <v>5.1569859974775735E-2</v>
      </c>
      <c r="I76" s="226"/>
    </row>
    <row r="77" spans="1:9" ht="15" customHeight="1" x14ac:dyDescent="0.25">
      <c r="A77" s="93"/>
      <c r="B77" s="65"/>
      <c r="C77" s="65"/>
      <c r="D77" s="305"/>
      <c r="E77" s="65"/>
      <c r="F77" s="65"/>
      <c r="G77" s="67"/>
      <c r="I77" s="225"/>
    </row>
    <row r="78" spans="1:9" ht="15" customHeight="1" x14ac:dyDescent="0.25">
      <c r="A78" s="91" t="s">
        <v>68</v>
      </c>
      <c r="B78" s="65"/>
      <c r="C78" s="65"/>
      <c r="D78" s="305"/>
      <c r="E78" s="65"/>
      <c r="F78" s="65"/>
      <c r="G78" s="67"/>
      <c r="I78" s="225"/>
    </row>
    <row r="79" spans="1:9" ht="15" customHeight="1" x14ac:dyDescent="0.25">
      <c r="A79" s="73" t="s">
        <v>69</v>
      </c>
      <c r="B79" s="69">
        <v>9690441</v>
      </c>
      <c r="C79" s="69">
        <v>8886925</v>
      </c>
      <c r="D79" s="306">
        <v>9199925</v>
      </c>
      <c r="E79" s="69">
        <v>9979952</v>
      </c>
      <c r="F79" s="65">
        <f>E79-C79</f>
        <v>1093027</v>
      </c>
      <c r="G79" s="70">
        <f t="shared" ref="G79:G97" si="8">IF(ISBLANK(F79),"  ",IF(C79&gt;0,F79/C79,IF(F79&gt;0,1,0)))</f>
        <v>0.12299271120213122</v>
      </c>
      <c r="I79" s="225"/>
    </row>
    <row r="80" spans="1:9" ht="15" customHeight="1" x14ac:dyDescent="0.25">
      <c r="A80" s="75" t="s">
        <v>70</v>
      </c>
      <c r="B80" s="72">
        <v>0</v>
      </c>
      <c r="C80" s="72">
        <v>0</v>
      </c>
      <c r="D80" s="314">
        <v>0</v>
      </c>
      <c r="E80" s="72">
        <v>0</v>
      </c>
      <c r="F80" s="74">
        <f>E80-C80</f>
        <v>0</v>
      </c>
      <c r="G80" s="70">
        <f t="shared" si="8"/>
        <v>0</v>
      </c>
      <c r="I80" s="225"/>
    </row>
    <row r="81" spans="1:9" ht="15" customHeight="1" x14ac:dyDescent="0.25">
      <c r="A81" s="75" t="s">
        <v>71</v>
      </c>
      <c r="B81" s="65">
        <v>4379603</v>
      </c>
      <c r="C81" s="65">
        <v>4066612</v>
      </c>
      <c r="D81" s="305">
        <v>4274612</v>
      </c>
      <c r="E81" s="65">
        <v>4305020</v>
      </c>
      <c r="F81" s="74">
        <f t="shared" ref="F81:F96" si="9">E81-C81</f>
        <v>238408</v>
      </c>
      <c r="G81" s="70">
        <f t="shared" si="8"/>
        <v>5.8625706116049427E-2</v>
      </c>
      <c r="I81" s="225"/>
    </row>
    <row r="82" spans="1:9" s="124" customFormat="1" ht="15" customHeight="1" x14ac:dyDescent="0.25">
      <c r="A82" s="94" t="s">
        <v>72</v>
      </c>
      <c r="B82" s="96">
        <v>14070044</v>
      </c>
      <c r="C82" s="96">
        <v>12953537</v>
      </c>
      <c r="D82" s="317">
        <v>13474537</v>
      </c>
      <c r="E82" s="96">
        <v>14284972</v>
      </c>
      <c r="F82" s="80">
        <f t="shared" si="9"/>
        <v>1331435</v>
      </c>
      <c r="G82" s="81">
        <f t="shared" si="8"/>
        <v>0.10278543999218129</v>
      </c>
      <c r="I82" s="226"/>
    </row>
    <row r="83" spans="1:9" ht="15" customHeight="1" x14ac:dyDescent="0.25">
      <c r="A83" s="75" t="s">
        <v>73</v>
      </c>
      <c r="B83" s="72">
        <v>4040</v>
      </c>
      <c r="C83" s="72">
        <v>0</v>
      </c>
      <c r="D83" s="314">
        <v>0</v>
      </c>
      <c r="E83" s="72">
        <v>41000</v>
      </c>
      <c r="F83" s="74">
        <f t="shared" si="9"/>
        <v>41000</v>
      </c>
      <c r="G83" s="70">
        <f t="shared" si="8"/>
        <v>1</v>
      </c>
      <c r="I83" s="225"/>
    </row>
    <row r="84" spans="1:9" ht="15" customHeight="1" x14ac:dyDescent="0.25">
      <c r="A84" s="75" t="s">
        <v>74</v>
      </c>
      <c r="B84" s="69">
        <v>2278965</v>
      </c>
      <c r="C84" s="69">
        <v>2575888</v>
      </c>
      <c r="D84" s="306">
        <v>2575888</v>
      </c>
      <c r="E84" s="69">
        <v>2211255</v>
      </c>
      <c r="F84" s="74">
        <f t="shared" si="9"/>
        <v>-364633</v>
      </c>
      <c r="G84" s="70">
        <f t="shared" si="8"/>
        <v>-0.14155623225854541</v>
      </c>
      <c r="I84" s="225"/>
    </row>
    <row r="85" spans="1:9" ht="15" customHeight="1" x14ac:dyDescent="0.25">
      <c r="A85" s="75" t="s">
        <v>75</v>
      </c>
      <c r="B85" s="65">
        <v>202845</v>
      </c>
      <c r="C85" s="65">
        <v>234337</v>
      </c>
      <c r="D85" s="305">
        <v>234337</v>
      </c>
      <c r="E85" s="65">
        <v>197522</v>
      </c>
      <c r="F85" s="74">
        <f t="shared" si="9"/>
        <v>-36815</v>
      </c>
      <c r="G85" s="70">
        <f t="shared" si="8"/>
        <v>-0.15710280493477344</v>
      </c>
      <c r="I85" s="225"/>
    </row>
    <row r="86" spans="1:9" s="124" customFormat="1" ht="15" customHeight="1" x14ac:dyDescent="0.25">
      <c r="A86" s="78" t="s">
        <v>76</v>
      </c>
      <c r="B86" s="96">
        <v>2485850</v>
      </c>
      <c r="C86" s="96">
        <v>2810225</v>
      </c>
      <c r="D86" s="317">
        <v>2810225</v>
      </c>
      <c r="E86" s="96">
        <v>2449777</v>
      </c>
      <c r="F86" s="74">
        <f t="shared" si="9"/>
        <v>-360448</v>
      </c>
      <c r="G86" s="81">
        <f t="shared" si="8"/>
        <v>-0.12826303943634407</v>
      </c>
      <c r="I86" s="226"/>
    </row>
    <row r="87" spans="1:9" ht="15" customHeight="1" x14ac:dyDescent="0.25">
      <c r="A87" s="75" t="s">
        <v>77</v>
      </c>
      <c r="B87" s="65">
        <v>128914</v>
      </c>
      <c r="C87" s="65">
        <v>315050</v>
      </c>
      <c r="D87" s="305">
        <v>315050</v>
      </c>
      <c r="E87" s="65">
        <v>85580</v>
      </c>
      <c r="F87" s="74">
        <f t="shared" si="9"/>
        <v>-229470</v>
      </c>
      <c r="G87" s="70">
        <f t="shared" si="8"/>
        <v>-0.72836057768608153</v>
      </c>
      <c r="I87" s="225"/>
    </row>
    <row r="88" spans="1:9" ht="15" customHeight="1" x14ac:dyDescent="0.25">
      <c r="A88" s="75" t="s">
        <v>78</v>
      </c>
      <c r="B88" s="74">
        <v>69807</v>
      </c>
      <c r="C88" s="74">
        <v>1225877</v>
      </c>
      <c r="D88" s="307">
        <v>1225877</v>
      </c>
      <c r="E88" s="74">
        <v>1541346</v>
      </c>
      <c r="F88" s="74">
        <f t="shared" si="9"/>
        <v>315469</v>
      </c>
      <c r="G88" s="70">
        <f t="shared" si="8"/>
        <v>0.2573414787943652</v>
      </c>
      <c r="I88" s="225"/>
    </row>
    <row r="89" spans="1:9" ht="15" customHeight="1" x14ac:dyDescent="0.25">
      <c r="A89" s="75" t="s">
        <v>79</v>
      </c>
      <c r="B89" s="74">
        <v>0</v>
      </c>
      <c r="C89" s="74">
        <v>0</v>
      </c>
      <c r="D89" s="307">
        <v>0</v>
      </c>
      <c r="E89" s="74">
        <v>0</v>
      </c>
      <c r="F89" s="74">
        <f t="shared" si="9"/>
        <v>0</v>
      </c>
      <c r="G89" s="70">
        <f t="shared" si="8"/>
        <v>0</v>
      </c>
      <c r="I89" s="225"/>
    </row>
    <row r="90" spans="1:9" ht="15" customHeight="1" x14ac:dyDescent="0.25">
      <c r="A90" s="75" t="s">
        <v>80</v>
      </c>
      <c r="B90" s="74">
        <v>672977</v>
      </c>
      <c r="C90" s="74">
        <v>798242</v>
      </c>
      <c r="D90" s="307">
        <v>798242</v>
      </c>
      <c r="E90" s="74">
        <v>661010</v>
      </c>
      <c r="F90" s="74">
        <f t="shared" si="9"/>
        <v>-137232</v>
      </c>
      <c r="G90" s="70">
        <f t="shared" si="8"/>
        <v>-0.17191778934207921</v>
      </c>
      <c r="I90" s="225"/>
    </row>
    <row r="91" spans="1:9" s="124" customFormat="1" ht="15" customHeight="1" x14ac:dyDescent="0.25">
      <c r="A91" s="78" t="s">
        <v>81</v>
      </c>
      <c r="B91" s="80">
        <v>871698</v>
      </c>
      <c r="C91" s="80">
        <v>2339169</v>
      </c>
      <c r="D91" s="311">
        <v>2339169</v>
      </c>
      <c r="E91" s="80">
        <v>2287936</v>
      </c>
      <c r="F91" s="80">
        <f t="shared" si="9"/>
        <v>-51233</v>
      </c>
      <c r="G91" s="81">
        <f t="shared" si="8"/>
        <v>-2.1902222541423898E-2</v>
      </c>
      <c r="I91" s="226"/>
    </row>
    <row r="92" spans="1:9" ht="15" customHeight="1" x14ac:dyDescent="0.25">
      <c r="A92" s="75" t="s">
        <v>82</v>
      </c>
      <c r="B92" s="74">
        <v>56505</v>
      </c>
      <c r="C92" s="74">
        <v>120000</v>
      </c>
      <c r="D92" s="307">
        <v>120000</v>
      </c>
      <c r="E92" s="74">
        <v>140000</v>
      </c>
      <c r="F92" s="74">
        <f t="shared" si="9"/>
        <v>20000</v>
      </c>
      <c r="G92" s="70">
        <f t="shared" si="8"/>
        <v>0.16666666666666666</v>
      </c>
      <c r="I92" s="225"/>
    </row>
    <row r="93" spans="1:9" ht="15" customHeight="1" x14ac:dyDescent="0.25">
      <c r="A93" s="75" t="s">
        <v>83</v>
      </c>
      <c r="B93" s="74">
        <v>0</v>
      </c>
      <c r="C93" s="74">
        <v>0</v>
      </c>
      <c r="D93" s="307">
        <v>0</v>
      </c>
      <c r="E93" s="74">
        <v>0</v>
      </c>
      <c r="F93" s="74">
        <f t="shared" si="9"/>
        <v>0</v>
      </c>
      <c r="G93" s="70">
        <f t="shared" si="8"/>
        <v>0</v>
      </c>
      <c r="I93" s="225"/>
    </row>
    <row r="94" spans="1:9" ht="15" customHeight="1" x14ac:dyDescent="0.25">
      <c r="A94" s="83" t="s">
        <v>84</v>
      </c>
      <c r="B94" s="74">
        <v>0</v>
      </c>
      <c r="C94" s="74">
        <v>0</v>
      </c>
      <c r="D94" s="307">
        <v>0</v>
      </c>
      <c r="E94" s="74">
        <v>0</v>
      </c>
      <c r="F94" s="74">
        <f t="shared" si="9"/>
        <v>0</v>
      </c>
      <c r="G94" s="70">
        <f t="shared" si="8"/>
        <v>0</v>
      </c>
      <c r="I94" s="225"/>
    </row>
    <row r="95" spans="1:9" s="124" customFormat="1" ht="15" customHeight="1" x14ac:dyDescent="0.25">
      <c r="A95" s="97" t="s">
        <v>85</v>
      </c>
      <c r="B95" s="96">
        <v>56505</v>
      </c>
      <c r="C95" s="96">
        <v>120000</v>
      </c>
      <c r="D95" s="317">
        <v>120000</v>
      </c>
      <c r="E95" s="96">
        <v>140000</v>
      </c>
      <c r="F95" s="74">
        <f t="shared" si="9"/>
        <v>20000</v>
      </c>
      <c r="G95" s="81">
        <f t="shared" si="8"/>
        <v>0.16666666666666666</v>
      </c>
      <c r="I95" s="226"/>
    </row>
    <row r="96" spans="1:9" ht="15" customHeight="1" x14ac:dyDescent="0.25">
      <c r="A96" s="83" t="s">
        <v>86</v>
      </c>
      <c r="B96" s="74">
        <v>0</v>
      </c>
      <c r="C96" s="74">
        <v>0</v>
      </c>
      <c r="D96" s="307">
        <v>0</v>
      </c>
      <c r="E96" s="74">
        <v>0</v>
      </c>
      <c r="F96" s="74">
        <f t="shared" si="9"/>
        <v>0</v>
      </c>
      <c r="G96" s="70">
        <f t="shared" si="8"/>
        <v>0</v>
      </c>
      <c r="I96" s="225"/>
    </row>
    <row r="97" spans="1:10" s="124" customFormat="1" ht="15" customHeight="1" thickBot="1" x14ac:dyDescent="0.3">
      <c r="A97" s="195" t="s">
        <v>67</v>
      </c>
      <c r="B97" s="196">
        <v>17484097</v>
      </c>
      <c r="C97" s="196">
        <v>18222931</v>
      </c>
      <c r="D97" s="313">
        <v>18743931</v>
      </c>
      <c r="E97" s="196">
        <v>19162685</v>
      </c>
      <c r="F97" s="196">
        <f>E97-C97</f>
        <v>939754</v>
      </c>
      <c r="G97" s="198">
        <f t="shared" si="8"/>
        <v>5.1569859974775735E-2</v>
      </c>
      <c r="I97" s="226"/>
    </row>
    <row r="98" spans="1:10" ht="15" customHeight="1" thickTop="1" x14ac:dyDescent="0.4">
      <c r="A98" s="4"/>
      <c r="B98" s="5"/>
      <c r="C98" s="14"/>
      <c r="D98" s="142"/>
      <c r="E98" s="14"/>
      <c r="F98" s="5"/>
      <c r="G98" s="6" t="s">
        <v>46</v>
      </c>
      <c r="I98" s="142"/>
      <c r="J98" s="142"/>
    </row>
    <row r="99" spans="1:10" x14ac:dyDescent="0.25">
      <c r="A99" s="11" t="s">
        <v>196</v>
      </c>
    </row>
    <row r="100" spans="1:10" x14ac:dyDescent="0.25">
      <c r="A100" s="11" t="s">
        <v>190</v>
      </c>
    </row>
  </sheetData>
  <mergeCells count="1">
    <mergeCell ref="D2:D3"/>
  </mergeCells>
  <hyperlinks>
    <hyperlink ref="J2" location="Home!A1" tooltip="Home" display="Home" xr:uid="{00000000-0004-0000-2E00-000000000000}"/>
  </hyperlinks>
  <printOptions horizontalCentered="1" verticalCentered="1"/>
  <pageMargins left="0.25" right="0.25" top="0.75" bottom="0.75" header="0.3" footer="0.3"/>
  <pageSetup scale="46" fitToWidth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100"/>
  <sheetViews>
    <sheetView workbookViewId="0">
      <pane xSplit="1" ySplit="5" topLeftCell="B6" activePane="bottomRight" state="frozen"/>
      <selection activeCell="I2" sqref="I2"/>
      <selection pane="topRight" activeCell="I2" sqref="I2"/>
      <selection pane="bottomLeft" activeCell="I2" sqref="I2"/>
      <selection pane="bottomRight" activeCell="I2" sqref="I2"/>
    </sheetView>
  </sheetViews>
  <sheetFormatPr defaultColWidth="9.140625" defaultRowHeight="15.75" x14ac:dyDescent="0.25"/>
  <cols>
    <col min="1" max="1" width="66.5703125" style="1" customWidth="1"/>
    <col min="2" max="3" width="23.7109375" style="2" customWidth="1"/>
    <col min="4" max="4" width="27.140625" style="139" bestFit="1" customWidth="1"/>
    <col min="5" max="5" width="23.7109375" style="12" customWidth="1"/>
    <col min="6" max="6" width="23.7109375" style="2" customWidth="1"/>
    <col min="7" max="7" width="23.7109375" style="3" customWidth="1"/>
    <col min="9" max="9" width="7.7109375" style="139" customWidth="1"/>
    <col min="10" max="10" width="11.5703125" style="139" customWidth="1"/>
    <col min="11" max="16384" width="9.140625" style="139"/>
  </cols>
  <sheetData>
    <row r="1" spans="1:10" ht="19.5" customHeight="1" thickBot="1" x14ac:dyDescent="0.35">
      <c r="A1" s="30" t="s">
        <v>0</v>
      </c>
      <c r="B1" s="35"/>
      <c r="E1" s="32" t="s">
        <v>1</v>
      </c>
      <c r="F1" s="29" t="s">
        <v>95</v>
      </c>
      <c r="G1" s="40"/>
    </row>
    <row r="2" spans="1:10" ht="19.5" customHeight="1" thickBot="1" x14ac:dyDescent="0.35">
      <c r="A2" s="30" t="s">
        <v>2</v>
      </c>
      <c r="B2" s="31"/>
      <c r="C2" s="36"/>
      <c r="D2" s="355" t="s">
        <v>207</v>
      </c>
      <c r="E2" s="36"/>
      <c r="F2" s="34"/>
      <c r="G2" s="35"/>
      <c r="J2" s="209" t="s">
        <v>187</v>
      </c>
    </row>
    <row r="3" spans="1:10" ht="19.5" customHeight="1" thickBot="1" x14ac:dyDescent="0.35">
      <c r="A3" s="37" t="s">
        <v>3</v>
      </c>
      <c r="B3" s="38"/>
      <c r="C3" s="39"/>
      <c r="D3" s="356"/>
      <c r="E3" s="221"/>
      <c r="F3" s="34"/>
      <c r="G3" s="35"/>
    </row>
    <row r="4" spans="1:10" ht="15" customHeight="1" thickTop="1" x14ac:dyDescent="0.25">
      <c r="A4" s="57" t="s">
        <v>4</v>
      </c>
      <c r="B4" s="58" t="s">
        <v>5</v>
      </c>
      <c r="C4" s="59" t="s">
        <v>6</v>
      </c>
      <c r="D4" s="303" t="s">
        <v>212</v>
      </c>
      <c r="E4" s="59" t="s">
        <v>6</v>
      </c>
      <c r="F4" s="59" t="s">
        <v>7</v>
      </c>
      <c r="G4" s="60" t="s">
        <v>8</v>
      </c>
      <c r="I4" s="224"/>
    </row>
    <row r="5" spans="1:10" s="140" customFormat="1" ht="15" customHeight="1" x14ac:dyDescent="0.25">
      <c r="A5" s="61"/>
      <c r="B5" s="62" t="s">
        <v>197</v>
      </c>
      <c r="C5" s="62" t="s">
        <v>208</v>
      </c>
      <c r="D5" s="304" t="s">
        <v>210</v>
      </c>
      <c r="E5" s="62" t="s">
        <v>209</v>
      </c>
      <c r="F5" s="62" t="s">
        <v>197</v>
      </c>
      <c r="G5" s="63" t="s">
        <v>9</v>
      </c>
      <c r="I5" s="224"/>
    </row>
    <row r="6" spans="1:10" ht="15" customHeight="1" x14ac:dyDescent="0.25">
      <c r="A6" s="64" t="s">
        <v>10</v>
      </c>
      <c r="B6" s="65"/>
      <c r="C6" s="65"/>
      <c r="D6" s="305"/>
      <c r="E6" s="65"/>
      <c r="F6" s="65"/>
      <c r="G6" s="66"/>
      <c r="I6" s="225"/>
    </row>
    <row r="7" spans="1:10" ht="15" customHeight="1" x14ac:dyDescent="0.25">
      <c r="A7" s="64" t="s">
        <v>11</v>
      </c>
      <c r="B7" s="65"/>
      <c r="C7" s="65"/>
      <c r="D7" s="305"/>
      <c r="E7" s="65"/>
      <c r="F7" s="65"/>
      <c r="G7" s="67"/>
      <c r="I7" s="225"/>
    </row>
    <row r="8" spans="1:10" ht="15" customHeight="1" x14ac:dyDescent="0.25">
      <c r="A8" s="68" t="s">
        <v>12</v>
      </c>
      <c r="B8" s="69">
        <f>'2Year'!B8+'4Year'!B8</f>
        <v>414839919</v>
      </c>
      <c r="C8" s="69">
        <f>'2Year'!C8+'4Year'!C8</f>
        <v>416614918.60000002</v>
      </c>
      <c r="D8" s="306">
        <f>'2Year'!D8+'4Year'!D8</f>
        <v>416614918.42000002</v>
      </c>
      <c r="E8" s="69">
        <f>'2Year'!E8+'4Year'!E8</f>
        <v>542061393.35000002</v>
      </c>
      <c r="F8" s="69">
        <f>E8-C8</f>
        <v>125446474.75</v>
      </c>
      <c r="G8" s="70">
        <f t="shared" ref="G8:G31" si="0">IF(ISBLANK(F8),"  ",IF(C8&gt;0,F8/C8,IF(F8&gt;0,1,0)))</f>
        <v>0.3011089357326725</v>
      </c>
      <c r="I8" s="225"/>
    </row>
    <row r="9" spans="1:10" ht="15" customHeight="1" x14ac:dyDescent="0.25">
      <c r="A9" s="68" t="s">
        <v>13</v>
      </c>
      <c r="B9" s="69">
        <f>'2Year'!B9+'4Year'!B9</f>
        <v>0</v>
      </c>
      <c r="C9" s="69">
        <f>'2Year'!C9+'4Year'!C9</f>
        <v>0</v>
      </c>
      <c r="D9" s="306">
        <f>'2Year'!D9+'4Year'!D9</f>
        <v>0</v>
      </c>
      <c r="E9" s="69">
        <f>'2Year'!E9+'4Year'!E9</f>
        <v>0</v>
      </c>
      <c r="F9" s="69">
        <f>E9-C9</f>
        <v>0</v>
      </c>
      <c r="G9" s="70">
        <f t="shared" si="0"/>
        <v>0</v>
      </c>
      <c r="I9" s="225"/>
    </row>
    <row r="10" spans="1:10" ht="15" customHeight="1" x14ac:dyDescent="0.25">
      <c r="A10" s="71" t="s">
        <v>14</v>
      </c>
      <c r="B10" s="69">
        <f>'2Year'!B10+'4Year'!B10</f>
        <v>35760108.370000005</v>
      </c>
      <c r="C10" s="69">
        <f>'2Year'!C10+'4Year'!C10</f>
        <v>35964911.600000001</v>
      </c>
      <c r="D10" s="306">
        <f>'2Year'!D10+'4Year'!D10</f>
        <v>35964911.600000001</v>
      </c>
      <c r="E10" s="69">
        <f>'2Year'!E10+'4Year'!E10</f>
        <v>35716150.700000003</v>
      </c>
      <c r="F10" s="69">
        <f t="shared" ref="F10:F31" si="1">E10-C10</f>
        <v>-248760.89999999851</v>
      </c>
      <c r="G10" s="70">
        <f t="shared" si="0"/>
        <v>-6.9167666187172974E-3</v>
      </c>
      <c r="I10" s="225"/>
    </row>
    <row r="11" spans="1:10" ht="15" customHeight="1" x14ac:dyDescent="0.25">
      <c r="A11" s="73" t="s">
        <v>15</v>
      </c>
      <c r="B11" s="69">
        <f>'2Year'!B11+'4Year'!B11</f>
        <v>0</v>
      </c>
      <c r="C11" s="69">
        <f>'2Year'!C11+'4Year'!C11</f>
        <v>0</v>
      </c>
      <c r="D11" s="306">
        <f>'2Year'!D11+'4Year'!D11</f>
        <v>0</v>
      </c>
      <c r="E11" s="69">
        <f>'2Year'!E11+'4Year'!E11</f>
        <v>0</v>
      </c>
      <c r="F11" s="69">
        <f t="shared" si="1"/>
        <v>0</v>
      </c>
      <c r="G11" s="70">
        <f t="shared" si="0"/>
        <v>0</v>
      </c>
      <c r="I11" s="225"/>
    </row>
    <row r="12" spans="1:10" ht="15" customHeight="1" x14ac:dyDescent="0.25">
      <c r="A12" s="75" t="s">
        <v>16</v>
      </c>
      <c r="B12" s="69">
        <f>'2Year'!B12+'4Year'!B12</f>
        <v>28560883</v>
      </c>
      <c r="C12" s="69">
        <f>'2Year'!C12+'4Year'!C12</f>
        <v>28560882.600000001</v>
      </c>
      <c r="D12" s="306">
        <f>'2Year'!D12+'4Year'!D12</f>
        <v>28560882.600000001</v>
      </c>
      <c r="E12" s="69">
        <f>'2Year'!E12+'4Year'!E12</f>
        <v>28789408.699999999</v>
      </c>
      <c r="F12" s="69">
        <f t="shared" si="1"/>
        <v>228526.09999999776</v>
      </c>
      <c r="G12" s="70">
        <f t="shared" si="0"/>
        <v>8.0013668765263491E-3</v>
      </c>
      <c r="I12" s="225"/>
    </row>
    <row r="13" spans="1:10" ht="15" customHeight="1" x14ac:dyDescent="0.25">
      <c r="A13" s="75" t="s">
        <v>17</v>
      </c>
      <c r="B13" s="69">
        <f>'2Year'!B13+'4Year'!B13</f>
        <v>0</v>
      </c>
      <c r="C13" s="69">
        <f>'2Year'!C13+'4Year'!C13</f>
        <v>0</v>
      </c>
      <c r="D13" s="306">
        <f>'2Year'!D13+'4Year'!D13</f>
        <v>0</v>
      </c>
      <c r="E13" s="69">
        <f>'2Year'!E13+'4Year'!E13</f>
        <v>0</v>
      </c>
      <c r="F13" s="69">
        <f t="shared" si="1"/>
        <v>0</v>
      </c>
      <c r="G13" s="70">
        <f t="shared" si="0"/>
        <v>0</v>
      </c>
      <c r="I13" s="225"/>
    </row>
    <row r="14" spans="1:10" ht="15" customHeight="1" x14ac:dyDescent="0.25">
      <c r="A14" s="75" t="s">
        <v>18</v>
      </c>
      <c r="B14" s="69">
        <f>'2Year'!B14+'4Year'!B14</f>
        <v>314851</v>
      </c>
      <c r="C14" s="69">
        <f>'2Year'!C14+'4Year'!C14</f>
        <v>314851</v>
      </c>
      <c r="D14" s="306">
        <f>'2Year'!D14+'4Year'!D14</f>
        <v>314851</v>
      </c>
      <c r="E14" s="69">
        <f>'2Year'!E14+'4Year'!E14</f>
        <v>311584</v>
      </c>
      <c r="F14" s="69">
        <f t="shared" si="1"/>
        <v>-3267</v>
      </c>
      <c r="G14" s="70">
        <f t="shared" si="0"/>
        <v>-1.0376336743411964E-2</v>
      </c>
      <c r="I14" s="225"/>
    </row>
    <row r="15" spans="1:10" ht="15" customHeight="1" x14ac:dyDescent="0.25">
      <c r="A15" s="75" t="s">
        <v>19</v>
      </c>
      <c r="B15" s="69">
        <f>'2Year'!B15+'4Year'!B15</f>
        <v>2178837</v>
      </c>
      <c r="C15" s="69">
        <f>'2Year'!C15+'4Year'!C15</f>
        <v>2178837</v>
      </c>
      <c r="D15" s="306">
        <f>'2Year'!D15+'4Year'!D15</f>
        <v>2178837</v>
      </c>
      <c r="E15" s="69">
        <f>'2Year'!E15+'4Year'!E15</f>
        <v>1725017</v>
      </c>
      <c r="F15" s="69">
        <f t="shared" si="1"/>
        <v>-453820</v>
      </c>
      <c r="G15" s="70">
        <f t="shared" si="0"/>
        <v>-0.20828542933684346</v>
      </c>
      <c r="I15" s="225"/>
    </row>
    <row r="16" spans="1:10" ht="15" customHeight="1" x14ac:dyDescent="0.25">
      <c r="A16" s="75" t="s">
        <v>20</v>
      </c>
      <c r="B16" s="69">
        <f>'2Year'!B16+'4Year'!B16</f>
        <v>50000</v>
      </c>
      <c r="C16" s="69">
        <f>'2Year'!C16+'4Year'!C16</f>
        <v>50000</v>
      </c>
      <c r="D16" s="306">
        <f>'2Year'!D16+'4Year'!D16</f>
        <v>50000</v>
      </c>
      <c r="E16" s="69">
        <f>'2Year'!E16+'4Year'!E16</f>
        <v>50000</v>
      </c>
      <c r="F16" s="69">
        <f t="shared" si="1"/>
        <v>0</v>
      </c>
      <c r="G16" s="70">
        <f t="shared" si="0"/>
        <v>0</v>
      </c>
      <c r="I16" s="225"/>
    </row>
    <row r="17" spans="1:9" ht="15" customHeight="1" x14ac:dyDescent="0.25">
      <c r="A17" s="75" t="s">
        <v>21</v>
      </c>
      <c r="B17" s="69">
        <f>'2Year'!B17+'4Year'!B17</f>
        <v>0</v>
      </c>
      <c r="C17" s="69">
        <f>'2Year'!C17+'4Year'!C17</f>
        <v>0</v>
      </c>
      <c r="D17" s="306">
        <f>'2Year'!D17+'4Year'!D17</f>
        <v>0</v>
      </c>
      <c r="E17" s="69">
        <f>'2Year'!E17+'4Year'!E17</f>
        <v>0</v>
      </c>
      <c r="F17" s="69">
        <f t="shared" si="1"/>
        <v>0</v>
      </c>
      <c r="G17" s="70">
        <f t="shared" si="0"/>
        <v>0</v>
      </c>
      <c r="I17" s="225"/>
    </row>
    <row r="18" spans="1:9" ht="15" customHeight="1" x14ac:dyDescent="0.25">
      <c r="A18" s="75" t="s">
        <v>22</v>
      </c>
      <c r="B18" s="69">
        <f>'2Year'!B18+'4Year'!B18</f>
        <v>750000</v>
      </c>
      <c r="C18" s="69">
        <f>'2Year'!C18+'4Year'!C18</f>
        <v>750000</v>
      </c>
      <c r="D18" s="306">
        <f>'2Year'!D18+'4Year'!D18</f>
        <v>750000</v>
      </c>
      <c r="E18" s="69">
        <f>'2Year'!E18+'4Year'!E18</f>
        <v>750000</v>
      </c>
      <c r="F18" s="69">
        <f t="shared" si="1"/>
        <v>0</v>
      </c>
      <c r="G18" s="70">
        <f t="shared" si="0"/>
        <v>0</v>
      </c>
      <c r="I18" s="225"/>
    </row>
    <row r="19" spans="1:9" ht="15" customHeight="1" x14ac:dyDescent="0.25">
      <c r="A19" s="75" t="s">
        <v>23</v>
      </c>
      <c r="B19" s="69">
        <f>'2Year'!B19+'4Year'!B19</f>
        <v>3451512.37</v>
      </c>
      <c r="C19" s="69">
        <f>'2Year'!C19+'4Year'!C19</f>
        <v>3656316</v>
      </c>
      <c r="D19" s="306">
        <f>'2Year'!D19+'4Year'!D19</f>
        <v>3656316</v>
      </c>
      <c r="E19" s="69">
        <f>'2Year'!E19+'4Year'!E19</f>
        <v>3655956</v>
      </c>
      <c r="F19" s="69">
        <f t="shared" si="1"/>
        <v>-360</v>
      </c>
      <c r="G19" s="70">
        <f t="shared" si="0"/>
        <v>-9.8459761136619484E-5</v>
      </c>
      <c r="I19" s="225"/>
    </row>
    <row r="20" spans="1:9" ht="15" customHeight="1" x14ac:dyDescent="0.25">
      <c r="A20" s="75" t="s">
        <v>24</v>
      </c>
      <c r="B20" s="69">
        <f>'2Year'!B20+'4Year'!B20</f>
        <v>210000</v>
      </c>
      <c r="C20" s="69">
        <f>'2Year'!C20+'4Year'!C20</f>
        <v>210000</v>
      </c>
      <c r="D20" s="306">
        <f>'2Year'!D20+'4Year'!D20</f>
        <v>210000</v>
      </c>
      <c r="E20" s="69">
        <f>'2Year'!E20+'4Year'!E20</f>
        <v>210000</v>
      </c>
      <c r="F20" s="69">
        <f t="shared" si="1"/>
        <v>0</v>
      </c>
      <c r="G20" s="70">
        <f t="shared" si="0"/>
        <v>0</v>
      </c>
      <c r="I20" s="225"/>
    </row>
    <row r="21" spans="1:9" ht="15" customHeight="1" x14ac:dyDescent="0.25">
      <c r="A21" s="75" t="s">
        <v>25</v>
      </c>
      <c r="B21" s="69">
        <f>'2Year'!B21+'4Year'!B21</f>
        <v>0</v>
      </c>
      <c r="C21" s="69">
        <f>'2Year'!C21+'4Year'!C21</f>
        <v>0</v>
      </c>
      <c r="D21" s="306">
        <f>'2Year'!D21+'4Year'!D21</f>
        <v>0</v>
      </c>
      <c r="E21" s="69">
        <f>'2Year'!E21+'4Year'!E21</f>
        <v>0</v>
      </c>
      <c r="F21" s="69">
        <f t="shared" si="1"/>
        <v>0</v>
      </c>
      <c r="G21" s="70">
        <f t="shared" si="0"/>
        <v>0</v>
      </c>
      <c r="I21" s="225"/>
    </row>
    <row r="22" spans="1:9" ht="15" customHeight="1" x14ac:dyDescent="0.25">
      <c r="A22" s="75" t="s">
        <v>26</v>
      </c>
      <c r="B22" s="69">
        <f>'2Year'!B22+'4Year'!B22</f>
        <v>0</v>
      </c>
      <c r="C22" s="69">
        <f>'2Year'!C22+'4Year'!C22</f>
        <v>0</v>
      </c>
      <c r="D22" s="306">
        <f>'2Year'!D22+'4Year'!D22</f>
        <v>0</v>
      </c>
      <c r="E22" s="69">
        <f>'2Year'!E22+'4Year'!E22</f>
        <v>0</v>
      </c>
      <c r="F22" s="69">
        <f t="shared" si="1"/>
        <v>0</v>
      </c>
      <c r="G22" s="70">
        <f t="shared" si="0"/>
        <v>0</v>
      </c>
      <c r="I22" s="225"/>
    </row>
    <row r="23" spans="1:9" ht="15" customHeight="1" x14ac:dyDescent="0.25">
      <c r="A23" s="76" t="s">
        <v>27</v>
      </c>
      <c r="B23" s="69">
        <f>'2Year'!B23+'4Year'!B23</f>
        <v>0</v>
      </c>
      <c r="C23" s="69">
        <f>'2Year'!C23+'4Year'!C23</f>
        <v>0</v>
      </c>
      <c r="D23" s="306">
        <f>'2Year'!D23+'4Year'!D23</f>
        <v>0</v>
      </c>
      <c r="E23" s="69">
        <f>'2Year'!E23+'4Year'!E23</f>
        <v>0</v>
      </c>
      <c r="F23" s="69">
        <f t="shared" si="1"/>
        <v>0</v>
      </c>
      <c r="G23" s="70">
        <f t="shared" si="0"/>
        <v>0</v>
      </c>
      <c r="I23" s="225"/>
    </row>
    <row r="24" spans="1:9" ht="15" customHeight="1" x14ac:dyDescent="0.25">
      <c r="A24" s="76" t="s">
        <v>28</v>
      </c>
      <c r="B24" s="69">
        <f>'2Year'!B24+'4Year'!B24</f>
        <v>0</v>
      </c>
      <c r="C24" s="69">
        <f>'2Year'!C24+'4Year'!C24</f>
        <v>0</v>
      </c>
      <c r="D24" s="306">
        <f>'2Year'!D24+'4Year'!D24</f>
        <v>0</v>
      </c>
      <c r="E24" s="69">
        <f>'2Year'!E24+'4Year'!E24</f>
        <v>0</v>
      </c>
      <c r="F24" s="69">
        <f t="shared" si="1"/>
        <v>0</v>
      </c>
      <c r="G24" s="70">
        <f t="shared" si="0"/>
        <v>0</v>
      </c>
      <c r="I24" s="225"/>
    </row>
    <row r="25" spans="1:9" ht="15" customHeight="1" x14ac:dyDescent="0.25">
      <c r="A25" s="76" t="s">
        <v>29</v>
      </c>
      <c r="B25" s="69">
        <f>'2Year'!B25+'4Year'!B25</f>
        <v>0</v>
      </c>
      <c r="C25" s="69">
        <f>'2Year'!C25+'4Year'!C25</f>
        <v>0</v>
      </c>
      <c r="D25" s="306">
        <f>'2Year'!D25+'4Year'!D25</f>
        <v>0</v>
      </c>
      <c r="E25" s="69">
        <f>'2Year'!E25+'4Year'!E25</f>
        <v>0</v>
      </c>
      <c r="F25" s="69">
        <f t="shared" si="1"/>
        <v>0</v>
      </c>
      <c r="G25" s="70">
        <f t="shared" si="0"/>
        <v>0</v>
      </c>
      <c r="I25" s="225"/>
    </row>
    <row r="26" spans="1:9" ht="15" customHeight="1" x14ac:dyDescent="0.25">
      <c r="A26" s="76" t="s">
        <v>30</v>
      </c>
      <c r="B26" s="69">
        <f>'2Year'!B26+'4Year'!B26</f>
        <v>211552</v>
      </c>
      <c r="C26" s="69">
        <f>'2Year'!C26+'4Year'!C26</f>
        <v>211552</v>
      </c>
      <c r="D26" s="306">
        <f>'2Year'!D26+'4Year'!D26</f>
        <v>211552</v>
      </c>
      <c r="E26" s="69">
        <f>'2Year'!E26+'4Year'!E26</f>
        <v>198750</v>
      </c>
      <c r="F26" s="69">
        <f t="shared" si="1"/>
        <v>-12802</v>
      </c>
      <c r="G26" s="70">
        <f t="shared" si="0"/>
        <v>-6.0514672515504464E-2</v>
      </c>
      <c r="I26" s="225"/>
    </row>
    <row r="27" spans="1:9" ht="15" customHeight="1" x14ac:dyDescent="0.25">
      <c r="A27" s="76" t="s">
        <v>31</v>
      </c>
      <c r="B27" s="69">
        <f>'2Year'!B27+'4Year'!B27</f>
        <v>0</v>
      </c>
      <c r="C27" s="69">
        <f>'2Year'!C27+'4Year'!C27</f>
        <v>0</v>
      </c>
      <c r="D27" s="306">
        <f>'2Year'!D27+'4Year'!D27</f>
        <v>0</v>
      </c>
      <c r="E27" s="69">
        <f>'2Year'!E27+'4Year'!E27</f>
        <v>0</v>
      </c>
      <c r="F27" s="69">
        <f t="shared" si="1"/>
        <v>0</v>
      </c>
      <c r="G27" s="70">
        <f t="shared" si="0"/>
        <v>0</v>
      </c>
      <c r="I27" s="225"/>
    </row>
    <row r="28" spans="1:9" ht="15" customHeight="1" x14ac:dyDescent="0.25">
      <c r="A28" s="76" t="s">
        <v>87</v>
      </c>
      <c r="B28" s="69">
        <f>'2Year'!B28+'4Year'!B28</f>
        <v>0</v>
      </c>
      <c r="C28" s="69">
        <f>'2Year'!C28+'4Year'!C28</f>
        <v>0</v>
      </c>
      <c r="D28" s="306">
        <f>'2Year'!D28+'4Year'!D28</f>
        <v>0</v>
      </c>
      <c r="E28" s="69">
        <f>'2Year'!E28+'4Year'!E28</f>
        <v>0</v>
      </c>
      <c r="F28" s="69">
        <f t="shared" si="1"/>
        <v>0</v>
      </c>
      <c r="G28" s="70">
        <f t="shared" si="0"/>
        <v>0</v>
      </c>
      <c r="I28" s="225"/>
    </row>
    <row r="29" spans="1:9" ht="15" customHeight="1" x14ac:dyDescent="0.25">
      <c r="A29" s="76" t="s">
        <v>32</v>
      </c>
      <c r="B29" s="69">
        <f>'2Year'!B29+'4Year'!B29</f>
        <v>0</v>
      </c>
      <c r="C29" s="69">
        <f>'2Year'!C29+'4Year'!C29</f>
        <v>0</v>
      </c>
      <c r="D29" s="306">
        <f>'2Year'!D29+'4Year'!D29</f>
        <v>0</v>
      </c>
      <c r="E29" s="69">
        <f>'2Year'!E29+'4Year'!E29</f>
        <v>0</v>
      </c>
      <c r="F29" s="69">
        <f t="shared" si="1"/>
        <v>0</v>
      </c>
      <c r="G29" s="70">
        <f t="shared" si="0"/>
        <v>0</v>
      </c>
      <c r="I29" s="225"/>
    </row>
    <row r="30" spans="1:9" ht="15" customHeight="1" x14ac:dyDescent="0.25">
      <c r="A30" s="217" t="s">
        <v>199</v>
      </c>
      <c r="B30" s="69">
        <f>'2Year'!B30+'4Year'!B30</f>
        <v>32473</v>
      </c>
      <c r="C30" s="69">
        <f>'2Year'!C30+'4Year'!C30</f>
        <v>32473</v>
      </c>
      <c r="D30" s="306">
        <f>'2Year'!D30+'4Year'!D30</f>
        <v>32473</v>
      </c>
      <c r="E30" s="69">
        <f>'2Year'!E30+'4Year'!E30</f>
        <v>25435</v>
      </c>
      <c r="F30" s="69">
        <f t="shared" si="1"/>
        <v>-7038</v>
      </c>
      <c r="G30" s="70">
        <f t="shared" si="0"/>
        <v>-0.21673390201090137</v>
      </c>
      <c r="I30" s="225"/>
    </row>
    <row r="31" spans="1:9" ht="15" customHeight="1" x14ac:dyDescent="0.25">
      <c r="A31" s="76" t="s">
        <v>200</v>
      </c>
      <c r="B31" s="69">
        <f>'2Year'!B31+'4Year'!B31</f>
        <v>0</v>
      </c>
      <c r="C31" s="69">
        <f>'2Year'!C31+'4Year'!C31</f>
        <v>0</v>
      </c>
      <c r="D31" s="306">
        <f>'2Year'!D31+'4Year'!D31</f>
        <v>0</v>
      </c>
      <c r="E31" s="69">
        <f>'2Year'!E31+'4Year'!E31</f>
        <v>0</v>
      </c>
      <c r="F31" s="69">
        <f t="shared" si="1"/>
        <v>0</v>
      </c>
      <c r="G31" s="70">
        <f t="shared" si="0"/>
        <v>0</v>
      </c>
      <c r="I31" s="225"/>
    </row>
    <row r="32" spans="1:9" ht="15" customHeight="1" x14ac:dyDescent="0.25">
      <c r="A32" s="350" t="s">
        <v>211</v>
      </c>
      <c r="B32" s="69">
        <f>'2Year'!B32+'4Year'!B32</f>
        <v>0</v>
      </c>
      <c r="C32" s="69">
        <f>'2Year'!C32+'4Year'!C32</f>
        <v>0</v>
      </c>
      <c r="D32" s="306">
        <f>'2Year'!D32+'4Year'!D32</f>
        <v>0</v>
      </c>
      <c r="E32" s="69">
        <f>'2Year'!E32+'4Year'!E32</f>
        <v>0</v>
      </c>
      <c r="F32" s="69">
        <f t="shared" ref="F32" si="2">E32-C32</f>
        <v>0</v>
      </c>
      <c r="G32" s="70">
        <f t="shared" ref="G32" si="3">IF(ISBLANK(F32),"  ",IF(C32&gt;0,F32/C32,IF(F32&gt;0,1,0)))</f>
        <v>0</v>
      </c>
      <c r="I32" s="225"/>
    </row>
    <row r="33" spans="1:14" ht="15" customHeight="1" x14ac:dyDescent="0.25">
      <c r="A33" s="77" t="s">
        <v>33</v>
      </c>
      <c r="B33" s="74"/>
      <c r="C33" s="74"/>
      <c r="D33" s="307"/>
      <c r="E33" s="74"/>
      <c r="F33" s="74"/>
      <c r="G33" s="66"/>
      <c r="I33" s="225"/>
    </row>
    <row r="34" spans="1:14" ht="15" customHeight="1" x14ac:dyDescent="0.25">
      <c r="A34" s="73" t="s">
        <v>34</v>
      </c>
      <c r="B34" s="69">
        <f>'2Year'!B34+'4Year'!B34</f>
        <v>0</v>
      </c>
      <c r="C34" s="69">
        <f>'2Year'!C34+'4Year'!C34</f>
        <v>0</v>
      </c>
      <c r="D34" s="306">
        <f>'2Year'!D34+'4Year'!D34</f>
        <v>0</v>
      </c>
      <c r="E34" s="69">
        <f>'2Year'!E34+'4Year'!E34</f>
        <v>0</v>
      </c>
      <c r="F34" s="69">
        <f>E34-C34</f>
        <v>0</v>
      </c>
      <c r="G34" s="70">
        <f>IF(ISBLANK(F34),"  ",IF(C34&gt;0,F34/C34,IF(F34&gt;0,1,0)))</f>
        <v>0</v>
      </c>
      <c r="I34" s="225"/>
    </row>
    <row r="35" spans="1:14" ht="15" customHeight="1" x14ac:dyDescent="0.25">
      <c r="A35" s="78" t="s">
        <v>35</v>
      </c>
      <c r="B35" s="74"/>
      <c r="C35" s="74"/>
      <c r="D35" s="307"/>
      <c r="E35" s="74"/>
      <c r="F35" s="74"/>
      <c r="G35" s="66"/>
      <c r="I35" s="225"/>
    </row>
    <row r="36" spans="1:14" ht="15" customHeight="1" x14ac:dyDescent="0.25">
      <c r="A36" s="73" t="s">
        <v>34</v>
      </c>
      <c r="B36" s="69">
        <f>'2Year'!B36+'4Year'!B36</f>
        <v>0</v>
      </c>
      <c r="C36" s="69">
        <f>'2Year'!C36+'4Year'!C36</f>
        <v>0</v>
      </c>
      <c r="D36" s="306">
        <f>'2Year'!D36+'4Year'!D36</f>
        <v>0</v>
      </c>
      <c r="E36" s="69">
        <f>'2Year'!E36+'4Year'!E36</f>
        <v>0</v>
      </c>
      <c r="F36" s="69">
        <f>E36-C36</f>
        <v>0</v>
      </c>
      <c r="G36" s="70">
        <f>IF(ISBLANK(F36),"  ",IF(C36&gt;0,F36/C36,IF(F36&gt;0,1,0)))</f>
        <v>0</v>
      </c>
      <c r="I36" s="225"/>
    </row>
    <row r="37" spans="1:14" ht="15" customHeight="1" x14ac:dyDescent="0.25">
      <c r="A37" s="75" t="s">
        <v>36</v>
      </c>
      <c r="B37" s="122"/>
      <c r="C37" s="122"/>
      <c r="D37" s="308"/>
      <c r="E37" s="122"/>
      <c r="F37" s="72"/>
      <c r="G37" s="70" t="s">
        <v>37</v>
      </c>
      <c r="I37" s="225"/>
    </row>
    <row r="38" spans="1:14" s="124" customFormat="1" ht="15" customHeight="1" x14ac:dyDescent="0.25">
      <c r="A38" s="79" t="s">
        <v>38</v>
      </c>
      <c r="B38" s="123">
        <f>B36+B34+B10+B9+B8</f>
        <v>450600027.37</v>
      </c>
      <c r="C38" s="123">
        <f>C36+C34+C10+C9+C8</f>
        <v>452579830.20000005</v>
      </c>
      <c r="D38" s="309">
        <f>D36+D34+D10+D9+D8</f>
        <v>452579830.02000004</v>
      </c>
      <c r="E38" s="123">
        <f>E36+E34+E10+E9+E8</f>
        <v>577777544.05000007</v>
      </c>
      <c r="F38" s="87">
        <f>E38-C38</f>
        <v>125197713.85000002</v>
      </c>
      <c r="G38" s="81">
        <f>IF(ISBLANK(F38),"  ",IF(C38&gt;0,F38/C38,IF(F38&gt;0,1,0)))</f>
        <v>0.27663122723492506</v>
      </c>
      <c r="I38" s="226"/>
    </row>
    <row r="39" spans="1:14" ht="15" customHeight="1" x14ac:dyDescent="0.25">
      <c r="A39" s="77" t="s">
        <v>39</v>
      </c>
      <c r="B39" s="74"/>
      <c r="C39" s="74"/>
      <c r="D39" s="307"/>
      <c r="E39" s="74"/>
      <c r="F39" s="74"/>
      <c r="G39" s="66"/>
      <c r="I39" s="225"/>
    </row>
    <row r="40" spans="1:14" ht="15" customHeight="1" x14ac:dyDescent="0.25">
      <c r="A40" s="82" t="s">
        <v>40</v>
      </c>
      <c r="B40" s="69">
        <f>'2Year'!B40+'4Year'!B40</f>
        <v>0</v>
      </c>
      <c r="C40" s="69">
        <f>'2Year'!C40+'4Year'!C40</f>
        <v>0</v>
      </c>
      <c r="D40" s="306">
        <f>'2Year'!D40+'4Year'!D40</f>
        <v>0</v>
      </c>
      <c r="E40" s="69">
        <f>'2Year'!E40+'4Year'!E40</f>
        <v>0</v>
      </c>
      <c r="F40" s="69">
        <f>E40-C40</f>
        <v>0</v>
      </c>
      <c r="G40" s="70">
        <f t="shared" ref="G40:G45" si="4">IF(ISBLANK(F40),"  ",IF(C40&gt;0,F40/C40,IF(F40&gt;0,1,0)))</f>
        <v>0</v>
      </c>
      <c r="I40" s="225"/>
    </row>
    <row r="41" spans="1:14" ht="15" customHeight="1" x14ac:dyDescent="0.25">
      <c r="A41" s="83" t="s">
        <v>41</v>
      </c>
      <c r="B41" s="69">
        <f>'2Year'!B41+'4Year'!B41</f>
        <v>0</v>
      </c>
      <c r="C41" s="69">
        <f>'2Year'!C41+'4Year'!C41</f>
        <v>0</v>
      </c>
      <c r="D41" s="306">
        <f>'2Year'!D41+'4Year'!D41</f>
        <v>0</v>
      </c>
      <c r="E41" s="69">
        <f>'2Year'!E41+'4Year'!E41</f>
        <v>0</v>
      </c>
      <c r="F41" s="69">
        <f>E41-C41</f>
        <v>0</v>
      </c>
      <c r="G41" s="70">
        <f t="shared" si="4"/>
        <v>0</v>
      </c>
      <c r="I41" s="225"/>
    </row>
    <row r="42" spans="1:14" ht="15" customHeight="1" x14ac:dyDescent="0.25">
      <c r="A42" s="83" t="s">
        <v>42</v>
      </c>
      <c r="B42" s="69">
        <f>'2Year'!B42+'4Year'!B42</f>
        <v>1353068.2899999991</v>
      </c>
      <c r="C42" s="69">
        <f>'2Year'!C42+'4Year'!C42</f>
        <v>0</v>
      </c>
      <c r="D42" s="306">
        <f>'2Year'!D42+'4Year'!D42</f>
        <v>0</v>
      </c>
      <c r="E42" s="69">
        <f>'2Year'!E42+'4Year'!E42</f>
        <v>0</v>
      </c>
      <c r="F42" s="69">
        <f t="shared" ref="F42:F45" si="5">E42-C42</f>
        <v>0</v>
      </c>
      <c r="G42" s="70">
        <f t="shared" si="4"/>
        <v>0</v>
      </c>
      <c r="I42" s="225"/>
    </row>
    <row r="43" spans="1:14" ht="15" customHeight="1" x14ac:dyDescent="0.25">
      <c r="A43" s="83" t="s">
        <v>43</v>
      </c>
      <c r="B43" s="69">
        <f>'2Year'!B43+'4Year'!B43</f>
        <v>0</v>
      </c>
      <c r="C43" s="69">
        <f>'2Year'!C43+'4Year'!C43</f>
        <v>0</v>
      </c>
      <c r="D43" s="306">
        <f>'2Year'!D43+'4Year'!D43</f>
        <v>0</v>
      </c>
      <c r="E43" s="69">
        <f>'2Year'!E43+'4Year'!E43</f>
        <v>0</v>
      </c>
      <c r="F43" s="69">
        <f t="shared" si="5"/>
        <v>0</v>
      </c>
      <c r="G43" s="70">
        <f t="shared" si="4"/>
        <v>0</v>
      </c>
      <c r="I43" s="225"/>
    </row>
    <row r="44" spans="1:14" ht="15" customHeight="1" x14ac:dyDescent="0.25">
      <c r="A44" s="84" t="s">
        <v>44</v>
      </c>
      <c r="B44" s="69">
        <f>'2Year'!B44+'4Year'!B44</f>
        <v>0</v>
      </c>
      <c r="C44" s="69">
        <f>'2Year'!C44+'4Year'!C44</f>
        <v>0</v>
      </c>
      <c r="D44" s="306">
        <f>'2Year'!D44+'4Year'!D44</f>
        <v>0</v>
      </c>
      <c r="E44" s="69">
        <f>'2Year'!E44+'4Year'!E44</f>
        <v>0</v>
      </c>
      <c r="F44" s="69">
        <f t="shared" si="5"/>
        <v>0</v>
      </c>
      <c r="G44" s="70">
        <f t="shared" si="4"/>
        <v>0</v>
      </c>
      <c r="I44" s="225"/>
    </row>
    <row r="45" spans="1:14" s="124" customFormat="1" ht="15" customHeight="1" x14ac:dyDescent="0.25">
      <c r="A45" s="77" t="s">
        <v>45</v>
      </c>
      <c r="B45" s="87">
        <f>SUM(B40:B44)</f>
        <v>1353068.2899999991</v>
      </c>
      <c r="C45" s="87">
        <f>'2Year'!C45+'4Year'!C45</f>
        <v>0</v>
      </c>
      <c r="D45" s="310">
        <f>'2Year'!D45+'4Year'!D45</f>
        <v>0</v>
      </c>
      <c r="E45" s="87">
        <f>'2Year'!E45+'4Year'!E45</f>
        <v>0</v>
      </c>
      <c r="F45" s="87">
        <f t="shared" si="5"/>
        <v>0</v>
      </c>
      <c r="G45" s="81">
        <f t="shared" si="4"/>
        <v>0</v>
      </c>
      <c r="I45" s="226"/>
      <c r="N45" s="124" t="s">
        <v>46</v>
      </c>
    </row>
    <row r="46" spans="1:14" ht="15" customHeight="1" x14ac:dyDescent="0.25">
      <c r="A46" s="75" t="s">
        <v>46</v>
      </c>
      <c r="B46" s="74"/>
      <c r="C46" s="74"/>
      <c r="D46" s="307"/>
      <c r="E46" s="74"/>
      <c r="F46" s="74"/>
      <c r="G46" s="66"/>
      <c r="I46" s="225"/>
    </row>
    <row r="47" spans="1:14" s="124" customFormat="1" ht="15" customHeight="1" x14ac:dyDescent="0.25">
      <c r="A47" s="86" t="s">
        <v>47</v>
      </c>
      <c r="B47" s="87">
        <f>'2Year'!B47+'4Year'!B47</f>
        <v>12082978</v>
      </c>
      <c r="C47" s="87">
        <f>'2Year'!C47+'4Year'!C47</f>
        <v>11894708</v>
      </c>
      <c r="D47" s="310">
        <f>'2Year'!D47+'4Year'!D47</f>
        <v>11894708</v>
      </c>
      <c r="E47" s="87">
        <f>'2Year'!E47+'4Year'!E47</f>
        <v>11894708</v>
      </c>
      <c r="F47" s="87">
        <f>E47-C47</f>
        <v>0</v>
      </c>
      <c r="G47" s="81">
        <f>IF(ISBLANK(F47),"  ",IF(C47&gt;0,F47/C47,IF(F47&gt;0,1,0)))</f>
        <v>0</v>
      </c>
      <c r="I47" s="226"/>
    </row>
    <row r="48" spans="1:14" ht="15" customHeight="1" x14ac:dyDescent="0.25">
      <c r="A48" s="75" t="s">
        <v>46</v>
      </c>
      <c r="B48" s="80"/>
      <c r="C48" s="80"/>
      <c r="D48" s="311"/>
      <c r="E48" s="80"/>
      <c r="F48" s="74"/>
      <c r="G48" s="66"/>
      <c r="I48" s="226"/>
    </row>
    <row r="49" spans="1:10" ht="15" customHeight="1" x14ac:dyDescent="0.25">
      <c r="A49" s="86" t="s">
        <v>198</v>
      </c>
      <c r="B49" s="87">
        <f>'2Year'!B49+'4Year'!B49</f>
        <v>0</v>
      </c>
      <c r="C49" s="87">
        <f>'2Year'!C49+'4Year'!C49</f>
        <v>0</v>
      </c>
      <c r="D49" s="310">
        <f>'2Year'!D49+'4Year'!D49</f>
        <v>71277048</v>
      </c>
      <c r="E49" s="87">
        <f>'2Year'!E49+'4Year'!E49</f>
        <v>0</v>
      </c>
      <c r="F49" s="87">
        <f>E49-C49</f>
        <v>0</v>
      </c>
      <c r="G49" s="81">
        <f>IF(ISBLANK(F49)," ",IF(C49&gt;0,F49/C49,IF(F49&gt;0,1,0)))</f>
        <v>0</v>
      </c>
      <c r="I49" s="226"/>
    </row>
    <row r="50" spans="1:10" ht="15" customHeight="1" x14ac:dyDescent="0.25">
      <c r="A50" s="73"/>
      <c r="B50" s="65"/>
      <c r="C50" s="65"/>
      <c r="D50" s="305"/>
      <c r="E50" s="65"/>
      <c r="F50" s="65"/>
      <c r="G50" s="67"/>
      <c r="I50" s="225"/>
    </row>
    <row r="51" spans="1:10" s="124" customFormat="1" ht="15" customHeight="1" x14ac:dyDescent="0.25">
      <c r="A51" s="86" t="s">
        <v>48</v>
      </c>
      <c r="B51" s="87">
        <f>'2Year'!B51+'4Year'!B51</f>
        <v>6792110</v>
      </c>
      <c r="C51" s="87">
        <f>'2Year'!C51+'4Year'!C51</f>
        <v>0</v>
      </c>
      <c r="D51" s="310">
        <f>'2Year'!D51+'4Year'!D51</f>
        <v>0</v>
      </c>
      <c r="E51" s="87">
        <f>'2Year'!E51+'4Year'!E51</f>
        <v>0</v>
      </c>
      <c r="F51" s="87">
        <f>E51-C51</f>
        <v>0</v>
      </c>
      <c r="G51" s="81">
        <f>IF(ISBLANK(F51),"  ",IF(C51&gt;0,F51/C51,IF(F51&gt;0,1,0)))</f>
        <v>0</v>
      </c>
      <c r="I51" s="226"/>
    </row>
    <row r="52" spans="1:10" ht="15" customHeight="1" x14ac:dyDescent="0.25">
      <c r="A52" s="75" t="s">
        <v>46</v>
      </c>
      <c r="B52" s="74"/>
      <c r="C52" s="74"/>
      <c r="D52" s="307"/>
      <c r="E52" s="74"/>
      <c r="F52" s="74"/>
      <c r="G52" s="66"/>
      <c r="I52" s="225"/>
    </row>
    <row r="53" spans="1:10" s="124" customFormat="1" ht="15" customHeight="1" x14ac:dyDescent="0.25">
      <c r="A53" s="77" t="s">
        <v>49</v>
      </c>
      <c r="B53" s="87">
        <f>'2Year'!B53+'4Year'!B53</f>
        <v>1438136302.1900001</v>
      </c>
      <c r="C53" s="87">
        <f>'2Year'!C53+'4Year'!C53</f>
        <v>1480640712.5</v>
      </c>
      <c r="D53" s="310">
        <f>'2Year'!D53+'4Year'!D53</f>
        <v>1486883835.5</v>
      </c>
      <c r="E53" s="87">
        <f>'2Year'!E53+'4Year'!E53</f>
        <v>1517665009</v>
      </c>
      <c r="F53" s="87">
        <f>E53-C53</f>
        <v>37024296.5</v>
      </c>
      <c r="G53" s="81">
        <f>IF(ISBLANK(F53),"  ",IF(C53&gt;0,F53/C53,IF(F53&gt;0,1,0)))</f>
        <v>2.5005591287224585E-2</v>
      </c>
      <c r="I53" s="226"/>
      <c r="J53" s="189"/>
    </row>
    <row r="54" spans="1:10" ht="15" customHeight="1" x14ac:dyDescent="0.25">
      <c r="A54" s="75" t="s">
        <v>46</v>
      </c>
      <c r="B54" s="74"/>
      <c r="C54" s="74"/>
      <c r="D54" s="307"/>
      <c r="E54" s="74"/>
      <c r="F54" s="74"/>
      <c r="G54" s="66"/>
      <c r="I54" s="225"/>
    </row>
    <row r="55" spans="1:10" s="124" customFormat="1" ht="15" customHeight="1" x14ac:dyDescent="0.25">
      <c r="A55" s="88" t="s">
        <v>50</v>
      </c>
      <c r="B55" s="87">
        <f>'2Year'!B55+'4Year'!B55</f>
        <v>0</v>
      </c>
      <c r="C55" s="87">
        <f>'2Year'!C55+'4Year'!C55</f>
        <v>0</v>
      </c>
      <c r="D55" s="310">
        <f>'2Year'!D55+'4Year'!D55</f>
        <v>0</v>
      </c>
      <c r="E55" s="87">
        <f>'2Year'!E55+'4Year'!E55</f>
        <v>0</v>
      </c>
      <c r="F55" s="87">
        <f>E55-C55</f>
        <v>0</v>
      </c>
      <c r="G55" s="81">
        <f>IF(ISBLANK(F55),"  ",IF(C55&gt;0,F55/C55,IF(F55&gt;0,1,0)))</f>
        <v>0</v>
      </c>
      <c r="I55" s="226"/>
    </row>
    <row r="56" spans="1:10" ht="15" customHeight="1" x14ac:dyDescent="0.25">
      <c r="A56" s="77"/>
      <c r="B56" s="65"/>
      <c r="C56" s="65"/>
      <c r="D56" s="305"/>
      <c r="E56" s="65"/>
      <c r="F56" s="65"/>
      <c r="G56" s="90"/>
      <c r="I56" s="225"/>
    </row>
    <row r="57" spans="1:10" s="124" customFormat="1" ht="15" customHeight="1" x14ac:dyDescent="0.25">
      <c r="A57" s="77" t="s">
        <v>51</v>
      </c>
      <c r="B57" s="87">
        <f>'2Year'!B57+'4Year'!B57</f>
        <v>0</v>
      </c>
      <c r="C57" s="87">
        <f>'2Year'!C57+'4Year'!C57</f>
        <v>0</v>
      </c>
      <c r="D57" s="310">
        <f>'2Year'!D57+'4Year'!D57</f>
        <v>0</v>
      </c>
      <c r="E57" s="87">
        <f>'2Year'!E57+'4Year'!E57</f>
        <v>0</v>
      </c>
      <c r="F57" s="87">
        <f>E57-C57</f>
        <v>0</v>
      </c>
      <c r="G57" s="81">
        <f>IF(ISBLANK(F57),"  ",IF(C57&gt;0,F57/C57,IF(F57&gt;0,1,0)))</f>
        <v>0</v>
      </c>
      <c r="I57" s="226"/>
    </row>
    <row r="58" spans="1:10" ht="15" customHeight="1" x14ac:dyDescent="0.25">
      <c r="A58" s="75"/>
      <c r="B58" s="74"/>
      <c r="C58" s="74"/>
      <c r="D58" s="307"/>
      <c r="E58" s="74"/>
      <c r="F58" s="74"/>
      <c r="G58" s="66"/>
      <c r="I58" s="225"/>
    </row>
    <row r="59" spans="1:10" s="124" customFormat="1" ht="15" customHeight="1" x14ac:dyDescent="0.25">
      <c r="A59" s="91" t="s">
        <v>52</v>
      </c>
      <c r="B59" s="87">
        <f>'2Year'!B59+'4Year'!B59</f>
        <v>1906258349.2700002</v>
      </c>
      <c r="C59" s="87">
        <f>'2Year'!C59+'4Year'!C59</f>
        <v>1945115250.7</v>
      </c>
      <c r="D59" s="310">
        <f>'2Year'!D59+'4Year'!D59</f>
        <v>2022635421.7</v>
      </c>
      <c r="E59" s="87">
        <f>'2Year'!E59+'4Year'!E59</f>
        <v>2107337261.23</v>
      </c>
      <c r="F59" s="87">
        <f>E59-C59</f>
        <v>162222010.52999997</v>
      </c>
      <c r="G59" s="81">
        <f>IF(ISBLANK(F59),"  ",IF(C59&gt;0,F59/C59,IF(F59&gt;0,1,0)))</f>
        <v>8.3399690826350875E-2</v>
      </c>
      <c r="I59" s="226"/>
    </row>
    <row r="60" spans="1:10" ht="15" customHeight="1" x14ac:dyDescent="0.25">
      <c r="A60" s="92"/>
      <c r="B60" s="74"/>
      <c r="C60" s="74"/>
      <c r="D60" s="307"/>
      <c r="E60" s="74"/>
      <c r="F60" s="74"/>
      <c r="G60" s="66" t="s">
        <v>46</v>
      </c>
      <c r="I60" s="225"/>
    </row>
    <row r="61" spans="1:10" ht="15" customHeight="1" x14ac:dyDescent="0.25">
      <c r="A61" s="93"/>
      <c r="B61" s="65"/>
      <c r="C61" s="65"/>
      <c r="D61" s="305"/>
      <c r="E61" s="65"/>
      <c r="F61" s="65"/>
      <c r="G61" s="67" t="s">
        <v>46</v>
      </c>
      <c r="I61" s="225"/>
    </row>
    <row r="62" spans="1:10" ht="15" customHeight="1" x14ac:dyDescent="0.25">
      <c r="A62" s="91" t="s">
        <v>53</v>
      </c>
      <c r="B62" s="65"/>
      <c r="C62" s="65"/>
      <c r="D62" s="305"/>
      <c r="E62" s="65"/>
      <c r="F62" s="65"/>
      <c r="G62" s="67"/>
      <c r="I62" s="225"/>
    </row>
    <row r="63" spans="1:10" ht="15" customHeight="1" x14ac:dyDescent="0.25">
      <c r="A63" s="73" t="s">
        <v>54</v>
      </c>
      <c r="B63" s="69">
        <f>'2Year'!B63+'4Year'!B63</f>
        <v>781202871.24300003</v>
      </c>
      <c r="C63" s="69">
        <f>'2Year'!C63+'4Year'!C63</f>
        <v>793427197.09200001</v>
      </c>
      <c r="D63" s="306">
        <f>'2Year'!D63+'4Year'!D63</f>
        <v>851458413.18200004</v>
      </c>
      <c r="E63" s="69">
        <f>'2Year'!E63+'4Year'!E63</f>
        <v>860879698.02441096</v>
      </c>
      <c r="F63" s="69">
        <f>E63-C63</f>
        <v>67452500.932410955</v>
      </c>
      <c r="G63" s="70">
        <f t="shared" ref="G63:G76" si="6">IF(ISBLANK(F63),"  ",IF(C63&gt;0,F63/C63,IF(F63&gt;0,1,0)))</f>
        <v>8.5014102339360145E-2</v>
      </c>
      <c r="I63" s="225"/>
    </row>
    <row r="64" spans="1:10" ht="15" customHeight="1" x14ac:dyDescent="0.25">
      <c r="A64" s="75" t="s">
        <v>55</v>
      </c>
      <c r="B64" s="69">
        <f>'2Year'!B64+'4Year'!B64</f>
        <v>104418668.12</v>
      </c>
      <c r="C64" s="69">
        <f>'2Year'!C64+'4Year'!C64</f>
        <v>105257038</v>
      </c>
      <c r="D64" s="306">
        <f>'2Year'!D64+'4Year'!D64</f>
        <v>105257038</v>
      </c>
      <c r="E64" s="69">
        <f>'2Year'!E64+'4Year'!E64</f>
        <v>110608043.4006</v>
      </c>
      <c r="F64" s="69">
        <f>E64-C64</f>
        <v>5351005.4006000012</v>
      </c>
      <c r="G64" s="70">
        <f t="shared" si="6"/>
        <v>5.0837506947516431E-2</v>
      </c>
      <c r="I64" s="225"/>
    </row>
    <row r="65" spans="1:9" ht="15" customHeight="1" x14ac:dyDescent="0.25">
      <c r="A65" s="75" t="s">
        <v>56</v>
      </c>
      <c r="B65" s="69">
        <f>'2Year'!B65+'4Year'!B65</f>
        <v>9118427.160000002</v>
      </c>
      <c r="C65" s="69">
        <f>'2Year'!C65+'4Year'!C65</f>
        <v>7584001</v>
      </c>
      <c r="D65" s="306">
        <f>'2Year'!D65+'4Year'!D65</f>
        <v>7584001</v>
      </c>
      <c r="E65" s="69">
        <f>'2Year'!E65+'4Year'!E65</f>
        <v>7466149.6299999999</v>
      </c>
      <c r="F65" s="69">
        <f t="shared" ref="F65:F76" si="7">E65-C65</f>
        <v>-117851.37000000011</v>
      </c>
      <c r="G65" s="70">
        <f t="shared" si="6"/>
        <v>-1.5539471843424087E-2</v>
      </c>
      <c r="I65" s="225"/>
    </row>
    <row r="66" spans="1:9" ht="15" customHeight="1" x14ac:dyDescent="0.25">
      <c r="A66" s="75" t="s">
        <v>57</v>
      </c>
      <c r="B66" s="69">
        <f>'2Year'!B66+'4Year'!B66</f>
        <v>198179805.16300005</v>
      </c>
      <c r="C66" s="69">
        <f>'2Year'!C66+'4Year'!C66</f>
        <v>203573597.523</v>
      </c>
      <c r="D66" s="306">
        <f>'2Year'!D66+'4Year'!D66</f>
        <v>203858252.523</v>
      </c>
      <c r="E66" s="69">
        <f>'2Year'!E66+'4Year'!E66</f>
        <v>212921392.73833108</v>
      </c>
      <c r="F66" s="69">
        <f t="shared" si="7"/>
        <v>9347795.2153310776</v>
      </c>
      <c r="G66" s="70">
        <f t="shared" si="6"/>
        <v>4.5918504801561767E-2</v>
      </c>
      <c r="I66" s="225"/>
    </row>
    <row r="67" spans="1:9" ht="15" customHeight="1" x14ac:dyDescent="0.25">
      <c r="A67" s="75" t="s">
        <v>58</v>
      </c>
      <c r="B67" s="69">
        <f>'2Year'!B67+'4Year'!B67</f>
        <v>99908773.900000006</v>
      </c>
      <c r="C67" s="69">
        <f>'2Year'!C67+'4Year'!C67</f>
        <v>106190852.53999999</v>
      </c>
      <c r="D67" s="306">
        <f>'2Year'!D67+'4Year'!D67</f>
        <v>107649648.53999999</v>
      </c>
      <c r="E67" s="69">
        <f>'2Year'!E67+'4Year'!E67</f>
        <v>108346707.05199999</v>
      </c>
      <c r="F67" s="69">
        <f t="shared" si="7"/>
        <v>2155854.5119999945</v>
      </c>
      <c r="G67" s="70">
        <f t="shared" si="6"/>
        <v>2.0301696995868139E-2</v>
      </c>
      <c r="I67" s="225"/>
    </row>
    <row r="68" spans="1:9" ht="15" customHeight="1" x14ac:dyDescent="0.25">
      <c r="A68" s="75" t="s">
        <v>59</v>
      </c>
      <c r="B68" s="69">
        <f>'2Year'!B68+'4Year'!B68</f>
        <v>260965850.88999999</v>
      </c>
      <c r="C68" s="69">
        <f>'2Year'!C68+'4Year'!C68</f>
        <v>273060076.50999999</v>
      </c>
      <c r="D68" s="306">
        <f>'2Year'!D68+'4Year'!D68</f>
        <v>273393396.50999999</v>
      </c>
      <c r="E68" s="69">
        <f>'2Year'!E68+'4Year'!E68</f>
        <v>293115142.17200005</v>
      </c>
      <c r="F68" s="69">
        <f t="shared" si="7"/>
        <v>20055065.66200006</v>
      </c>
      <c r="G68" s="70">
        <f t="shared" si="6"/>
        <v>7.3445616504343156E-2</v>
      </c>
      <c r="I68" s="225"/>
    </row>
    <row r="69" spans="1:9" ht="15" customHeight="1" x14ac:dyDescent="0.25">
      <c r="A69" s="75" t="s">
        <v>60</v>
      </c>
      <c r="B69" s="69">
        <f>'2Year'!B69+'4Year'!B69</f>
        <v>234288318.51000002</v>
      </c>
      <c r="C69" s="69">
        <f>'2Year'!C69+'4Year'!C69</f>
        <v>240091361</v>
      </c>
      <c r="D69" s="306">
        <f>'2Year'!D69+'4Year'!D69</f>
        <v>251575166</v>
      </c>
      <c r="E69" s="69">
        <f>'2Year'!E69+'4Year'!E69</f>
        <v>261662567.09999999</v>
      </c>
      <c r="F69" s="69">
        <f t="shared" si="7"/>
        <v>21571206.099999994</v>
      </c>
      <c r="G69" s="70">
        <f t="shared" si="6"/>
        <v>8.9845823732075031E-2</v>
      </c>
      <c r="I69" s="225"/>
    </row>
    <row r="70" spans="1:9" ht="15" customHeight="1" x14ac:dyDescent="0.25">
      <c r="A70" s="75" t="s">
        <v>61</v>
      </c>
      <c r="B70" s="69">
        <f>'2Year'!B70+'4Year'!B70</f>
        <v>188597645.72999999</v>
      </c>
      <c r="C70" s="69">
        <f>'2Year'!C70+'4Year'!C70</f>
        <v>198242938.76999998</v>
      </c>
      <c r="D70" s="306">
        <f>'2Year'!D70+'4Year'!D70</f>
        <v>200711060.76999998</v>
      </c>
      <c r="E70" s="69">
        <f>'2Year'!E70+'4Year'!E70</f>
        <v>212508115.52355999</v>
      </c>
      <c r="F70" s="69">
        <f t="shared" si="7"/>
        <v>14265176.753560007</v>
      </c>
      <c r="G70" s="70">
        <f t="shared" si="6"/>
        <v>7.1958057331415776E-2</v>
      </c>
      <c r="I70" s="225"/>
    </row>
    <row r="71" spans="1:9" s="124" customFormat="1" ht="15" customHeight="1" x14ac:dyDescent="0.25">
      <c r="A71" s="94" t="s">
        <v>62</v>
      </c>
      <c r="B71" s="87">
        <f>'2Year'!B71+'4Year'!B71</f>
        <v>1876680360.7160001</v>
      </c>
      <c r="C71" s="87">
        <f>'2Year'!C71+'4Year'!C71</f>
        <v>1927427062.4349999</v>
      </c>
      <c r="D71" s="310">
        <f>'2Year'!D71+'4Year'!D71</f>
        <v>2001486976.5249999</v>
      </c>
      <c r="E71" s="87">
        <f>'2Year'!E71+'4Year'!E71</f>
        <v>2067507815.640902</v>
      </c>
      <c r="F71" s="87">
        <f t="shared" si="7"/>
        <v>140080753.2059021</v>
      </c>
      <c r="G71" s="81">
        <f t="shared" si="6"/>
        <v>7.2677589692515879E-2</v>
      </c>
      <c r="I71" s="226"/>
    </row>
    <row r="72" spans="1:9" ht="15" customHeight="1" x14ac:dyDescent="0.25">
      <c r="A72" s="75" t="s">
        <v>63</v>
      </c>
      <c r="B72" s="69">
        <f>'2Year'!B72+'4Year'!B72</f>
        <v>0</v>
      </c>
      <c r="C72" s="69">
        <f>'2Year'!C72+'4Year'!C72</f>
        <v>0</v>
      </c>
      <c r="D72" s="306">
        <f>'2Year'!D72+'4Year'!D72</f>
        <v>0</v>
      </c>
      <c r="E72" s="69">
        <f>'2Year'!E72+'4Year'!E72</f>
        <v>0</v>
      </c>
      <c r="F72" s="69">
        <f t="shared" si="7"/>
        <v>0</v>
      </c>
      <c r="G72" s="70">
        <f t="shared" si="6"/>
        <v>0</v>
      </c>
      <c r="I72" s="225"/>
    </row>
    <row r="73" spans="1:9" ht="15" customHeight="1" x14ac:dyDescent="0.25">
      <c r="A73" s="75" t="s">
        <v>64</v>
      </c>
      <c r="B73" s="69">
        <f>'2Year'!B73+'4Year'!B73</f>
        <v>3254399</v>
      </c>
      <c r="C73" s="69">
        <f>'2Year'!C73+'4Year'!C73</f>
        <v>-6647345</v>
      </c>
      <c r="D73" s="306">
        <f>'2Year'!D73+'4Year'!D73</f>
        <v>-3187088</v>
      </c>
      <c r="E73" s="69">
        <f>'2Year'!E73+'4Year'!E73</f>
        <v>7392359</v>
      </c>
      <c r="F73" s="69">
        <f t="shared" si="7"/>
        <v>14039704</v>
      </c>
      <c r="G73" s="70">
        <f t="shared" si="6"/>
        <v>1</v>
      </c>
      <c r="I73" s="225"/>
    </row>
    <row r="74" spans="1:9" ht="15" customHeight="1" x14ac:dyDescent="0.25">
      <c r="A74" s="75" t="s">
        <v>65</v>
      </c>
      <c r="B74" s="69">
        <f>'2Year'!B74+'4Year'!B74</f>
        <v>26861228.149999999</v>
      </c>
      <c r="C74" s="69">
        <f>'2Year'!C74+'4Year'!C74</f>
        <v>23873753.199999999</v>
      </c>
      <c r="D74" s="306">
        <f>'2Year'!D74+'4Year'!D74</f>
        <v>23873753.199999999</v>
      </c>
      <c r="E74" s="69">
        <f>'2Year'!E74+'4Year'!E74</f>
        <v>29087865.199999999</v>
      </c>
      <c r="F74" s="69">
        <f t="shared" si="7"/>
        <v>5214112</v>
      </c>
      <c r="G74" s="70">
        <f t="shared" si="6"/>
        <v>0.21840353112136554</v>
      </c>
      <c r="I74" s="225"/>
    </row>
    <row r="75" spans="1:9" ht="15" customHeight="1" x14ac:dyDescent="0.25">
      <c r="A75" s="75" t="s">
        <v>66</v>
      </c>
      <c r="B75" s="69">
        <f>'2Year'!B75+'4Year'!B75</f>
        <v>-537636.16999999993</v>
      </c>
      <c r="C75" s="69">
        <f>'2Year'!C75+'4Year'!C75</f>
        <v>461779</v>
      </c>
      <c r="D75" s="306">
        <f>'2Year'!D75+'4Year'!D75</f>
        <v>461779</v>
      </c>
      <c r="E75" s="69">
        <f>'2Year'!E75+'4Year'!E75</f>
        <v>3349222</v>
      </c>
      <c r="F75" s="69">
        <f t="shared" si="7"/>
        <v>2887443</v>
      </c>
      <c r="G75" s="70">
        <f t="shared" si="6"/>
        <v>6.2528677137765039</v>
      </c>
      <c r="I75" s="225"/>
    </row>
    <row r="76" spans="1:9" s="124" customFormat="1" ht="15" customHeight="1" x14ac:dyDescent="0.25">
      <c r="A76" s="95" t="s">
        <v>67</v>
      </c>
      <c r="B76" s="87">
        <f>'2Year'!B76+'4Year'!B76+1</f>
        <v>1906258350.6960001</v>
      </c>
      <c r="C76" s="87">
        <f>'2Year'!C76+'4Year'!C76</f>
        <v>1945115249.635</v>
      </c>
      <c r="D76" s="310">
        <f>'2Year'!D76+'4Year'!D76-1</f>
        <v>2022635419.7249999</v>
      </c>
      <c r="E76" s="87">
        <f>'2Year'!E76+'4Year'!E76-1</f>
        <v>2107337260.8409023</v>
      </c>
      <c r="F76" s="87">
        <f t="shared" si="7"/>
        <v>162222011.20590234</v>
      </c>
      <c r="G76" s="81">
        <f t="shared" si="6"/>
        <v>8.3399691219501373E-2</v>
      </c>
      <c r="I76" s="226"/>
    </row>
    <row r="77" spans="1:9" ht="15" customHeight="1" x14ac:dyDescent="0.25">
      <c r="A77" s="93"/>
      <c r="B77" s="65"/>
      <c r="C77" s="65"/>
      <c r="D77" s="305"/>
      <c r="E77" s="65"/>
      <c r="F77" s="65"/>
      <c r="G77" s="67"/>
      <c r="I77" s="225"/>
    </row>
    <row r="78" spans="1:9" ht="15" customHeight="1" x14ac:dyDescent="0.25">
      <c r="A78" s="91" t="s">
        <v>68</v>
      </c>
      <c r="B78" s="65"/>
      <c r="C78" s="65"/>
      <c r="D78" s="305"/>
      <c r="E78" s="65"/>
      <c r="F78" s="65"/>
      <c r="G78" s="67"/>
      <c r="I78" s="225"/>
    </row>
    <row r="79" spans="1:9" ht="15" customHeight="1" x14ac:dyDescent="0.25">
      <c r="A79" s="73" t="s">
        <v>69</v>
      </c>
      <c r="B79" s="69">
        <f>'2Year'!B79+'4Year'!B79</f>
        <v>924284078.78999996</v>
      </c>
      <c r="C79" s="69">
        <f>'2Year'!C79+'4Year'!C79</f>
        <v>946611068.34500003</v>
      </c>
      <c r="D79" s="306">
        <f>'2Year'!D79+'4Year'!D79</f>
        <v>991622975.34500003</v>
      </c>
      <c r="E79" s="69">
        <f>'2Year'!E79+'4Year'!E79</f>
        <v>1008304661.6952444</v>
      </c>
      <c r="F79" s="69">
        <f>E79-C79</f>
        <v>61693593.350244403</v>
      </c>
      <c r="G79" s="70">
        <f t="shared" ref="G79:G97" si="8">IF(ISBLANK(F79),"  ",IF(C79&gt;0,F79/C79,IF(F79&gt;0,1,0)))</f>
        <v>6.5173116407888518E-2</v>
      </c>
      <c r="I79" s="225"/>
    </row>
    <row r="80" spans="1:9" ht="15" customHeight="1" x14ac:dyDescent="0.25">
      <c r="A80" s="75" t="s">
        <v>70</v>
      </c>
      <c r="B80" s="69">
        <f>'2Year'!B80+'4Year'!B80</f>
        <v>46029636.829999998</v>
      </c>
      <c r="C80" s="69">
        <f>'2Year'!C80+'4Year'!C80</f>
        <v>47716713</v>
      </c>
      <c r="D80" s="306">
        <f>'2Year'!D80+'4Year'!D80</f>
        <v>48073713</v>
      </c>
      <c r="E80" s="69">
        <f>'2Year'!E80+'4Year'!E80</f>
        <v>48253472.489999995</v>
      </c>
      <c r="F80" s="69">
        <f>E80-C80</f>
        <v>536759.48999999464</v>
      </c>
      <c r="G80" s="70">
        <f t="shared" si="8"/>
        <v>1.124887814464493E-2</v>
      </c>
      <c r="I80" s="225"/>
    </row>
    <row r="81" spans="1:9" ht="15" customHeight="1" x14ac:dyDescent="0.25">
      <c r="A81" s="75" t="s">
        <v>71</v>
      </c>
      <c r="B81" s="69">
        <f>'2Year'!B81+'4Year'!B81</f>
        <v>413505050.00999999</v>
      </c>
      <c r="C81" s="69">
        <f>'2Year'!C81+'4Year'!C81</f>
        <v>416899742.69999999</v>
      </c>
      <c r="D81" s="306">
        <f>'2Year'!D81+'4Year'!D81</f>
        <v>430047950.78999996</v>
      </c>
      <c r="E81" s="69">
        <f>'2Year'!E81+'4Year'!E81</f>
        <v>441993549.57565784</v>
      </c>
      <c r="F81" s="69">
        <f t="shared" ref="F81:F96" si="9">E81-C81</f>
        <v>25093806.875657856</v>
      </c>
      <c r="G81" s="70">
        <f t="shared" si="8"/>
        <v>6.0191466449801327E-2</v>
      </c>
      <c r="I81" s="225"/>
    </row>
    <row r="82" spans="1:9" s="124" customFormat="1" ht="15" customHeight="1" x14ac:dyDescent="0.25">
      <c r="A82" s="94" t="s">
        <v>72</v>
      </c>
      <c r="B82" s="87">
        <f>'2Year'!B82+'4Year'!B82</f>
        <v>1383818765.6299999</v>
      </c>
      <c r="C82" s="87">
        <f>'2Year'!C82+'4Year'!C82</f>
        <v>1411227524.0450001</v>
      </c>
      <c r="D82" s="310">
        <f>'2Year'!D82+'4Year'!D82</f>
        <v>1469744639.135</v>
      </c>
      <c r="E82" s="87">
        <f>'2Year'!E82+'4Year'!E82</f>
        <v>1498551683.7609024</v>
      </c>
      <c r="F82" s="87">
        <f t="shared" si="9"/>
        <v>87324159.715902328</v>
      </c>
      <c r="G82" s="81">
        <f t="shared" si="8"/>
        <v>6.1878158006446173E-2</v>
      </c>
      <c r="I82" s="226"/>
    </row>
    <row r="83" spans="1:9" ht="15" customHeight="1" x14ac:dyDescent="0.25">
      <c r="A83" s="75" t="s">
        <v>73</v>
      </c>
      <c r="B83" s="69">
        <f>'2Year'!B83+'4Year'!B83</f>
        <v>618137.12</v>
      </c>
      <c r="C83" s="69">
        <f>'2Year'!C83+'4Year'!C83</f>
        <v>5909103.7300000004</v>
      </c>
      <c r="D83" s="306">
        <f>'2Year'!D83+'4Year'!D83</f>
        <v>5976853.7300000004</v>
      </c>
      <c r="E83" s="69">
        <f>'2Year'!E83+'4Year'!E83</f>
        <v>7572223.1899999995</v>
      </c>
      <c r="F83" s="69">
        <f t="shared" si="9"/>
        <v>1663119.459999999</v>
      </c>
      <c r="G83" s="70">
        <f t="shared" si="8"/>
        <v>0.28145037487774799</v>
      </c>
      <c r="I83" s="225"/>
    </row>
    <row r="84" spans="1:9" ht="15" customHeight="1" x14ac:dyDescent="0.25">
      <c r="A84" s="75" t="s">
        <v>74</v>
      </c>
      <c r="B84" s="69">
        <f>'2Year'!B84+'4Year'!B84</f>
        <v>134659898.926</v>
      </c>
      <c r="C84" s="69">
        <f>'2Year'!C84+'4Year'!C84</f>
        <v>142118381.77000001</v>
      </c>
      <c r="D84" s="306">
        <f>'2Year'!D84+'4Year'!D84</f>
        <v>144988490.77000001</v>
      </c>
      <c r="E84" s="69">
        <f>'2Year'!E84+'4Year'!E84</f>
        <v>160205343.16</v>
      </c>
      <c r="F84" s="69">
        <f t="shared" si="9"/>
        <v>18086961.389999986</v>
      </c>
      <c r="G84" s="70">
        <f t="shared" si="8"/>
        <v>0.12726686840039711</v>
      </c>
      <c r="I84" s="225"/>
    </row>
    <row r="85" spans="1:9" ht="15" customHeight="1" x14ac:dyDescent="0.25">
      <c r="A85" s="75" t="s">
        <v>75</v>
      </c>
      <c r="B85" s="69">
        <f>'2Year'!B85+'4Year'!B85</f>
        <v>36741701.93</v>
      </c>
      <c r="C85" s="69">
        <f>'2Year'!C85+'4Year'!C85</f>
        <v>37178426.030000001</v>
      </c>
      <c r="D85" s="306">
        <f>'2Year'!D85+'4Year'!D85</f>
        <v>37428826.030000001</v>
      </c>
      <c r="E85" s="69">
        <f>'2Year'!E85+'4Year'!E85</f>
        <v>38542983.549999997</v>
      </c>
      <c r="F85" s="69">
        <f t="shared" si="9"/>
        <v>1364557.5199999958</v>
      </c>
      <c r="G85" s="70">
        <f t="shared" si="8"/>
        <v>3.6702939465455248E-2</v>
      </c>
      <c r="I85" s="225"/>
    </row>
    <row r="86" spans="1:9" s="124" customFormat="1" ht="15" customHeight="1" x14ac:dyDescent="0.25">
      <c r="A86" s="78" t="s">
        <v>76</v>
      </c>
      <c r="B86" s="87">
        <f>'2Year'!B86+'4Year'!B86</f>
        <v>172019737.97600001</v>
      </c>
      <c r="C86" s="87">
        <f>'2Year'!C86+'4Year'!C86</f>
        <v>185205911.53</v>
      </c>
      <c r="D86" s="310">
        <f>'2Year'!D86+'4Year'!D86</f>
        <v>188394170.53</v>
      </c>
      <c r="E86" s="87">
        <f>'2Year'!E86+'4Year'!E86</f>
        <v>206320549.90000001</v>
      </c>
      <c r="F86" s="87">
        <f t="shared" si="9"/>
        <v>21114638.370000005</v>
      </c>
      <c r="G86" s="81">
        <f t="shared" si="8"/>
        <v>0.11400628735643686</v>
      </c>
      <c r="I86" s="226"/>
    </row>
    <row r="87" spans="1:9" ht="15" customHeight="1" x14ac:dyDescent="0.25">
      <c r="A87" s="75" t="s">
        <v>77</v>
      </c>
      <c r="B87" s="69">
        <f>'2Year'!B87+'4Year'!B87</f>
        <v>40168736.969999999</v>
      </c>
      <c r="C87" s="69">
        <f>'2Year'!C87+'4Year'!C87</f>
        <v>41006886.980000004</v>
      </c>
      <c r="D87" s="306">
        <f>'2Year'!D87+'4Year'!D87</f>
        <v>41385332.980000004</v>
      </c>
      <c r="E87" s="69">
        <f>'2Year'!E87+'4Year'!E87</f>
        <v>41503688.390000001</v>
      </c>
      <c r="F87" s="69">
        <f t="shared" si="9"/>
        <v>496801.40999999642</v>
      </c>
      <c r="G87" s="70">
        <f t="shared" si="8"/>
        <v>1.2115072530189815E-2</v>
      </c>
      <c r="I87" s="225"/>
    </row>
    <row r="88" spans="1:9" ht="15" customHeight="1" x14ac:dyDescent="0.25">
      <c r="A88" s="75" t="s">
        <v>78</v>
      </c>
      <c r="B88" s="69">
        <f>'2Year'!B88+'4Year'!B88</f>
        <v>271641191.70000005</v>
      </c>
      <c r="C88" s="69">
        <f>'2Year'!C88+'4Year'!C88</f>
        <v>266695631.19999999</v>
      </c>
      <c r="D88" s="306">
        <f>'2Year'!D88+'4Year'!D88</f>
        <v>282106982.19999999</v>
      </c>
      <c r="E88" s="69">
        <f>'2Year'!E88+'4Year'!E88</f>
        <v>314482141.30000001</v>
      </c>
      <c r="F88" s="69">
        <f t="shared" si="9"/>
        <v>47786510.100000024</v>
      </c>
      <c r="G88" s="70">
        <f t="shared" si="8"/>
        <v>0.17917995088627467</v>
      </c>
      <c r="I88" s="225"/>
    </row>
    <row r="89" spans="1:9" ht="15" customHeight="1" x14ac:dyDescent="0.25">
      <c r="A89" s="75" t="s">
        <v>79</v>
      </c>
      <c r="B89" s="69">
        <f>'2Year'!B89+'4Year'!B89</f>
        <v>0</v>
      </c>
      <c r="C89" s="69">
        <f>'2Year'!C89+'4Year'!C89</f>
        <v>0</v>
      </c>
      <c r="D89" s="306">
        <f>'2Year'!D89+'4Year'!D89</f>
        <v>0</v>
      </c>
      <c r="E89" s="69">
        <f>'2Year'!E89+'4Year'!E89</f>
        <v>0</v>
      </c>
      <c r="F89" s="69">
        <f t="shared" si="9"/>
        <v>0</v>
      </c>
      <c r="G89" s="70">
        <f t="shared" si="8"/>
        <v>0</v>
      </c>
      <c r="I89" s="225"/>
    </row>
    <row r="90" spans="1:9" ht="15" customHeight="1" x14ac:dyDescent="0.25">
      <c r="A90" s="75" t="s">
        <v>80</v>
      </c>
      <c r="B90" s="69">
        <f>'2Year'!B90+'4Year'!B90</f>
        <v>17922074.600000001</v>
      </c>
      <c r="C90" s="69">
        <f>'2Year'!C90+'4Year'!C90</f>
        <v>20771056.600000001</v>
      </c>
      <c r="D90" s="306">
        <f>'2Year'!D90+'4Year'!D90</f>
        <v>20771056.600000001</v>
      </c>
      <c r="E90" s="69">
        <f>'2Year'!E90+'4Year'!E90</f>
        <v>23080299</v>
      </c>
      <c r="F90" s="69">
        <f t="shared" si="9"/>
        <v>2309242.3999999985</v>
      </c>
      <c r="G90" s="70">
        <f t="shared" si="8"/>
        <v>0.1111759716643398</v>
      </c>
      <c r="I90" s="225"/>
    </row>
    <row r="91" spans="1:9" s="124" customFormat="1" ht="15" customHeight="1" x14ac:dyDescent="0.25">
      <c r="A91" s="78" t="s">
        <v>81</v>
      </c>
      <c r="B91" s="87">
        <f>'2Year'!B91+'4Year'!B91</f>
        <v>329732003.26999998</v>
      </c>
      <c r="C91" s="87">
        <f>'2Year'!C91+'4Year'!C91</f>
        <v>328473574.77999997</v>
      </c>
      <c r="D91" s="310">
        <f>'2Year'!D91+'4Year'!D91</f>
        <v>344263371.77999997</v>
      </c>
      <c r="E91" s="87">
        <f>'2Year'!E91+'4Year'!E91</f>
        <v>379066128.69</v>
      </c>
      <c r="F91" s="87">
        <f t="shared" si="9"/>
        <v>50592553.910000026</v>
      </c>
      <c r="G91" s="81">
        <f t="shared" si="8"/>
        <v>0.15402320854542145</v>
      </c>
      <c r="I91" s="226"/>
    </row>
    <row r="92" spans="1:9" ht="15" customHeight="1" x14ac:dyDescent="0.25">
      <c r="A92" s="75" t="s">
        <v>82</v>
      </c>
      <c r="B92" s="69">
        <f>'2Year'!B92+'4Year'!B92</f>
        <v>15127266.820000002</v>
      </c>
      <c r="C92" s="69">
        <f>'2Year'!C92+'4Year'!C92</f>
        <v>13353053.25</v>
      </c>
      <c r="D92" s="306">
        <f>'2Year'!D92+'4Year'!D92</f>
        <v>13378053.25</v>
      </c>
      <c r="E92" s="69">
        <f>'2Year'!E92+'4Year'!E92</f>
        <v>14941806.49</v>
      </c>
      <c r="F92" s="69">
        <f t="shared" si="9"/>
        <v>1588753.2400000002</v>
      </c>
      <c r="G92" s="70">
        <f t="shared" si="8"/>
        <v>0.1189805215522525</v>
      </c>
      <c r="I92" s="225"/>
    </row>
    <row r="93" spans="1:9" ht="15" customHeight="1" x14ac:dyDescent="0.25">
      <c r="A93" s="75" t="s">
        <v>83</v>
      </c>
      <c r="B93" s="69">
        <f>'2Year'!B93+'4Year'!B93</f>
        <v>5144854.01</v>
      </c>
      <c r="C93" s="69">
        <f>'2Year'!C93+'4Year'!C93</f>
        <v>5036272</v>
      </c>
      <c r="D93" s="306">
        <f>'2Year'!D93+'4Year'!D93</f>
        <v>5036272</v>
      </c>
      <c r="E93" s="69">
        <f>'2Year'!E93+'4Year'!E93</f>
        <v>5684615</v>
      </c>
      <c r="F93" s="69">
        <f t="shared" si="9"/>
        <v>648343</v>
      </c>
      <c r="G93" s="70">
        <f t="shared" si="8"/>
        <v>0.12873470694196024</v>
      </c>
      <c r="I93" s="225"/>
    </row>
    <row r="94" spans="1:9" ht="15" customHeight="1" x14ac:dyDescent="0.25">
      <c r="A94" s="83" t="s">
        <v>84</v>
      </c>
      <c r="B94" s="69">
        <f>'2Year'!B94+'4Year'!B94</f>
        <v>415723.99</v>
      </c>
      <c r="C94" s="69">
        <f>'2Year'!C94+'4Year'!C94</f>
        <v>1818914</v>
      </c>
      <c r="D94" s="306">
        <f>'2Year'!D94+'4Year'!D94</f>
        <v>1818914</v>
      </c>
      <c r="E94" s="69">
        <f>'2Year'!E94+'4Year'!E94</f>
        <v>2772478</v>
      </c>
      <c r="F94" s="69">
        <f t="shared" si="9"/>
        <v>953564</v>
      </c>
      <c r="G94" s="70">
        <f t="shared" si="8"/>
        <v>0.52424908489351341</v>
      </c>
      <c r="I94" s="225"/>
    </row>
    <row r="95" spans="1:9" s="124" customFormat="1" ht="15" customHeight="1" x14ac:dyDescent="0.25">
      <c r="A95" s="97" t="s">
        <v>85</v>
      </c>
      <c r="B95" s="87">
        <f>'2Year'!B95+'4Year'!B95</f>
        <v>20687844.82</v>
      </c>
      <c r="C95" s="87">
        <f>'2Year'!C95+'4Year'!C95</f>
        <v>20208239.25</v>
      </c>
      <c r="D95" s="310">
        <f>'2Year'!D95+'4Year'!D95</f>
        <v>20233239.25</v>
      </c>
      <c r="E95" s="87">
        <f>'2Year'!E95+'4Year'!E95</f>
        <v>23398899.490000002</v>
      </c>
      <c r="F95" s="87">
        <f t="shared" si="9"/>
        <v>3190660.2400000021</v>
      </c>
      <c r="G95" s="81">
        <f t="shared" si="8"/>
        <v>0.15788907685265069</v>
      </c>
      <c r="I95" s="226"/>
    </row>
    <row r="96" spans="1:9" ht="15" customHeight="1" x14ac:dyDescent="0.25">
      <c r="A96" s="83" t="s">
        <v>86</v>
      </c>
      <c r="B96" s="69">
        <f>'2Year'!B96+'4Year'!B96</f>
        <v>0</v>
      </c>
      <c r="C96" s="69">
        <f>'2Year'!C96+'4Year'!C96</f>
        <v>0</v>
      </c>
      <c r="D96" s="306">
        <f>'2Year'!D96+'4Year'!D96</f>
        <v>0</v>
      </c>
      <c r="E96" s="69">
        <f>'2Year'!E96+'4Year'!E96</f>
        <v>0</v>
      </c>
      <c r="F96" s="69">
        <f t="shared" si="9"/>
        <v>0</v>
      </c>
      <c r="G96" s="70">
        <f t="shared" si="8"/>
        <v>0</v>
      </c>
      <c r="I96" s="225"/>
    </row>
    <row r="97" spans="1:10" s="124" customFormat="1" ht="15" customHeight="1" thickBot="1" x14ac:dyDescent="0.3">
      <c r="A97" s="195" t="s">
        <v>67</v>
      </c>
      <c r="B97" s="196">
        <f>'2Year'!B97+'4Year'!B97+1</f>
        <v>1906258351.6959999</v>
      </c>
      <c r="C97" s="196">
        <f>'2Year'!C97+'4Year'!C97</f>
        <v>1945115249.605</v>
      </c>
      <c r="D97" s="313">
        <f>'2Year'!D97+'4Year'!D97-1</f>
        <v>2022635419.6949999</v>
      </c>
      <c r="E97" s="196">
        <f>'2Year'!E97+'4Year'!E97-1</f>
        <v>2107337260.8409023</v>
      </c>
      <c r="F97" s="197">
        <f>E97-C97</f>
        <v>162222011.23590231</v>
      </c>
      <c r="G97" s="198">
        <f t="shared" si="8"/>
        <v>8.339969123621091E-2</v>
      </c>
      <c r="I97" s="226"/>
    </row>
    <row r="98" spans="1:10" ht="15" customHeight="1" thickTop="1" x14ac:dyDescent="0.4">
      <c r="A98" s="4"/>
      <c r="B98" s="5"/>
      <c r="C98" s="5"/>
      <c r="D98" s="142"/>
      <c r="E98" s="5"/>
      <c r="F98" s="5"/>
      <c r="G98" s="6" t="s">
        <v>46</v>
      </c>
      <c r="I98" s="142"/>
      <c r="J98" s="142"/>
    </row>
    <row r="99" spans="1:10" x14ac:dyDescent="0.25">
      <c r="A99" s="1" t="s">
        <v>196</v>
      </c>
    </row>
    <row r="100" spans="1:10" x14ac:dyDescent="0.25">
      <c r="A100" s="1" t="s">
        <v>190</v>
      </c>
    </row>
  </sheetData>
  <mergeCells count="1">
    <mergeCell ref="D2:D3"/>
  </mergeCells>
  <hyperlinks>
    <hyperlink ref="J2" location="Home!A1" tooltip="Home" display="Home" xr:uid="{00000000-0004-0000-0400-000000000000}"/>
  </hyperlinks>
  <printOptions horizontalCentered="1" verticalCentered="1"/>
  <pageMargins left="0.25" right="0.25" top="0.75" bottom="0.75" header="0.3" footer="0.3"/>
  <pageSetup scale="46" fitToWidth="0" orientation="portrait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 codeName="Sheet48">
    <pageSetUpPr fitToPage="1"/>
  </sheetPr>
  <dimension ref="A1:N100"/>
  <sheetViews>
    <sheetView workbookViewId="0">
      <pane xSplit="1" ySplit="5" topLeftCell="B6" activePane="bottomRight" state="frozen"/>
      <selection activeCell="I2" sqref="I2"/>
      <selection pane="topRight" activeCell="I2" sqref="I2"/>
      <selection pane="bottomLeft" activeCell="I2" sqref="I2"/>
      <selection pane="bottomRight" activeCell="I2" sqref="I2"/>
    </sheetView>
  </sheetViews>
  <sheetFormatPr defaultColWidth="9.140625" defaultRowHeight="15.75" x14ac:dyDescent="0.25"/>
  <cols>
    <col min="1" max="1" width="66.5703125" style="7" customWidth="1"/>
    <col min="2" max="2" width="23.7109375" style="12" customWidth="1"/>
    <col min="3" max="3" width="23.7109375" style="8" customWidth="1"/>
    <col min="4" max="4" width="27.140625" style="213" bestFit="1" customWidth="1"/>
    <col min="5" max="6" width="23.7109375" style="8" customWidth="1"/>
    <col min="7" max="7" width="23.7109375" style="9" customWidth="1"/>
    <col min="9" max="9" width="7.7109375" style="213" customWidth="1"/>
    <col min="10" max="10" width="11.5703125" style="213" customWidth="1"/>
    <col min="11" max="16384" width="9.140625" style="213"/>
  </cols>
  <sheetData>
    <row r="1" spans="1:10" ht="19.5" customHeight="1" thickBot="1" x14ac:dyDescent="0.3">
      <c r="A1" s="30" t="s">
        <v>0</v>
      </c>
      <c r="B1" s="31"/>
      <c r="D1" s="211"/>
      <c r="E1" s="32" t="s">
        <v>1</v>
      </c>
      <c r="F1" s="29" t="s">
        <v>112</v>
      </c>
      <c r="G1" s="29"/>
      <c r="I1" s="211"/>
      <c r="J1" s="212"/>
    </row>
    <row r="2" spans="1:10" ht="19.5" customHeight="1" thickBot="1" x14ac:dyDescent="0.3">
      <c r="A2" s="30" t="s">
        <v>2</v>
      </c>
      <c r="B2" s="31"/>
      <c r="C2" s="31"/>
      <c r="D2" s="355" t="s">
        <v>207</v>
      </c>
      <c r="E2" s="31"/>
      <c r="F2" s="31"/>
      <c r="G2" s="36"/>
      <c r="I2" s="212"/>
      <c r="J2" s="209" t="s">
        <v>187</v>
      </c>
    </row>
    <row r="3" spans="1:10" ht="19.5" customHeight="1" thickBot="1" x14ac:dyDescent="0.3">
      <c r="A3" s="37" t="s">
        <v>3</v>
      </c>
      <c r="B3" s="38"/>
      <c r="C3" s="38"/>
      <c r="D3" s="356"/>
      <c r="E3" s="38"/>
      <c r="F3" s="38"/>
      <c r="G3" s="39"/>
      <c r="I3" s="212"/>
      <c r="J3" s="212"/>
    </row>
    <row r="4" spans="1:10" s="139" customFormat="1" ht="15" customHeight="1" thickTop="1" x14ac:dyDescent="0.25">
      <c r="A4" s="57" t="s">
        <v>4</v>
      </c>
      <c r="B4" s="58" t="s">
        <v>5</v>
      </c>
      <c r="C4" s="59" t="s">
        <v>6</v>
      </c>
      <c r="D4" s="303" t="s">
        <v>212</v>
      </c>
      <c r="E4" s="59" t="s">
        <v>6</v>
      </c>
      <c r="F4" s="59" t="s">
        <v>7</v>
      </c>
      <c r="G4" s="60" t="s">
        <v>8</v>
      </c>
      <c r="I4" s="224"/>
    </row>
    <row r="5" spans="1:10" s="140" customFormat="1" ht="15" customHeight="1" x14ac:dyDescent="0.25">
      <c r="A5" s="61"/>
      <c r="B5" s="62" t="s">
        <v>197</v>
      </c>
      <c r="C5" s="62" t="s">
        <v>208</v>
      </c>
      <c r="D5" s="304" t="s">
        <v>210</v>
      </c>
      <c r="E5" s="62" t="s">
        <v>209</v>
      </c>
      <c r="F5" s="62" t="s">
        <v>197</v>
      </c>
      <c r="G5" s="63" t="s">
        <v>9</v>
      </c>
      <c r="I5" s="224"/>
    </row>
    <row r="6" spans="1:10" ht="15" customHeight="1" x14ac:dyDescent="0.25">
      <c r="A6" s="64" t="s">
        <v>10</v>
      </c>
      <c r="B6" s="65"/>
      <c r="C6" s="65"/>
      <c r="D6" s="305"/>
      <c r="E6" s="65"/>
      <c r="F6" s="65"/>
      <c r="G6" s="66"/>
      <c r="I6" s="225"/>
    </row>
    <row r="7" spans="1:10" ht="15" customHeight="1" x14ac:dyDescent="0.25">
      <c r="A7" s="64" t="s">
        <v>11</v>
      </c>
      <c r="B7" s="65"/>
      <c r="C7" s="65"/>
      <c r="D7" s="305"/>
      <c r="E7" s="65"/>
      <c r="F7" s="65"/>
      <c r="G7" s="67"/>
      <c r="I7" s="225"/>
    </row>
    <row r="8" spans="1:10" ht="15" customHeight="1" x14ac:dyDescent="0.25">
      <c r="A8" s="68" t="s">
        <v>12</v>
      </c>
      <c r="B8" s="69">
        <v>5286527</v>
      </c>
      <c r="C8" s="69">
        <v>5286527</v>
      </c>
      <c r="D8" s="306">
        <v>5286527</v>
      </c>
      <c r="E8" s="69">
        <v>7639276</v>
      </c>
      <c r="F8" s="69">
        <f>E8-C8</f>
        <v>2352749</v>
      </c>
      <c r="G8" s="70">
        <f t="shared" ref="G8:G31" si="0">IF(ISBLANK(F8),"  ",IF(C8&gt;0,F8/C8,IF(F8&gt;0,1,0)))</f>
        <v>0.44504624680815968</v>
      </c>
      <c r="I8" s="225"/>
    </row>
    <row r="9" spans="1:10" ht="15" customHeight="1" x14ac:dyDescent="0.25">
      <c r="A9" s="68" t="s">
        <v>13</v>
      </c>
      <c r="B9" s="69">
        <v>0</v>
      </c>
      <c r="C9" s="69">
        <v>0</v>
      </c>
      <c r="D9" s="306">
        <v>0</v>
      </c>
      <c r="E9" s="69">
        <v>0</v>
      </c>
      <c r="F9" s="69">
        <f>E9-C9</f>
        <v>0</v>
      </c>
      <c r="G9" s="70">
        <f t="shared" si="0"/>
        <v>0</v>
      </c>
      <c r="I9" s="225"/>
    </row>
    <row r="10" spans="1:10" ht="15" customHeight="1" x14ac:dyDescent="0.25">
      <c r="A10" s="71" t="s">
        <v>14</v>
      </c>
      <c r="B10" s="72">
        <v>191729</v>
      </c>
      <c r="C10" s="72">
        <v>191729</v>
      </c>
      <c r="D10" s="314">
        <v>191729</v>
      </c>
      <c r="E10" s="72">
        <v>193286</v>
      </c>
      <c r="F10" s="69">
        <f t="shared" ref="F10:F31" si="1">E10-C10</f>
        <v>1557</v>
      </c>
      <c r="G10" s="70">
        <f t="shared" si="0"/>
        <v>8.1208372233725727E-3</v>
      </c>
      <c r="I10" s="225"/>
    </row>
    <row r="11" spans="1:10" ht="15" customHeight="1" x14ac:dyDescent="0.25">
      <c r="A11" s="73" t="s">
        <v>15</v>
      </c>
      <c r="B11" s="74">
        <v>0</v>
      </c>
      <c r="C11" s="74">
        <v>0</v>
      </c>
      <c r="D11" s="307">
        <v>0</v>
      </c>
      <c r="E11" s="74">
        <v>0</v>
      </c>
      <c r="F11" s="69">
        <f t="shared" si="1"/>
        <v>0</v>
      </c>
      <c r="G11" s="70">
        <f t="shared" si="0"/>
        <v>0</v>
      </c>
      <c r="I11" s="225"/>
    </row>
    <row r="12" spans="1:10" ht="15" customHeight="1" x14ac:dyDescent="0.25">
      <c r="A12" s="75" t="s">
        <v>16</v>
      </c>
      <c r="B12" s="74">
        <v>191729</v>
      </c>
      <c r="C12" s="74">
        <v>191729</v>
      </c>
      <c r="D12" s="307">
        <v>191729</v>
      </c>
      <c r="E12" s="74">
        <v>193286</v>
      </c>
      <c r="F12" s="69">
        <f t="shared" si="1"/>
        <v>1557</v>
      </c>
      <c r="G12" s="70">
        <f t="shared" si="0"/>
        <v>8.1208372233725727E-3</v>
      </c>
      <c r="I12" s="225"/>
    </row>
    <row r="13" spans="1:10" ht="15" customHeight="1" x14ac:dyDescent="0.25">
      <c r="A13" s="75" t="s">
        <v>17</v>
      </c>
      <c r="B13" s="74">
        <v>0</v>
      </c>
      <c r="C13" s="74">
        <v>0</v>
      </c>
      <c r="D13" s="307">
        <v>0</v>
      </c>
      <c r="E13" s="74">
        <v>0</v>
      </c>
      <c r="F13" s="69">
        <f t="shared" si="1"/>
        <v>0</v>
      </c>
      <c r="G13" s="70">
        <f t="shared" si="0"/>
        <v>0</v>
      </c>
      <c r="I13" s="225"/>
    </row>
    <row r="14" spans="1:10" ht="15" customHeight="1" x14ac:dyDescent="0.25">
      <c r="A14" s="75" t="s">
        <v>18</v>
      </c>
      <c r="B14" s="74">
        <v>0</v>
      </c>
      <c r="C14" s="74">
        <v>0</v>
      </c>
      <c r="D14" s="307">
        <v>0</v>
      </c>
      <c r="E14" s="74">
        <v>0</v>
      </c>
      <c r="F14" s="69">
        <f t="shared" si="1"/>
        <v>0</v>
      </c>
      <c r="G14" s="70">
        <f t="shared" si="0"/>
        <v>0</v>
      </c>
      <c r="I14" s="225"/>
    </row>
    <row r="15" spans="1:10" ht="15" customHeight="1" x14ac:dyDescent="0.25">
      <c r="A15" s="75" t="s">
        <v>19</v>
      </c>
      <c r="B15" s="74">
        <v>0</v>
      </c>
      <c r="C15" s="74">
        <v>0</v>
      </c>
      <c r="D15" s="307">
        <v>0</v>
      </c>
      <c r="E15" s="74">
        <v>0</v>
      </c>
      <c r="F15" s="69">
        <f t="shared" si="1"/>
        <v>0</v>
      </c>
      <c r="G15" s="70">
        <f t="shared" si="0"/>
        <v>0</v>
      </c>
      <c r="I15" s="225"/>
    </row>
    <row r="16" spans="1:10" ht="15" customHeight="1" x14ac:dyDescent="0.25">
      <c r="A16" s="75" t="s">
        <v>20</v>
      </c>
      <c r="B16" s="74">
        <v>0</v>
      </c>
      <c r="C16" s="74">
        <v>0</v>
      </c>
      <c r="D16" s="307">
        <v>0</v>
      </c>
      <c r="E16" s="74">
        <v>0</v>
      </c>
      <c r="F16" s="69">
        <f t="shared" si="1"/>
        <v>0</v>
      </c>
      <c r="G16" s="70">
        <f t="shared" si="0"/>
        <v>0</v>
      </c>
      <c r="I16" s="225"/>
    </row>
    <row r="17" spans="1:9" ht="15" customHeight="1" x14ac:dyDescent="0.25">
      <c r="A17" s="75" t="s">
        <v>21</v>
      </c>
      <c r="B17" s="74">
        <v>0</v>
      </c>
      <c r="C17" s="74">
        <v>0</v>
      </c>
      <c r="D17" s="307">
        <v>0</v>
      </c>
      <c r="E17" s="74">
        <v>0</v>
      </c>
      <c r="F17" s="69">
        <f t="shared" si="1"/>
        <v>0</v>
      </c>
      <c r="G17" s="70">
        <f t="shared" si="0"/>
        <v>0</v>
      </c>
      <c r="I17" s="225"/>
    </row>
    <row r="18" spans="1:9" ht="15" customHeight="1" x14ac:dyDescent="0.25">
      <c r="A18" s="75" t="s">
        <v>22</v>
      </c>
      <c r="B18" s="74">
        <v>0</v>
      </c>
      <c r="C18" s="74">
        <v>0</v>
      </c>
      <c r="D18" s="307">
        <v>0</v>
      </c>
      <c r="E18" s="74">
        <v>0</v>
      </c>
      <c r="F18" s="69">
        <f t="shared" si="1"/>
        <v>0</v>
      </c>
      <c r="G18" s="70">
        <f t="shared" si="0"/>
        <v>0</v>
      </c>
      <c r="I18" s="225"/>
    </row>
    <row r="19" spans="1:9" ht="15" customHeight="1" x14ac:dyDescent="0.25">
      <c r="A19" s="75" t="s">
        <v>23</v>
      </c>
      <c r="B19" s="74">
        <v>0</v>
      </c>
      <c r="C19" s="74">
        <v>0</v>
      </c>
      <c r="D19" s="307">
        <v>0</v>
      </c>
      <c r="E19" s="74">
        <v>0</v>
      </c>
      <c r="F19" s="69">
        <f t="shared" si="1"/>
        <v>0</v>
      </c>
      <c r="G19" s="70">
        <f t="shared" si="0"/>
        <v>0</v>
      </c>
      <c r="I19" s="225"/>
    </row>
    <row r="20" spans="1:9" ht="15" customHeight="1" x14ac:dyDescent="0.25">
      <c r="A20" s="75" t="s">
        <v>24</v>
      </c>
      <c r="B20" s="74">
        <v>0</v>
      </c>
      <c r="C20" s="74">
        <v>0</v>
      </c>
      <c r="D20" s="307">
        <v>0</v>
      </c>
      <c r="E20" s="74">
        <v>0</v>
      </c>
      <c r="F20" s="69">
        <f t="shared" si="1"/>
        <v>0</v>
      </c>
      <c r="G20" s="70">
        <f t="shared" si="0"/>
        <v>0</v>
      </c>
      <c r="I20" s="225"/>
    </row>
    <row r="21" spans="1:9" ht="15" customHeight="1" x14ac:dyDescent="0.25">
      <c r="A21" s="75" t="s">
        <v>25</v>
      </c>
      <c r="B21" s="74">
        <v>0</v>
      </c>
      <c r="C21" s="74">
        <v>0</v>
      </c>
      <c r="D21" s="307">
        <v>0</v>
      </c>
      <c r="E21" s="74">
        <v>0</v>
      </c>
      <c r="F21" s="69">
        <f t="shared" si="1"/>
        <v>0</v>
      </c>
      <c r="G21" s="70">
        <f t="shared" si="0"/>
        <v>0</v>
      </c>
      <c r="I21" s="225"/>
    </row>
    <row r="22" spans="1:9" ht="15" customHeight="1" x14ac:dyDescent="0.25">
      <c r="A22" s="75" t="s">
        <v>26</v>
      </c>
      <c r="B22" s="74">
        <v>0</v>
      </c>
      <c r="C22" s="74">
        <v>0</v>
      </c>
      <c r="D22" s="307">
        <v>0</v>
      </c>
      <c r="E22" s="74">
        <v>0</v>
      </c>
      <c r="F22" s="69">
        <f t="shared" si="1"/>
        <v>0</v>
      </c>
      <c r="G22" s="70">
        <f t="shared" si="0"/>
        <v>0</v>
      </c>
      <c r="I22" s="225"/>
    </row>
    <row r="23" spans="1:9" ht="15" customHeight="1" x14ac:dyDescent="0.25">
      <c r="A23" s="76" t="s">
        <v>27</v>
      </c>
      <c r="B23" s="74">
        <v>0</v>
      </c>
      <c r="C23" s="74">
        <v>0</v>
      </c>
      <c r="D23" s="307">
        <v>0</v>
      </c>
      <c r="E23" s="74">
        <v>0</v>
      </c>
      <c r="F23" s="69">
        <f t="shared" si="1"/>
        <v>0</v>
      </c>
      <c r="G23" s="70">
        <f t="shared" si="0"/>
        <v>0</v>
      </c>
      <c r="I23" s="225"/>
    </row>
    <row r="24" spans="1:9" ht="15" customHeight="1" x14ac:dyDescent="0.25">
      <c r="A24" s="76" t="s">
        <v>28</v>
      </c>
      <c r="B24" s="74">
        <v>0</v>
      </c>
      <c r="C24" s="74">
        <v>0</v>
      </c>
      <c r="D24" s="307">
        <v>0</v>
      </c>
      <c r="E24" s="74">
        <v>0</v>
      </c>
      <c r="F24" s="69">
        <f t="shared" si="1"/>
        <v>0</v>
      </c>
      <c r="G24" s="70">
        <f t="shared" si="0"/>
        <v>0</v>
      </c>
      <c r="I24" s="225"/>
    </row>
    <row r="25" spans="1:9" ht="15" customHeight="1" x14ac:dyDescent="0.25">
      <c r="A25" s="76" t="s">
        <v>29</v>
      </c>
      <c r="B25" s="74">
        <v>0</v>
      </c>
      <c r="C25" s="74">
        <v>0</v>
      </c>
      <c r="D25" s="307">
        <v>0</v>
      </c>
      <c r="E25" s="74">
        <v>0</v>
      </c>
      <c r="F25" s="69">
        <f t="shared" si="1"/>
        <v>0</v>
      </c>
      <c r="G25" s="70">
        <f t="shared" si="0"/>
        <v>0</v>
      </c>
      <c r="I25" s="225"/>
    </row>
    <row r="26" spans="1:9" ht="15" customHeight="1" x14ac:dyDescent="0.25">
      <c r="A26" s="76" t="s">
        <v>30</v>
      </c>
      <c r="B26" s="74">
        <v>0</v>
      </c>
      <c r="C26" s="74">
        <v>0</v>
      </c>
      <c r="D26" s="307">
        <v>0</v>
      </c>
      <c r="E26" s="74">
        <v>0</v>
      </c>
      <c r="F26" s="69">
        <f t="shared" si="1"/>
        <v>0</v>
      </c>
      <c r="G26" s="70">
        <f t="shared" si="0"/>
        <v>0</v>
      </c>
      <c r="I26" s="225"/>
    </row>
    <row r="27" spans="1:9" ht="15" customHeight="1" x14ac:dyDescent="0.25">
      <c r="A27" s="76" t="s">
        <v>31</v>
      </c>
      <c r="B27" s="74">
        <v>0</v>
      </c>
      <c r="C27" s="74">
        <v>0</v>
      </c>
      <c r="D27" s="307">
        <v>0</v>
      </c>
      <c r="E27" s="74">
        <v>0</v>
      </c>
      <c r="F27" s="69">
        <f t="shared" si="1"/>
        <v>0</v>
      </c>
      <c r="G27" s="70">
        <f t="shared" si="0"/>
        <v>0</v>
      </c>
      <c r="I27" s="225"/>
    </row>
    <row r="28" spans="1:9" ht="15" customHeight="1" x14ac:dyDescent="0.25">
      <c r="A28" s="76" t="s">
        <v>87</v>
      </c>
      <c r="B28" s="74">
        <v>0</v>
      </c>
      <c r="C28" s="74">
        <v>0</v>
      </c>
      <c r="D28" s="307">
        <v>0</v>
      </c>
      <c r="E28" s="74">
        <v>0</v>
      </c>
      <c r="F28" s="69">
        <f t="shared" si="1"/>
        <v>0</v>
      </c>
      <c r="G28" s="70">
        <f t="shared" si="0"/>
        <v>0</v>
      </c>
      <c r="I28" s="225"/>
    </row>
    <row r="29" spans="1:9" ht="15" customHeight="1" x14ac:dyDescent="0.25">
      <c r="A29" s="76" t="s">
        <v>32</v>
      </c>
      <c r="B29" s="74">
        <v>0</v>
      </c>
      <c r="C29" s="74">
        <v>0</v>
      </c>
      <c r="D29" s="307">
        <v>0</v>
      </c>
      <c r="E29" s="74">
        <v>0</v>
      </c>
      <c r="F29" s="69">
        <f t="shared" si="1"/>
        <v>0</v>
      </c>
      <c r="G29" s="70">
        <f t="shared" si="0"/>
        <v>0</v>
      </c>
      <c r="I29" s="225"/>
    </row>
    <row r="30" spans="1:9" ht="15" customHeight="1" x14ac:dyDescent="0.25">
      <c r="A30" s="217" t="s">
        <v>199</v>
      </c>
      <c r="B30" s="74">
        <v>0</v>
      </c>
      <c r="C30" s="74">
        <v>0</v>
      </c>
      <c r="D30" s="307">
        <v>0</v>
      </c>
      <c r="E30" s="74">
        <v>0</v>
      </c>
      <c r="F30" s="69">
        <f t="shared" si="1"/>
        <v>0</v>
      </c>
      <c r="G30" s="70">
        <f t="shared" si="0"/>
        <v>0</v>
      </c>
      <c r="I30" s="225"/>
    </row>
    <row r="31" spans="1:9" ht="15" customHeight="1" x14ac:dyDescent="0.25">
      <c r="A31" s="76" t="s">
        <v>200</v>
      </c>
      <c r="B31" s="74">
        <v>0</v>
      </c>
      <c r="C31" s="74">
        <v>0</v>
      </c>
      <c r="D31" s="307">
        <v>0</v>
      </c>
      <c r="E31" s="74">
        <v>0</v>
      </c>
      <c r="F31" s="69">
        <f t="shared" si="1"/>
        <v>0</v>
      </c>
      <c r="G31" s="70">
        <f t="shared" si="0"/>
        <v>0</v>
      </c>
      <c r="I31" s="225"/>
    </row>
    <row r="32" spans="1:9" ht="15" customHeight="1" x14ac:dyDescent="0.25">
      <c r="A32" s="350" t="s">
        <v>211</v>
      </c>
      <c r="B32" s="74">
        <v>0</v>
      </c>
      <c r="C32" s="74">
        <v>0</v>
      </c>
      <c r="D32" s="307">
        <v>0</v>
      </c>
      <c r="E32" s="74">
        <v>0</v>
      </c>
      <c r="F32" s="69">
        <f t="shared" ref="F32" si="2">E32-C32</f>
        <v>0</v>
      </c>
      <c r="G32" s="70">
        <f t="shared" ref="G32" si="3">IF(ISBLANK(F32),"  ",IF(C32&gt;0,F32/C32,IF(F32&gt;0,1,0)))</f>
        <v>0</v>
      </c>
      <c r="I32" s="225"/>
    </row>
    <row r="33" spans="1:14" ht="15" customHeight="1" x14ac:dyDescent="0.25">
      <c r="A33" s="77" t="s">
        <v>33</v>
      </c>
      <c r="B33" s="74"/>
      <c r="C33" s="74"/>
      <c r="D33" s="307"/>
      <c r="E33" s="74"/>
      <c r="F33" s="74"/>
      <c r="G33" s="66"/>
      <c r="I33" s="225"/>
    </row>
    <row r="34" spans="1:14" ht="15" customHeight="1" x14ac:dyDescent="0.25">
      <c r="A34" s="73" t="s">
        <v>34</v>
      </c>
      <c r="B34" s="69">
        <v>0</v>
      </c>
      <c r="C34" s="69">
        <v>0</v>
      </c>
      <c r="D34" s="306">
        <v>0</v>
      </c>
      <c r="E34" s="69">
        <v>0</v>
      </c>
      <c r="F34" s="69">
        <f>E34-C34</f>
        <v>0</v>
      </c>
      <c r="G34" s="70">
        <f>IF(ISBLANK(F34),"  ",IF(C34&gt;0,F34/C34,IF(F34&gt;0,1,0)))</f>
        <v>0</v>
      </c>
      <c r="I34" s="225"/>
    </row>
    <row r="35" spans="1:14" ht="15" customHeight="1" x14ac:dyDescent="0.25">
      <c r="A35" s="78" t="s">
        <v>35</v>
      </c>
      <c r="B35" s="74"/>
      <c r="C35" s="74"/>
      <c r="D35" s="307"/>
      <c r="E35" s="74"/>
      <c r="F35" s="74"/>
      <c r="G35" s="66"/>
      <c r="I35" s="225"/>
    </row>
    <row r="36" spans="1:14" ht="15" customHeight="1" x14ac:dyDescent="0.25">
      <c r="A36" s="73" t="s">
        <v>34</v>
      </c>
      <c r="B36" s="65">
        <v>0</v>
      </c>
      <c r="C36" s="65">
        <v>0</v>
      </c>
      <c r="D36" s="305">
        <v>0</v>
      </c>
      <c r="E36" s="65">
        <v>0</v>
      </c>
      <c r="F36" s="69">
        <f>E36-C36</f>
        <v>0</v>
      </c>
      <c r="G36" s="70">
        <f>IF(ISBLANK(F36),"  ",IF(C36&gt;0,F36/C36,IF(F36&gt;0,1,0)))</f>
        <v>0</v>
      </c>
      <c r="I36" s="225"/>
    </row>
    <row r="37" spans="1:14" ht="15" customHeight="1" x14ac:dyDescent="0.25">
      <c r="A37" s="75" t="s">
        <v>36</v>
      </c>
      <c r="B37" s="74"/>
      <c r="C37" s="74"/>
      <c r="D37" s="307"/>
      <c r="E37" s="74"/>
      <c r="F37" s="72"/>
      <c r="G37" s="70" t="str">
        <f>IF(ISBLANK(F37),"  ",IF(C37&gt;0,F37/C37,IF(F37&gt;0,1,0)))</f>
        <v xml:space="preserve">  </v>
      </c>
      <c r="I37" s="225"/>
    </row>
    <row r="38" spans="1:14" s="214" customFormat="1" ht="15" customHeight="1" x14ac:dyDescent="0.25">
      <c r="A38" s="79" t="s">
        <v>38</v>
      </c>
      <c r="B38" s="80">
        <v>5478256</v>
      </c>
      <c r="C38" s="80">
        <v>5478256</v>
      </c>
      <c r="D38" s="311">
        <v>5478256</v>
      </c>
      <c r="E38" s="80">
        <v>7832562</v>
      </c>
      <c r="F38" s="80">
        <f>E38-C38</f>
        <v>2354306</v>
      </c>
      <c r="G38" s="81">
        <f>IF(ISBLANK(F38),"  ",IF(C38&gt;0,F38/C38,IF(F38&gt;0,1,0)))</f>
        <v>0.42975465184540479</v>
      </c>
      <c r="I38" s="226"/>
    </row>
    <row r="39" spans="1:14" ht="15" customHeight="1" x14ac:dyDescent="0.25">
      <c r="A39" s="77" t="s">
        <v>39</v>
      </c>
      <c r="B39" s="74"/>
      <c r="C39" s="74"/>
      <c r="D39" s="307"/>
      <c r="E39" s="74"/>
      <c r="F39" s="74"/>
      <c r="G39" s="66"/>
      <c r="I39" s="225"/>
    </row>
    <row r="40" spans="1:14" ht="15" customHeight="1" x14ac:dyDescent="0.25">
      <c r="A40" s="82" t="s">
        <v>40</v>
      </c>
      <c r="B40" s="69">
        <v>0</v>
      </c>
      <c r="C40" s="69">
        <v>0</v>
      </c>
      <c r="D40" s="306">
        <v>0</v>
      </c>
      <c r="E40" s="69">
        <v>0</v>
      </c>
      <c r="F40" s="69">
        <f>E40-C40</f>
        <v>0</v>
      </c>
      <c r="G40" s="70">
        <f t="shared" ref="G40:G45" si="4">IF(ISBLANK(F40),"  ",IF(C40&gt;0,F40/C40,IF(F40&gt;0,1,0)))</f>
        <v>0</v>
      </c>
      <c r="I40" s="225"/>
    </row>
    <row r="41" spans="1:14" ht="15" customHeight="1" x14ac:dyDescent="0.25">
      <c r="A41" s="83" t="s">
        <v>41</v>
      </c>
      <c r="B41" s="69">
        <v>0</v>
      </c>
      <c r="C41" s="69">
        <v>0</v>
      </c>
      <c r="D41" s="306">
        <v>0</v>
      </c>
      <c r="E41" s="69">
        <v>0</v>
      </c>
      <c r="F41" s="69">
        <f t="shared" ref="F41:F45" si="5">E41-C41</f>
        <v>0</v>
      </c>
      <c r="G41" s="70">
        <f t="shared" si="4"/>
        <v>0</v>
      </c>
      <c r="I41" s="225"/>
    </row>
    <row r="42" spans="1:14" ht="15" customHeight="1" x14ac:dyDescent="0.25">
      <c r="A42" s="83" t="s">
        <v>42</v>
      </c>
      <c r="B42" s="69">
        <v>0</v>
      </c>
      <c r="C42" s="69">
        <v>0</v>
      </c>
      <c r="D42" s="306">
        <v>0</v>
      </c>
      <c r="E42" s="69">
        <v>0</v>
      </c>
      <c r="F42" s="69">
        <f t="shared" si="5"/>
        <v>0</v>
      </c>
      <c r="G42" s="70">
        <f t="shared" si="4"/>
        <v>0</v>
      </c>
      <c r="I42" s="225"/>
    </row>
    <row r="43" spans="1:14" ht="15" customHeight="1" x14ac:dyDescent="0.25">
      <c r="A43" s="83" t="s">
        <v>43</v>
      </c>
      <c r="B43" s="69">
        <v>0</v>
      </c>
      <c r="C43" s="69">
        <v>0</v>
      </c>
      <c r="D43" s="306">
        <v>0</v>
      </c>
      <c r="E43" s="69">
        <v>0</v>
      </c>
      <c r="F43" s="69">
        <f t="shared" si="5"/>
        <v>0</v>
      </c>
      <c r="G43" s="70">
        <f t="shared" si="4"/>
        <v>0</v>
      </c>
      <c r="I43" s="225"/>
    </row>
    <row r="44" spans="1:14" ht="15" customHeight="1" x14ac:dyDescent="0.25">
      <c r="A44" s="84" t="s">
        <v>44</v>
      </c>
      <c r="B44" s="69">
        <v>0</v>
      </c>
      <c r="C44" s="69">
        <v>0</v>
      </c>
      <c r="D44" s="306">
        <v>0</v>
      </c>
      <c r="E44" s="69">
        <v>0</v>
      </c>
      <c r="F44" s="69">
        <f t="shared" si="5"/>
        <v>0</v>
      </c>
      <c r="G44" s="70">
        <f t="shared" si="4"/>
        <v>0</v>
      </c>
      <c r="I44" s="225"/>
    </row>
    <row r="45" spans="1:14" s="214" customFormat="1" ht="15" customHeight="1" x14ac:dyDescent="0.25">
      <c r="A45" s="77" t="s">
        <v>45</v>
      </c>
      <c r="B45" s="85">
        <v>0</v>
      </c>
      <c r="C45" s="85">
        <v>0</v>
      </c>
      <c r="D45" s="315">
        <v>0</v>
      </c>
      <c r="E45" s="85">
        <v>0</v>
      </c>
      <c r="F45" s="87">
        <f t="shared" si="5"/>
        <v>0</v>
      </c>
      <c r="G45" s="81">
        <f t="shared" si="4"/>
        <v>0</v>
      </c>
      <c r="I45" s="226"/>
      <c r="N45" s="214" t="s">
        <v>46</v>
      </c>
    </row>
    <row r="46" spans="1:14" ht="15" customHeight="1" x14ac:dyDescent="0.25">
      <c r="A46" s="75" t="s">
        <v>46</v>
      </c>
      <c r="B46" s="74"/>
      <c r="C46" s="74"/>
      <c r="D46" s="307"/>
      <c r="E46" s="74"/>
      <c r="F46" s="74"/>
      <c r="G46" s="66"/>
      <c r="I46" s="225"/>
    </row>
    <row r="47" spans="1:14" s="214" customFormat="1" ht="15" customHeight="1" x14ac:dyDescent="0.25">
      <c r="A47" s="86" t="s">
        <v>47</v>
      </c>
      <c r="B47" s="87">
        <v>0</v>
      </c>
      <c r="C47" s="87">
        <v>0</v>
      </c>
      <c r="D47" s="310">
        <v>0</v>
      </c>
      <c r="E47" s="87">
        <v>0</v>
      </c>
      <c r="F47" s="87">
        <f>E47-C47</f>
        <v>0</v>
      </c>
      <c r="G47" s="81">
        <f>IF(ISBLANK(F47),"  ",IF(C47&gt;0,F47/C47,IF(F47&gt;0,1,0)))</f>
        <v>0</v>
      </c>
      <c r="I47" s="226"/>
    </row>
    <row r="48" spans="1:14" ht="15" customHeight="1" x14ac:dyDescent="0.25">
      <c r="A48" s="75" t="s">
        <v>46</v>
      </c>
      <c r="B48" s="80"/>
      <c r="C48" s="80"/>
      <c r="D48" s="311"/>
      <c r="E48" s="80"/>
      <c r="F48" s="74"/>
      <c r="G48" s="66"/>
      <c r="I48" s="226"/>
    </row>
    <row r="49" spans="1:9" ht="15" customHeight="1" x14ac:dyDescent="0.25">
      <c r="A49" s="86" t="s">
        <v>198</v>
      </c>
      <c r="B49" s="87">
        <v>0</v>
      </c>
      <c r="C49" s="87">
        <v>0</v>
      </c>
      <c r="D49" s="310">
        <v>960000</v>
      </c>
      <c r="E49" s="87">
        <v>0</v>
      </c>
      <c r="F49" s="87">
        <f>E49-C49</f>
        <v>0</v>
      </c>
      <c r="G49" s="81">
        <f>IF(ISBLANK(F49)," ",IF(C49&gt;0,F49/C49,IF(F49&gt;0,1,0)))</f>
        <v>0</v>
      </c>
      <c r="I49" s="226"/>
    </row>
    <row r="50" spans="1:9" ht="15" customHeight="1" x14ac:dyDescent="0.25">
      <c r="A50" s="73"/>
      <c r="B50" s="65"/>
      <c r="C50" s="65"/>
      <c r="D50" s="305"/>
      <c r="E50" s="65"/>
      <c r="F50" s="65"/>
      <c r="G50" s="67"/>
      <c r="I50" s="225"/>
    </row>
    <row r="51" spans="1:9" s="214" customFormat="1" ht="15" customHeight="1" x14ac:dyDescent="0.25">
      <c r="A51" s="86" t="s">
        <v>48</v>
      </c>
      <c r="B51" s="87">
        <v>0</v>
      </c>
      <c r="C51" s="87">
        <v>0</v>
      </c>
      <c r="D51" s="310">
        <v>0</v>
      </c>
      <c r="E51" s="87">
        <v>0</v>
      </c>
      <c r="F51" s="87">
        <f>E51-C51</f>
        <v>0</v>
      </c>
      <c r="G51" s="81">
        <f>IF(ISBLANK(F51),"  ",IF(C51&gt;0,F51/C51,IF(F51&gt;0,1,0)))</f>
        <v>0</v>
      </c>
      <c r="I51" s="226"/>
    </row>
    <row r="52" spans="1:9" ht="15" customHeight="1" x14ac:dyDescent="0.25">
      <c r="A52" s="75" t="s">
        <v>46</v>
      </c>
      <c r="B52" s="74"/>
      <c r="C52" s="74"/>
      <c r="D52" s="307"/>
      <c r="E52" s="74"/>
      <c r="F52" s="74"/>
      <c r="G52" s="66"/>
      <c r="I52" s="225"/>
    </row>
    <row r="53" spans="1:9" s="214" customFormat="1" ht="15" customHeight="1" x14ac:dyDescent="0.25">
      <c r="A53" s="77" t="s">
        <v>49</v>
      </c>
      <c r="B53" s="85">
        <v>7641660</v>
      </c>
      <c r="C53" s="85">
        <v>9790000</v>
      </c>
      <c r="D53" s="315">
        <v>9790000</v>
      </c>
      <c r="E53" s="85">
        <v>9790000</v>
      </c>
      <c r="F53" s="85">
        <f>E53-C53</f>
        <v>0</v>
      </c>
      <c r="G53" s="81">
        <f>IF(ISBLANK(F53),"  ",IF(C53&gt;0,F53/C53,IF(F53&gt;0,1,0)))</f>
        <v>0</v>
      </c>
      <c r="I53" s="226"/>
    </row>
    <row r="54" spans="1:9" ht="15" customHeight="1" x14ac:dyDescent="0.25">
      <c r="A54" s="75" t="s">
        <v>46</v>
      </c>
      <c r="B54" s="74"/>
      <c r="C54" s="74"/>
      <c r="D54" s="307"/>
      <c r="E54" s="74"/>
      <c r="F54" s="74"/>
      <c r="G54" s="66"/>
      <c r="I54" s="225"/>
    </row>
    <row r="55" spans="1:9" s="214" customFormat="1" ht="15" customHeight="1" x14ac:dyDescent="0.25">
      <c r="A55" s="88" t="s">
        <v>50</v>
      </c>
      <c r="B55" s="89">
        <v>0</v>
      </c>
      <c r="C55" s="89">
        <v>0</v>
      </c>
      <c r="D55" s="316">
        <v>0</v>
      </c>
      <c r="E55" s="89">
        <v>0</v>
      </c>
      <c r="F55" s="89">
        <f>E55-C55</f>
        <v>0</v>
      </c>
      <c r="G55" s="81">
        <f>IF(ISBLANK(F55),"  ",IF(C55&gt;0,F55/C55,IF(F55&gt;0,1,0)))</f>
        <v>0</v>
      </c>
      <c r="I55" s="226"/>
    </row>
    <row r="56" spans="1:9" ht="15" customHeight="1" x14ac:dyDescent="0.25">
      <c r="A56" s="77"/>
      <c r="B56" s="65"/>
      <c r="C56" s="65"/>
      <c r="D56" s="305"/>
      <c r="E56" s="65"/>
      <c r="F56" s="65"/>
      <c r="G56" s="90"/>
      <c r="I56" s="225"/>
    </row>
    <row r="57" spans="1:9" s="214" customFormat="1" ht="15" customHeight="1" x14ac:dyDescent="0.25">
      <c r="A57" s="77" t="s">
        <v>51</v>
      </c>
      <c r="B57" s="85">
        <v>0</v>
      </c>
      <c r="C57" s="85">
        <v>0</v>
      </c>
      <c r="D57" s="315">
        <v>0</v>
      </c>
      <c r="E57" s="85">
        <v>0</v>
      </c>
      <c r="F57" s="89">
        <f>E57-C57</f>
        <v>0</v>
      </c>
      <c r="G57" s="81">
        <f>IF(ISBLANK(F57),"  ",IF(C57&gt;0,F57/C57,IF(F57&gt;0,1,0)))</f>
        <v>0</v>
      </c>
      <c r="I57" s="226"/>
    </row>
    <row r="58" spans="1:9" ht="15" customHeight="1" x14ac:dyDescent="0.25">
      <c r="A58" s="75"/>
      <c r="B58" s="74"/>
      <c r="C58" s="74"/>
      <c r="D58" s="307"/>
      <c r="E58" s="74"/>
      <c r="F58" s="74"/>
      <c r="G58" s="66"/>
      <c r="I58" s="225"/>
    </row>
    <row r="59" spans="1:9" s="214" customFormat="1" ht="15" customHeight="1" x14ac:dyDescent="0.25">
      <c r="A59" s="91" t="s">
        <v>52</v>
      </c>
      <c r="B59" s="85">
        <v>13119916</v>
      </c>
      <c r="C59" s="85">
        <v>15268256</v>
      </c>
      <c r="D59" s="315">
        <v>16228256</v>
      </c>
      <c r="E59" s="85">
        <v>17622562</v>
      </c>
      <c r="F59" s="85">
        <f>E59-C59</f>
        <v>2354306</v>
      </c>
      <c r="G59" s="81">
        <f>IF(ISBLANK(F59),"  ",IF(C59&gt;0,F59/C59,IF(F59&gt;0,1,0)))</f>
        <v>0.15419613084821213</v>
      </c>
      <c r="I59" s="226"/>
    </row>
    <row r="60" spans="1:9" ht="15" customHeight="1" x14ac:dyDescent="0.25">
      <c r="A60" s="92"/>
      <c r="B60" s="74"/>
      <c r="C60" s="74"/>
      <c r="D60" s="307"/>
      <c r="E60" s="74"/>
      <c r="F60" s="74"/>
      <c r="G60" s="66" t="s">
        <v>46</v>
      </c>
      <c r="I60" s="225"/>
    </row>
    <row r="61" spans="1:9" ht="15" customHeight="1" x14ac:dyDescent="0.25">
      <c r="A61" s="93"/>
      <c r="B61" s="65"/>
      <c r="C61" s="65"/>
      <c r="D61" s="305"/>
      <c r="E61" s="65"/>
      <c r="F61" s="65"/>
      <c r="G61" s="67" t="s">
        <v>46</v>
      </c>
      <c r="I61" s="225"/>
    </row>
    <row r="62" spans="1:9" ht="15" customHeight="1" x14ac:dyDescent="0.25">
      <c r="A62" s="91" t="s">
        <v>53</v>
      </c>
      <c r="B62" s="65"/>
      <c r="C62" s="65"/>
      <c r="D62" s="305"/>
      <c r="E62" s="65"/>
      <c r="F62" s="65"/>
      <c r="G62" s="67"/>
      <c r="I62" s="225"/>
    </row>
    <row r="63" spans="1:9" ht="15" customHeight="1" x14ac:dyDescent="0.25">
      <c r="A63" s="73" t="s">
        <v>54</v>
      </c>
      <c r="B63" s="65">
        <v>5719568</v>
      </c>
      <c r="C63" s="65">
        <v>7326301</v>
      </c>
      <c r="D63" s="305">
        <v>7904834</v>
      </c>
      <c r="E63" s="65">
        <v>9022448</v>
      </c>
      <c r="F63" s="230">
        <f>E63-C63</f>
        <v>1696147</v>
      </c>
      <c r="G63" s="70">
        <f t="shared" ref="G63:G76" si="6">IF(ISBLANK(F63),"  ",IF(C63&gt;0,F63/C63,IF(F63&gt;0,1,0)))</f>
        <v>0.23151478488257579</v>
      </c>
      <c r="I63" s="225"/>
    </row>
    <row r="64" spans="1:9" ht="15" customHeight="1" x14ac:dyDescent="0.25">
      <c r="A64" s="75" t="s">
        <v>55</v>
      </c>
      <c r="B64" s="74">
        <v>0</v>
      </c>
      <c r="C64" s="74">
        <v>0</v>
      </c>
      <c r="D64" s="307">
        <v>0</v>
      </c>
      <c r="E64" s="74">
        <v>0</v>
      </c>
      <c r="F64" s="230">
        <f t="shared" ref="F64:F76" si="7">E64-C64</f>
        <v>0</v>
      </c>
      <c r="G64" s="70">
        <f t="shared" si="6"/>
        <v>0</v>
      </c>
      <c r="I64" s="225"/>
    </row>
    <row r="65" spans="1:9" ht="15" customHeight="1" x14ac:dyDescent="0.25">
      <c r="A65" s="75" t="s">
        <v>56</v>
      </c>
      <c r="B65" s="74">
        <v>0</v>
      </c>
      <c r="C65" s="74">
        <v>0</v>
      </c>
      <c r="D65" s="307">
        <v>0</v>
      </c>
      <c r="E65" s="74">
        <v>0</v>
      </c>
      <c r="F65" s="230">
        <f t="shared" si="7"/>
        <v>0</v>
      </c>
      <c r="G65" s="70">
        <f t="shared" si="6"/>
        <v>0</v>
      </c>
      <c r="I65" s="225"/>
    </row>
    <row r="66" spans="1:9" ht="15" customHeight="1" x14ac:dyDescent="0.25">
      <c r="A66" s="75" t="s">
        <v>57</v>
      </c>
      <c r="B66" s="74">
        <v>811553</v>
      </c>
      <c r="C66" s="74">
        <v>958622</v>
      </c>
      <c r="D66" s="307">
        <v>1243277</v>
      </c>
      <c r="E66" s="74">
        <v>1133508</v>
      </c>
      <c r="F66" s="230">
        <f t="shared" si="7"/>
        <v>174886</v>
      </c>
      <c r="G66" s="70">
        <f t="shared" si="6"/>
        <v>0.18243478659993198</v>
      </c>
      <c r="I66" s="225"/>
    </row>
    <row r="67" spans="1:9" ht="15" customHeight="1" x14ac:dyDescent="0.25">
      <c r="A67" s="75" t="s">
        <v>58</v>
      </c>
      <c r="B67" s="74">
        <v>1302555</v>
      </c>
      <c r="C67" s="74">
        <v>1382916</v>
      </c>
      <c r="D67" s="307">
        <v>1382916</v>
      </c>
      <c r="E67" s="74">
        <v>1914979</v>
      </c>
      <c r="F67" s="230">
        <f t="shared" si="7"/>
        <v>532063</v>
      </c>
      <c r="G67" s="70">
        <f t="shared" si="6"/>
        <v>0.38473992635850623</v>
      </c>
      <c r="I67" s="225"/>
    </row>
    <row r="68" spans="1:9" ht="15" customHeight="1" x14ac:dyDescent="0.25">
      <c r="A68" s="75" t="s">
        <v>59</v>
      </c>
      <c r="B68" s="74">
        <v>3309591</v>
      </c>
      <c r="C68" s="74">
        <v>3514798</v>
      </c>
      <c r="D68" s="307">
        <v>3611610</v>
      </c>
      <c r="E68" s="74">
        <v>3532669</v>
      </c>
      <c r="F68" s="230">
        <f t="shared" si="7"/>
        <v>17871</v>
      </c>
      <c r="G68" s="70">
        <f t="shared" si="6"/>
        <v>5.0845027224893152E-3</v>
      </c>
      <c r="I68" s="225"/>
    </row>
    <row r="69" spans="1:9" ht="15" customHeight="1" x14ac:dyDescent="0.25">
      <c r="A69" s="75" t="s">
        <v>60</v>
      </c>
      <c r="B69" s="74">
        <v>22167</v>
      </c>
      <c r="C69" s="74">
        <v>50311</v>
      </c>
      <c r="D69" s="307">
        <v>50311</v>
      </c>
      <c r="E69" s="74">
        <v>22167</v>
      </c>
      <c r="F69" s="230">
        <f t="shared" si="7"/>
        <v>-28144</v>
      </c>
      <c r="G69" s="70">
        <f t="shared" si="6"/>
        <v>-0.55940052871141499</v>
      </c>
      <c r="I69" s="225"/>
    </row>
    <row r="70" spans="1:9" ht="15" customHeight="1" x14ac:dyDescent="0.25">
      <c r="A70" s="75" t="s">
        <v>61</v>
      </c>
      <c r="B70" s="74">
        <v>1556314</v>
      </c>
      <c r="C70" s="74">
        <v>1580325</v>
      </c>
      <c r="D70" s="307">
        <v>1580325</v>
      </c>
      <c r="E70" s="74">
        <v>1509541</v>
      </c>
      <c r="F70" s="230">
        <f t="shared" si="7"/>
        <v>-70784</v>
      </c>
      <c r="G70" s="70">
        <f t="shared" si="6"/>
        <v>-4.4790786705266324E-2</v>
      </c>
      <c r="I70" s="225"/>
    </row>
    <row r="71" spans="1:9" s="214" customFormat="1" ht="15" customHeight="1" x14ac:dyDescent="0.25">
      <c r="A71" s="94" t="s">
        <v>62</v>
      </c>
      <c r="B71" s="80">
        <v>12721748</v>
      </c>
      <c r="C71" s="80">
        <v>14813273</v>
      </c>
      <c r="D71" s="311">
        <v>15773273</v>
      </c>
      <c r="E71" s="80">
        <v>17135312</v>
      </c>
      <c r="F71" s="89">
        <f t="shared" si="7"/>
        <v>2322039</v>
      </c>
      <c r="G71" s="81">
        <f t="shared" si="6"/>
        <v>0.15675394627507372</v>
      </c>
      <c r="I71" s="226"/>
    </row>
    <row r="72" spans="1:9" ht="15" customHeight="1" x14ac:dyDescent="0.25">
      <c r="A72" s="75" t="s">
        <v>63</v>
      </c>
      <c r="B72" s="74">
        <v>0</v>
      </c>
      <c r="C72" s="74">
        <v>0</v>
      </c>
      <c r="D72" s="307">
        <v>0</v>
      </c>
      <c r="E72" s="74">
        <v>0</v>
      </c>
      <c r="F72" s="230">
        <f t="shared" si="7"/>
        <v>0</v>
      </c>
      <c r="G72" s="70">
        <f t="shared" si="6"/>
        <v>0</v>
      </c>
      <c r="I72" s="225"/>
    </row>
    <row r="73" spans="1:9" ht="15" customHeight="1" x14ac:dyDescent="0.25">
      <c r="A73" s="75" t="s">
        <v>64</v>
      </c>
      <c r="B73" s="74">
        <v>398168</v>
      </c>
      <c r="C73" s="74">
        <v>454983</v>
      </c>
      <c r="D73" s="307">
        <v>454983</v>
      </c>
      <c r="E73" s="74">
        <v>487250</v>
      </c>
      <c r="F73" s="230">
        <f t="shared" si="7"/>
        <v>32267</v>
      </c>
      <c r="G73" s="70">
        <f t="shared" si="6"/>
        <v>7.091913324234092E-2</v>
      </c>
      <c r="I73" s="225"/>
    </row>
    <row r="74" spans="1:9" ht="15" customHeight="1" x14ac:dyDescent="0.25">
      <c r="A74" s="75" t="s">
        <v>65</v>
      </c>
      <c r="B74" s="74">
        <v>0</v>
      </c>
      <c r="C74" s="74">
        <v>0</v>
      </c>
      <c r="D74" s="307">
        <v>0</v>
      </c>
      <c r="E74" s="74">
        <v>0</v>
      </c>
      <c r="F74" s="230">
        <f t="shared" si="7"/>
        <v>0</v>
      </c>
      <c r="G74" s="70">
        <f t="shared" si="6"/>
        <v>0</v>
      </c>
      <c r="I74" s="225"/>
    </row>
    <row r="75" spans="1:9" ht="15" customHeight="1" x14ac:dyDescent="0.25">
      <c r="A75" s="75" t="s">
        <v>66</v>
      </c>
      <c r="B75" s="74">
        <v>0</v>
      </c>
      <c r="C75" s="74">
        <v>0</v>
      </c>
      <c r="D75" s="307">
        <v>0</v>
      </c>
      <c r="E75" s="74">
        <v>0</v>
      </c>
      <c r="F75" s="230">
        <f t="shared" si="7"/>
        <v>0</v>
      </c>
      <c r="G75" s="70">
        <f t="shared" si="6"/>
        <v>0</v>
      </c>
      <c r="I75" s="225"/>
    </row>
    <row r="76" spans="1:9" s="214" customFormat="1" ht="15" customHeight="1" x14ac:dyDescent="0.25">
      <c r="A76" s="95" t="s">
        <v>67</v>
      </c>
      <c r="B76" s="96">
        <v>13119916</v>
      </c>
      <c r="C76" s="96">
        <v>15268256</v>
      </c>
      <c r="D76" s="317">
        <v>16228256</v>
      </c>
      <c r="E76" s="96">
        <v>17622562</v>
      </c>
      <c r="F76" s="89">
        <f t="shared" si="7"/>
        <v>2354306</v>
      </c>
      <c r="G76" s="81">
        <f t="shared" si="6"/>
        <v>0.15419613084821213</v>
      </c>
      <c r="I76" s="226"/>
    </row>
    <row r="77" spans="1:9" ht="15" customHeight="1" x14ac:dyDescent="0.25">
      <c r="A77" s="93"/>
      <c r="B77" s="65"/>
      <c r="C77" s="65"/>
      <c r="D77" s="305"/>
      <c r="E77" s="65"/>
      <c r="F77" s="65"/>
      <c r="G77" s="67"/>
      <c r="I77" s="225"/>
    </row>
    <row r="78" spans="1:9" ht="15" customHeight="1" x14ac:dyDescent="0.25">
      <c r="A78" s="91" t="s">
        <v>68</v>
      </c>
      <c r="B78" s="65"/>
      <c r="C78" s="65"/>
      <c r="D78" s="305"/>
      <c r="E78" s="65"/>
      <c r="F78" s="65"/>
      <c r="G78" s="67"/>
      <c r="I78" s="225"/>
    </row>
    <row r="79" spans="1:9" ht="15" customHeight="1" x14ac:dyDescent="0.25">
      <c r="A79" s="73" t="s">
        <v>69</v>
      </c>
      <c r="B79" s="69">
        <v>7635440</v>
      </c>
      <c r="C79" s="69">
        <v>8480692</v>
      </c>
      <c r="D79" s="306">
        <v>9095420</v>
      </c>
      <c r="E79" s="69">
        <v>11119855</v>
      </c>
      <c r="F79" s="65">
        <f>E79-C79</f>
        <v>2639163</v>
      </c>
      <c r="G79" s="70">
        <f t="shared" ref="G79:G97" si="8">IF(ISBLANK(F79),"  ",IF(C79&gt;0,F79/C79,IF(F79&gt;0,1,0)))</f>
        <v>0.31119665706524891</v>
      </c>
      <c r="I79" s="225"/>
    </row>
    <row r="80" spans="1:9" ht="15" customHeight="1" x14ac:dyDescent="0.25">
      <c r="A80" s="75" t="s">
        <v>70</v>
      </c>
      <c r="B80" s="72">
        <v>0</v>
      </c>
      <c r="C80" s="72">
        <v>0</v>
      </c>
      <c r="D80" s="314">
        <v>0</v>
      </c>
      <c r="E80" s="72">
        <v>0</v>
      </c>
      <c r="F80" s="74">
        <f>E80-C80</f>
        <v>0</v>
      </c>
      <c r="G80" s="70">
        <f t="shared" si="8"/>
        <v>0</v>
      </c>
      <c r="I80" s="225"/>
    </row>
    <row r="81" spans="1:9" ht="15" customHeight="1" x14ac:dyDescent="0.25">
      <c r="A81" s="75" t="s">
        <v>71</v>
      </c>
      <c r="B81" s="65">
        <v>3331813</v>
      </c>
      <c r="C81" s="65">
        <v>4154877</v>
      </c>
      <c r="D81" s="305">
        <v>4402851</v>
      </c>
      <c r="E81" s="65">
        <v>4237620</v>
      </c>
      <c r="F81" s="74">
        <f t="shared" ref="F81:F96" si="9">E81-C81</f>
        <v>82743</v>
      </c>
      <c r="G81" s="70">
        <f t="shared" si="8"/>
        <v>1.9914668954099001E-2</v>
      </c>
      <c r="I81" s="225"/>
    </row>
    <row r="82" spans="1:9" s="214" customFormat="1" ht="15" customHeight="1" x14ac:dyDescent="0.25">
      <c r="A82" s="94" t="s">
        <v>72</v>
      </c>
      <c r="B82" s="96">
        <v>10967253</v>
      </c>
      <c r="C82" s="96">
        <v>12635569</v>
      </c>
      <c r="D82" s="317">
        <v>13498271</v>
      </c>
      <c r="E82" s="96">
        <v>15357475</v>
      </c>
      <c r="F82" s="80">
        <f t="shared" si="9"/>
        <v>2721906</v>
      </c>
      <c r="G82" s="81">
        <f t="shared" si="8"/>
        <v>0.21541617951672773</v>
      </c>
      <c r="I82" s="226"/>
    </row>
    <row r="83" spans="1:9" ht="15" customHeight="1" x14ac:dyDescent="0.25">
      <c r="A83" s="75" t="s">
        <v>73</v>
      </c>
      <c r="B83" s="72">
        <v>11742</v>
      </c>
      <c r="C83" s="72">
        <v>21918</v>
      </c>
      <c r="D83" s="314">
        <v>21918</v>
      </c>
      <c r="E83" s="72">
        <v>11742</v>
      </c>
      <c r="F83" s="74">
        <f t="shared" si="9"/>
        <v>-10176</v>
      </c>
      <c r="G83" s="70">
        <f t="shared" si="8"/>
        <v>-0.46427593758554614</v>
      </c>
      <c r="I83" s="225"/>
    </row>
    <row r="84" spans="1:9" ht="15" customHeight="1" x14ac:dyDescent="0.25">
      <c r="A84" s="75" t="s">
        <v>74</v>
      </c>
      <c r="B84" s="69">
        <v>1063375</v>
      </c>
      <c r="C84" s="69">
        <v>1214958</v>
      </c>
      <c r="D84" s="306">
        <v>1312256</v>
      </c>
      <c r="E84" s="69">
        <v>1063205</v>
      </c>
      <c r="F84" s="74">
        <f t="shared" si="9"/>
        <v>-151753</v>
      </c>
      <c r="G84" s="70">
        <f t="shared" si="8"/>
        <v>-0.12490390614325762</v>
      </c>
      <c r="I84" s="225"/>
    </row>
    <row r="85" spans="1:9" ht="15" customHeight="1" x14ac:dyDescent="0.25">
      <c r="A85" s="75" t="s">
        <v>75</v>
      </c>
      <c r="B85" s="65">
        <v>374379</v>
      </c>
      <c r="C85" s="65">
        <v>542036</v>
      </c>
      <c r="D85" s="305">
        <v>542036</v>
      </c>
      <c r="E85" s="65">
        <v>374298</v>
      </c>
      <c r="F85" s="74">
        <f t="shared" si="9"/>
        <v>-167738</v>
      </c>
      <c r="G85" s="70">
        <f t="shared" si="8"/>
        <v>-0.30945915031473925</v>
      </c>
      <c r="I85" s="225"/>
    </row>
    <row r="86" spans="1:9" s="214" customFormat="1" ht="15" customHeight="1" x14ac:dyDescent="0.25">
      <c r="A86" s="78" t="s">
        <v>76</v>
      </c>
      <c r="B86" s="96">
        <v>1449496</v>
      </c>
      <c r="C86" s="96">
        <v>1778912</v>
      </c>
      <c r="D86" s="317">
        <v>1876210</v>
      </c>
      <c r="E86" s="96">
        <v>1449245</v>
      </c>
      <c r="F86" s="74">
        <f t="shared" si="9"/>
        <v>-329667</v>
      </c>
      <c r="G86" s="81">
        <f t="shared" si="8"/>
        <v>-0.18531945368854671</v>
      </c>
      <c r="I86" s="226"/>
    </row>
    <row r="87" spans="1:9" ht="15" customHeight="1" x14ac:dyDescent="0.25">
      <c r="A87" s="75" t="s">
        <v>77</v>
      </c>
      <c r="B87" s="65">
        <v>35290</v>
      </c>
      <c r="C87" s="65">
        <v>43857</v>
      </c>
      <c r="D87" s="305">
        <v>43857</v>
      </c>
      <c r="E87" s="65">
        <v>35290</v>
      </c>
      <c r="F87" s="74">
        <f t="shared" si="9"/>
        <v>-8567</v>
      </c>
      <c r="G87" s="70">
        <f t="shared" si="8"/>
        <v>-0.19533939849966939</v>
      </c>
      <c r="I87" s="225"/>
    </row>
    <row r="88" spans="1:9" ht="15" customHeight="1" x14ac:dyDescent="0.25">
      <c r="A88" s="75" t="s">
        <v>78</v>
      </c>
      <c r="B88" s="74">
        <v>176807</v>
      </c>
      <c r="C88" s="74">
        <v>216480</v>
      </c>
      <c r="D88" s="307">
        <v>216480</v>
      </c>
      <c r="E88" s="74">
        <v>200651</v>
      </c>
      <c r="F88" s="74">
        <f t="shared" si="9"/>
        <v>-15829</v>
      </c>
      <c r="G88" s="70">
        <f t="shared" si="8"/>
        <v>-7.3119918699186992E-2</v>
      </c>
      <c r="I88" s="225"/>
    </row>
    <row r="89" spans="1:9" ht="15" customHeight="1" x14ac:dyDescent="0.25">
      <c r="A89" s="75" t="s">
        <v>79</v>
      </c>
      <c r="B89" s="74">
        <v>0</v>
      </c>
      <c r="C89" s="74">
        <v>0</v>
      </c>
      <c r="D89" s="307">
        <v>0</v>
      </c>
      <c r="E89" s="74">
        <v>0</v>
      </c>
      <c r="F89" s="74">
        <f t="shared" si="9"/>
        <v>0</v>
      </c>
      <c r="G89" s="70">
        <f t="shared" si="8"/>
        <v>0</v>
      </c>
      <c r="I89" s="225"/>
    </row>
    <row r="90" spans="1:9" ht="15" customHeight="1" x14ac:dyDescent="0.25">
      <c r="A90" s="75" t="s">
        <v>80</v>
      </c>
      <c r="B90" s="74">
        <v>398168</v>
      </c>
      <c r="C90" s="74">
        <v>454983</v>
      </c>
      <c r="D90" s="307">
        <v>454983</v>
      </c>
      <c r="E90" s="74">
        <v>487250</v>
      </c>
      <c r="F90" s="74">
        <f t="shared" si="9"/>
        <v>32267</v>
      </c>
      <c r="G90" s="70">
        <f t="shared" si="8"/>
        <v>7.091913324234092E-2</v>
      </c>
      <c r="I90" s="225"/>
    </row>
    <row r="91" spans="1:9" s="214" customFormat="1" ht="15" customHeight="1" x14ac:dyDescent="0.25">
      <c r="A91" s="78" t="s">
        <v>81</v>
      </c>
      <c r="B91" s="80">
        <v>610265</v>
      </c>
      <c r="C91" s="80">
        <v>715320</v>
      </c>
      <c r="D91" s="311">
        <v>715320</v>
      </c>
      <c r="E91" s="80">
        <v>723191</v>
      </c>
      <c r="F91" s="80">
        <f t="shared" si="9"/>
        <v>7871</v>
      </c>
      <c r="G91" s="81">
        <f t="shared" si="8"/>
        <v>1.100346697981323E-2</v>
      </c>
      <c r="I91" s="226"/>
    </row>
    <row r="92" spans="1:9" ht="15" customHeight="1" x14ac:dyDescent="0.25">
      <c r="A92" s="75" t="s">
        <v>82</v>
      </c>
      <c r="B92" s="74">
        <v>89682</v>
      </c>
      <c r="C92" s="74">
        <v>132235</v>
      </c>
      <c r="D92" s="307">
        <v>132235</v>
      </c>
      <c r="E92" s="74">
        <v>89683</v>
      </c>
      <c r="F92" s="74">
        <f t="shared" si="9"/>
        <v>-42552</v>
      </c>
      <c r="G92" s="70">
        <f t="shared" si="8"/>
        <v>-0.32179075131394863</v>
      </c>
      <c r="I92" s="225"/>
    </row>
    <row r="93" spans="1:9" ht="15" customHeight="1" x14ac:dyDescent="0.25">
      <c r="A93" s="75" t="s">
        <v>83</v>
      </c>
      <c r="B93" s="74">
        <v>3220</v>
      </c>
      <c r="C93" s="74">
        <v>6220</v>
      </c>
      <c r="D93" s="307">
        <v>6220</v>
      </c>
      <c r="E93" s="74">
        <v>2968</v>
      </c>
      <c r="F93" s="74">
        <f t="shared" si="9"/>
        <v>-3252</v>
      </c>
      <c r="G93" s="70">
        <f t="shared" si="8"/>
        <v>-0.5228295819935691</v>
      </c>
      <c r="I93" s="225"/>
    </row>
    <row r="94" spans="1:9" ht="15" customHeight="1" x14ac:dyDescent="0.25">
      <c r="A94" s="83" t="s">
        <v>84</v>
      </c>
      <c r="B94" s="74">
        <v>0</v>
      </c>
      <c r="C94" s="74">
        <v>0</v>
      </c>
      <c r="D94" s="307">
        <v>0</v>
      </c>
      <c r="E94" s="74">
        <v>0</v>
      </c>
      <c r="F94" s="74">
        <f t="shared" si="9"/>
        <v>0</v>
      </c>
      <c r="G94" s="70">
        <f t="shared" si="8"/>
        <v>0</v>
      </c>
      <c r="I94" s="225"/>
    </row>
    <row r="95" spans="1:9" s="214" customFormat="1" ht="15" customHeight="1" x14ac:dyDescent="0.25">
      <c r="A95" s="97" t="s">
        <v>85</v>
      </c>
      <c r="B95" s="96">
        <v>92902</v>
      </c>
      <c r="C95" s="96">
        <v>138455</v>
      </c>
      <c r="D95" s="317">
        <v>138455</v>
      </c>
      <c r="E95" s="96">
        <v>92651</v>
      </c>
      <c r="F95" s="74">
        <f t="shared" si="9"/>
        <v>-45804</v>
      </c>
      <c r="G95" s="81">
        <f t="shared" si="8"/>
        <v>-0.3308222888303059</v>
      </c>
      <c r="I95" s="226"/>
    </row>
    <row r="96" spans="1:9" ht="15" customHeight="1" x14ac:dyDescent="0.25">
      <c r="A96" s="83" t="s">
        <v>86</v>
      </c>
      <c r="B96" s="74">
        <v>0</v>
      </c>
      <c r="C96" s="74">
        <v>0</v>
      </c>
      <c r="D96" s="307">
        <v>0</v>
      </c>
      <c r="E96" s="74">
        <v>0</v>
      </c>
      <c r="F96" s="74">
        <f t="shared" si="9"/>
        <v>0</v>
      </c>
      <c r="G96" s="70">
        <f t="shared" si="8"/>
        <v>0</v>
      </c>
      <c r="I96" s="225"/>
    </row>
    <row r="97" spans="1:10" s="214" customFormat="1" ht="15" customHeight="1" thickBot="1" x14ac:dyDescent="0.3">
      <c r="A97" s="195" t="s">
        <v>67</v>
      </c>
      <c r="B97" s="196">
        <v>13119916</v>
      </c>
      <c r="C97" s="196">
        <v>15268256</v>
      </c>
      <c r="D97" s="313">
        <v>16228256</v>
      </c>
      <c r="E97" s="196">
        <v>17622562</v>
      </c>
      <c r="F97" s="196">
        <f>E97-C97</f>
        <v>2354306</v>
      </c>
      <c r="G97" s="198">
        <f t="shared" si="8"/>
        <v>0.15419613084821213</v>
      </c>
      <c r="I97" s="226"/>
    </row>
    <row r="98" spans="1:10" ht="15" customHeight="1" thickTop="1" x14ac:dyDescent="0.4">
      <c r="A98" s="4"/>
      <c r="B98" s="5"/>
      <c r="C98" s="5"/>
      <c r="D98" s="212"/>
      <c r="E98" s="5"/>
      <c r="F98" s="5"/>
      <c r="G98" s="6" t="s">
        <v>46</v>
      </c>
      <c r="I98" s="212"/>
      <c r="J98" s="212"/>
    </row>
    <row r="99" spans="1:10" x14ac:dyDescent="0.25">
      <c r="A99" s="7" t="s">
        <v>196</v>
      </c>
    </row>
    <row r="100" spans="1:10" x14ac:dyDescent="0.25">
      <c r="A100" s="7" t="s">
        <v>190</v>
      </c>
    </row>
  </sheetData>
  <mergeCells count="1">
    <mergeCell ref="D2:D3"/>
  </mergeCells>
  <hyperlinks>
    <hyperlink ref="J2" location="Home!A1" tooltip="Home" display="Home" xr:uid="{00000000-0004-0000-2F00-000000000000}"/>
  </hyperlinks>
  <printOptions horizontalCentered="1" verticalCentered="1"/>
  <pageMargins left="0.25" right="0.25" top="0.75" bottom="0.75" header="0.3" footer="0.3"/>
  <pageSetup scale="46" fitToWidth="0" orientation="portrait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 codeName="Sheet49">
    <pageSetUpPr fitToPage="1"/>
  </sheetPr>
  <dimension ref="A1:N100"/>
  <sheetViews>
    <sheetView workbookViewId="0">
      <pane xSplit="1" ySplit="5" topLeftCell="B6" activePane="bottomRight" state="frozen"/>
      <selection activeCell="I2" sqref="I2"/>
      <selection pane="topRight" activeCell="I2" sqref="I2"/>
      <selection pane="bottomLeft" activeCell="I2" sqref="I2"/>
      <selection pane="bottomRight" activeCell="I2" sqref="I2"/>
    </sheetView>
  </sheetViews>
  <sheetFormatPr defaultColWidth="9.140625" defaultRowHeight="15.75" x14ac:dyDescent="0.25"/>
  <cols>
    <col min="1" max="1" width="66.5703125" style="11" customWidth="1"/>
    <col min="2" max="3" width="23.7109375" style="12" customWidth="1"/>
    <col min="4" max="4" width="27.140625" style="139" bestFit="1" customWidth="1"/>
    <col min="5" max="6" width="23.7109375" style="12" customWidth="1"/>
    <col min="7" max="7" width="23.7109375" style="13" customWidth="1"/>
    <col min="9" max="9" width="7.7109375" style="139" customWidth="1"/>
    <col min="10" max="10" width="11.5703125" style="139" customWidth="1"/>
    <col min="11" max="16384" width="9.140625" style="139"/>
  </cols>
  <sheetData>
    <row r="1" spans="1:10" ht="19.5" customHeight="1" thickBot="1" x14ac:dyDescent="0.3">
      <c r="A1" s="30" t="s">
        <v>0</v>
      </c>
      <c r="B1" s="31"/>
      <c r="D1" s="210"/>
      <c r="E1" s="32" t="s">
        <v>1</v>
      </c>
      <c r="F1" s="206" t="s">
        <v>111</v>
      </c>
      <c r="G1" s="33"/>
      <c r="I1" s="210"/>
      <c r="J1" s="142"/>
    </row>
    <row r="2" spans="1:10" ht="19.5" customHeight="1" thickBot="1" x14ac:dyDescent="0.3">
      <c r="A2" s="30" t="s">
        <v>2</v>
      </c>
      <c r="B2" s="31"/>
      <c r="C2" s="31"/>
      <c r="D2" s="355" t="s">
        <v>207</v>
      </c>
      <c r="E2" s="31"/>
      <c r="F2" s="31"/>
      <c r="G2" s="36"/>
      <c r="I2" s="142"/>
      <c r="J2" s="209" t="s">
        <v>187</v>
      </c>
    </row>
    <row r="3" spans="1:10" ht="19.5" customHeight="1" thickBot="1" x14ac:dyDescent="0.3">
      <c r="A3" s="37" t="s">
        <v>3</v>
      </c>
      <c r="B3" s="38"/>
      <c r="C3" s="38"/>
      <c r="D3" s="356"/>
      <c r="E3" s="38"/>
      <c r="F3" s="38"/>
      <c r="G3" s="39"/>
      <c r="I3" s="142"/>
      <c r="J3" s="142"/>
    </row>
    <row r="4" spans="1:10" ht="15" customHeight="1" thickTop="1" x14ac:dyDescent="0.25">
      <c r="A4" s="57" t="s">
        <v>4</v>
      </c>
      <c r="B4" s="58" t="s">
        <v>5</v>
      </c>
      <c r="C4" s="59" t="s">
        <v>6</v>
      </c>
      <c r="D4" s="303" t="s">
        <v>212</v>
      </c>
      <c r="E4" s="59" t="s">
        <v>6</v>
      </c>
      <c r="F4" s="59" t="s">
        <v>7</v>
      </c>
      <c r="G4" s="60" t="s">
        <v>8</v>
      </c>
      <c r="I4" s="224"/>
    </row>
    <row r="5" spans="1:10" s="140" customFormat="1" ht="15" customHeight="1" x14ac:dyDescent="0.25">
      <c r="A5" s="61"/>
      <c r="B5" s="62" t="s">
        <v>197</v>
      </c>
      <c r="C5" s="62" t="s">
        <v>208</v>
      </c>
      <c r="D5" s="304" t="s">
        <v>210</v>
      </c>
      <c r="E5" s="62" t="s">
        <v>209</v>
      </c>
      <c r="F5" s="62" t="s">
        <v>197</v>
      </c>
      <c r="G5" s="63" t="s">
        <v>9</v>
      </c>
      <c r="I5" s="224"/>
    </row>
    <row r="6" spans="1:10" ht="15" customHeight="1" x14ac:dyDescent="0.25">
      <c r="A6" s="64" t="s">
        <v>10</v>
      </c>
      <c r="B6" s="65"/>
      <c r="C6" s="65"/>
      <c r="D6" s="305"/>
      <c r="E6" s="65"/>
      <c r="F6" s="65"/>
      <c r="G6" s="66"/>
      <c r="I6" s="225"/>
    </row>
    <row r="7" spans="1:10" ht="15" customHeight="1" x14ac:dyDescent="0.25">
      <c r="A7" s="64" t="s">
        <v>11</v>
      </c>
      <c r="B7" s="65"/>
      <c r="C7" s="65"/>
      <c r="D7" s="305"/>
      <c r="E7" s="65"/>
      <c r="F7" s="65"/>
      <c r="G7" s="67"/>
      <c r="I7" s="225"/>
    </row>
    <row r="8" spans="1:10" ht="15" customHeight="1" x14ac:dyDescent="0.25">
      <c r="A8" s="68" t="s">
        <v>12</v>
      </c>
      <c r="B8" s="69">
        <v>3353551</v>
      </c>
      <c r="C8" s="69">
        <v>3353551</v>
      </c>
      <c r="D8" s="306">
        <v>3353551</v>
      </c>
      <c r="E8" s="69">
        <v>4801510</v>
      </c>
      <c r="F8" s="69">
        <f>E8-C8</f>
        <v>1447959</v>
      </c>
      <c r="G8" s="70">
        <f t="shared" ref="G8:G31" si="0">IF(ISBLANK(F8),"  ",IF(C8&gt;0,F8/C8,IF(F8&gt;0,1,0)))</f>
        <v>0.43176889213851227</v>
      </c>
      <c r="I8" s="225"/>
    </row>
    <row r="9" spans="1:10" ht="15" customHeight="1" x14ac:dyDescent="0.25">
      <c r="A9" s="68" t="s">
        <v>13</v>
      </c>
      <c r="B9" s="69">
        <v>0</v>
      </c>
      <c r="C9" s="69">
        <v>0</v>
      </c>
      <c r="D9" s="306">
        <v>0</v>
      </c>
      <c r="E9" s="69">
        <v>0</v>
      </c>
      <c r="F9" s="69">
        <f>E9-C9</f>
        <v>0</v>
      </c>
      <c r="G9" s="70">
        <f t="shared" si="0"/>
        <v>0</v>
      </c>
      <c r="I9" s="225"/>
    </row>
    <row r="10" spans="1:10" ht="15" customHeight="1" x14ac:dyDescent="0.25">
      <c r="A10" s="71" t="s">
        <v>14</v>
      </c>
      <c r="B10" s="72">
        <v>125040</v>
      </c>
      <c r="C10" s="72">
        <v>125040</v>
      </c>
      <c r="D10" s="314">
        <v>125040</v>
      </c>
      <c r="E10" s="72">
        <v>126056</v>
      </c>
      <c r="F10" s="69">
        <f t="shared" ref="F10:F31" si="1">E10-C10</f>
        <v>1016</v>
      </c>
      <c r="G10" s="70">
        <f t="shared" si="0"/>
        <v>8.1253998720409466E-3</v>
      </c>
      <c r="I10" s="225"/>
    </row>
    <row r="11" spans="1:10" ht="15" customHeight="1" x14ac:dyDescent="0.25">
      <c r="A11" s="73" t="s">
        <v>15</v>
      </c>
      <c r="B11" s="74">
        <v>0</v>
      </c>
      <c r="C11" s="74">
        <v>0</v>
      </c>
      <c r="D11" s="307">
        <v>0</v>
      </c>
      <c r="E11" s="74">
        <v>0</v>
      </c>
      <c r="F11" s="69">
        <f t="shared" si="1"/>
        <v>0</v>
      </c>
      <c r="G11" s="70">
        <f t="shared" si="0"/>
        <v>0</v>
      </c>
      <c r="I11" s="225"/>
    </row>
    <row r="12" spans="1:10" ht="15" customHeight="1" x14ac:dyDescent="0.25">
      <c r="A12" s="75" t="s">
        <v>16</v>
      </c>
      <c r="B12" s="74">
        <v>125040</v>
      </c>
      <c r="C12" s="74">
        <v>125040</v>
      </c>
      <c r="D12" s="307">
        <v>125040</v>
      </c>
      <c r="E12" s="74">
        <v>126056</v>
      </c>
      <c r="F12" s="69">
        <f t="shared" si="1"/>
        <v>1016</v>
      </c>
      <c r="G12" s="70">
        <f t="shared" si="0"/>
        <v>8.1253998720409466E-3</v>
      </c>
      <c r="I12" s="225"/>
    </row>
    <row r="13" spans="1:10" ht="15" customHeight="1" x14ac:dyDescent="0.25">
      <c r="A13" s="75" t="s">
        <v>17</v>
      </c>
      <c r="B13" s="74">
        <v>0</v>
      </c>
      <c r="C13" s="74">
        <v>0</v>
      </c>
      <c r="D13" s="307">
        <v>0</v>
      </c>
      <c r="E13" s="74">
        <v>0</v>
      </c>
      <c r="F13" s="69">
        <f t="shared" si="1"/>
        <v>0</v>
      </c>
      <c r="G13" s="70">
        <f t="shared" si="0"/>
        <v>0</v>
      </c>
      <c r="I13" s="225"/>
    </row>
    <row r="14" spans="1:10" ht="15" customHeight="1" x14ac:dyDescent="0.25">
      <c r="A14" s="75" t="s">
        <v>18</v>
      </c>
      <c r="B14" s="74">
        <v>0</v>
      </c>
      <c r="C14" s="74">
        <v>0</v>
      </c>
      <c r="D14" s="307">
        <v>0</v>
      </c>
      <c r="E14" s="74">
        <v>0</v>
      </c>
      <c r="F14" s="69">
        <f t="shared" si="1"/>
        <v>0</v>
      </c>
      <c r="G14" s="70">
        <f t="shared" si="0"/>
        <v>0</v>
      </c>
      <c r="I14" s="225"/>
    </row>
    <row r="15" spans="1:10" ht="15" customHeight="1" x14ac:dyDescent="0.25">
      <c r="A15" s="75" t="s">
        <v>19</v>
      </c>
      <c r="B15" s="74">
        <v>0</v>
      </c>
      <c r="C15" s="74">
        <v>0</v>
      </c>
      <c r="D15" s="307">
        <v>0</v>
      </c>
      <c r="E15" s="74">
        <v>0</v>
      </c>
      <c r="F15" s="69">
        <f t="shared" si="1"/>
        <v>0</v>
      </c>
      <c r="G15" s="70">
        <f t="shared" si="0"/>
        <v>0</v>
      </c>
      <c r="I15" s="225"/>
    </row>
    <row r="16" spans="1:10" ht="15" customHeight="1" x14ac:dyDescent="0.25">
      <c r="A16" s="75" t="s">
        <v>20</v>
      </c>
      <c r="B16" s="74">
        <v>0</v>
      </c>
      <c r="C16" s="74">
        <v>0</v>
      </c>
      <c r="D16" s="307">
        <v>0</v>
      </c>
      <c r="E16" s="74">
        <v>0</v>
      </c>
      <c r="F16" s="69">
        <f t="shared" si="1"/>
        <v>0</v>
      </c>
      <c r="G16" s="70">
        <f t="shared" si="0"/>
        <v>0</v>
      </c>
      <c r="I16" s="225"/>
    </row>
    <row r="17" spans="1:9" ht="15" customHeight="1" x14ac:dyDescent="0.25">
      <c r="A17" s="75" t="s">
        <v>21</v>
      </c>
      <c r="B17" s="74">
        <v>0</v>
      </c>
      <c r="C17" s="74">
        <v>0</v>
      </c>
      <c r="D17" s="307">
        <v>0</v>
      </c>
      <c r="E17" s="74">
        <v>0</v>
      </c>
      <c r="F17" s="69">
        <f t="shared" si="1"/>
        <v>0</v>
      </c>
      <c r="G17" s="70">
        <f t="shared" si="0"/>
        <v>0</v>
      </c>
      <c r="I17" s="225"/>
    </row>
    <row r="18" spans="1:9" ht="15" customHeight="1" x14ac:dyDescent="0.25">
      <c r="A18" s="75" t="s">
        <v>22</v>
      </c>
      <c r="B18" s="74">
        <v>0</v>
      </c>
      <c r="C18" s="74">
        <v>0</v>
      </c>
      <c r="D18" s="307">
        <v>0</v>
      </c>
      <c r="E18" s="74">
        <v>0</v>
      </c>
      <c r="F18" s="69">
        <f t="shared" si="1"/>
        <v>0</v>
      </c>
      <c r="G18" s="70">
        <f t="shared" si="0"/>
        <v>0</v>
      </c>
      <c r="I18" s="225"/>
    </row>
    <row r="19" spans="1:9" ht="15" customHeight="1" x14ac:dyDescent="0.25">
      <c r="A19" s="75" t="s">
        <v>23</v>
      </c>
      <c r="B19" s="74">
        <v>0</v>
      </c>
      <c r="C19" s="74">
        <v>0</v>
      </c>
      <c r="D19" s="307">
        <v>0</v>
      </c>
      <c r="E19" s="74">
        <v>0</v>
      </c>
      <c r="F19" s="69">
        <f t="shared" si="1"/>
        <v>0</v>
      </c>
      <c r="G19" s="70">
        <f t="shared" si="0"/>
        <v>0</v>
      </c>
      <c r="I19" s="225"/>
    </row>
    <row r="20" spans="1:9" ht="15" customHeight="1" x14ac:dyDescent="0.25">
      <c r="A20" s="75" t="s">
        <v>24</v>
      </c>
      <c r="B20" s="74">
        <v>0</v>
      </c>
      <c r="C20" s="74">
        <v>0</v>
      </c>
      <c r="D20" s="307">
        <v>0</v>
      </c>
      <c r="E20" s="74">
        <v>0</v>
      </c>
      <c r="F20" s="69">
        <f t="shared" si="1"/>
        <v>0</v>
      </c>
      <c r="G20" s="70">
        <f t="shared" si="0"/>
        <v>0</v>
      </c>
      <c r="I20" s="225"/>
    </row>
    <row r="21" spans="1:9" ht="15" customHeight="1" x14ac:dyDescent="0.25">
      <c r="A21" s="75" t="s">
        <v>25</v>
      </c>
      <c r="B21" s="74">
        <v>0</v>
      </c>
      <c r="C21" s="74">
        <v>0</v>
      </c>
      <c r="D21" s="307">
        <v>0</v>
      </c>
      <c r="E21" s="74">
        <v>0</v>
      </c>
      <c r="F21" s="69">
        <f t="shared" si="1"/>
        <v>0</v>
      </c>
      <c r="G21" s="70">
        <f t="shared" si="0"/>
        <v>0</v>
      </c>
      <c r="I21" s="225"/>
    </row>
    <row r="22" spans="1:9" ht="15" customHeight="1" x14ac:dyDescent="0.25">
      <c r="A22" s="75" t="s">
        <v>26</v>
      </c>
      <c r="B22" s="74">
        <v>0</v>
      </c>
      <c r="C22" s="74">
        <v>0</v>
      </c>
      <c r="D22" s="307">
        <v>0</v>
      </c>
      <c r="E22" s="74">
        <v>0</v>
      </c>
      <c r="F22" s="69">
        <f t="shared" si="1"/>
        <v>0</v>
      </c>
      <c r="G22" s="70">
        <f t="shared" si="0"/>
        <v>0</v>
      </c>
      <c r="I22" s="225"/>
    </row>
    <row r="23" spans="1:9" ht="15" customHeight="1" x14ac:dyDescent="0.25">
      <c r="A23" s="76" t="s">
        <v>27</v>
      </c>
      <c r="B23" s="74">
        <v>0</v>
      </c>
      <c r="C23" s="74">
        <v>0</v>
      </c>
      <c r="D23" s="307">
        <v>0</v>
      </c>
      <c r="E23" s="74">
        <v>0</v>
      </c>
      <c r="F23" s="69">
        <f t="shared" si="1"/>
        <v>0</v>
      </c>
      <c r="G23" s="70">
        <f t="shared" si="0"/>
        <v>0</v>
      </c>
      <c r="I23" s="225"/>
    </row>
    <row r="24" spans="1:9" ht="15" customHeight="1" x14ac:dyDescent="0.25">
      <c r="A24" s="76" t="s">
        <v>28</v>
      </c>
      <c r="B24" s="74">
        <v>0</v>
      </c>
      <c r="C24" s="74">
        <v>0</v>
      </c>
      <c r="D24" s="307">
        <v>0</v>
      </c>
      <c r="E24" s="74">
        <v>0</v>
      </c>
      <c r="F24" s="69">
        <f t="shared" si="1"/>
        <v>0</v>
      </c>
      <c r="G24" s="70">
        <f t="shared" si="0"/>
        <v>0</v>
      </c>
      <c r="I24" s="225"/>
    </row>
    <row r="25" spans="1:9" ht="15" customHeight="1" x14ac:dyDescent="0.25">
      <c r="A25" s="76" t="s">
        <v>29</v>
      </c>
      <c r="B25" s="74">
        <v>0</v>
      </c>
      <c r="C25" s="74">
        <v>0</v>
      </c>
      <c r="D25" s="307">
        <v>0</v>
      </c>
      <c r="E25" s="74">
        <v>0</v>
      </c>
      <c r="F25" s="69">
        <f t="shared" si="1"/>
        <v>0</v>
      </c>
      <c r="G25" s="70">
        <f t="shared" si="0"/>
        <v>0</v>
      </c>
      <c r="I25" s="225"/>
    </row>
    <row r="26" spans="1:9" ht="15" customHeight="1" x14ac:dyDescent="0.25">
      <c r="A26" s="76" t="s">
        <v>30</v>
      </c>
      <c r="B26" s="74">
        <v>0</v>
      </c>
      <c r="C26" s="74">
        <v>0</v>
      </c>
      <c r="D26" s="307">
        <v>0</v>
      </c>
      <c r="E26" s="74">
        <v>0</v>
      </c>
      <c r="F26" s="69">
        <f t="shared" si="1"/>
        <v>0</v>
      </c>
      <c r="G26" s="70">
        <f t="shared" si="0"/>
        <v>0</v>
      </c>
      <c r="I26" s="225"/>
    </row>
    <row r="27" spans="1:9" ht="15" customHeight="1" x14ac:dyDescent="0.25">
      <c r="A27" s="76" t="s">
        <v>31</v>
      </c>
      <c r="B27" s="74">
        <v>0</v>
      </c>
      <c r="C27" s="74">
        <v>0</v>
      </c>
      <c r="D27" s="307">
        <v>0</v>
      </c>
      <c r="E27" s="74">
        <v>0</v>
      </c>
      <c r="F27" s="69">
        <f t="shared" si="1"/>
        <v>0</v>
      </c>
      <c r="G27" s="70">
        <f t="shared" si="0"/>
        <v>0</v>
      </c>
      <c r="I27" s="225"/>
    </row>
    <row r="28" spans="1:9" ht="15" customHeight="1" x14ac:dyDescent="0.25">
      <c r="A28" s="76" t="s">
        <v>87</v>
      </c>
      <c r="B28" s="74">
        <v>0</v>
      </c>
      <c r="C28" s="74">
        <v>0</v>
      </c>
      <c r="D28" s="307">
        <v>0</v>
      </c>
      <c r="E28" s="74">
        <v>0</v>
      </c>
      <c r="F28" s="69">
        <f t="shared" si="1"/>
        <v>0</v>
      </c>
      <c r="G28" s="70">
        <f t="shared" si="0"/>
        <v>0</v>
      </c>
      <c r="I28" s="225"/>
    </row>
    <row r="29" spans="1:9" ht="15" customHeight="1" x14ac:dyDescent="0.25">
      <c r="A29" s="76" t="s">
        <v>32</v>
      </c>
      <c r="B29" s="74">
        <v>0</v>
      </c>
      <c r="C29" s="74">
        <v>0</v>
      </c>
      <c r="D29" s="307">
        <v>0</v>
      </c>
      <c r="E29" s="74">
        <v>0</v>
      </c>
      <c r="F29" s="69">
        <f t="shared" si="1"/>
        <v>0</v>
      </c>
      <c r="G29" s="70">
        <f t="shared" si="0"/>
        <v>0</v>
      </c>
      <c r="I29" s="225"/>
    </row>
    <row r="30" spans="1:9" ht="15" customHeight="1" x14ac:dyDescent="0.25">
      <c r="A30" s="217" t="s">
        <v>199</v>
      </c>
      <c r="B30" s="74">
        <v>0</v>
      </c>
      <c r="C30" s="74">
        <v>0</v>
      </c>
      <c r="D30" s="307">
        <v>0</v>
      </c>
      <c r="E30" s="74">
        <v>0</v>
      </c>
      <c r="F30" s="69">
        <f t="shared" si="1"/>
        <v>0</v>
      </c>
      <c r="G30" s="70">
        <f t="shared" si="0"/>
        <v>0</v>
      </c>
      <c r="I30" s="225"/>
    </row>
    <row r="31" spans="1:9" ht="15" customHeight="1" x14ac:dyDescent="0.25">
      <c r="A31" s="76" t="s">
        <v>200</v>
      </c>
      <c r="B31" s="74">
        <v>0</v>
      </c>
      <c r="C31" s="74">
        <v>0</v>
      </c>
      <c r="D31" s="307">
        <v>0</v>
      </c>
      <c r="E31" s="74">
        <v>0</v>
      </c>
      <c r="F31" s="69">
        <f t="shared" si="1"/>
        <v>0</v>
      </c>
      <c r="G31" s="70">
        <f t="shared" si="0"/>
        <v>0</v>
      </c>
      <c r="I31" s="225"/>
    </row>
    <row r="32" spans="1:9" ht="15" customHeight="1" x14ac:dyDescent="0.25">
      <c r="A32" s="350" t="s">
        <v>211</v>
      </c>
      <c r="B32" s="74">
        <v>0</v>
      </c>
      <c r="C32" s="74">
        <v>0</v>
      </c>
      <c r="D32" s="307">
        <v>0</v>
      </c>
      <c r="E32" s="74">
        <v>0</v>
      </c>
      <c r="F32" s="69">
        <f t="shared" ref="F32" si="2">E32-C32</f>
        <v>0</v>
      </c>
      <c r="G32" s="70">
        <f t="shared" ref="G32" si="3">IF(ISBLANK(F32),"  ",IF(C32&gt;0,F32/C32,IF(F32&gt;0,1,0)))</f>
        <v>0</v>
      </c>
      <c r="I32" s="225"/>
    </row>
    <row r="33" spans="1:14" ht="15" customHeight="1" x14ac:dyDescent="0.25">
      <c r="A33" s="77" t="s">
        <v>33</v>
      </c>
      <c r="B33" s="74"/>
      <c r="C33" s="74"/>
      <c r="D33" s="307"/>
      <c r="E33" s="74"/>
      <c r="F33" s="74"/>
      <c r="G33" s="66"/>
      <c r="I33" s="225"/>
    </row>
    <row r="34" spans="1:14" ht="15" customHeight="1" x14ac:dyDescent="0.25">
      <c r="A34" s="73" t="s">
        <v>34</v>
      </c>
      <c r="B34" s="69">
        <v>0</v>
      </c>
      <c r="C34" s="69">
        <v>0</v>
      </c>
      <c r="D34" s="306">
        <v>0</v>
      </c>
      <c r="E34" s="69">
        <v>0</v>
      </c>
      <c r="F34" s="69">
        <f>E34-C34</f>
        <v>0</v>
      </c>
      <c r="G34" s="70">
        <f>IF(ISBLANK(F34),"  ",IF(C34&gt;0,F34/C34,IF(F34&gt;0,1,0)))</f>
        <v>0</v>
      </c>
      <c r="I34" s="225"/>
    </row>
    <row r="35" spans="1:14" ht="15" customHeight="1" x14ac:dyDescent="0.25">
      <c r="A35" s="78" t="s">
        <v>35</v>
      </c>
      <c r="B35" s="74"/>
      <c r="C35" s="74"/>
      <c r="D35" s="307"/>
      <c r="E35" s="74"/>
      <c r="F35" s="74"/>
      <c r="G35" s="66"/>
      <c r="I35" s="225"/>
    </row>
    <row r="36" spans="1:14" ht="15" customHeight="1" x14ac:dyDescent="0.25">
      <c r="A36" s="73" t="s">
        <v>34</v>
      </c>
      <c r="B36" s="65">
        <v>0</v>
      </c>
      <c r="C36" s="65">
        <v>0</v>
      </c>
      <c r="D36" s="305">
        <v>0</v>
      </c>
      <c r="E36" s="65">
        <v>0</v>
      </c>
      <c r="F36" s="69">
        <f>E36-C36</f>
        <v>0</v>
      </c>
      <c r="G36" s="70">
        <f>IF(ISBLANK(F36),"  ",IF(C36&gt;0,F36/C36,IF(F36&gt;0,1,0)))</f>
        <v>0</v>
      </c>
      <c r="I36" s="225"/>
    </row>
    <row r="37" spans="1:14" ht="15" customHeight="1" x14ac:dyDescent="0.25">
      <c r="A37" s="75" t="s">
        <v>36</v>
      </c>
      <c r="B37" s="74"/>
      <c r="C37" s="74"/>
      <c r="D37" s="307"/>
      <c r="E37" s="74"/>
      <c r="F37" s="72"/>
      <c r="G37" s="70" t="str">
        <f>IF(ISBLANK(F37),"  ",IF(C37&gt;0,F37/C37,IF(F37&gt;0,1,0)))</f>
        <v xml:space="preserve">  </v>
      </c>
      <c r="I37" s="225"/>
    </row>
    <row r="38" spans="1:14" s="124" customFormat="1" ht="15" customHeight="1" x14ac:dyDescent="0.25">
      <c r="A38" s="79" t="s">
        <v>38</v>
      </c>
      <c r="B38" s="80">
        <v>3478591</v>
      </c>
      <c r="C38" s="80">
        <v>3478591</v>
      </c>
      <c r="D38" s="311">
        <v>3478591</v>
      </c>
      <c r="E38" s="80">
        <v>4927566</v>
      </c>
      <c r="F38" s="80">
        <f>E38-C38</f>
        <v>1448975</v>
      </c>
      <c r="G38" s="81">
        <f>IF(ISBLANK(F38),"  ",IF(C38&gt;0,F38/C38,IF(F38&gt;0,1,0)))</f>
        <v>0.41654077757344854</v>
      </c>
      <c r="I38" s="226"/>
    </row>
    <row r="39" spans="1:14" ht="15" customHeight="1" x14ac:dyDescent="0.25">
      <c r="A39" s="77" t="s">
        <v>39</v>
      </c>
      <c r="B39" s="74"/>
      <c r="C39" s="74"/>
      <c r="D39" s="307"/>
      <c r="E39" s="74"/>
      <c r="F39" s="74"/>
      <c r="G39" s="66"/>
      <c r="I39" s="225"/>
    </row>
    <row r="40" spans="1:14" ht="15" customHeight="1" x14ac:dyDescent="0.25">
      <c r="A40" s="82" t="s">
        <v>40</v>
      </c>
      <c r="B40" s="69">
        <v>0</v>
      </c>
      <c r="C40" s="69">
        <v>0</v>
      </c>
      <c r="D40" s="306">
        <v>0</v>
      </c>
      <c r="E40" s="69">
        <v>0</v>
      </c>
      <c r="F40" s="69">
        <f>E40-C40</f>
        <v>0</v>
      </c>
      <c r="G40" s="70">
        <f t="shared" ref="G40:G45" si="4">IF(ISBLANK(F40),"  ",IF(C40&gt;0,F40/C40,IF(F40&gt;0,1,0)))</f>
        <v>0</v>
      </c>
      <c r="I40" s="225"/>
    </row>
    <row r="41" spans="1:14" ht="15" customHeight="1" x14ac:dyDescent="0.25">
      <c r="A41" s="83" t="s">
        <v>41</v>
      </c>
      <c r="B41" s="69">
        <v>0</v>
      </c>
      <c r="C41" s="69">
        <v>0</v>
      </c>
      <c r="D41" s="306">
        <v>0</v>
      </c>
      <c r="E41" s="69">
        <v>0</v>
      </c>
      <c r="F41" s="69">
        <f t="shared" ref="F41:F45" si="5">E41-C41</f>
        <v>0</v>
      </c>
      <c r="G41" s="70">
        <f t="shared" si="4"/>
        <v>0</v>
      </c>
      <c r="I41" s="225"/>
    </row>
    <row r="42" spans="1:14" ht="15" customHeight="1" x14ac:dyDescent="0.25">
      <c r="A42" s="83" t="s">
        <v>42</v>
      </c>
      <c r="B42" s="69">
        <v>0</v>
      </c>
      <c r="C42" s="69">
        <v>0</v>
      </c>
      <c r="D42" s="306">
        <v>0</v>
      </c>
      <c r="E42" s="69">
        <v>0</v>
      </c>
      <c r="F42" s="69">
        <f t="shared" si="5"/>
        <v>0</v>
      </c>
      <c r="G42" s="70">
        <f t="shared" si="4"/>
        <v>0</v>
      </c>
      <c r="I42" s="225"/>
    </row>
    <row r="43" spans="1:14" ht="15" customHeight="1" x14ac:dyDescent="0.25">
      <c r="A43" s="83" t="s">
        <v>43</v>
      </c>
      <c r="B43" s="69">
        <v>0</v>
      </c>
      <c r="C43" s="69">
        <v>0</v>
      </c>
      <c r="D43" s="306">
        <v>0</v>
      </c>
      <c r="E43" s="69">
        <v>0</v>
      </c>
      <c r="F43" s="69">
        <f t="shared" si="5"/>
        <v>0</v>
      </c>
      <c r="G43" s="70">
        <f t="shared" si="4"/>
        <v>0</v>
      </c>
      <c r="I43" s="225"/>
    </row>
    <row r="44" spans="1:14" ht="15" customHeight="1" x14ac:dyDescent="0.25">
      <c r="A44" s="84" t="s">
        <v>44</v>
      </c>
      <c r="B44" s="69">
        <v>0</v>
      </c>
      <c r="C44" s="69">
        <v>0</v>
      </c>
      <c r="D44" s="306">
        <v>0</v>
      </c>
      <c r="E44" s="69">
        <v>0</v>
      </c>
      <c r="F44" s="69">
        <f t="shared" si="5"/>
        <v>0</v>
      </c>
      <c r="G44" s="70">
        <f t="shared" si="4"/>
        <v>0</v>
      </c>
      <c r="I44" s="225"/>
    </row>
    <row r="45" spans="1:14" s="124" customFormat="1" ht="15" customHeight="1" x14ac:dyDescent="0.25">
      <c r="A45" s="77" t="s">
        <v>45</v>
      </c>
      <c r="B45" s="85">
        <v>0</v>
      </c>
      <c r="C45" s="85">
        <v>0</v>
      </c>
      <c r="D45" s="315">
        <v>0</v>
      </c>
      <c r="E45" s="85">
        <v>0</v>
      </c>
      <c r="F45" s="87">
        <f t="shared" si="5"/>
        <v>0</v>
      </c>
      <c r="G45" s="81">
        <f t="shared" si="4"/>
        <v>0</v>
      </c>
      <c r="I45" s="226"/>
      <c r="N45" s="124" t="s">
        <v>46</v>
      </c>
    </row>
    <row r="46" spans="1:14" ht="15" customHeight="1" x14ac:dyDescent="0.25">
      <c r="A46" s="75" t="s">
        <v>46</v>
      </c>
      <c r="B46" s="74"/>
      <c r="C46" s="74"/>
      <c r="D46" s="307"/>
      <c r="E46" s="74"/>
      <c r="F46" s="74"/>
      <c r="G46" s="66"/>
      <c r="I46" s="225"/>
    </row>
    <row r="47" spans="1:14" s="124" customFormat="1" ht="15" customHeight="1" x14ac:dyDescent="0.25">
      <c r="A47" s="86" t="s">
        <v>47</v>
      </c>
      <c r="B47" s="87">
        <v>0</v>
      </c>
      <c r="C47" s="87">
        <v>0</v>
      </c>
      <c r="D47" s="310">
        <v>0</v>
      </c>
      <c r="E47" s="87">
        <v>0</v>
      </c>
      <c r="F47" s="87">
        <f>E47-C47</f>
        <v>0</v>
      </c>
      <c r="G47" s="81">
        <f>IF(ISBLANK(F47),"  ",IF(C47&gt;0,F47/C47,IF(F47&gt;0,1,0)))</f>
        <v>0</v>
      </c>
      <c r="I47" s="226"/>
    </row>
    <row r="48" spans="1:14" ht="15" customHeight="1" x14ac:dyDescent="0.25">
      <c r="A48" s="75" t="s">
        <v>46</v>
      </c>
      <c r="B48" s="80"/>
      <c r="C48" s="80"/>
      <c r="D48" s="311"/>
      <c r="E48" s="80"/>
      <c r="F48" s="74"/>
      <c r="G48" s="66"/>
      <c r="I48" s="226"/>
    </row>
    <row r="49" spans="1:9" ht="15" customHeight="1" x14ac:dyDescent="0.25">
      <c r="A49" s="86" t="s">
        <v>198</v>
      </c>
      <c r="B49" s="87">
        <v>0</v>
      </c>
      <c r="C49" s="87">
        <v>0</v>
      </c>
      <c r="D49" s="310">
        <v>0</v>
      </c>
      <c r="E49" s="87">
        <v>0</v>
      </c>
      <c r="F49" s="87">
        <f>E49-C49</f>
        <v>0</v>
      </c>
      <c r="G49" s="81">
        <f>IF(ISBLANK(F49)," ",IF(C49&gt;0,F49/C49,IF(F49&gt;0,1,0)))</f>
        <v>0</v>
      </c>
      <c r="I49" s="226"/>
    </row>
    <row r="50" spans="1:9" ht="15" customHeight="1" x14ac:dyDescent="0.25">
      <c r="A50" s="73"/>
      <c r="B50" s="65"/>
      <c r="C50" s="65"/>
      <c r="D50" s="305"/>
      <c r="E50" s="65"/>
      <c r="F50" s="65"/>
      <c r="G50" s="67"/>
      <c r="I50" s="225"/>
    </row>
    <row r="51" spans="1:9" s="124" customFormat="1" ht="15" customHeight="1" x14ac:dyDescent="0.25">
      <c r="A51" s="86" t="s">
        <v>48</v>
      </c>
      <c r="B51" s="87">
        <v>645000</v>
      </c>
      <c r="C51" s="87">
        <v>0</v>
      </c>
      <c r="D51" s="310">
        <v>0</v>
      </c>
      <c r="E51" s="87">
        <v>0</v>
      </c>
      <c r="F51" s="87">
        <f>E51-C51</f>
        <v>0</v>
      </c>
      <c r="G51" s="81">
        <f>IF(ISBLANK(F51),"  ",IF(C51&gt;0,F51/C51,IF(F51&gt;0,1,0)))</f>
        <v>0</v>
      </c>
      <c r="I51" s="226"/>
    </row>
    <row r="52" spans="1:9" ht="15" customHeight="1" x14ac:dyDescent="0.25">
      <c r="A52" s="75" t="s">
        <v>46</v>
      </c>
      <c r="B52" s="74"/>
      <c r="C52" s="74"/>
      <c r="D52" s="307"/>
      <c r="E52" s="74"/>
      <c r="F52" s="74"/>
      <c r="G52" s="66"/>
      <c r="I52" s="225"/>
    </row>
    <row r="53" spans="1:9" s="124" customFormat="1" ht="15" customHeight="1" x14ac:dyDescent="0.25">
      <c r="A53" s="77" t="s">
        <v>49</v>
      </c>
      <c r="B53" s="85">
        <v>5898510.3099999996</v>
      </c>
      <c r="C53" s="85">
        <v>7000000.4100000001</v>
      </c>
      <c r="D53" s="315">
        <v>7000000.4100000001</v>
      </c>
      <c r="E53" s="85">
        <v>6200000</v>
      </c>
      <c r="F53" s="85">
        <f>E53-C53</f>
        <v>-800000.41000000015</v>
      </c>
      <c r="G53" s="81">
        <f>IF(ISBLANK(F53),"  ",IF(C53&gt;0,F53/C53,IF(F53&gt;0,1,0)))</f>
        <v>-0.11428576616326229</v>
      </c>
      <c r="I53" s="226"/>
    </row>
    <row r="54" spans="1:9" ht="15" customHeight="1" x14ac:dyDescent="0.25">
      <c r="A54" s="75" t="s">
        <v>46</v>
      </c>
      <c r="B54" s="74"/>
      <c r="C54" s="74"/>
      <c r="D54" s="307"/>
      <c r="E54" s="74"/>
      <c r="F54" s="74"/>
      <c r="G54" s="66"/>
      <c r="I54" s="225"/>
    </row>
    <row r="55" spans="1:9" s="124" customFormat="1" ht="15" customHeight="1" x14ac:dyDescent="0.25">
      <c r="A55" s="88" t="s">
        <v>50</v>
      </c>
      <c r="B55" s="89">
        <v>0</v>
      </c>
      <c r="C55" s="89">
        <v>0</v>
      </c>
      <c r="D55" s="316">
        <v>0</v>
      </c>
      <c r="E55" s="89">
        <v>0</v>
      </c>
      <c r="F55" s="89">
        <f>E55-C55</f>
        <v>0</v>
      </c>
      <c r="G55" s="81">
        <f>IF(ISBLANK(F55),"  ",IF(C55&gt;0,F55/C55,IF(F55&gt;0,1,0)))</f>
        <v>0</v>
      </c>
      <c r="I55" s="226"/>
    </row>
    <row r="56" spans="1:9" ht="15" customHeight="1" x14ac:dyDescent="0.25">
      <c r="A56" s="77"/>
      <c r="B56" s="65"/>
      <c r="C56" s="65"/>
      <c r="D56" s="305"/>
      <c r="E56" s="65"/>
      <c r="F56" s="65"/>
      <c r="G56" s="90"/>
      <c r="I56" s="225"/>
    </row>
    <row r="57" spans="1:9" s="124" customFormat="1" ht="15" customHeight="1" x14ac:dyDescent="0.25">
      <c r="A57" s="77" t="s">
        <v>51</v>
      </c>
      <c r="B57" s="85">
        <v>0</v>
      </c>
      <c r="C57" s="85">
        <v>0</v>
      </c>
      <c r="D57" s="315">
        <v>0</v>
      </c>
      <c r="E57" s="85">
        <v>0</v>
      </c>
      <c r="F57" s="89">
        <f>E57-C57</f>
        <v>0</v>
      </c>
      <c r="G57" s="81">
        <f>IF(ISBLANK(F57),"  ",IF(C57&gt;0,F57/C57,IF(F57&gt;0,1,0)))</f>
        <v>0</v>
      </c>
      <c r="I57" s="226"/>
    </row>
    <row r="58" spans="1:9" ht="15" customHeight="1" x14ac:dyDescent="0.25">
      <c r="A58" s="75"/>
      <c r="B58" s="74"/>
      <c r="C58" s="74"/>
      <c r="D58" s="307"/>
      <c r="E58" s="74"/>
      <c r="F58" s="74"/>
      <c r="G58" s="66"/>
      <c r="I58" s="225"/>
    </row>
    <row r="59" spans="1:9" s="124" customFormat="1" ht="15" customHeight="1" x14ac:dyDescent="0.25">
      <c r="A59" s="91" t="s">
        <v>52</v>
      </c>
      <c r="B59" s="85">
        <v>10022101.309999999</v>
      </c>
      <c r="C59" s="85">
        <v>10478591.41</v>
      </c>
      <c r="D59" s="315">
        <v>10478591.41</v>
      </c>
      <c r="E59" s="85">
        <v>11127566</v>
      </c>
      <c r="F59" s="85">
        <f>E59-C59</f>
        <v>648974.58999999985</v>
      </c>
      <c r="G59" s="81">
        <f>IF(ISBLANK(F59),"  ",IF(C59&gt;0,F59/C59,IF(F59&gt;0,1,0)))</f>
        <v>6.1933380605017775E-2</v>
      </c>
      <c r="I59" s="226"/>
    </row>
    <row r="60" spans="1:9" ht="15" customHeight="1" x14ac:dyDescent="0.25">
      <c r="A60" s="92"/>
      <c r="B60" s="74"/>
      <c r="C60" s="74"/>
      <c r="D60" s="307"/>
      <c r="E60" s="74"/>
      <c r="F60" s="74"/>
      <c r="G60" s="66" t="s">
        <v>46</v>
      </c>
      <c r="I60" s="225"/>
    </row>
    <row r="61" spans="1:9" ht="15" customHeight="1" x14ac:dyDescent="0.25">
      <c r="A61" s="93"/>
      <c r="B61" s="65"/>
      <c r="C61" s="65"/>
      <c r="D61" s="305"/>
      <c r="E61" s="65"/>
      <c r="F61" s="65"/>
      <c r="G61" s="67" t="s">
        <v>46</v>
      </c>
      <c r="I61" s="225"/>
    </row>
    <row r="62" spans="1:9" ht="15" customHeight="1" x14ac:dyDescent="0.25">
      <c r="A62" s="91" t="s">
        <v>53</v>
      </c>
      <c r="B62" s="65"/>
      <c r="C62" s="65"/>
      <c r="D62" s="305"/>
      <c r="E62" s="65"/>
      <c r="F62" s="65"/>
      <c r="G62" s="67"/>
      <c r="I62" s="225"/>
    </row>
    <row r="63" spans="1:9" ht="15" customHeight="1" x14ac:dyDescent="0.25">
      <c r="A63" s="73" t="s">
        <v>54</v>
      </c>
      <c r="B63" s="65">
        <v>4658940.91</v>
      </c>
      <c r="C63" s="65">
        <v>4734449</v>
      </c>
      <c r="D63" s="305">
        <v>4734449</v>
      </c>
      <c r="E63" s="65">
        <v>4163476.9499999997</v>
      </c>
      <c r="F63" s="230">
        <f>E63-C63</f>
        <v>-570972.05000000028</v>
      </c>
      <c r="G63" s="70">
        <f t="shared" ref="G63:G76" si="6">IF(ISBLANK(F63),"  ",IF(C63&gt;0,F63/C63,IF(F63&gt;0,1,0)))</f>
        <v>-0.120599472082179</v>
      </c>
      <c r="I63" s="225"/>
    </row>
    <row r="64" spans="1:9" ht="15" customHeight="1" x14ac:dyDescent="0.25">
      <c r="A64" s="75" t="s">
        <v>55</v>
      </c>
      <c r="B64" s="74">
        <v>0</v>
      </c>
      <c r="C64" s="74">
        <v>0</v>
      </c>
      <c r="D64" s="307">
        <v>0</v>
      </c>
      <c r="E64" s="74">
        <v>0</v>
      </c>
      <c r="F64" s="230">
        <f t="shared" ref="F64:F76" si="7">E64-C64</f>
        <v>0</v>
      </c>
      <c r="G64" s="70">
        <f t="shared" si="6"/>
        <v>0</v>
      </c>
      <c r="I64" s="225"/>
    </row>
    <row r="65" spans="1:9" ht="15" customHeight="1" x14ac:dyDescent="0.25">
      <c r="A65" s="75" t="s">
        <v>56</v>
      </c>
      <c r="B65" s="74">
        <v>0</v>
      </c>
      <c r="C65" s="74">
        <v>0</v>
      </c>
      <c r="D65" s="307">
        <v>0</v>
      </c>
      <c r="E65" s="74">
        <v>0</v>
      </c>
      <c r="F65" s="230">
        <f t="shared" si="7"/>
        <v>0</v>
      </c>
      <c r="G65" s="70">
        <f t="shared" si="6"/>
        <v>0</v>
      </c>
      <c r="I65" s="225"/>
    </row>
    <row r="66" spans="1:9" ht="15" customHeight="1" x14ac:dyDescent="0.25">
      <c r="A66" s="75" t="s">
        <v>57</v>
      </c>
      <c r="B66" s="74">
        <v>978050.97000000009</v>
      </c>
      <c r="C66" s="74">
        <v>1053925</v>
      </c>
      <c r="D66" s="307">
        <v>1053925</v>
      </c>
      <c r="E66" s="74">
        <v>1255629.31</v>
      </c>
      <c r="F66" s="230">
        <f t="shared" si="7"/>
        <v>201704.31000000006</v>
      </c>
      <c r="G66" s="70">
        <f t="shared" si="6"/>
        <v>0.1913839314941766</v>
      </c>
      <c r="I66" s="225"/>
    </row>
    <row r="67" spans="1:9" ht="15" customHeight="1" x14ac:dyDescent="0.25">
      <c r="A67" s="75" t="s">
        <v>58</v>
      </c>
      <c r="B67" s="74">
        <v>919461.85</v>
      </c>
      <c r="C67" s="74">
        <v>945129</v>
      </c>
      <c r="D67" s="307">
        <v>945129</v>
      </c>
      <c r="E67" s="74">
        <v>930445.97000000009</v>
      </c>
      <c r="F67" s="230">
        <f t="shared" si="7"/>
        <v>-14683.029999999912</v>
      </c>
      <c r="G67" s="70">
        <f t="shared" si="6"/>
        <v>-1.5535477167666966E-2</v>
      </c>
      <c r="I67" s="225"/>
    </row>
    <row r="68" spans="1:9" ht="15" customHeight="1" x14ac:dyDescent="0.25">
      <c r="A68" s="75" t="s">
        <v>59</v>
      </c>
      <c r="B68" s="74">
        <v>2124923.1300000004</v>
      </c>
      <c r="C68" s="74">
        <v>2226087.5099999998</v>
      </c>
      <c r="D68" s="307">
        <v>2226087.5099999998</v>
      </c>
      <c r="E68" s="74">
        <v>2746318.5200000005</v>
      </c>
      <c r="F68" s="230">
        <f t="shared" si="7"/>
        <v>520231.01000000071</v>
      </c>
      <c r="G68" s="70">
        <f t="shared" si="6"/>
        <v>0.23369746591857962</v>
      </c>
      <c r="I68" s="225"/>
    </row>
    <row r="69" spans="1:9" ht="15" customHeight="1" x14ac:dyDescent="0.25">
      <c r="A69" s="75" t="s">
        <v>60</v>
      </c>
      <c r="B69" s="74">
        <v>32237</v>
      </c>
      <c r="C69" s="74">
        <v>43510</v>
      </c>
      <c r="D69" s="307">
        <v>43510</v>
      </c>
      <c r="E69" s="74">
        <v>43510.1</v>
      </c>
      <c r="F69" s="230">
        <f t="shared" si="7"/>
        <v>9.9999999998544808E-2</v>
      </c>
      <c r="G69" s="70">
        <f t="shared" si="6"/>
        <v>2.2983222247424687E-6</v>
      </c>
      <c r="I69" s="225"/>
    </row>
    <row r="70" spans="1:9" ht="15" customHeight="1" x14ac:dyDescent="0.25">
      <c r="A70" s="75" t="s">
        <v>61</v>
      </c>
      <c r="B70" s="74">
        <v>772081.37</v>
      </c>
      <c r="C70" s="74">
        <v>928061</v>
      </c>
      <c r="D70" s="307">
        <v>928061</v>
      </c>
      <c r="E70" s="74">
        <v>1319389.31</v>
      </c>
      <c r="F70" s="230">
        <f t="shared" si="7"/>
        <v>391328.31000000006</v>
      </c>
      <c r="G70" s="70">
        <f t="shared" si="6"/>
        <v>0.42166227219978003</v>
      </c>
      <c r="I70" s="225"/>
    </row>
    <row r="71" spans="1:9" s="124" customFormat="1" ht="15" customHeight="1" x14ac:dyDescent="0.25">
      <c r="A71" s="94" t="s">
        <v>62</v>
      </c>
      <c r="B71" s="80">
        <v>9485695.2299999986</v>
      </c>
      <c r="C71" s="80">
        <v>9931161.5099999998</v>
      </c>
      <c r="D71" s="311">
        <v>9931161.5099999998</v>
      </c>
      <c r="E71" s="80">
        <v>10458770.16</v>
      </c>
      <c r="F71" s="89">
        <f t="shared" si="7"/>
        <v>527608.65000000037</v>
      </c>
      <c r="G71" s="81">
        <f t="shared" si="6"/>
        <v>5.3126580357064433E-2</v>
      </c>
      <c r="I71" s="226"/>
    </row>
    <row r="72" spans="1:9" ht="15" customHeight="1" x14ac:dyDescent="0.25">
      <c r="A72" s="75" t="s">
        <v>63</v>
      </c>
      <c r="B72" s="74">
        <v>0</v>
      </c>
      <c r="C72" s="74">
        <v>0</v>
      </c>
      <c r="D72" s="307">
        <v>0</v>
      </c>
      <c r="E72" s="74">
        <v>0</v>
      </c>
      <c r="F72" s="230">
        <f t="shared" si="7"/>
        <v>0</v>
      </c>
      <c r="G72" s="70">
        <f t="shared" si="6"/>
        <v>0</v>
      </c>
      <c r="I72" s="225"/>
    </row>
    <row r="73" spans="1:9" ht="15" customHeight="1" x14ac:dyDescent="0.25">
      <c r="A73" s="75" t="s">
        <v>64</v>
      </c>
      <c r="B73" s="74">
        <v>443220</v>
      </c>
      <c r="C73" s="74">
        <v>547429</v>
      </c>
      <c r="D73" s="307">
        <v>547429</v>
      </c>
      <c r="E73" s="74">
        <v>568202</v>
      </c>
      <c r="F73" s="230">
        <f t="shared" si="7"/>
        <v>20773</v>
      </c>
      <c r="G73" s="70">
        <f t="shared" si="6"/>
        <v>3.7946473423950869E-2</v>
      </c>
      <c r="I73" s="225"/>
    </row>
    <row r="74" spans="1:9" ht="15" customHeight="1" x14ac:dyDescent="0.25">
      <c r="A74" s="75" t="s">
        <v>65</v>
      </c>
      <c r="B74" s="74">
        <v>93186</v>
      </c>
      <c r="C74" s="74">
        <v>0</v>
      </c>
      <c r="D74" s="307">
        <v>0</v>
      </c>
      <c r="E74" s="74">
        <v>100594</v>
      </c>
      <c r="F74" s="230">
        <f t="shared" si="7"/>
        <v>100594</v>
      </c>
      <c r="G74" s="70">
        <f t="shared" si="6"/>
        <v>1</v>
      </c>
      <c r="I74" s="225"/>
    </row>
    <row r="75" spans="1:9" ht="15" customHeight="1" x14ac:dyDescent="0.25">
      <c r="A75" s="75" t="s">
        <v>66</v>
      </c>
      <c r="B75" s="74">
        <v>0</v>
      </c>
      <c r="C75" s="74">
        <v>0</v>
      </c>
      <c r="D75" s="307">
        <v>0</v>
      </c>
      <c r="E75" s="74">
        <v>0</v>
      </c>
      <c r="F75" s="230">
        <f t="shared" si="7"/>
        <v>0</v>
      </c>
      <c r="G75" s="70">
        <f t="shared" si="6"/>
        <v>0</v>
      </c>
      <c r="I75" s="225"/>
    </row>
    <row r="76" spans="1:9" s="124" customFormat="1" ht="15" customHeight="1" x14ac:dyDescent="0.25">
      <c r="A76" s="95" t="s">
        <v>67</v>
      </c>
      <c r="B76" s="96">
        <v>10022101.229999999</v>
      </c>
      <c r="C76" s="96">
        <v>10478590.51</v>
      </c>
      <c r="D76" s="317">
        <v>10478590.51</v>
      </c>
      <c r="E76" s="96">
        <v>11127566.16</v>
      </c>
      <c r="F76" s="89">
        <f t="shared" si="7"/>
        <v>648975.65000000037</v>
      </c>
      <c r="G76" s="81">
        <f t="shared" si="6"/>
        <v>6.1933487083082932E-2</v>
      </c>
      <c r="I76" s="226"/>
    </row>
    <row r="77" spans="1:9" ht="15" customHeight="1" x14ac:dyDescent="0.25">
      <c r="A77" s="93"/>
      <c r="B77" s="65"/>
      <c r="C77" s="65"/>
      <c r="D77" s="305"/>
      <c r="E77" s="65"/>
      <c r="F77" s="65"/>
      <c r="G77" s="67"/>
      <c r="I77" s="225"/>
    </row>
    <row r="78" spans="1:9" ht="15" customHeight="1" x14ac:dyDescent="0.25">
      <c r="A78" s="91" t="s">
        <v>68</v>
      </c>
      <c r="B78" s="65"/>
      <c r="C78" s="65"/>
      <c r="D78" s="305"/>
      <c r="E78" s="65"/>
      <c r="F78" s="65"/>
      <c r="G78" s="67"/>
      <c r="I78" s="225"/>
    </row>
    <row r="79" spans="1:9" ht="15" customHeight="1" x14ac:dyDescent="0.25">
      <c r="A79" s="73" t="s">
        <v>69</v>
      </c>
      <c r="B79" s="69">
        <v>6388548.5199999986</v>
      </c>
      <c r="C79" s="69">
        <v>6544996</v>
      </c>
      <c r="D79" s="306">
        <v>6544996</v>
      </c>
      <c r="E79" s="69">
        <v>6379018.7000000002</v>
      </c>
      <c r="F79" s="65">
        <f>E79-C79</f>
        <v>-165977.29999999981</v>
      </c>
      <c r="G79" s="70">
        <f t="shared" ref="G79:G97" si="8">IF(ISBLANK(F79),"  ",IF(C79&gt;0,F79/C79,IF(F79&gt;0,1,0)))</f>
        <v>-2.5359419623785837E-2</v>
      </c>
      <c r="I79" s="225"/>
    </row>
    <row r="80" spans="1:9" ht="15" customHeight="1" x14ac:dyDescent="0.25">
      <c r="A80" s="75" t="s">
        <v>70</v>
      </c>
      <c r="B80" s="72">
        <v>0</v>
      </c>
      <c r="C80" s="72">
        <v>0</v>
      </c>
      <c r="D80" s="314">
        <v>0</v>
      </c>
      <c r="E80" s="72">
        <v>0</v>
      </c>
      <c r="F80" s="74">
        <f>E80-C80</f>
        <v>0</v>
      </c>
      <c r="G80" s="70">
        <f t="shared" si="8"/>
        <v>0</v>
      </c>
      <c r="I80" s="225"/>
    </row>
    <row r="81" spans="1:9" ht="15" customHeight="1" x14ac:dyDescent="0.25">
      <c r="A81" s="75" t="s">
        <v>71</v>
      </c>
      <c r="B81" s="65">
        <v>2432032.19</v>
      </c>
      <c r="C81" s="65">
        <v>2479824</v>
      </c>
      <c r="D81" s="305">
        <v>2479824</v>
      </c>
      <c r="E81" s="65">
        <v>2857942.58</v>
      </c>
      <c r="F81" s="74">
        <f t="shared" ref="F81:F96" si="9">E81-C81</f>
        <v>378118.58000000007</v>
      </c>
      <c r="G81" s="70">
        <f t="shared" si="8"/>
        <v>0.1524779903735104</v>
      </c>
      <c r="I81" s="225"/>
    </row>
    <row r="82" spans="1:9" s="124" customFormat="1" ht="15" customHeight="1" x14ac:dyDescent="0.25">
      <c r="A82" s="94" t="s">
        <v>72</v>
      </c>
      <c r="B82" s="96">
        <v>8820580.709999999</v>
      </c>
      <c r="C82" s="96">
        <v>9024820</v>
      </c>
      <c r="D82" s="317">
        <v>9024820</v>
      </c>
      <c r="E82" s="96">
        <v>9236961.2800000012</v>
      </c>
      <c r="F82" s="80">
        <f t="shared" si="9"/>
        <v>212141.28000000119</v>
      </c>
      <c r="G82" s="81">
        <f t="shared" si="8"/>
        <v>2.3506427829031624E-2</v>
      </c>
      <c r="I82" s="226"/>
    </row>
    <row r="83" spans="1:9" ht="15" customHeight="1" x14ac:dyDescent="0.25">
      <c r="A83" s="75" t="s">
        <v>73</v>
      </c>
      <c r="B83" s="72">
        <v>4661.1900000000005</v>
      </c>
      <c r="C83" s="72">
        <v>3717</v>
      </c>
      <c r="D83" s="314">
        <v>3717</v>
      </c>
      <c r="E83" s="72">
        <v>4661.1900000000005</v>
      </c>
      <c r="F83" s="74">
        <f t="shared" si="9"/>
        <v>944.19000000000051</v>
      </c>
      <c r="G83" s="70">
        <f t="shared" si="8"/>
        <v>0.25401937046004858</v>
      </c>
      <c r="I83" s="225"/>
    </row>
    <row r="84" spans="1:9" ht="15" customHeight="1" x14ac:dyDescent="0.25">
      <c r="A84" s="75" t="s">
        <v>74</v>
      </c>
      <c r="B84" s="69">
        <v>426600.54</v>
      </c>
      <c r="C84" s="69">
        <v>567838.51</v>
      </c>
      <c r="D84" s="306">
        <v>567838.51</v>
      </c>
      <c r="E84" s="69">
        <v>725526.15999999992</v>
      </c>
      <c r="F84" s="74">
        <f t="shared" si="9"/>
        <v>157687.64999999991</v>
      </c>
      <c r="G84" s="70">
        <f t="shared" si="8"/>
        <v>0.27769805538550019</v>
      </c>
      <c r="I84" s="225"/>
    </row>
    <row r="85" spans="1:9" ht="15" customHeight="1" x14ac:dyDescent="0.25">
      <c r="A85" s="75" t="s">
        <v>75</v>
      </c>
      <c r="B85" s="65">
        <v>126507.30999999998</v>
      </c>
      <c r="C85" s="65">
        <v>204445</v>
      </c>
      <c r="D85" s="305">
        <v>204445</v>
      </c>
      <c r="E85" s="65">
        <v>373325.55</v>
      </c>
      <c r="F85" s="74">
        <f t="shared" si="9"/>
        <v>168880.55</v>
      </c>
      <c r="G85" s="70">
        <f t="shared" si="8"/>
        <v>0.8260439237936853</v>
      </c>
      <c r="I85" s="225"/>
    </row>
    <row r="86" spans="1:9" s="124" customFormat="1" ht="15" customHeight="1" x14ac:dyDescent="0.25">
      <c r="A86" s="78" t="s">
        <v>76</v>
      </c>
      <c r="B86" s="96">
        <v>557769.03999999992</v>
      </c>
      <c r="C86" s="96">
        <v>776000.51</v>
      </c>
      <c r="D86" s="317">
        <v>776000.51</v>
      </c>
      <c r="E86" s="96">
        <v>1103512.8999999999</v>
      </c>
      <c r="F86" s="74">
        <f t="shared" si="9"/>
        <v>327512.3899999999</v>
      </c>
      <c r="G86" s="81">
        <f t="shared" si="8"/>
        <v>0.42205177158968604</v>
      </c>
      <c r="I86" s="226"/>
    </row>
    <row r="87" spans="1:9" ht="15" customHeight="1" x14ac:dyDescent="0.25">
      <c r="A87" s="75" t="s">
        <v>77</v>
      </c>
      <c r="B87" s="65">
        <v>71989.990000000005</v>
      </c>
      <c r="C87" s="65">
        <v>83713</v>
      </c>
      <c r="D87" s="305">
        <v>83713</v>
      </c>
      <c r="E87" s="65">
        <v>71667.39</v>
      </c>
      <c r="F87" s="74">
        <f t="shared" si="9"/>
        <v>-12045.61</v>
      </c>
      <c r="G87" s="70">
        <f t="shared" si="8"/>
        <v>-0.14389174919068723</v>
      </c>
      <c r="I87" s="225"/>
    </row>
    <row r="88" spans="1:9" ht="15" customHeight="1" x14ac:dyDescent="0.25">
      <c r="A88" s="75" t="s">
        <v>78</v>
      </c>
      <c r="B88" s="74">
        <v>223449</v>
      </c>
      <c r="C88" s="74">
        <v>141536</v>
      </c>
      <c r="D88" s="307">
        <v>141536</v>
      </c>
      <c r="E88" s="74">
        <v>256806.1</v>
      </c>
      <c r="F88" s="74">
        <f t="shared" si="9"/>
        <v>115270.1</v>
      </c>
      <c r="G88" s="70">
        <f t="shared" si="8"/>
        <v>0.81442247908659282</v>
      </c>
      <c r="I88" s="225"/>
    </row>
    <row r="89" spans="1:9" ht="15" customHeight="1" x14ac:dyDescent="0.25">
      <c r="A89" s="75" t="s">
        <v>79</v>
      </c>
      <c r="B89" s="74">
        <v>0</v>
      </c>
      <c r="C89" s="74">
        <v>0</v>
      </c>
      <c r="D89" s="307">
        <v>0</v>
      </c>
      <c r="E89" s="74">
        <v>0</v>
      </c>
      <c r="F89" s="74">
        <f t="shared" si="9"/>
        <v>0</v>
      </c>
      <c r="G89" s="70">
        <f t="shared" si="8"/>
        <v>0</v>
      </c>
      <c r="I89" s="225"/>
    </row>
    <row r="90" spans="1:9" ht="15" customHeight="1" x14ac:dyDescent="0.25">
      <c r="A90" s="75" t="s">
        <v>80</v>
      </c>
      <c r="B90" s="74">
        <v>345194</v>
      </c>
      <c r="C90" s="74">
        <v>449403</v>
      </c>
      <c r="D90" s="307">
        <v>449403</v>
      </c>
      <c r="E90" s="74">
        <v>455500</v>
      </c>
      <c r="F90" s="74">
        <f t="shared" si="9"/>
        <v>6097</v>
      </c>
      <c r="G90" s="70">
        <f t="shared" si="8"/>
        <v>1.3566887626473343E-2</v>
      </c>
      <c r="I90" s="225"/>
    </row>
    <row r="91" spans="1:9" s="124" customFormat="1" ht="15" customHeight="1" x14ac:dyDescent="0.25">
      <c r="A91" s="78" t="s">
        <v>81</v>
      </c>
      <c r="B91" s="80">
        <v>640632.99</v>
      </c>
      <c r="C91" s="80">
        <v>674652</v>
      </c>
      <c r="D91" s="311">
        <v>674652</v>
      </c>
      <c r="E91" s="80">
        <v>783973.49</v>
      </c>
      <c r="F91" s="80">
        <f t="shared" si="9"/>
        <v>109321.48999999999</v>
      </c>
      <c r="G91" s="81">
        <f t="shared" si="8"/>
        <v>0.16204130425760244</v>
      </c>
      <c r="I91" s="226"/>
    </row>
    <row r="92" spans="1:9" ht="15" customHeight="1" x14ac:dyDescent="0.25">
      <c r="A92" s="75" t="s">
        <v>82</v>
      </c>
      <c r="B92" s="74">
        <v>3118.49</v>
      </c>
      <c r="C92" s="74">
        <v>3118</v>
      </c>
      <c r="D92" s="307">
        <v>3118</v>
      </c>
      <c r="E92" s="74">
        <v>3118.49</v>
      </c>
      <c r="F92" s="74">
        <f t="shared" si="9"/>
        <v>0.48999999999978172</v>
      </c>
      <c r="G92" s="70">
        <f t="shared" si="8"/>
        <v>1.5715202052590818E-4</v>
      </c>
      <c r="I92" s="225"/>
    </row>
    <row r="93" spans="1:9" ht="15" customHeight="1" x14ac:dyDescent="0.25">
      <c r="A93" s="75" t="s">
        <v>83</v>
      </c>
      <c r="B93" s="74">
        <v>0</v>
      </c>
      <c r="C93" s="74">
        <v>0</v>
      </c>
      <c r="D93" s="307">
        <v>0</v>
      </c>
      <c r="E93" s="74">
        <v>0</v>
      </c>
      <c r="F93" s="74">
        <f t="shared" si="9"/>
        <v>0</v>
      </c>
      <c r="G93" s="70">
        <f t="shared" si="8"/>
        <v>0</v>
      </c>
      <c r="I93" s="225"/>
    </row>
    <row r="94" spans="1:9" ht="15" customHeight="1" x14ac:dyDescent="0.25">
      <c r="A94" s="83" t="s">
        <v>84</v>
      </c>
      <c r="B94" s="74">
        <v>0</v>
      </c>
      <c r="C94" s="74">
        <v>0</v>
      </c>
      <c r="D94" s="307">
        <v>0</v>
      </c>
      <c r="E94" s="74">
        <v>0</v>
      </c>
      <c r="F94" s="74">
        <f t="shared" si="9"/>
        <v>0</v>
      </c>
      <c r="G94" s="70">
        <f t="shared" si="8"/>
        <v>0</v>
      </c>
      <c r="I94" s="225"/>
    </row>
    <row r="95" spans="1:9" s="124" customFormat="1" ht="15" customHeight="1" x14ac:dyDescent="0.25">
      <c r="A95" s="97" t="s">
        <v>85</v>
      </c>
      <c r="B95" s="96">
        <v>3118.49</v>
      </c>
      <c r="C95" s="96">
        <v>3118</v>
      </c>
      <c r="D95" s="317">
        <v>3118</v>
      </c>
      <c r="E95" s="96">
        <v>3118.49</v>
      </c>
      <c r="F95" s="74">
        <f t="shared" si="9"/>
        <v>0.48999999999978172</v>
      </c>
      <c r="G95" s="81">
        <f t="shared" si="8"/>
        <v>1.5715202052590818E-4</v>
      </c>
      <c r="I95" s="226"/>
    </row>
    <row r="96" spans="1:9" ht="15" customHeight="1" x14ac:dyDescent="0.25">
      <c r="A96" s="83" t="s">
        <v>86</v>
      </c>
      <c r="B96" s="74">
        <v>0</v>
      </c>
      <c r="C96" s="74">
        <v>0</v>
      </c>
      <c r="D96" s="307">
        <v>0</v>
      </c>
      <c r="E96" s="74">
        <v>0</v>
      </c>
      <c r="F96" s="74">
        <f t="shared" si="9"/>
        <v>0</v>
      </c>
      <c r="G96" s="70">
        <f t="shared" si="8"/>
        <v>0</v>
      </c>
      <c r="I96" s="225"/>
    </row>
    <row r="97" spans="1:10" s="124" customFormat="1" ht="15" customHeight="1" thickBot="1" x14ac:dyDescent="0.3">
      <c r="A97" s="195" t="s">
        <v>67</v>
      </c>
      <c r="B97" s="196">
        <v>10022101.229999999</v>
      </c>
      <c r="C97" s="196">
        <v>10478590.51</v>
      </c>
      <c r="D97" s="313">
        <v>10478590.51</v>
      </c>
      <c r="E97" s="196">
        <v>11127566.16</v>
      </c>
      <c r="F97" s="196">
        <f>E97-C97</f>
        <v>648975.65000000037</v>
      </c>
      <c r="G97" s="198">
        <f t="shared" si="8"/>
        <v>6.1933487083082932E-2</v>
      </c>
      <c r="I97" s="226"/>
    </row>
    <row r="98" spans="1:10" ht="15" customHeight="1" thickTop="1" x14ac:dyDescent="0.4">
      <c r="A98" s="4"/>
      <c r="B98" s="5"/>
      <c r="C98" s="5"/>
      <c r="D98" s="142"/>
      <c r="E98" s="5"/>
      <c r="F98" s="5"/>
      <c r="G98" s="6" t="s">
        <v>46</v>
      </c>
      <c r="I98" s="142"/>
      <c r="J98" s="142"/>
    </row>
    <row r="99" spans="1:10" x14ac:dyDescent="0.25">
      <c r="A99" s="11" t="s">
        <v>196</v>
      </c>
    </row>
    <row r="100" spans="1:10" x14ac:dyDescent="0.25">
      <c r="A100" s="11" t="s">
        <v>190</v>
      </c>
    </row>
  </sheetData>
  <mergeCells count="1">
    <mergeCell ref="D2:D3"/>
  </mergeCells>
  <hyperlinks>
    <hyperlink ref="J2" location="Home!A1" tooltip="Home" display="Home" xr:uid="{00000000-0004-0000-3000-000000000000}"/>
  </hyperlinks>
  <printOptions horizontalCentered="1" verticalCentered="1"/>
  <pageMargins left="0.25" right="0.25" top="0.75" bottom="0.75" header="0.3" footer="0.3"/>
  <pageSetup scale="46" fitToWidth="0" orientation="portrait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sheetPr codeName="Sheet50">
    <pageSetUpPr fitToPage="1"/>
  </sheetPr>
  <dimension ref="A1:N100"/>
  <sheetViews>
    <sheetView workbookViewId="0">
      <pane xSplit="1" ySplit="5" topLeftCell="B6" activePane="bottomRight" state="frozen"/>
      <selection activeCell="I2" sqref="I2"/>
      <selection pane="topRight" activeCell="I2" sqref="I2"/>
      <selection pane="bottomLeft" activeCell="I2" sqref="I2"/>
      <selection pane="bottomRight" activeCell="I2" sqref="I2"/>
    </sheetView>
  </sheetViews>
  <sheetFormatPr defaultColWidth="9.140625" defaultRowHeight="15.75" x14ac:dyDescent="0.25"/>
  <cols>
    <col min="1" max="1" width="66.5703125" style="11" customWidth="1"/>
    <col min="2" max="3" width="23.7109375" style="12" customWidth="1"/>
    <col min="4" max="4" width="27.140625" style="139" bestFit="1" customWidth="1"/>
    <col min="5" max="6" width="23.7109375" style="12" customWidth="1"/>
    <col min="7" max="7" width="23.7109375" style="13" customWidth="1"/>
    <col min="9" max="9" width="7.7109375" style="139" customWidth="1"/>
    <col min="10" max="10" width="11.5703125" style="139" customWidth="1"/>
    <col min="11" max="16384" width="9.140625" style="139"/>
  </cols>
  <sheetData>
    <row r="1" spans="1:10" ht="19.5" customHeight="1" thickBot="1" x14ac:dyDescent="0.3">
      <c r="A1" s="30" t="s">
        <v>0</v>
      </c>
      <c r="B1" s="31"/>
      <c r="D1" s="210"/>
      <c r="E1" s="32" t="s">
        <v>1</v>
      </c>
      <c r="F1" s="206" t="s">
        <v>113</v>
      </c>
      <c r="G1" s="33"/>
      <c r="I1" s="210"/>
      <c r="J1" s="142"/>
    </row>
    <row r="2" spans="1:10" ht="19.5" customHeight="1" thickBot="1" x14ac:dyDescent="0.3">
      <c r="A2" s="30" t="s">
        <v>2</v>
      </c>
      <c r="B2" s="31"/>
      <c r="C2" s="31"/>
      <c r="D2" s="355" t="s">
        <v>207</v>
      </c>
      <c r="E2" s="31"/>
      <c r="F2" s="31"/>
      <c r="G2" s="36"/>
      <c r="I2" s="142"/>
      <c r="J2" s="209" t="s">
        <v>187</v>
      </c>
    </row>
    <row r="3" spans="1:10" ht="19.5" customHeight="1" thickBot="1" x14ac:dyDescent="0.3">
      <c r="A3" s="37" t="s">
        <v>3</v>
      </c>
      <c r="B3" s="38"/>
      <c r="C3" s="38"/>
      <c r="D3" s="356"/>
      <c r="E3" s="38"/>
      <c r="F3" s="38"/>
      <c r="G3" s="39"/>
      <c r="I3" s="142"/>
      <c r="J3" s="142"/>
    </row>
    <row r="4" spans="1:10" ht="15" customHeight="1" thickTop="1" x14ac:dyDescent="0.25">
      <c r="A4" s="57" t="s">
        <v>4</v>
      </c>
      <c r="B4" s="58" t="s">
        <v>5</v>
      </c>
      <c r="C4" s="59" t="s">
        <v>6</v>
      </c>
      <c r="D4" s="303" t="s">
        <v>212</v>
      </c>
      <c r="E4" s="59" t="s">
        <v>6</v>
      </c>
      <c r="F4" s="59" t="s">
        <v>7</v>
      </c>
      <c r="G4" s="60" t="s">
        <v>8</v>
      </c>
      <c r="I4" s="224"/>
    </row>
    <row r="5" spans="1:10" s="140" customFormat="1" ht="15" customHeight="1" x14ac:dyDescent="0.25">
      <c r="A5" s="61"/>
      <c r="B5" s="62" t="s">
        <v>197</v>
      </c>
      <c r="C5" s="62" t="s">
        <v>208</v>
      </c>
      <c r="D5" s="304" t="s">
        <v>210</v>
      </c>
      <c r="E5" s="62" t="s">
        <v>209</v>
      </c>
      <c r="F5" s="62" t="s">
        <v>197</v>
      </c>
      <c r="G5" s="63" t="s">
        <v>9</v>
      </c>
      <c r="I5" s="224"/>
    </row>
    <row r="6" spans="1:10" ht="15" customHeight="1" x14ac:dyDescent="0.25">
      <c r="A6" s="64" t="s">
        <v>10</v>
      </c>
      <c r="B6" s="65"/>
      <c r="C6" s="65"/>
      <c r="D6" s="305"/>
      <c r="E6" s="65"/>
      <c r="F6" s="65"/>
      <c r="G6" s="66"/>
      <c r="I6" s="225"/>
    </row>
    <row r="7" spans="1:10" ht="15" customHeight="1" x14ac:dyDescent="0.25">
      <c r="A7" s="64" t="s">
        <v>11</v>
      </c>
      <c r="B7" s="65"/>
      <c r="C7" s="65"/>
      <c r="D7" s="305"/>
      <c r="E7" s="65"/>
      <c r="F7" s="65"/>
      <c r="G7" s="67"/>
      <c r="I7" s="225"/>
    </row>
    <row r="8" spans="1:10" ht="15" customHeight="1" x14ac:dyDescent="0.25">
      <c r="A8" s="68" t="s">
        <v>12</v>
      </c>
      <c r="B8" s="69">
        <v>4863587</v>
      </c>
      <c r="C8" s="69">
        <v>4863587</v>
      </c>
      <c r="D8" s="306">
        <v>4863587</v>
      </c>
      <c r="E8" s="69">
        <v>6279915</v>
      </c>
      <c r="F8" s="69">
        <f>E8-C8</f>
        <v>1416328</v>
      </c>
      <c r="G8" s="70">
        <f t="shared" ref="G8:G31" si="0">IF(ISBLANK(F8),"  ",IF(C8&gt;0,F8/C8,IF(F8&gt;0,1,0)))</f>
        <v>0.29121058181955006</v>
      </c>
      <c r="I8" s="225"/>
    </row>
    <row r="9" spans="1:10" ht="15" customHeight="1" x14ac:dyDescent="0.25">
      <c r="A9" s="68" t="s">
        <v>13</v>
      </c>
      <c r="B9" s="69">
        <v>0</v>
      </c>
      <c r="C9" s="69">
        <v>0</v>
      </c>
      <c r="D9" s="306">
        <v>0</v>
      </c>
      <c r="E9" s="69">
        <v>0</v>
      </c>
      <c r="F9" s="69">
        <f>E9-C9</f>
        <v>0</v>
      </c>
      <c r="G9" s="70">
        <f t="shared" si="0"/>
        <v>0</v>
      </c>
      <c r="I9" s="225"/>
    </row>
    <row r="10" spans="1:10" ht="15" customHeight="1" x14ac:dyDescent="0.25">
      <c r="A10" s="71" t="s">
        <v>14</v>
      </c>
      <c r="B10" s="72">
        <v>206315</v>
      </c>
      <c r="C10" s="72">
        <v>206315</v>
      </c>
      <c r="D10" s="314">
        <v>206315</v>
      </c>
      <c r="E10" s="72">
        <v>207991</v>
      </c>
      <c r="F10" s="69">
        <f t="shared" ref="F10:F31" si="1">E10-C10</f>
        <v>1676</v>
      </c>
      <c r="G10" s="70">
        <f t="shared" si="0"/>
        <v>8.1235004725783381E-3</v>
      </c>
      <c r="I10" s="225"/>
    </row>
    <row r="11" spans="1:10" ht="15" customHeight="1" x14ac:dyDescent="0.25">
      <c r="A11" s="73" t="s">
        <v>15</v>
      </c>
      <c r="B11" s="74">
        <v>0</v>
      </c>
      <c r="C11" s="74">
        <v>0</v>
      </c>
      <c r="D11" s="307">
        <v>0</v>
      </c>
      <c r="E11" s="74">
        <v>0</v>
      </c>
      <c r="F11" s="69">
        <f t="shared" si="1"/>
        <v>0</v>
      </c>
      <c r="G11" s="70">
        <f t="shared" si="0"/>
        <v>0</v>
      </c>
      <c r="I11" s="225"/>
    </row>
    <row r="12" spans="1:10" ht="15" customHeight="1" x14ac:dyDescent="0.25">
      <c r="A12" s="75" t="s">
        <v>16</v>
      </c>
      <c r="B12" s="74">
        <v>206315</v>
      </c>
      <c r="C12" s="74">
        <v>206315</v>
      </c>
      <c r="D12" s="307">
        <v>206315</v>
      </c>
      <c r="E12" s="74">
        <v>207991</v>
      </c>
      <c r="F12" s="69">
        <f t="shared" si="1"/>
        <v>1676</v>
      </c>
      <c r="G12" s="70">
        <f t="shared" si="0"/>
        <v>8.1235004725783381E-3</v>
      </c>
      <c r="I12" s="225"/>
    </row>
    <row r="13" spans="1:10" ht="15" customHeight="1" x14ac:dyDescent="0.25">
      <c r="A13" s="75" t="s">
        <v>17</v>
      </c>
      <c r="B13" s="74">
        <v>0</v>
      </c>
      <c r="C13" s="74">
        <v>0</v>
      </c>
      <c r="D13" s="307">
        <v>0</v>
      </c>
      <c r="E13" s="74">
        <v>0</v>
      </c>
      <c r="F13" s="69">
        <f t="shared" si="1"/>
        <v>0</v>
      </c>
      <c r="G13" s="70">
        <f t="shared" si="0"/>
        <v>0</v>
      </c>
      <c r="I13" s="225"/>
    </row>
    <row r="14" spans="1:10" ht="15" customHeight="1" x14ac:dyDescent="0.25">
      <c r="A14" s="75" t="s">
        <v>18</v>
      </c>
      <c r="B14" s="74">
        <v>0</v>
      </c>
      <c r="C14" s="74">
        <v>0</v>
      </c>
      <c r="D14" s="307">
        <v>0</v>
      </c>
      <c r="E14" s="74">
        <v>0</v>
      </c>
      <c r="F14" s="69">
        <f t="shared" si="1"/>
        <v>0</v>
      </c>
      <c r="G14" s="70">
        <f t="shared" si="0"/>
        <v>0</v>
      </c>
      <c r="I14" s="225"/>
    </row>
    <row r="15" spans="1:10" ht="15" customHeight="1" x14ac:dyDescent="0.25">
      <c r="A15" s="75" t="s">
        <v>19</v>
      </c>
      <c r="B15" s="74">
        <v>0</v>
      </c>
      <c r="C15" s="74">
        <v>0</v>
      </c>
      <c r="D15" s="307">
        <v>0</v>
      </c>
      <c r="E15" s="74">
        <v>0</v>
      </c>
      <c r="F15" s="69">
        <f t="shared" si="1"/>
        <v>0</v>
      </c>
      <c r="G15" s="70">
        <f t="shared" si="0"/>
        <v>0</v>
      </c>
      <c r="I15" s="225"/>
    </row>
    <row r="16" spans="1:10" ht="15" customHeight="1" x14ac:dyDescent="0.25">
      <c r="A16" s="75" t="s">
        <v>20</v>
      </c>
      <c r="B16" s="74">
        <v>0</v>
      </c>
      <c r="C16" s="74">
        <v>0</v>
      </c>
      <c r="D16" s="307">
        <v>0</v>
      </c>
      <c r="E16" s="74">
        <v>0</v>
      </c>
      <c r="F16" s="69">
        <f t="shared" si="1"/>
        <v>0</v>
      </c>
      <c r="G16" s="70">
        <f t="shared" si="0"/>
        <v>0</v>
      </c>
      <c r="I16" s="225"/>
    </row>
    <row r="17" spans="1:9" ht="15" customHeight="1" x14ac:dyDescent="0.25">
      <c r="A17" s="75" t="s">
        <v>21</v>
      </c>
      <c r="B17" s="74">
        <v>0</v>
      </c>
      <c r="C17" s="74">
        <v>0</v>
      </c>
      <c r="D17" s="307">
        <v>0</v>
      </c>
      <c r="E17" s="74">
        <v>0</v>
      </c>
      <c r="F17" s="69">
        <f t="shared" si="1"/>
        <v>0</v>
      </c>
      <c r="G17" s="70">
        <f t="shared" si="0"/>
        <v>0</v>
      </c>
      <c r="I17" s="225"/>
    </row>
    <row r="18" spans="1:9" ht="15" customHeight="1" x14ac:dyDescent="0.25">
      <c r="A18" s="75" t="s">
        <v>22</v>
      </c>
      <c r="B18" s="74">
        <v>0</v>
      </c>
      <c r="C18" s="74">
        <v>0</v>
      </c>
      <c r="D18" s="307">
        <v>0</v>
      </c>
      <c r="E18" s="74">
        <v>0</v>
      </c>
      <c r="F18" s="69">
        <f t="shared" si="1"/>
        <v>0</v>
      </c>
      <c r="G18" s="70">
        <f t="shared" si="0"/>
        <v>0</v>
      </c>
      <c r="I18" s="225"/>
    </row>
    <row r="19" spans="1:9" ht="15" customHeight="1" x14ac:dyDescent="0.25">
      <c r="A19" s="75" t="s">
        <v>23</v>
      </c>
      <c r="B19" s="74">
        <v>0</v>
      </c>
      <c r="C19" s="74">
        <v>0</v>
      </c>
      <c r="D19" s="307">
        <v>0</v>
      </c>
      <c r="E19" s="74">
        <v>0</v>
      </c>
      <c r="F19" s="69">
        <f t="shared" si="1"/>
        <v>0</v>
      </c>
      <c r="G19" s="70">
        <f t="shared" si="0"/>
        <v>0</v>
      </c>
      <c r="I19" s="225"/>
    </row>
    <row r="20" spans="1:9" ht="15" customHeight="1" x14ac:dyDescent="0.25">
      <c r="A20" s="75" t="s">
        <v>24</v>
      </c>
      <c r="B20" s="74">
        <v>0</v>
      </c>
      <c r="C20" s="74">
        <v>0</v>
      </c>
      <c r="D20" s="307">
        <v>0</v>
      </c>
      <c r="E20" s="74">
        <v>0</v>
      </c>
      <c r="F20" s="69">
        <f t="shared" si="1"/>
        <v>0</v>
      </c>
      <c r="G20" s="70">
        <f t="shared" si="0"/>
        <v>0</v>
      </c>
      <c r="I20" s="225"/>
    </row>
    <row r="21" spans="1:9" ht="15" customHeight="1" x14ac:dyDescent="0.25">
      <c r="A21" s="75" t="s">
        <v>25</v>
      </c>
      <c r="B21" s="74">
        <v>0</v>
      </c>
      <c r="C21" s="74">
        <v>0</v>
      </c>
      <c r="D21" s="307">
        <v>0</v>
      </c>
      <c r="E21" s="74">
        <v>0</v>
      </c>
      <c r="F21" s="69">
        <f t="shared" si="1"/>
        <v>0</v>
      </c>
      <c r="G21" s="70">
        <f t="shared" si="0"/>
        <v>0</v>
      </c>
      <c r="I21" s="225"/>
    </row>
    <row r="22" spans="1:9" ht="15" customHeight="1" x14ac:dyDescent="0.25">
      <c r="A22" s="75" t="s">
        <v>26</v>
      </c>
      <c r="B22" s="74">
        <v>0</v>
      </c>
      <c r="C22" s="74">
        <v>0</v>
      </c>
      <c r="D22" s="307">
        <v>0</v>
      </c>
      <c r="E22" s="74">
        <v>0</v>
      </c>
      <c r="F22" s="69">
        <f t="shared" si="1"/>
        <v>0</v>
      </c>
      <c r="G22" s="70">
        <f t="shared" si="0"/>
        <v>0</v>
      </c>
      <c r="I22" s="225"/>
    </row>
    <row r="23" spans="1:9" ht="15" customHeight="1" x14ac:dyDescent="0.25">
      <c r="A23" s="76" t="s">
        <v>27</v>
      </c>
      <c r="B23" s="74">
        <v>0</v>
      </c>
      <c r="C23" s="74">
        <v>0</v>
      </c>
      <c r="D23" s="307">
        <v>0</v>
      </c>
      <c r="E23" s="74">
        <v>0</v>
      </c>
      <c r="F23" s="69">
        <f t="shared" si="1"/>
        <v>0</v>
      </c>
      <c r="G23" s="70">
        <f t="shared" si="0"/>
        <v>0</v>
      </c>
      <c r="I23" s="225"/>
    </row>
    <row r="24" spans="1:9" ht="15" customHeight="1" x14ac:dyDescent="0.25">
      <c r="A24" s="76" t="s">
        <v>28</v>
      </c>
      <c r="B24" s="74">
        <v>0</v>
      </c>
      <c r="C24" s="74">
        <v>0</v>
      </c>
      <c r="D24" s="307">
        <v>0</v>
      </c>
      <c r="E24" s="74">
        <v>0</v>
      </c>
      <c r="F24" s="69">
        <f t="shared" si="1"/>
        <v>0</v>
      </c>
      <c r="G24" s="70">
        <f t="shared" si="0"/>
        <v>0</v>
      </c>
      <c r="I24" s="225"/>
    </row>
    <row r="25" spans="1:9" ht="15" customHeight="1" x14ac:dyDescent="0.25">
      <c r="A25" s="76" t="s">
        <v>29</v>
      </c>
      <c r="B25" s="74">
        <v>0</v>
      </c>
      <c r="C25" s="74">
        <v>0</v>
      </c>
      <c r="D25" s="307">
        <v>0</v>
      </c>
      <c r="E25" s="74">
        <v>0</v>
      </c>
      <c r="F25" s="69">
        <f t="shared" si="1"/>
        <v>0</v>
      </c>
      <c r="G25" s="70">
        <f t="shared" si="0"/>
        <v>0</v>
      </c>
      <c r="I25" s="225"/>
    </row>
    <row r="26" spans="1:9" ht="15" customHeight="1" x14ac:dyDescent="0.25">
      <c r="A26" s="76" t="s">
        <v>30</v>
      </c>
      <c r="B26" s="74">
        <v>0</v>
      </c>
      <c r="C26" s="74">
        <v>0</v>
      </c>
      <c r="D26" s="307">
        <v>0</v>
      </c>
      <c r="E26" s="74">
        <v>0</v>
      </c>
      <c r="F26" s="69">
        <f t="shared" si="1"/>
        <v>0</v>
      </c>
      <c r="G26" s="70">
        <f t="shared" si="0"/>
        <v>0</v>
      </c>
      <c r="I26" s="225"/>
    </row>
    <row r="27" spans="1:9" ht="15" customHeight="1" x14ac:dyDescent="0.25">
      <c r="A27" s="76" t="s">
        <v>31</v>
      </c>
      <c r="B27" s="74">
        <v>0</v>
      </c>
      <c r="C27" s="74">
        <v>0</v>
      </c>
      <c r="D27" s="307">
        <v>0</v>
      </c>
      <c r="E27" s="74">
        <v>0</v>
      </c>
      <c r="F27" s="69">
        <f t="shared" si="1"/>
        <v>0</v>
      </c>
      <c r="G27" s="70">
        <f t="shared" si="0"/>
        <v>0</v>
      </c>
      <c r="I27" s="225"/>
    </row>
    <row r="28" spans="1:9" ht="15" customHeight="1" x14ac:dyDescent="0.25">
      <c r="A28" s="76" t="s">
        <v>87</v>
      </c>
      <c r="B28" s="74">
        <v>0</v>
      </c>
      <c r="C28" s="74">
        <v>0</v>
      </c>
      <c r="D28" s="307">
        <v>0</v>
      </c>
      <c r="E28" s="74">
        <v>0</v>
      </c>
      <c r="F28" s="69">
        <f t="shared" si="1"/>
        <v>0</v>
      </c>
      <c r="G28" s="70">
        <f t="shared" si="0"/>
        <v>0</v>
      </c>
      <c r="I28" s="225"/>
    </row>
    <row r="29" spans="1:9" ht="15" customHeight="1" x14ac:dyDescent="0.25">
      <c r="A29" s="76" t="s">
        <v>32</v>
      </c>
      <c r="B29" s="74">
        <v>0</v>
      </c>
      <c r="C29" s="74">
        <v>0</v>
      </c>
      <c r="D29" s="307">
        <v>0</v>
      </c>
      <c r="E29" s="74">
        <v>0</v>
      </c>
      <c r="F29" s="69">
        <f t="shared" si="1"/>
        <v>0</v>
      </c>
      <c r="G29" s="70">
        <f t="shared" si="0"/>
        <v>0</v>
      </c>
      <c r="I29" s="225"/>
    </row>
    <row r="30" spans="1:9" ht="15" customHeight="1" x14ac:dyDescent="0.25">
      <c r="A30" s="217" t="s">
        <v>199</v>
      </c>
      <c r="B30" s="74">
        <v>0</v>
      </c>
      <c r="C30" s="74">
        <v>0</v>
      </c>
      <c r="D30" s="307">
        <v>0</v>
      </c>
      <c r="E30" s="74">
        <v>0</v>
      </c>
      <c r="F30" s="69">
        <f t="shared" si="1"/>
        <v>0</v>
      </c>
      <c r="G30" s="70">
        <f t="shared" si="0"/>
        <v>0</v>
      </c>
      <c r="I30" s="225"/>
    </row>
    <row r="31" spans="1:9" ht="15" customHeight="1" x14ac:dyDescent="0.25">
      <c r="A31" s="76" t="s">
        <v>200</v>
      </c>
      <c r="B31" s="74">
        <v>0</v>
      </c>
      <c r="C31" s="74">
        <v>0</v>
      </c>
      <c r="D31" s="307">
        <v>0</v>
      </c>
      <c r="E31" s="74">
        <v>0</v>
      </c>
      <c r="F31" s="69">
        <f t="shared" si="1"/>
        <v>0</v>
      </c>
      <c r="G31" s="70">
        <f t="shared" si="0"/>
        <v>0</v>
      </c>
      <c r="I31" s="225"/>
    </row>
    <row r="32" spans="1:9" ht="15" customHeight="1" x14ac:dyDescent="0.25">
      <c r="A32" s="350" t="s">
        <v>211</v>
      </c>
      <c r="B32" s="74">
        <v>0</v>
      </c>
      <c r="C32" s="74">
        <v>0</v>
      </c>
      <c r="D32" s="307">
        <v>0</v>
      </c>
      <c r="E32" s="74">
        <v>0</v>
      </c>
      <c r="F32" s="69">
        <f t="shared" ref="F32" si="2">E32-C32</f>
        <v>0</v>
      </c>
      <c r="G32" s="70">
        <f t="shared" ref="G32" si="3">IF(ISBLANK(F32),"  ",IF(C32&gt;0,F32/C32,IF(F32&gt;0,1,0)))</f>
        <v>0</v>
      </c>
      <c r="I32" s="225"/>
    </row>
    <row r="33" spans="1:14" ht="15" customHeight="1" x14ac:dyDescent="0.25">
      <c r="A33" s="77" t="s">
        <v>33</v>
      </c>
      <c r="B33" s="74"/>
      <c r="C33" s="74"/>
      <c r="D33" s="307"/>
      <c r="E33" s="74"/>
      <c r="F33" s="74"/>
      <c r="G33" s="66"/>
      <c r="I33" s="225"/>
    </row>
    <row r="34" spans="1:14" ht="15" customHeight="1" x14ac:dyDescent="0.25">
      <c r="A34" s="73" t="s">
        <v>34</v>
      </c>
      <c r="B34" s="69">
        <v>0</v>
      </c>
      <c r="C34" s="69">
        <v>0</v>
      </c>
      <c r="D34" s="306">
        <v>0</v>
      </c>
      <c r="E34" s="69">
        <v>0</v>
      </c>
      <c r="F34" s="69">
        <f>E34-C34</f>
        <v>0</v>
      </c>
      <c r="G34" s="70">
        <f>IF(ISBLANK(F34),"  ",IF(C34&gt;0,F34/C34,IF(F34&gt;0,1,0)))</f>
        <v>0</v>
      </c>
      <c r="I34" s="225"/>
    </row>
    <row r="35" spans="1:14" ht="15" customHeight="1" x14ac:dyDescent="0.25">
      <c r="A35" s="78" t="s">
        <v>35</v>
      </c>
      <c r="B35" s="74"/>
      <c r="C35" s="74"/>
      <c r="D35" s="307"/>
      <c r="E35" s="74"/>
      <c r="F35" s="74"/>
      <c r="G35" s="66"/>
      <c r="I35" s="225"/>
    </row>
    <row r="36" spans="1:14" ht="15" customHeight="1" x14ac:dyDescent="0.25">
      <c r="A36" s="73" t="s">
        <v>34</v>
      </c>
      <c r="B36" s="65">
        <v>0</v>
      </c>
      <c r="C36" s="65">
        <v>0</v>
      </c>
      <c r="D36" s="305">
        <v>0</v>
      </c>
      <c r="E36" s="65">
        <v>0</v>
      </c>
      <c r="F36" s="69">
        <f>E36-C36</f>
        <v>0</v>
      </c>
      <c r="G36" s="70">
        <f>IF(ISBLANK(F36),"  ",IF(C36&gt;0,F36/C36,IF(F36&gt;0,1,0)))</f>
        <v>0</v>
      </c>
      <c r="I36" s="225"/>
    </row>
    <row r="37" spans="1:14" ht="15" customHeight="1" x14ac:dyDescent="0.25">
      <c r="A37" s="75" t="s">
        <v>36</v>
      </c>
      <c r="B37" s="74"/>
      <c r="C37" s="74"/>
      <c r="D37" s="307"/>
      <c r="E37" s="74"/>
      <c r="F37" s="72"/>
      <c r="G37" s="70" t="str">
        <f>IF(ISBLANK(F37),"  ",IF(C37&gt;0,F37/C37,IF(F37&gt;0,1,0)))</f>
        <v xml:space="preserve">  </v>
      </c>
      <c r="I37" s="225"/>
    </row>
    <row r="38" spans="1:14" s="124" customFormat="1" ht="15" customHeight="1" x14ac:dyDescent="0.25">
      <c r="A38" s="79" t="s">
        <v>38</v>
      </c>
      <c r="B38" s="80">
        <v>5069902</v>
      </c>
      <c r="C38" s="80">
        <v>5069902</v>
      </c>
      <c r="D38" s="311">
        <v>5069902</v>
      </c>
      <c r="E38" s="80">
        <v>6487906</v>
      </c>
      <c r="F38" s="80">
        <f>E38-C38</f>
        <v>1418004</v>
      </c>
      <c r="G38" s="81">
        <f>IF(ISBLANK(F38),"  ",IF(C38&gt;0,F38/C38,IF(F38&gt;0,1,0)))</f>
        <v>0.27969061334913375</v>
      </c>
      <c r="I38" s="226"/>
    </row>
    <row r="39" spans="1:14" ht="15" customHeight="1" x14ac:dyDescent="0.25">
      <c r="A39" s="77" t="s">
        <v>39</v>
      </c>
      <c r="B39" s="74"/>
      <c r="C39" s="74"/>
      <c r="D39" s="307"/>
      <c r="E39" s="74"/>
      <c r="F39" s="74"/>
      <c r="G39" s="66"/>
      <c r="I39" s="225"/>
    </row>
    <row r="40" spans="1:14" ht="15" customHeight="1" x14ac:dyDescent="0.25">
      <c r="A40" s="82" t="s">
        <v>40</v>
      </c>
      <c r="B40" s="69">
        <v>0</v>
      </c>
      <c r="C40" s="69">
        <v>0</v>
      </c>
      <c r="D40" s="306">
        <v>0</v>
      </c>
      <c r="E40" s="69">
        <v>0</v>
      </c>
      <c r="F40" s="69">
        <f>E40-C40</f>
        <v>0</v>
      </c>
      <c r="G40" s="70">
        <f t="shared" ref="G40:G45" si="4">IF(ISBLANK(F40),"  ",IF(C40&gt;0,F40/C40,IF(F40&gt;0,1,0)))</f>
        <v>0</v>
      </c>
      <c r="I40" s="225"/>
    </row>
    <row r="41" spans="1:14" ht="15" customHeight="1" x14ac:dyDescent="0.25">
      <c r="A41" s="83" t="s">
        <v>41</v>
      </c>
      <c r="B41" s="69">
        <v>0</v>
      </c>
      <c r="C41" s="69">
        <v>0</v>
      </c>
      <c r="D41" s="306">
        <v>0</v>
      </c>
      <c r="E41" s="69">
        <v>0</v>
      </c>
      <c r="F41" s="69">
        <f t="shared" ref="F41:F45" si="5">E41-C41</f>
        <v>0</v>
      </c>
      <c r="G41" s="70">
        <f t="shared" si="4"/>
        <v>0</v>
      </c>
      <c r="I41" s="225"/>
    </row>
    <row r="42" spans="1:14" ht="15" customHeight="1" x14ac:dyDescent="0.25">
      <c r="A42" s="83" t="s">
        <v>42</v>
      </c>
      <c r="B42" s="69">
        <v>569742</v>
      </c>
      <c r="C42" s="69">
        <v>0</v>
      </c>
      <c r="D42" s="306">
        <v>0</v>
      </c>
      <c r="E42" s="69">
        <v>0</v>
      </c>
      <c r="F42" s="69">
        <f t="shared" si="5"/>
        <v>0</v>
      </c>
      <c r="G42" s="70">
        <f t="shared" si="4"/>
        <v>0</v>
      </c>
      <c r="I42" s="225"/>
    </row>
    <row r="43" spans="1:14" ht="15" customHeight="1" x14ac:dyDescent="0.25">
      <c r="A43" s="83" t="s">
        <v>43</v>
      </c>
      <c r="B43" s="69">
        <v>0</v>
      </c>
      <c r="C43" s="69">
        <v>0</v>
      </c>
      <c r="D43" s="306">
        <v>0</v>
      </c>
      <c r="E43" s="69">
        <v>0</v>
      </c>
      <c r="F43" s="69">
        <f t="shared" si="5"/>
        <v>0</v>
      </c>
      <c r="G43" s="70">
        <f t="shared" si="4"/>
        <v>0</v>
      </c>
      <c r="I43" s="225"/>
    </row>
    <row r="44" spans="1:14" ht="15" customHeight="1" x14ac:dyDescent="0.25">
      <c r="A44" s="84" t="s">
        <v>44</v>
      </c>
      <c r="B44" s="69">
        <v>0</v>
      </c>
      <c r="C44" s="69">
        <v>0</v>
      </c>
      <c r="D44" s="306">
        <v>0</v>
      </c>
      <c r="E44" s="69">
        <v>0</v>
      </c>
      <c r="F44" s="69">
        <f t="shared" si="5"/>
        <v>0</v>
      </c>
      <c r="G44" s="70">
        <f t="shared" si="4"/>
        <v>0</v>
      </c>
      <c r="I44" s="225"/>
    </row>
    <row r="45" spans="1:14" s="124" customFormat="1" ht="15" customHeight="1" x14ac:dyDescent="0.25">
      <c r="A45" s="77" t="s">
        <v>45</v>
      </c>
      <c r="B45" s="85">
        <v>569742</v>
      </c>
      <c r="C45" s="85">
        <v>0</v>
      </c>
      <c r="D45" s="315">
        <v>0</v>
      </c>
      <c r="E45" s="85">
        <v>0</v>
      </c>
      <c r="F45" s="87">
        <f t="shared" si="5"/>
        <v>0</v>
      </c>
      <c r="G45" s="81">
        <f t="shared" si="4"/>
        <v>0</v>
      </c>
      <c r="I45" s="226"/>
      <c r="N45" s="124" t="s">
        <v>46</v>
      </c>
    </row>
    <row r="46" spans="1:14" ht="15" customHeight="1" x14ac:dyDescent="0.25">
      <c r="A46" s="75" t="s">
        <v>46</v>
      </c>
      <c r="B46" s="74"/>
      <c r="C46" s="74"/>
      <c r="D46" s="307"/>
      <c r="E46" s="74"/>
      <c r="F46" s="74"/>
      <c r="G46" s="66"/>
      <c r="I46" s="225"/>
    </row>
    <row r="47" spans="1:14" s="124" customFormat="1" ht="15" customHeight="1" x14ac:dyDescent="0.25">
      <c r="A47" s="86" t="s">
        <v>47</v>
      </c>
      <c r="B47" s="87">
        <v>0</v>
      </c>
      <c r="C47" s="87">
        <v>0</v>
      </c>
      <c r="D47" s="310">
        <v>0</v>
      </c>
      <c r="E47" s="87">
        <v>0</v>
      </c>
      <c r="F47" s="87">
        <f>E47-C47</f>
        <v>0</v>
      </c>
      <c r="G47" s="81">
        <f>IF(ISBLANK(F47),"  ",IF(C47&gt;0,F47/C47,IF(F47&gt;0,1,0)))</f>
        <v>0</v>
      </c>
      <c r="I47" s="226"/>
    </row>
    <row r="48" spans="1:14" ht="15" customHeight="1" x14ac:dyDescent="0.25">
      <c r="A48" s="75" t="s">
        <v>46</v>
      </c>
      <c r="B48" s="80"/>
      <c r="C48" s="80"/>
      <c r="D48" s="311"/>
      <c r="E48" s="80"/>
      <c r="F48" s="74"/>
      <c r="G48" s="66"/>
      <c r="I48" s="226"/>
    </row>
    <row r="49" spans="1:9" ht="15" customHeight="1" x14ac:dyDescent="0.25">
      <c r="A49" s="86" t="s">
        <v>198</v>
      </c>
      <c r="B49" s="87">
        <v>0</v>
      </c>
      <c r="C49" s="87">
        <v>0</v>
      </c>
      <c r="D49" s="310">
        <v>0</v>
      </c>
      <c r="E49" s="87">
        <v>0</v>
      </c>
      <c r="F49" s="87">
        <f>E49-C49</f>
        <v>0</v>
      </c>
      <c r="G49" s="81">
        <f>IF(ISBLANK(F49)," ",IF(C49&gt;0,F49/C49,IF(F49&gt;0,1,0)))</f>
        <v>0</v>
      </c>
      <c r="I49" s="226"/>
    </row>
    <row r="50" spans="1:9" ht="15" customHeight="1" x14ac:dyDescent="0.25">
      <c r="A50" s="73"/>
      <c r="B50" s="65"/>
      <c r="C50" s="65"/>
      <c r="D50" s="305"/>
      <c r="E50" s="65"/>
      <c r="F50" s="65"/>
      <c r="G50" s="67"/>
      <c r="I50" s="225"/>
    </row>
    <row r="51" spans="1:9" s="124" customFormat="1" ht="15" customHeight="1" x14ac:dyDescent="0.25">
      <c r="A51" s="86" t="s">
        <v>48</v>
      </c>
      <c r="B51" s="87">
        <v>900000</v>
      </c>
      <c r="C51" s="87">
        <v>0</v>
      </c>
      <c r="D51" s="310">
        <v>0</v>
      </c>
      <c r="E51" s="87">
        <v>0</v>
      </c>
      <c r="F51" s="87">
        <f>E51-C51</f>
        <v>0</v>
      </c>
      <c r="G51" s="81">
        <f>IF(ISBLANK(F51),"  ",IF(C51&gt;0,F51/C51,IF(F51&gt;0,1,0)))</f>
        <v>0</v>
      </c>
      <c r="I51" s="226"/>
    </row>
    <row r="52" spans="1:9" ht="15" customHeight="1" x14ac:dyDescent="0.25">
      <c r="A52" s="75" t="s">
        <v>46</v>
      </c>
      <c r="B52" s="74"/>
      <c r="C52" s="74"/>
      <c r="D52" s="307"/>
      <c r="E52" s="74"/>
      <c r="F52" s="74"/>
      <c r="G52" s="66"/>
      <c r="I52" s="225"/>
    </row>
    <row r="53" spans="1:9" s="124" customFormat="1" ht="15" customHeight="1" x14ac:dyDescent="0.25">
      <c r="A53" s="77" t="s">
        <v>49</v>
      </c>
      <c r="B53" s="85">
        <v>8844942.6899999995</v>
      </c>
      <c r="C53" s="85">
        <v>9595000</v>
      </c>
      <c r="D53" s="315">
        <v>9595000</v>
      </c>
      <c r="E53" s="85">
        <v>9595000</v>
      </c>
      <c r="F53" s="85">
        <f>E53-C53</f>
        <v>0</v>
      </c>
      <c r="G53" s="81">
        <f>IF(ISBLANK(F53),"  ",IF(C53&gt;0,F53/C53,IF(F53&gt;0,1,0)))</f>
        <v>0</v>
      </c>
      <c r="I53" s="226"/>
    </row>
    <row r="54" spans="1:9" ht="15" customHeight="1" x14ac:dyDescent="0.25">
      <c r="A54" s="75" t="s">
        <v>46</v>
      </c>
      <c r="B54" s="74"/>
      <c r="C54" s="74"/>
      <c r="D54" s="307"/>
      <c r="E54" s="74"/>
      <c r="F54" s="74"/>
      <c r="G54" s="66"/>
      <c r="I54" s="225"/>
    </row>
    <row r="55" spans="1:9" s="124" customFormat="1" ht="15" customHeight="1" x14ac:dyDescent="0.25">
      <c r="A55" s="88" t="s">
        <v>50</v>
      </c>
      <c r="B55" s="89">
        <v>0</v>
      </c>
      <c r="C55" s="89">
        <v>0</v>
      </c>
      <c r="D55" s="316">
        <v>0</v>
      </c>
      <c r="E55" s="89">
        <v>0</v>
      </c>
      <c r="F55" s="89">
        <f>E55-C55</f>
        <v>0</v>
      </c>
      <c r="G55" s="81">
        <f>IF(ISBLANK(F55),"  ",IF(C55&gt;0,F55/C55,IF(F55&gt;0,1,0)))</f>
        <v>0</v>
      </c>
      <c r="I55" s="226"/>
    </row>
    <row r="56" spans="1:9" ht="15" customHeight="1" x14ac:dyDescent="0.25">
      <c r="A56" s="77"/>
      <c r="B56" s="65"/>
      <c r="C56" s="65"/>
      <c r="D56" s="305"/>
      <c r="E56" s="65"/>
      <c r="F56" s="65"/>
      <c r="G56" s="90"/>
      <c r="I56" s="225"/>
    </row>
    <row r="57" spans="1:9" s="124" customFormat="1" ht="15" customHeight="1" x14ac:dyDescent="0.25">
      <c r="A57" s="77" t="s">
        <v>51</v>
      </c>
      <c r="B57" s="85">
        <v>0</v>
      </c>
      <c r="C57" s="85">
        <v>0</v>
      </c>
      <c r="D57" s="315">
        <v>0</v>
      </c>
      <c r="E57" s="85">
        <v>0</v>
      </c>
      <c r="F57" s="89">
        <f>E57-C57</f>
        <v>0</v>
      </c>
      <c r="G57" s="81">
        <f>IF(ISBLANK(F57),"  ",IF(C57&gt;0,F57/C57,IF(F57&gt;0,1,0)))</f>
        <v>0</v>
      </c>
      <c r="I57" s="226"/>
    </row>
    <row r="58" spans="1:9" ht="15" customHeight="1" x14ac:dyDescent="0.25">
      <c r="A58" s="75"/>
      <c r="B58" s="74"/>
      <c r="C58" s="74"/>
      <c r="D58" s="307"/>
      <c r="E58" s="74"/>
      <c r="F58" s="74"/>
      <c r="G58" s="66"/>
      <c r="I58" s="225"/>
    </row>
    <row r="59" spans="1:9" s="124" customFormat="1" ht="15" customHeight="1" x14ac:dyDescent="0.25">
      <c r="A59" s="91" t="s">
        <v>52</v>
      </c>
      <c r="B59" s="85">
        <v>14245102.689999999</v>
      </c>
      <c r="C59" s="85">
        <v>14664902</v>
      </c>
      <c r="D59" s="315">
        <v>14664902</v>
      </c>
      <c r="E59" s="85">
        <v>16082906</v>
      </c>
      <c r="F59" s="85">
        <f>E59-C59</f>
        <v>1418004</v>
      </c>
      <c r="G59" s="81">
        <f>IF(ISBLANK(F59),"  ",IF(C59&gt;0,F59/C59,IF(F59&gt;0,1,0)))</f>
        <v>9.6693724922266786E-2</v>
      </c>
      <c r="I59" s="226"/>
    </row>
    <row r="60" spans="1:9" ht="15" customHeight="1" x14ac:dyDescent="0.25">
      <c r="A60" s="92"/>
      <c r="B60" s="74"/>
      <c r="C60" s="74"/>
      <c r="D60" s="307"/>
      <c r="E60" s="74"/>
      <c r="F60" s="74"/>
      <c r="G60" s="66" t="s">
        <v>46</v>
      </c>
      <c r="I60" s="225"/>
    </row>
    <row r="61" spans="1:9" ht="15" customHeight="1" x14ac:dyDescent="0.25">
      <c r="A61" s="93"/>
      <c r="B61" s="65"/>
      <c r="C61" s="65"/>
      <c r="D61" s="305"/>
      <c r="E61" s="65"/>
      <c r="F61" s="65"/>
      <c r="G61" s="67" t="s">
        <v>46</v>
      </c>
      <c r="I61" s="225"/>
    </row>
    <row r="62" spans="1:9" ht="15" customHeight="1" x14ac:dyDescent="0.25">
      <c r="A62" s="91" t="s">
        <v>53</v>
      </c>
      <c r="B62" s="65"/>
      <c r="C62" s="65"/>
      <c r="D62" s="305"/>
      <c r="E62" s="65"/>
      <c r="F62" s="65"/>
      <c r="G62" s="67"/>
      <c r="I62" s="225"/>
    </row>
    <row r="63" spans="1:9" ht="15" customHeight="1" x14ac:dyDescent="0.25">
      <c r="A63" s="73" t="s">
        <v>54</v>
      </c>
      <c r="B63" s="65">
        <v>6437024.6299999999</v>
      </c>
      <c r="C63" s="65">
        <v>6531000</v>
      </c>
      <c r="D63" s="305">
        <v>6531000</v>
      </c>
      <c r="E63" s="65">
        <v>6595000</v>
      </c>
      <c r="F63" s="230">
        <f>E63-C63</f>
        <v>64000</v>
      </c>
      <c r="G63" s="70">
        <f t="shared" ref="G63:G76" si="6">IF(ISBLANK(F63),"  ",IF(C63&gt;0,F63/C63,IF(F63&gt;0,1,0)))</f>
        <v>9.7994181595467775E-3</v>
      </c>
      <c r="I63" s="225"/>
    </row>
    <row r="64" spans="1:9" ht="15" customHeight="1" x14ac:dyDescent="0.25">
      <c r="A64" s="75" t="s">
        <v>55</v>
      </c>
      <c r="B64" s="74">
        <v>0</v>
      </c>
      <c r="C64" s="74">
        <v>0</v>
      </c>
      <c r="D64" s="307">
        <v>0</v>
      </c>
      <c r="E64" s="74">
        <v>0</v>
      </c>
      <c r="F64" s="230">
        <f t="shared" ref="F64:F76" si="7">E64-C64</f>
        <v>0</v>
      </c>
      <c r="G64" s="70">
        <f t="shared" si="6"/>
        <v>0</v>
      </c>
      <c r="I64" s="225"/>
    </row>
    <row r="65" spans="1:9" ht="15" customHeight="1" x14ac:dyDescent="0.25">
      <c r="A65" s="75" t="s">
        <v>56</v>
      </c>
      <c r="B65" s="74">
        <v>0</v>
      </c>
      <c r="C65" s="74">
        <v>0</v>
      </c>
      <c r="D65" s="307">
        <v>0</v>
      </c>
      <c r="E65" s="74">
        <v>0</v>
      </c>
      <c r="F65" s="230">
        <f t="shared" si="7"/>
        <v>0</v>
      </c>
      <c r="G65" s="70">
        <f t="shared" si="6"/>
        <v>0</v>
      </c>
      <c r="I65" s="225"/>
    </row>
    <row r="66" spans="1:9" ht="15" customHeight="1" x14ac:dyDescent="0.25">
      <c r="A66" s="75" t="s">
        <v>57</v>
      </c>
      <c r="B66" s="74">
        <v>1014477.1599999999</v>
      </c>
      <c r="C66" s="74">
        <v>895000</v>
      </c>
      <c r="D66" s="307">
        <v>895000</v>
      </c>
      <c r="E66" s="74">
        <v>1425000</v>
      </c>
      <c r="F66" s="230">
        <f t="shared" si="7"/>
        <v>530000</v>
      </c>
      <c r="G66" s="70">
        <f t="shared" si="6"/>
        <v>0.59217877094972071</v>
      </c>
      <c r="I66" s="225"/>
    </row>
    <row r="67" spans="1:9" ht="15" customHeight="1" x14ac:dyDescent="0.25">
      <c r="A67" s="75" t="s">
        <v>58</v>
      </c>
      <c r="B67" s="74">
        <v>2019260.87</v>
      </c>
      <c r="C67" s="74">
        <v>1584000</v>
      </c>
      <c r="D67" s="307">
        <v>1584000</v>
      </c>
      <c r="E67" s="74">
        <v>2112000</v>
      </c>
      <c r="F67" s="230">
        <f t="shared" si="7"/>
        <v>528000</v>
      </c>
      <c r="G67" s="70">
        <f t="shared" si="6"/>
        <v>0.33333333333333331</v>
      </c>
      <c r="I67" s="225"/>
    </row>
    <row r="68" spans="1:9" ht="15" customHeight="1" x14ac:dyDescent="0.25">
      <c r="A68" s="75" t="s">
        <v>59</v>
      </c>
      <c r="B68" s="74">
        <v>2590161.36</v>
      </c>
      <c r="C68" s="74">
        <v>3262828</v>
      </c>
      <c r="D68" s="307">
        <v>3262828</v>
      </c>
      <c r="E68" s="74">
        <v>3014851</v>
      </c>
      <c r="F68" s="230">
        <f t="shared" si="7"/>
        <v>-247977</v>
      </c>
      <c r="G68" s="70">
        <f t="shared" si="6"/>
        <v>-7.6000635031941613E-2</v>
      </c>
      <c r="I68" s="225"/>
    </row>
    <row r="69" spans="1:9" ht="15" customHeight="1" x14ac:dyDescent="0.25">
      <c r="A69" s="75" t="s">
        <v>60</v>
      </c>
      <c r="B69" s="74">
        <v>0</v>
      </c>
      <c r="C69" s="74">
        <v>0</v>
      </c>
      <c r="D69" s="307">
        <v>0</v>
      </c>
      <c r="E69" s="74">
        <v>0</v>
      </c>
      <c r="F69" s="230">
        <f t="shared" si="7"/>
        <v>0</v>
      </c>
      <c r="G69" s="70">
        <f t="shared" si="6"/>
        <v>0</v>
      </c>
      <c r="I69" s="225"/>
    </row>
    <row r="70" spans="1:9" ht="15" customHeight="1" x14ac:dyDescent="0.25">
      <c r="A70" s="75" t="s">
        <v>61</v>
      </c>
      <c r="B70" s="74">
        <v>1882104.76</v>
      </c>
      <c r="C70" s="74">
        <v>2090000</v>
      </c>
      <c r="D70" s="307">
        <v>2090000</v>
      </c>
      <c r="E70" s="74">
        <v>2590000</v>
      </c>
      <c r="F70" s="230">
        <f t="shared" si="7"/>
        <v>500000</v>
      </c>
      <c r="G70" s="70">
        <f t="shared" si="6"/>
        <v>0.23923444976076555</v>
      </c>
      <c r="I70" s="225"/>
    </row>
    <row r="71" spans="1:9" s="124" customFormat="1" ht="15" customHeight="1" x14ac:dyDescent="0.25">
      <c r="A71" s="94" t="s">
        <v>62</v>
      </c>
      <c r="B71" s="80">
        <v>13943028.779999999</v>
      </c>
      <c r="C71" s="80">
        <v>14362828</v>
      </c>
      <c r="D71" s="311">
        <v>14362828</v>
      </c>
      <c r="E71" s="80">
        <v>15736851</v>
      </c>
      <c r="F71" s="89">
        <f t="shared" si="7"/>
        <v>1374023</v>
      </c>
      <c r="G71" s="81">
        <f t="shared" si="6"/>
        <v>9.5665213006797825E-2</v>
      </c>
      <c r="I71" s="226"/>
    </row>
    <row r="72" spans="1:9" ht="15" customHeight="1" x14ac:dyDescent="0.25">
      <c r="A72" s="75" t="s">
        <v>63</v>
      </c>
      <c r="B72" s="74">
        <v>0</v>
      </c>
      <c r="C72" s="74">
        <v>0</v>
      </c>
      <c r="D72" s="307">
        <v>0</v>
      </c>
      <c r="E72" s="74">
        <v>0</v>
      </c>
      <c r="F72" s="230">
        <f t="shared" si="7"/>
        <v>0</v>
      </c>
      <c r="G72" s="70">
        <f t="shared" si="6"/>
        <v>0</v>
      </c>
      <c r="I72" s="225"/>
    </row>
    <row r="73" spans="1:9" ht="15" customHeight="1" x14ac:dyDescent="0.25">
      <c r="A73" s="75" t="s">
        <v>64</v>
      </c>
      <c r="B73" s="74">
        <v>302074</v>
      </c>
      <c r="C73" s="74">
        <v>302074</v>
      </c>
      <c r="D73" s="307">
        <v>302074</v>
      </c>
      <c r="E73" s="74">
        <v>346055</v>
      </c>
      <c r="F73" s="230">
        <f t="shared" si="7"/>
        <v>43981</v>
      </c>
      <c r="G73" s="70">
        <f t="shared" si="6"/>
        <v>0.14559677430033702</v>
      </c>
      <c r="I73" s="225"/>
    </row>
    <row r="74" spans="1:9" ht="15" customHeight="1" x14ac:dyDescent="0.25">
      <c r="A74" s="75" t="s">
        <v>65</v>
      </c>
      <c r="B74" s="74">
        <v>0</v>
      </c>
      <c r="C74" s="74">
        <v>0</v>
      </c>
      <c r="D74" s="307">
        <v>0</v>
      </c>
      <c r="E74" s="74">
        <v>0</v>
      </c>
      <c r="F74" s="230">
        <f t="shared" si="7"/>
        <v>0</v>
      </c>
      <c r="G74" s="70">
        <f t="shared" si="6"/>
        <v>0</v>
      </c>
      <c r="I74" s="225"/>
    </row>
    <row r="75" spans="1:9" ht="15" customHeight="1" x14ac:dyDescent="0.25">
      <c r="A75" s="75" t="s">
        <v>66</v>
      </c>
      <c r="B75" s="74">
        <v>0</v>
      </c>
      <c r="C75" s="74">
        <v>0</v>
      </c>
      <c r="D75" s="307">
        <v>0</v>
      </c>
      <c r="E75" s="74">
        <v>0</v>
      </c>
      <c r="F75" s="230">
        <f t="shared" si="7"/>
        <v>0</v>
      </c>
      <c r="G75" s="70">
        <f t="shared" si="6"/>
        <v>0</v>
      </c>
      <c r="I75" s="225"/>
    </row>
    <row r="76" spans="1:9" s="124" customFormat="1" ht="15" customHeight="1" x14ac:dyDescent="0.25">
      <c r="A76" s="95" t="s">
        <v>67</v>
      </c>
      <c r="B76" s="96">
        <v>14245102.779999999</v>
      </c>
      <c r="C76" s="96">
        <v>14664902</v>
      </c>
      <c r="D76" s="317">
        <v>14664902</v>
      </c>
      <c r="E76" s="96">
        <v>16082906</v>
      </c>
      <c r="F76" s="89">
        <f t="shared" si="7"/>
        <v>1418004</v>
      </c>
      <c r="G76" s="81">
        <f t="shared" si="6"/>
        <v>9.6693724922266786E-2</v>
      </c>
      <c r="I76" s="226"/>
    </row>
    <row r="77" spans="1:9" ht="15" customHeight="1" x14ac:dyDescent="0.25">
      <c r="A77" s="93"/>
      <c r="B77" s="65"/>
      <c r="C77" s="65"/>
      <c r="D77" s="305"/>
      <c r="E77" s="65"/>
      <c r="F77" s="65"/>
      <c r="G77" s="67"/>
      <c r="I77" s="225"/>
    </row>
    <row r="78" spans="1:9" ht="15" customHeight="1" x14ac:dyDescent="0.25">
      <c r="A78" s="91" t="s">
        <v>68</v>
      </c>
      <c r="B78" s="65"/>
      <c r="C78" s="65"/>
      <c r="D78" s="305"/>
      <c r="E78" s="65"/>
      <c r="F78" s="65"/>
      <c r="G78" s="67"/>
      <c r="I78" s="225"/>
    </row>
    <row r="79" spans="1:9" ht="15" customHeight="1" x14ac:dyDescent="0.25">
      <c r="A79" s="73" t="s">
        <v>69</v>
      </c>
      <c r="B79" s="69">
        <v>7296059.4299999997</v>
      </c>
      <c r="C79" s="69">
        <v>7350000</v>
      </c>
      <c r="D79" s="306">
        <v>7350000</v>
      </c>
      <c r="E79" s="69">
        <v>8200000</v>
      </c>
      <c r="F79" s="65">
        <f>E79-C79</f>
        <v>850000</v>
      </c>
      <c r="G79" s="70">
        <f t="shared" ref="G79:G97" si="8">IF(ISBLANK(F79),"  ",IF(C79&gt;0,F79/C79,IF(F79&gt;0,1,0)))</f>
        <v>0.11564625850340136</v>
      </c>
      <c r="I79" s="225"/>
    </row>
    <row r="80" spans="1:9" ht="15" customHeight="1" x14ac:dyDescent="0.25">
      <c r="A80" s="75" t="s">
        <v>70</v>
      </c>
      <c r="B80" s="72">
        <v>0</v>
      </c>
      <c r="C80" s="72">
        <v>0</v>
      </c>
      <c r="D80" s="314">
        <v>0</v>
      </c>
      <c r="E80" s="72">
        <v>0</v>
      </c>
      <c r="F80" s="74">
        <f>E80-C80</f>
        <v>0</v>
      </c>
      <c r="G80" s="70">
        <f t="shared" si="8"/>
        <v>0</v>
      </c>
      <c r="I80" s="225"/>
    </row>
    <row r="81" spans="1:9" ht="15" customHeight="1" x14ac:dyDescent="0.25">
      <c r="A81" s="75" t="s">
        <v>71</v>
      </c>
      <c r="B81" s="65">
        <v>2832612.83</v>
      </c>
      <c r="C81" s="65">
        <v>2955000</v>
      </c>
      <c r="D81" s="305">
        <v>2955000</v>
      </c>
      <c r="E81" s="65">
        <v>3300000</v>
      </c>
      <c r="F81" s="74">
        <f t="shared" ref="F81:F96" si="9">E81-C81</f>
        <v>345000</v>
      </c>
      <c r="G81" s="70">
        <f t="shared" si="8"/>
        <v>0.116751269035533</v>
      </c>
      <c r="I81" s="225"/>
    </row>
    <row r="82" spans="1:9" s="124" customFormat="1" ht="15" customHeight="1" x14ac:dyDescent="0.25">
      <c r="A82" s="94" t="s">
        <v>72</v>
      </c>
      <c r="B82" s="96">
        <v>10128672.26</v>
      </c>
      <c r="C82" s="96">
        <v>10305000</v>
      </c>
      <c r="D82" s="317">
        <v>10305000</v>
      </c>
      <c r="E82" s="96">
        <v>11500000</v>
      </c>
      <c r="F82" s="80">
        <f t="shared" si="9"/>
        <v>1195000</v>
      </c>
      <c r="G82" s="81">
        <f t="shared" si="8"/>
        <v>0.11596312469674915</v>
      </c>
      <c r="I82" s="226"/>
    </row>
    <row r="83" spans="1:9" ht="15" customHeight="1" x14ac:dyDescent="0.25">
      <c r="A83" s="75" t="s">
        <v>73</v>
      </c>
      <c r="B83" s="72">
        <v>37437.83</v>
      </c>
      <c r="C83" s="72">
        <v>10000</v>
      </c>
      <c r="D83" s="314">
        <v>10000</v>
      </c>
      <c r="E83" s="72">
        <v>220000</v>
      </c>
      <c r="F83" s="74">
        <f t="shared" si="9"/>
        <v>210000</v>
      </c>
      <c r="G83" s="70">
        <f t="shared" si="8"/>
        <v>21</v>
      </c>
      <c r="I83" s="225"/>
    </row>
    <row r="84" spans="1:9" ht="15" customHeight="1" x14ac:dyDescent="0.25">
      <c r="A84" s="75" t="s">
        <v>74</v>
      </c>
      <c r="B84" s="69">
        <v>1691455.3900000001</v>
      </c>
      <c r="C84" s="69">
        <v>1658000</v>
      </c>
      <c r="D84" s="306">
        <v>1658000</v>
      </c>
      <c r="E84" s="69">
        <v>1930000</v>
      </c>
      <c r="F84" s="74">
        <f t="shared" si="9"/>
        <v>272000</v>
      </c>
      <c r="G84" s="70">
        <f t="shared" si="8"/>
        <v>0.16405307599517491</v>
      </c>
      <c r="I84" s="225"/>
    </row>
    <row r="85" spans="1:9" ht="15" customHeight="1" x14ac:dyDescent="0.25">
      <c r="A85" s="75" t="s">
        <v>75</v>
      </c>
      <c r="B85" s="65">
        <v>303137.34999999998</v>
      </c>
      <c r="C85" s="65">
        <v>670000</v>
      </c>
      <c r="D85" s="305">
        <v>670000</v>
      </c>
      <c r="E85" s="65">
        <v>595000</v>
      </c>
      <c r="F85" s="74">
        <f t="shared" si="9"/>
        <v>-75000</v>
      </c>
      <c r="G85" s="70">
        <f t="shared" si="8"/>
        <v>-0.11194029850746269</v>
      </c>
      <c r="I85" s="225"/>
    </row>
    <row r="86" spans="1:9" s="124" customFormat="1" ht="15" customHeight="1" x14ac:dyDescent="0.25">
      <c r="A86" s="78" t="s">
        <v>76</v>
      </c>
      <c r="B86" s="96">
        <v>2032030.5700000003</v>
      </c>
      <c r="C86" s="96">
        <v>2338000</v>
      </c>
      <c r="D86" s="317">
        <v>2338000</v>
      </c>
      <c r="E86" s="96">
        <v>2745000</v>
      </c>
      <c r="F86" s="74">
        <f t="shared" si="9"/>
        <v>407000</v>
      </c>
      <c r="G86" s="81">
        <f t="shared" si="8"/>
        <v>0.17408041060735671</v>
      </c>
      <c r="I86" s="226"/>
    </row>
    <row r="87" spans="1:9" ht="15" customHeight="1" x14ac:dyDescent="0.25">
      <c r="A87" s="75" t="s">
        <v>77</v>
      </c>
      <c r="B87" s="65">
        <v>971824.83</v>
      </c>
      <c r="C87" s="65">
        <v>1719828</v>
      </c>
      <c r="D87" s="305">
        <v>1719828</v>
      </c>
      <c r="E87" s="65">
        <v>1491851</v>
      </c>
      <c r="F87" s="74">
        <f t="shared" si="9"/>
        <v>-227977</v>
      </c>
      <c r="G87" s="70">
        <f t="shared" si="8"/>
        <v>-0.13255802324418489</v>
      </c>
      <c r="I87" s="225"/>
    </row>
    <row r="88" spans="1:9" ht="15" customHeight="1" x14ac:dyDescent="0.25">
      <c r="A88" s="75" t="s">
        <v>78</v>
      </c>
      <c r="B88" s="74">
        <v>645749.78</v>
      </c>
      <c r="C88" s="74">
        <v>0</v>
      </c>
      <c r="D88" s="307">
        <v>0</v>
      </c>
      <c r="E88" s="74">
        <v>0</v>
      </c>
      <c r="F88" s="74">
        <f t="shared" si="9"/>
        <v>0</v>
      </c>
      <c r="G88" s="70">
        <f t="shared" si="8"/>
        <v>0</v>
      </c>
      <c r="I88" s="225"/>
    </row>
    <row r="89" spans="1:9" ht="15" customHeight="1" x14ac:dyDescent="0.25">
      <c r="A89" s="75" t="s">
        <v>79</v>
      </c>
      <c r="B89" s="74">
        <v>0</v>
      </c>
      <c r="C89" s="74">
        <v>0</v>
      </c>
      <c r="D89" s="307">
        <v>0</v>
      </c>
      <c r="E89" s="74">
        <v>0</v>
      </c>
      <c r="F89" s="74">
        <f t="shared" si="9"/>
        <v>0</v>
      </c>
      <c r="G89" s="70">
        <f t="shared" si="8"/>
        <v>0</v>
      </c>
      <c r="I89" s="225"/>
    </row>
    <row r="90" spans="1:9" ht="15" customHeight="1" x14ac:dyDescent="0.25">
      <c r="A90" s="75" t="s">
        <v>80</v>
      </c>
      <c r="B90" s="74">
        <v>302074</v>
      </c>
      <c r="C90" s="74">
        <v>302074</v>
      </c>
      <c r="D90" s="307">
        <v>302074</v>
      </c>
      <c r="E90" s="74">
        <v>346055</v>
      </c>
      <c r="F90" s="74">
        <f t="shared" si="9"/>
        <v>43981</v>
      </c>
      <c r="G90" s="70">
        <f t="shared" si="8"/>
        <v>0.14559677430033702</v>
      </c>
      <c r="I90" s="225"/>
    </row>
    <row r="91" spans="1:9" s="124" customFormat="1" ht="15" customHeight="1" x14ac:dyDescent="0.25">
      <c r="A91" s="78" t="s">
        <v>81</v>
      </c>
      <c r="B91" s="80">
        <v>1919648.6099999999</v>
      </c>
      <c r="C91" s="80">
        <v>2021902</v>
      </c>
      <c r="D91" s="311">
        <v>2021902</v>
      </c>
      <c r="E91" s="80">
        <v>1837906</v>
      </c>
      <c r="F91" s="80">
        <f t="shared" si="9"/>
        <v>-183996</v>
      </c>
      <c r="G91" s="81">
        <f t="shared" si="8"/>
        <v>-9.1001443195565357E-2</v>
      </c>
      <c r="I91" s="226"/>
    </row>
    <row r="92" spans="1:9" ht="15" customHeight="1" x14ac:dyDescent="0.25">
      <c r="A92" s="75" t="s">
        <v>82</v>
      </c>
      <c r="B92" s="74">
        <v>164751.34</v>
      </c>
      <c r="C92" s="74">
        <v>0</v>
      </c>
      <c r="D92" s="307">
        <v>0</v>
      </c>
      <c r="E92" s="74">
        <v>0</v>
      </c>
      <c r="F92" s="74">
        <f t="shared" si="9"/>
        <v>0</v>
      </c>
      <c r="G92" s="70">
        <f t="shared" si="8"/>
        <v>0</v>
      </c>
      <c r="I92" s="225"/>
    </row>
    <row r="93" spans="1:9" ht="15" customHeight="1" x14ac:dyDescent="0.25">
      <c r="A93" s="75" t="s">
        <v>83</v>
      </c>
      <c r="B93" s="74">
        <v>0</v>
      </c>
      <c r="C93" s="74">
        <v>0</v>
      </c>
      <c r="D93" s="307">
        <v>0</v>
      </c>
      <c r="E93" s="74">
        <v>0</v>
      </c>
      <c r="F93" s="74">
        <f t="shared" si="9"/>
        <v>0</v>
      </c>
      <c r="G93" s="70">
        <f t="shared" si="8"/>
        <v>0</v>
      </c>
      <c r="I93" s="225"/>
    </row>
    <row r="94" spans="1:9" ht="15" customHeight="1" x14ac:dyDescent="0.25">
      <c r="A94" s="83" t="s">
        <v>84</v>
      </c>
      <c r="B94" s="74">
        <v>0</v>
      </c>
      <c r="C94" s="74">
        <v>0</v>
      </c>
      <c r="D94" s="307">
        <v>0</v>
      </c>
      <c r="E94" s="74">
        <v>0</v>
      </c>
      <c r="F94" s="74">
        <f t="shared" si="9"/>
        <v>0</v>
      </c>
      <c r="G94" s="70">
        <f t="shared" si="8"/>
        <v>0</v>
      </c>
      <c r="I94" s="225"/>
    </row>
    <row r="95" spans="1:9" s="124" customFormat="1" ht="15" customHeight="1" x14ac:dyDescent="0.25">
      <c r="A95" s="97" t="s">
        <v>85</v>
      </c>
      <c r="B95" s="96">
        <v>164751.34</v>
      </c>
      <c r="C95" s="96">
        <v>0</v>
      </c>
      <c r="D95" s="317">
        <v>0</v>
      </c>
      <c r="E95" s="96">
        <v>0</v>
      </c>
      <c r="F95" s="74">
        <f t="shared" si="9"/>
        <v>0</v>
      </c>
      <c r="G95" s="81">
        <f t="shared" si="8"/>
        <v>0</v>
      </c>
      <c r="I95" s="226"/>
    </row>
    <row r="96" spans="1:9" ht="15" customHeight="1" x14ac:dyDescent="0.25">
      <c r="A96" s="83" t="s">
        <v>86</v>
      </c>
      <c r="B96" s="74">
        <v>0</v>
      </c>
      <c r="C96" s="74">
        <v>0</v>
      </c>
      <c r="D96" s="307">
        <v>0</v>
      </c>
      <c r="E96" s="74">
        <v>0</v>
      </c>
      <c r="F96" s="74">
        <f t="shared" si="9"/>
        <v>0</v>
      </c>
      <c r="G96" s="70">
        <f t="shared" si="8"/>
        <v>0</v>
      </c>
      <c r="I96" s="225"/>
    </row>
    <row r="97" spans="1:10" s="124" customFormat="1" ht="15" customHeight="1" thickBot="1" x14ac:dyDescent="0.3">
      <c r="A97" s="195" t="s">
        <v>67</v>
      </c>
      <c r="B97" s="196">
        <v>14245102.780000001</v>
      </c>
      <c r="C97" s="196">
        <v>14664902</v>
      </c>
      <c r="D97" s="313">
        <v>14664902</v>
      </c>
      <c r="E97" s="196">
        <v>16082906</v>
      </c>
      <c r="F97" s="196">
        <f>E97-C97</f>
        <v>1418004</v>
      </c>
      <c r="G97" s="198">
        <f t="shared" si="8"/>
        <v>9.6693724922266786E-2</v>
      </c>
      <c r="I97" s="226"/>
    </row>
    <row r="98" spans="1:10" ht="15" customHeight="1" thickTop="1" x14ac:dyDescent="0.4">
      <c r="A98" s="4"/>
      <c r="B98" s="5"/>
      <c r="C98" s="5"/>
      <c r="D98" s="142"/>
      <c r="E98" s="5"/>
      <c r="F98" s="5"/>
      <c r="G98" s="6" t="s">
        <v>46</v>
      </c>
      <c r="I98" s="142"/>
      <c r="J98" s="142"/>
    </row>
    <row r="99" spans="1:10" x14ac:dyDescent="0.25">
      <c r="A99" s="11" t="s">
        <v>196</v>
      </c>
    </row>
    <row r="100" spans="1:10" x14ac:dyDescent="0.25">
      <c r="A100" s="11" t="s">
        <v>190</v>
      </c>
    </row>
  </sheetData>
  <mergeCells count="1">
    <mergeCell ref="D2:D3"/>
  </mergeCells>
  <hyperlinks>
    <hyperlink ref="J2" location="Home!A1" tooltip="Home" display="Home" xr:uid="{00000000-0004-0000-3100-000000000000}"/>
  </hyperlinks>
  <printOptions horizontalCentered="1" verticalCentered="1"/>
  <pageMargins left="0.25" right="0.25" top="0.75" bottom="0.75" header="0.3" footer="0.3"/>
  <pageSetup scale="46" fitToWidth="0" orientation="portrait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sheetPr codeName="Sheet51">
    <pageSetUpPr fitToPage="1"/>
  </sheetPr>
  <dimension ref="A1:N100"/>
  <sheetViews>
    <sheetView workbookViewId="0">
      <pane xSplit="1" ySplit="5" topLeftCell="B6" activePane="bottomRight" state="frozen"/>
      <selection activeCell="I2" sqref="I2"/>
      <selection pane="topRight" activeCell="I2" sqref="I2"/>
      <selection pane="bottomLeft" activeCell="I2" sqref="I2"/>
      <selection pane="bottomRight" activeCell="I2" sqref="I2"/>
    </sheetView>
  </sheetViews>
  <sheetFormatPr defaultColWidth="9.140625" defaultRowHeight="15.75" x14ac:dyDescent="0.25"/>
  <cols>
    <col min="1" max="1" width="66.5703125" style="11" customWidth="1"/>
    <col min="2" max="3" width="23.7109375" style="12" customWidth="1"/>
    <col min="4" max="4" width="27.140625" style="139" bestFit="1" customWidth="1"/>
    <col min="5" max="6" width="23.7109375" style="12" customWidth="1"/>
    <col min="7" max="7" width="23.7109375" style="13" customWidth="1"/>
    <col min="9" max="9" width="7.7109375" style="139" customWidth="1"/>
    <col min="10" max="10" width="11.5703125" style="139" customWidth="1"/>
    <col min="11" max="16384" width="9.140625" style="139"/>
  </cols>
  <sheetData>
    <row r="1" spans="1:10" ht="19.5" customHeight="1" thickBot="1" x14ac:dyDescent="0.3">
      <c r="A1" s="30" t="s">
        <v>0</v>
      </c>
      <c r="B1" s="31"/>
      <c r="D1" s="210"/>
      <c r="E1" s="32" t="s">
        <v>1</v>
      </c>
      <c r="F1" s="206" t="s">
        <v>114</v>
      </c>
      <c r="G1" s="33"/>
      <c r="I1" s="210"/>
      <c r="J1" s="142"/>
    </row>
    <row r="2" spans="1:10" ht="19.5" customHeight="1" thickBot="1" x14ac:dyDescent="0.3">
      <c r="A2" s="30" t="s">
        <v>2</v>
      </c>
      <c r="B2" s="31"/>
      <c r="C2" s="31"/>
      <c r="D2" s="355" t="s">
        <v>207</v>
      </c>
      <c r="E2" s="31"/>
      <c r="F2" s="31"/>
      <c r="G2" s="36"/>
      <c r="I2" s="142"/>
      <c r="J2" s="209" t="s">
        <v>187</v>
      </c>
    </row>
    <row r="3" spans="1:10" ht="19.5" customHeight="1" thickBot="1" x14ac:dyDescent="0.3">
      <c r="A3" s="37" t="s">
        <v>3</v>
      </c>
      <c r="B3" s="38"/>
      <c r="C3" s="38"/>
      <c r="D3" s="356"/>
      <c r="E3" s="38"/>
      <c r="F3" s="38"/>
      <c r="G3" s="39"/>
      <c r="I3" s="142"/>
      <c r="J3" s="142"/>
    </row>
    <row r="4" spans="1:10" ht="15" customHeight="1" thickTop="1" x14ac:dyDescent="0.25">
      <c r="A4" s="57" t="s">
        <v>4</v>
      </c>
      <c r="B4" s="58" t="s">
        <v>5</v>
      </c>
      <c r="C4" s="59" t="s">
        <v>6</v>
      </c>
      <c r="D4" s="303" t="s">
        <v>212</v>
      </c>
      <c r="E4" s="59" t="s">
        <v>6</v>
      </c>
      <c r="F4" s="59" t="s">
        <v>7</v>
      </c>
      <c r="G4" s="60" t="s">
        <v>8</v>
      </c>
      <c r="I4" s="224"/>
    </row>
    <row r="5" spans="1:10" s="140" customFormat="1" ht="15" customHeight="1" x14ac:dyDescent="0.25">
      <c r="A5" s="61"/>
      <c r="B5" s="62" t="s">
        <v>197</v>
      </c>
      <c r="C5" s="62" t="s">
        <v>208</v>
      </c>
      <c r="D5" s="304" t="s">
        <v>210</v>
      </c>
      <c r="E5" s="62" t="s">
        <v>209</v>
      </c>
      <c r="F5" s="62" t="s">
        <v>197</v>
      </c>
      <c r="G5" s="63" t="s">
        <v>9</v>
      </c>
      <c r="I5" s="224"/>
    </row>
    <row r="6" spans="1:10" ht="15" customHeight="1" x14ac:dyDescent="0.25">
      <c r="A6" s="64" t="s">
        <v>10</v>
      </c>
      <c r="B6" s="65"/>
      <c r="C6" s="65"/>
      <c r="D6" s="305"/>
      <c r="E6" s="65"/>
      <c r="F6" s="65"/>
      <c r="G6" s="66"/>
      <c r="I6" s="225"/>
    </row>
    <row r="7" spans="1:10" ht="15" customHeight="1" x14ac:dyDescent="0.25">
      <c r="A7" s="64" t="s">
        <v>11</v>
      </c>
      <c r="B7" s="65"/>
      <c r="C7" s="65"/>
      <c r="D7" s="305"/>
      <c r="E7" s="65"/>
      <c r="F7" s="65"/>
      <c r="G7" s="67"/>
      <c r="I7" s="225"/>
    </row>
    <row r="8" spans="1:10" ht="15" customHeight="1" x14ac:dyDescent="0.25">
      <c r="A8" s="68" t="s">
        <v>12</v>
      </c>
      <c r="B8" s="69">
        <v>11559709</v>
      </c>
      <c r="C8" s="69">
        <v>11559709</v>
      </c>
      <c r="D8" s="306">
        <v>11559709</v>
      </c>
      <c r="E8" s="69">
        <v>15157660</v>
      </c>
      <c r="F8" s="69">
        <f>E8-C8</f>
        <v>3597951</v>
      </c>
      <c r="G8" s="70">
        <f t="shared" ref="G8:G31" si="0">IF(ISBLANK(F8),"  ",IF(C8&gt;0,F8/C8,IF(F8&gt;0,1,0)))</f>
        <v>0.31124927106729072</v>
      </c>
      <c r="I8" s="225"/>
    </row>
    <row r="9" spans="1:10" ht="15" customHeight="1" x14ac:dyDescent="0.25">
      <c r="A9" s="68" t="s">
        <v>13</v>
      </c>
      <c r="B9" s="69">
        <v>0</v>
      </c>
      <c r="C9" s="69">
        <v>0</v>
      </c>
      <c r="D9" s="306">
        <v>0</v>
      </c>
      <c r="E9" s="69">
        <v>0</v>
      </c>
      <c r="F9" s="69">
        <f>E9-C9</f>
        <v>0</v>
      </c>
      <c r="G9" s="70">
        <f t="shared" si="0"/>
        <v>0</v>
      </c>
      <c r="I9" s="225"/>
    </row>
    <row r="10" spans="1:10" ht="15" customHeight="1" x14ac:dyDescent="0.25">
      <c r="A10" s="71" t="s">
        <v>14</v>
      </c>
      <c r="B10" s="72">
        <v>638782</v>
      </c>
      <c r="C10" s="72">
        <v>638782</v>
      </c>
      <c r="D10" s="314">
        <v>638782</v>
      </c>
      <c r="E10" s="72">
        <v>643970</v>
      </c>
      <c r="F10" s="69">
        <f t="shared" ref="F10:F31" si="1">E10-C10</f>
        <v>5188</v>
      </c>
      <c r="G10" s="70">
        <f t="shared" si="0"/>
        <v>8.1217066229167384E-3</v>
      </c>
      <c r="I10" s="225"/>
    </row>
    <row r="11" spans="1:10" ht="15" customHeight="1" x14ac:dyDescent="0.25">
      <c r="A11" s="73" t="s">
        <v>15</v>
      </c>
      <c r="B11" s="74">
        <v>0</v>
      </c>
      <c r="C11" s="74">
        <v>0</v>
      </c>
      <c r="D11" s="307">
        <v>0</v>
      </c>
      <c r="E11" s="74">
        <v>0</v>
      </c>
      <c r="F11" s="69">
        <f t="shared" si="1"/>
        <v>0</v>
      </c>
      <c r="G11" s="70">
        <f t="shared" si="0"/>
        <v>0</v>
      </c>
      <c r="I11" s="225"/>
    </row>
    <row r="12" spans="1:10" ht="15" customHeight="1" x14ac:dyDescent="0.25">
      <c r="A12" s="75" t="s">
        <v>16</v>
      </c>
      <c r="B12" s="74">
        <v>638782</v>
      </c>
      <c r="C12" s="74">
        <v>638782</v>
      </c>
      <c r="D12" s="307">
        <v>638782</v>
      </c>
      <c r="E12" s="74">
        <v>643970</v>
      </c>
      <c r="F12" s="69">
        <f t="shared" si="1"/>
        <v>5188</v>
      </c>
      <c r="G12" s="70">
        <f t="shared" si="0"/>
        <v>8.1217066229167384E-3</v>
      </c>
      <c r="I12" s="225"/>
    </row>
    <row r="13" spans="1:10" ht="15" customHeight="1" x14ac:dyDescent="0.25">
      <c r="A13" s="75" t="s">
        <v>17</v>
      </c>
      <c r="B13" s="74">
        <v>0</v>
      </c>
      <c r="C13" s="74">
        <v>0</v>
      </c>
      <c r="D13" s="307">
        <v>0</v>
      </c>
      <c r="E13" s="74">
        <v>0</v>
      </c>
      <c r="F13" s="69">
        <f t="shared" si="1"/>
        <v>0</v>
      </c>
      <c r="G13" s="70">
        <f t="shared" si="0"/>
        <v>0</v>
      </c>
      <c r="I13" s="225"/>
    </row>
    <row r="14" spans="1:10" ht="15" customHeight="1" x14ac:dyDescent="0.25">
      <c r="A14" s="75" t="s">
        <v>18</v>
      </c>
      <c r="B14" s="74">
        <v>0</v>
      </c>
      <c r="C14" s="74">
        <v>0</v>
      </c>
      <c r="D14" s="307">
        <v>0</v>
      </c>
      <c r="E14" s="74">
        <v>0</v>
      </c>
      <c r="F14" s="69">
        <f t="shared" si="1"/>
        <v>0</v>
      </c>
      <c r="G14" s="70">
        <f t="shared" si="0"/>
        <v>0</v>
      </c>
      <c r="I14" s="225"/>
    </row>
    <row r="15" spans="1:10" ht="15" customHeight="1" x14ac:dyDescent="0.25">
      <c r="A15" s="75" t="s">
        <v>19</v>
      </c>
      <c r="B15" s="74">
        <v>0</v>
      </c>
      <c r="C15" s="74">
        <v>0</v>
      </c>
      <c r="D15" s="307">
        <v>0</v>
      </c>
      <c r="E15" s="74">
        <v>0</v>
      </c>
      <c r="F15" s="69">
        <f t="shared" si="1"/>
        <v>0</v>
      </c>
      <c r="G15" s="70">
        <f t="shared" si="0"/>
        <v>0</v>
      </c>
      <c r="I15" s="225"/>
    </row>
    <row r="16" spans="1:10" ht="15" customHeight="1" x14ac:dyDescent="0.25">
      <c r="A16" s="75" t="s">
        <v>20</v>
      </c>
      <c r="B16" s="74">
        <v>0</v>
      </c>
      <c r="C16" s="74">
        <v>0</v>
      </c>
      <c r="D16" s="307">
        <v>0</v>
      </c>
      <c r="E16" s="74">
        <v>0</v>
      </c>
      <c r="F16" s="69">
        <f t="shared" si="1"/>
        <v>0</v>
      </c>
      <c r="G16" s="70">
        <f t="shared" si="0"/>
        <v>0</v>
      </c>
      <c r="I16" s="225"/>
    </row>
    <row r="17" spans="1:9" ht="15" customHeight="1" x14ac:dyDescent="0.25">
      <c r="A17" s="75" t="s">
        <v>21</v>
      </c>
      <c r="B17" s="74">
        <v>0</v>
      </c>
      <c r="C17" s="74">
        <v>0</v>
      </c>
      <c r="D17" s="307">
        <v>0</v>
      </c>
      <c r="E17" s="74">
        <v>0</v>
      </c>
      <c r="F17" s="69">
        <f t="shared" si="1"/>
        <v>0</v>
      </c>
      <c r="G17" s="70">
        <f t="shared" si="0"/>
        <v>0</v>
      </c>
      <c r="I17" s="225"/>
    </row>
    <row r="18" spans="1:9" ht="15" customHeight="1" x14ac:dyDescent="0.25">
      <c r="A18" s="75" t="s">
        <v>22</v>
      </c>
      <c r="B18" s="74">
        <v>0</v>
      </c>
      <c r="C18" s="74">
        <v>0</v>
      </c>
      <c r="D18" s="307">
        <v>0</v>
      </c>
      <c r="E18" s="74">
        <v>0</v>
      </c>
      <c r="F18" s="69">
        <f t="shared" si="1"/>
        <v>0</v>
      </c>
      <c r="G18" s="70">
        <f t="shared" si="0"/>
        <v>0</v>
      </c>
      <c r="I18" s="225"/>
    </row>
    <row r="19" spans="1:9" ht="15" customHeight="1" x14ac:dyDescent="0.25">
      <c r="A19" s="75" t="s">
        <v>23</v>
      </c>
      <c r="B19" s="74">
        <v>0</v>
      </c>
      <c r="C19" s="74">
        <v>0</v>
      </c>
      <c r="D19" s="307">
        <v>0</v>
      </c>
      <c r="E19" s="74">
        <v>0</v>
      </c>
      <c r="F19" s="69">
        <f t="shared" si="1"/>
        <v>0</v>
      </c>
      <c r="G19" s="70">
        <f t="shared" si="0"/>
        <v>0</v>
      </c>
      <c r="I19" s="225"/>
    </row>
    <row r="20" spans="1:9" ht="15" customHeight="1" x14ac:dyDescent="0.25">
      <c r="A20" s="75" t="s">
        <v>24</v>
      </c>
      <c r="B20" s="74">
        <v>0</v>
      </c>
      <c r="C20" s="74">
        <v>0</v>
      </c>
      <c r="D20" s="307">
        <v>0</v>
      </c>
      <c r="E20" s="74">
        <v>0</v>
      </c>
      <c r="F20" s="69">
        <f t="shared" si="1"/>
        <v>0</v>
      </c>
      <c r="G20" s="70">
        <f t="shared" si="0"/>
        <v>0</v>
      </c>
      <c r="I20" s="225"/>
    </row>
    <row r="21" spans="1:9" ht="15" customHeight="1" x14ac:dyDescent="0.25">
      <c r="A21" s="75" t="s">
        <v>25</v>
      </c>
      <c r="B21" s="74">
        <v>0</v>
      </c>
      <c r="C21" s="74">
        <v>0</v>
      </c>
      <c r="D21" s="307">
        <v>0</v>
      </c>
      <c r="E21" s="74">
        <v>0</v>
      </c>
      <c r="F21" s="69">
        <f t="shared" si="1"/>
        <v>0</v>
      </c>
      <c r="G21" s="70">
        <f t="shared" si="0"/>
        <v>0</v>
      </c>
      <c r="I21" s="225"/>
    </row>
    <row r="22" spans="1:9" ht="15" customHeight="1" x14ac:dyDescent="0.25">
      <c r="A22" s="75" t="s">
        <v>26</v>
      </c>
      <c r="B22" s="74">
        <v>0</v>
      </c>
      <c r="C22" s="74">
        <v>0</v>
      </c>
      <c r="D22" s="307">
        <v>0</v>
      </c>
      <c r="E22" s="74">
        <v>0</v>
      </c>
      <c r="F22" s="69">
        <f t="shared" si="1"/>
        <v>0</v>
      </c>
      <c r="G22" s="70">
        <f t="shared" si="0"/>
        <v>0</v>
      </c>
      <c r="I22" s="225"/>
    </row>
    <row r="23" spans="1:9" ht="15" customHeight="1" x14ac:dyDescent="0.25">
      <c r="A23" s="76" t="s">
        <v>27</v>
      </c>
      <c r="B23" s="74">
        <v>0</v>
      </c>
      <c r="C23" s="74">
        <v>0</v>
      </c>
      <c r="D23" s="307">
        <v>0</v>
      </c>
      <c r="E23" s="74">
        <v>0</v>
      </c>
      <c r="F23" s="69">
        <f t="shared" si="1"/>
        <v>0</v>
      </c>
      <c r="G23" s="70">
        <f t="shared" si="0"/>
        <v>0</v>
      </c>
      <c r="I23" s="225"/>
    </row>
    <row r="24" spans="1:9" ht="15" customHeight="1" x14ac:dyDescent="0.25">
      <c r="A24" s="76" t="s">
        <v>28</v>
      </c>
      <c r="B24" s="74">
        <v>0</v>
      </c>
      <c r="C24" s="74">
        <v>0</v>
      </c>
      <c r="D24" s="307">
        <v>0</v>
      </c>
      <c r="E24" s="74">
        <v>0</v>
      </c>
      <c r="F24" s="69">
        <f t="shared" si="1"/>
        <v>0</v>
      </c>
      <c r="G24" s="70">
        <f t="shared" si="0"/>
        <v>0</v>
      </c>
      <c r="I24" s="225"/>
    </row>
    <row r="25" spans="1:9" ht="15" customHeight="1" x14ac:dyDescent="0.25">
      <c r="A25" s="76" t="s">
        <v>29</v>
      </c>
      <c r="B25" s="74">
        <v>0</v>
      </c>
      <c r="C25" s="74">
        <v>0</v>
      </c>
      <c r="D25" s="307">
        <v>0</v>
      </c>
      <c r="E25" s="74">
        <v>0</v>
      </c>
      <c r="F25" s="69">
        <f t="shared" si="1"/>
        <v>0</v>
      </c>
      <c r="G25" s="70">
        <f t="shared" si="0"/>
        <v>0</v>
      </c>
      <c r="I25" s="225"/>
    </row>
    <row r="26" spans="1:9" ht="15" customHeight="1" x14ac:dyDescent="0.25">
      <c r="A26" s="76" t="s">
        <v>30</v>
      </c>
      <c r="B26" s="74">
        <v>0</v>
      </c>
      <c r="C26" s="74">
        <v>0</v>
      </c>
      <c r="D26" s="307">
        <v>0</v>
      </c>
      <c r="E26" s="74">
        <v>0</v>
      </c>
      <c r="F26" s="69">
        <f t="shared" si="1"/>
        <v>0</v>
      </c>
      <c r="G26" s="70">
        <f t="shared" si="0"/>
        <v>0</v>
      </c>
      <c r="I26" s="225"/>
    </row>
    <row r="27" spans="1:9" ht="15" customHeight="1" x14ac:dyDescent="0.25">
      <c r="A27" s="76" t="s">
        <v>31</v>
      </c>
      <c r="B27" s="74">
        <v>0</v>
      </c>
      <c r="C27" s="74">
        <v>0</v>
      </c>
      <c r="D27" s="307">
        <v>0</v>
      </c>
      <c r="E27" s="74">
        <v>0</v>
      </c>
      <c r="F27" s="69">
        <f t="shared" si="1"/>
        <v>0</v>
      </c>
      <c r="G27" s="70">
        <f t="shared" si="0"/>
        <v>0</v>
      </c>
      <c r="I27" s="225"/>
    </row>
    <row r="28" spans="1:9" ht="15" customHeight="1" x14ac:dyDescent="0.25">
      <c r="A28" s="76" t="s">
        <v>87</v>
      </c>
      <c r="B28" s="74">
        <v>0</v>
      </c>
      <c r="C28" s="74">
        <v>0</v>
      </c>
      <c r="D28" s="307">
        <v>0</v>
      </c>
      <c r="E28" s="74">
        <v>0</v>
      </c>
      <c r="F28" s="69">
        <f t="shared" si="1"/>
        <v>0</v>
      </c>
      <c r="G28" s="70">
        <f t="shared" si="0"/>
        <v>0</v>
      </c>
      <c r="I28" s="225"/>
    </row>
    <row r="29" spans="1:9" ht="15" customHeight="1" x14ac:dyDescent="0.25">
      <c r="A29" s="76" t="s">
        <v>32</v>
      </c>
      <c r="B29" s="74">
        <v>0</v>
      </c>
      <c r="C29" s="74">
        <v>0</v>
      </c>
      <c r="D29" s="307">
        <v>0</v>
      </c>
      <c r="E29" s="74">
        <v>0</v>
      </c>
      <c r="F29" s="69">
        <f t="shared" si="1"/>
        <v>0</v>
      </c>
      <c r="G29" s="70">
        <f t="shared" si="0"/>
        <v>0</v>
      </c>
      <c r="I29" s="225"/>
    </row>
    <row r="30" spans="1:9" ht="15" customHeight="1" x14ac:dyDescent="0.25">
      <c r="A30" s="217" t="s">
        <v>199</v>
      </c>
      <c r="B30" s="74">
        <v>0</v>
      </c>
      <c r="C30" s="74">
        <v>0</v>
      </c>
      <c r="D30" s="307">
        <v>0</v>
      </c>
      <c r="E30" s="74">
        <v>0</v>
      </c>
      <c r="F30" s="69">
        <f t="shared" si="1"/>
        <v>0</v>
      </c>
      <c r="G30" s="70">
        <f t="shared" si="0"/>
        <v>0</v>
      </c>
      <c r="I30" s="225"/>
    </row>
    <row r="31" spans="1:9" ht="15" customHeight="1" x14ac:dyDescent="0.25">
      <c r="A31" s="76" t="s">
        <v>200</v>
      </c>
      <c r="B31" s="74">
        <v>0</v>
      </c>
      <c r="C31" s="74">
        <v>0</v>
      </c>
      <c r="D31" s="307">
        <v>0</v>
      </c>
      <c r="E31" s="74">
        <v>0</v>
      </c>
      <c r="F31" s="69">
        <f t="shared" si="1"/>
        <v>0</v>
      </c>
      <c r="G31" s="70">
        <f t="shared" si="0"/>
        <v>0</v>
      </c>
      <c r="I31" s="225"/>
    </row>
    <row r="32" spans="1:9" ht="15" customHeight="1" x14ac:dyDescent="0.25">
      <c r="A32" s="350" t="s">
        <v>211</v>
      </c>
      <c r="B32" s="74">
        <v>0</v>
      </c>
      <c r="C32" s="74">
        <v>0</v>
      </c>
      <c r="D32" s="307">
        <v>0</v>
      </c>
      <c r="E32" s="74">
        <v>0</v>
      </c>
      <c r="F32" s="69">
        <f t="shared" ref="F32" si="2">E32-C32</f>
        <v>0</v>
      </c>
      <c r="G32" s="70">
        <f t="shared" ref="G32" si="3">IF(ISBLANK(F32),"  ",IF(C32&gt;0,F32/C32,IF(F32&gt;0,1,0)))</f>
        <v>0</v>
      </c>
      <c r="I32" s="225"/>
    </row>
    <row r="33" spans="1:14" ht="15" customHeight="1" x14ac:dyDescent="0.25">
      <c r="A33" s="77" t="s">
        <v>33</v>
      </c>
      <c r="B33" s="74"/>
      <c r="C33" s="74"/>
      <c r="D33" s="307"/>
      <c r="E33" s="74"/>
      <c r="F33" s="74"/>
      <c r="G33" s="66"/>
      <c r="I33" s="225"/>
    </row>
    <row r="34" spans="1:14" ht="15" customHeight="1" x14ac:dyDescent="0.25">
      <c r="A34" s="73" t="s">
        <v>34</v>
      </c>
      <c r="B34" s="69">
        <v>0</v>
      </c>
      <c r="C34" s="69">
        <v>0</v>
      </c>
      <c r="D34" s="306">
        <v>0</v>
      </c>
      <c r="E34" s="69">
        <v>0</v>
      </c>
      <c r="F34" s="69">
        <f>E34-C34</f>
        <v>0</v>
      </c>
      <c r="G34" s="70">
        <f>IF(ISBLANK(F34),"  ",IF(C34&gt;0,F34/C34,IF(F34&gt;0,1,0)))</f>
        <v>0</v>
      </c>
      <c r="I34" s="225"/>
    </row>
    <row r="35" spans="1:14" ht="15" customHeight="1" x14ac:dyDescent="0.25">
      <c r="A35" s="78" t="s">
        <v>35</v>
      </c>
      <c r="B35" s="74"/>
      <c r="C35" s="74"/>
      <c r="D35" s="307"/>
      <c r="E35" s="74"/>
      <c r="F35" s="74"/>
      <c r="G35" s="66"/>
      <c r="I35" s="225"/>
    </row>
    <row r="36" spans="1:14" ht="15" customHeight="1" x14ac:dyDescent="0.25">
      <c r="A36" s="73" t="s">
        <v>34</v>
      </c>
      <c r="B36" s="65">
        <v>0</v>
      </c>
      <c r="C36" s="65">
        <v>0</v>
      </c>
      <c r="D36" s="305">
        <v>0</v>
      </c>
      <c r="E36" s="65">
        <v>0</v>
      </c>
      <c r="F36" s="69">
        <f>E36-C36</f>
        <v>0</v>
      </c>
      <c r="G36" s="70">
        <f>IF(ISBLANK(F36),"  ",IF(C36&gt;0,F36/C36,IF(F36&gt;0,1,0)))</f>
        <v>0</v>
      </c>
      <c r="I36" s="225"/>
    </row>
    <row r="37" spans="1:14" ht="15" customHeight="1" x14ac:dyDescent="0.25">
      <c r="A37" s="75" t="s">
        <v>36</v>
      </c>
      <c r="B37" s="74"/>
      <c r="C37" s="74"/>
      <c r="D37" s="307"/>
      <c r="E37" s="74"/>
      <c r="F37" s="72"/>
      <c r="G37" s="70" t="str">
        <f>IF(ISBLANK(F37),"  ",IF(C37&gt;0,F37/C37,IF(F37&gt;0,1,0)))</f>
        <v xml:space="preserve">  </v>
      </c>
      <c r="I37" s="225"/>
    </row>
    <row r="38" spans="1:14" s="124" customFormat="1" ht="15" customHeight="1" x14ac:dyDescent="0.25">
      <c r="A38" s="79" t="s">
        <v>38</v>
      </c>
      <c r="B38" s="80">
        <v>12198491</v>
      </c>
      <c r="C38" s="80">
        <v>12198491</v>
      </c>
      <c r="D38" s="311">
        <v>12198491</v>
      </c>
      <c r="E38" s="80">
        <v>15801630</v>
      </c>
      <c r="F38" s="80">
        <f>E38-C38</f>
        <v>3603139</v>
      </c>
      <c r="G38" s="81">
        <f>IF(ISBLANK(F38),"  ",IF(C38&gt;0,F38/C38,IF(F38&gt;0,1,0)))</f>
        <v>0.29537579689159915</v>
      </c>
      <c r="I38" s="226"/>
    </row>
    <row r="39" spans="1:14" ht="15" customHeight="1" x14ac:dyDescent="0.25">
      <c r="A39" s="77" t="s">
        <v>39</v>
      </c>
      <c r="B39" s="74"/>
      <c r="C39" s="74"/>
      <c r="D39" s="307"/>
      <c r="E39" s="74"/>
      <c r="F39" s="74"/>
      <c r="G39" s="66"/>
      <c r="I39" s="225"/>
    </row>
    <row r="40" spans="1:14" ht="15" customHeight="1" x14ac:dyDescent="0.25">
      <c r="A40" s="82" t="s">
        <v>40</v>
      </c>
      <c r="B40" s="69">
        <v>0</v>
      </c>
      <c r="C40" s="69">
        <v>0</v>
      </c>
      <c r="D40" s="306">
        <v>0</v>
      </c>
      <c r="E40" s="69">
        <v>0</v>
      </c>
      <c r="F40" s="69">
        <f>E40-C40</f>
        <v>0</v>
      </c>
      <c r="G40" s="70">
        <f t="shared" ref="G40:G45" si="4">IF(ISBLANK(F40),"  ",IF(C40&gt;0,F40/C40,IF(F40&gt;0,1,0)))</f>
        <v>0</v>
      </c>
      <c r="I40" s="225"/>
    </row>
    <row r="41" spans="1:14" ht="15" customHeight="1" x14ac:dyDescent="0.25">
      <c r="A41" s="83" t="s">
        <v>41</v>
      </c>
      <c r="B41" s="69">
        <v>0</v>
      </c>
      <c r="C41" s="69">
        <v>0</v>
      </c>
      <c r="D41" s="306">
        <v>0</v>
      </c>
      <c r="E41" s="69">
        <v>0</v>
      </c>
      <c r="F41" s="69">
        <f t="shared" ref="F41:F45" si="5">E41-C41</f>
        <v>0</v>
      </c>
      <c r="G41" s="70">
        <f t="shared" si="4"/>
        <v>0</v>
      </c>
      <c r="I41" s="225"/>
    </row>
    <row r="42" spans="1:14" ht="15" customHeight="1" x14ac:dyDescent="0.25">
      <c r="A42" s="83" t="s">
        <v>42</v>
      </c>
      <c r="B42" s="69">
        <v>0</v>
      </c>
      <c r="C42" s="69">
        <v>0</v>
      </c>
      <c r="D42" s="306">
        <v>0</v>
      </c>
      <c r="E42" s="69">
        <v>0</v>
      </c>
      <c r="F42" s="69">
        <f t="shared" si="5"/>
        <v>0</v>
      </c>
      <c r="G42" s="70">
        <f t="shared" si="4"/>
        <v>0</v>
      </c>
      <c r="I42" s="225"/>
    </row>
    <row r="43" spans="1:14" ht="15" customHeight="1" x14ac:dyDescent="0.25">
      <c r="A43" s="83" t="s">
        <v>43</v>
      </c>
      <c r="B43" s="69">
        <v>0</v>
      </c>
      <c r="C43" s="69">
        <v>0</v>
      </c>
      <c r="D43" s="306">
        <v>0</v>
      </c>
      <c r="E43" s="69">
        <v>0</v>
      </c>
      <c r="F43" s="69">
        <f t="shared" si="5"/>
        <v>0</v>
      </c>
      <c r="G43" s="70">
        <f t="shared" si="4"/>
        <v>0</v>
      </c>
      <c r="I43" s="225"/>
    </row>
    <row r="44" spans="1:14" ht="15" customHeight="1" x14ac:dyDescent="0.25">
      <c r="A44" s="84" t="s">
        <v>44</v>
      </c>
      <c r="B44" s="69">
        <v>0</v>
      </c>
      <c r="C44" s="69">
        <v>0</v>
      </c>
      <c r="D44" s="306">
        <v>0</v>
      </c>
      <c r="E44" s="69">
        <v>0</v>
      </c>
      <c r="F44" s="69">
        <f t="shared" si="5"/>
        <v>0</v>
      </c>
      <c r="G44" s="70">
        <f t="shared" si="4"/>
        <v>0</v>
      </c>
      <c r="I44" s="225"/>
    </row>
    <row r="45" spans="1:14" s="124" customFormat="1" ht="15" customHeight="1" x14ac:dyDescent="0.25">
      <c r="A45" s="77" t="s">
        <v>45</v>
      </c>
      <c r="B45" s="85">
        <v>0</v>
      </c>
      <c r="C45" s="85">
        <v>0</v>
      </c>
      <c r="D45" s="315">
        <v>0</v>
      </c>
      <c r="E45" s="85">
        <v>0</v>
      </c>
      <c r="F45" s="87">
        <f t="shared" si="5"/>
        <v>0</v>
      </c>
      <c r="G45" s="81">
        <f t="shared" si="4"/>
        <v>0</v>
      </c>
      <c r="I45" s="226"/>
      <c r="N45" s="124" t="s">
        <v>46</v>
      </c>
    </row>
    <row r="46" spans="1:14" ht="15" customHeight="1" x14ac:dyDescent="0.25">
      <c r="A46" s="75" t="s">
        <v>46</v>
      </c>
      <c r="B46" s="74"/>
      <c r="C46" s="74"/>
      <c r="D46" s="307"/>
      <c r="E46" s="74"/>
      <c r="F46" s="74"/>
      <c r="G46" s="66"/>
      <c r="I46" s="225"/>
    </row>
    <row r="47" spans="1:14" s="124" customFormat="1" ht="15" customHeight="1" x14ac:dyDescent="0.25">
      <c r="A47" s="86" t="s">
        <v>47</v>
      </c>
      <c r="B47" s="87">
        <v>0</v>
      </c>
      <c r="C47" s="87">
        <v>0</v>
      </c>
      <c r="D47" s="310">
        <v>0</v>
      </c>
      <c r="E47" s="87">
        <v>0</v>
      </c>
      <c r="F47" s="87">
        <f>E47-C47</f>
        <v>0</v>
      </c>
      <c r="G47" s="81">
        <f>IF(ISBLANK(F47),"  ",IF(C47&gt;0,F47/C47,IF(F47&gt;0,1,0)))</f>
        <v>0</v>
      </c>
      <c r="I47" s="226"/>
    </row>
    <row r="48" spans="1:14" ht="15" customHeight="1" x14ac:dyDescent="0.25">
      <c r="A48" s="75" t="s">
        <v>46</v>
      </c>
      <c r="B48" s="80"/>
      <c r="C48" s="80"/>
      <c r="D48" s="311"/>
      <c r="E48" s="80"/>
      <c r="F48" s="74"/>
      <c r="G48" s="66"/>
      <c r="I48" s="226"/>
    </row>
    <row r="49" spans="1:10" ht="15" customHeight="1" x14ac:dyDescent="0.25">
      <c r="A49" s="86" t="s">
        <v>198</v>
      </c>
      <c r="B49" s="87">
        <v>0</v>
      </c>
      <c r="C49" s="87">
        <v>0</v>
      </c>
      <c r="D49" s="310">
        <v>2076000</v>
      </c>
      <c r="E49" s="87">
        <v>0</v>
      </c>
      <c r="F49" s="87">
        <f>E49-C49</f>
        <v>0</v>
      </c>
      <c r="G49" s="81">
        <f>IF(ISBLANK(F49)," ",IF(C49&gt;0,F49/C49,IF(F49&gt;0,1,0)))</f>
        <v>0</v>
      </c>
      <c r="I49" s="226"/>
    </row>
    <row r="50" spans="1:10" ht="15" customHeight="1" x14ac:dyDescent="0.25">
      <c r="A50" s="73"/>
      <c r="B50" s="65"/>
      <c r="C50" s="65"/>
      <c r="D50" s="305"/>
      <c r="E50" s="65"/>
      <c r="F50" s="65"/>
      <c r="G50" s="67"/>
      <c r="I50" s="225"/>
    </row>
    <row r="51" spans="1:10" s="124" customFormat="1" ht="15" customHeight="1" x14ac:dyDescent="0.25">
      <c r="A51" s="86" t="s">
        <v>48</v>
      </c>
      <c r="B51" s="87">
        <v>0</v>
      </c>
      <c r="C51" s="87">
        <v>0</v>
      </c>
      <c r="D51" s="310">
        <v>0</v>
      </c>
      <c r="E51" s="87">
        <v>0</v>
      </c>
      <c r="F51" s="87">
        <f>E51-C51</f>
        <v>0</v>
      </c>
      <c r="G51" s="81">
        <f>IF(ISBLANK(F51),"  ",IF(C51&gt;0,F51/C51,IF(F51&gt;0,1,0)))</f>
        <v>0</v>
      </c>
      <c r="I51" s="226"/>
    </row>
    <row r="52" spans="1:10" ht="15" customHeight="1" x14ac:dyDescent="0.25">
      <c r="A52" s="75" t="s">
        <v>46</v>
      </c>
      <c r="B52" s="74"/>
      <c r="C52" s="74"/>
      <c r="D52" s="307"/>
      <c r="E52" s="74"/>
      <c r="F52" s="74"/>
      <c r="G52" s="66"/>
      <c r="I52" s="225"/>
    </row>
    <row r="53" spans="1:10" s="124" customFormat="1" ht="15" customHeight="1" x14ac:dyDescent="0.25">
      <c r="A53" s="77" t="s">
        <v>49</v>
      </c>
      <c r="B53" s="85">
        <v>17250000</v>
      </c>
      <c r="C53" s="85">
        <v>17250000</v>
      </c>
      <c r="D53" s="315">
        <v>17250000</v>
      </c>
      <c r="E53" s="85">
        <v>17750000</v>
      </c>
      <c r="F53" s="85">
        <f>E53-C53</f>
        <v>500000</v>
      </c>
      <c r="G53" s="81">
        <f>IF(ISBLANK(F53),"  ",IF(C53&gt;0,F53/C53,IF(F53&gt;0,1,0)))</f>
        <v>2.8985507246376812E-2</v>
      </c>
      <c r="I53" s="226"/>
    </row>
    <row r="54" spans="1:10" ht="15" customHeight="1" x14ac:dyDescent="0.25">
      <c r="A54" s="75" t="s">
        <v>46</v>
      </c>
      <c r="B54" s="74"/>
      <c r="C54" s="74"/>
      <c r="D54" s="307"/>
      <c r="E54" s="74"/>
      <c r="F54" s="74"/>
      <c r="G54" s="66"/>
      <c r="I54" s="225"/>
    </row>
    <row r="55" spans="1:10" s="124" customFormat="1" ht="15" customHeight="1" x14ac:dyDescent="0.25">
      <c r="A55" s="88" t="s">
        <v>50</v>
      </c>
      <c r="B55" s="89">
        <v>0</v>
      </c>
      <c r="C55" s="89">
        <v>0</v>
      </c>
      <c r="D55" s="316">
        <v>0</v>
      </c>
      <c r="E55" s="89">
        <v>0</v>
      </c>
      <c r="F55" s="89">
        <f>E55-C55</f>
        <v>0</v>
      </c>
      <c r="G55" s="81">
        <f>IF(ISBLANK(F55),"  ",IF(C55&gt;0,F55/C55,IF(F55&gt;0,1,0)))</f>
        <v>0</v>
      </c>
      <c r="I55" s="226"/>
    </row>
    <row r="56" spans="1:10" ht="15" customHeight="1" x14ac:dyDescent="0.25">
      <c r="A56" s="77"/>
      <c r="B56" s="65"/>
      <c r="C56" s="65"/>
      <c r="D56" s="305"/>
      <c r="E56" s="65"/>
      <c r="F56" s="65"/>
      <c r="G56" s="90"/>
      <c r="I56" s="225"/>
    </row>
    <row r="57" spans="1:10" s="124" customFormat="1" ht="15" customHeight="1" x14ac:dyDescent="0.25">
      <c r="A57" s="77" t="s">
        <v>51</v>
      </c>
      <c r="B57" s="85">
        <v>0</v>
      </c>
      <c r="C57" s="85">
        <v>0</v>
      </c>
      <c r="D57" s="315">
        <v>0</v>
      </c>
      <c r="E57" s="85">
        <v>0</v>
      </c>
      <c r="F57" s="89">
        <f>E57-C57</f>
        <v>0</v>
      </c>
      <c r="G57" s="81">
        <f>IF(ISBLANK(F57),"  ",IF(C57&gt;0,F57/C57,IF(F57&gt;0,1,0)))</f>
        <v>0</v>
      </c>
      <c r="I57" s="226"/>
    </row>
    <row r="58" spans="1:10" ht="15" customHeight="1" x14ac:dyDescent="0.25">
      <c r="A58" s="75"/>
      <c r="B58" s="74"/>
      <c r="C58" s="74"/>
      <c r="D58" s="307"/>
      <c r="E58" s="74"/>
      <c r="F58" s="74"/>
      <c r="G58" s="66"/>
      <c r="I58" s="225"/>
    </row>
    <row r="59" spans="1:10" s="124" customFormat="1" ht="15" customHeight="1" x14ac:dyDescent="0.25">
      <c r="A59" s="91" t="s">
        <v>52</v>
      </c>
      <c r="B59" s="85">
        <v>29448491</v>
      </c>
      <c r="C59" s="85">
        <v>29448491</v>
      </c>
      <c r="D59" s="315">
        <v>31524491</v>
      </c>
      <c r="E59" s="85">
        <v>33551630</v>
      </c>
      <c r="F59" s="85">
        <f>E59-C59</f>
        <v>4103139</v>
      </c>
      <c r="G59" s="81">
        <f>IF(ISBLANK(F59),"  ",IF(C59&gt;0,F59/C59,IF(F59&gt;0,1,0)))</f>
        <v>0.13933274204100984</v>
      </c>
      <c r="I59" s="226"/>
    </row>
    <row r="60" spans="1:10" ht="15" customHeight="1" x14ac:dyDescent="0.25">
      <c r="A60" s="92"/>
      <c r="B60" s="74"/>
      <c r="C60" s="74"/>
      <c r="D60" s="307"/>
      <c r="E60" s="74"/>
      <c r="F60" s="74"/>
      <c r="G60" s="66" t="s">
        <v>46</v>
      </c>
      <c r="I60" s="225"/>
    </row>
    <row r="61" spans="1:10" ht="15" customHeight="1" x14ac:dyDescent="0.25">
      <c r="A61" s="93"/>
      <c r="B61" s="65"/>
      <c r="C61" s="65"/>
      <c r="D61" s="305"/>
      <c r="E61" s="65"/>
      <c r="F61" s="65"/>
      <c r="G61" s="67" t="s">
        <v>46</v>
      </c>
      <c r="I61" s="225"/>
    </row>
    <row r="62" spans="1:10" ht="15" customHeight="1" x14ac:dyDescent="0.25">
      <c r="A62" s="91" t="s">
        <v>53</v>
      </c>
      <c r="B62" s="65"/>
      <c r="C62" s="65"/>
      <c r="D62" s="305"/>
      <c r="E62" s="65"/>
      <c r="F62" s="65"/>
      <c r="G62" s="67"/>
      <c r="I62" s="225"/>
    </row>
    <row r="63" spans="1:10" ht="15" customHeight="1" x14ac:dyDescent="0.25">
      <c r="A63" s="73" t="s">
        <v>54</v>
      </c>
      <c r="B63" s="65">
        <v>14836248</v>
      </c>
      <c r="C63" s="65">
        <v>14836248</v>
      </c>
      <c r="D63" s="305">
        <v>16912248</v>
      </c>
      <c r="E63" s="65">
        <v>16719560</v>
      </c>
      <c r="F63" s="230">
        <f>E63-C63</f>
        <v>1883312</v>
      </c>
      <c r="G63" s="70">
        <f t="shared" ref="G63:G76" si="6">IF(ISBLANK(F63),"  ",IF(C63&gt;0,F63/C63,IF(F63&gt;0,1,0)))</f>
        <v>0.12693991095322751</v>
      </c>
      <c r="I63" s="225"/>
      <c r="J63" s="187"/>
    </row>
    <row r="64" spans="1:10" ht="15" customHeight="1" x14ac:dyDescent="0.25">
      <c r="A64" s="75" t="s">
        <v>55</v>
      </c>
      <c r="B64" s="74">
        <v>0</v>
      </c>
      <c r="C64" s="74">
        <v>0</v>
      </c>
      <c r="D64" s="307">
        <v>0</v>
      </c>
      <c r="E64" s="74">
        <v>0</v>
      </c>
      <c r="F64" s="230">
        <f t="shared" ref="F64:F76" si="7">E64-C64</f>
        <v>0</v>
      </c>
      <c r="G64" s="70">
        <f t="shared" si="6"/>
        <v>0</v>
      </c>
      <c r="I64" s="225"/>
      <c r="J64" s="187"/>
    </row>
    <row r="65" spans="1:10" ht="15" customHeight="1" x14ac:dyDescent="0.25">
      <c r="A65" s="75" t="s">
        <v>56</v>
      </c>
      <c r="B65" s="74">
        <v>0</v>
      </c>
      <c r="C65" s="74">
        <v>0</v>
      </c>
      <c r="D65" s="307">
        <v>0</v>
      </c>
      <c r="E65" s="74">
        <v>0</v>
      </c>
      <c r="F65" s="230">
        <f t="shared" si="7"/>
        <v>0</v>
      </c>
      <c r="G65" s="70">
        <f t="shared" si="6"/>
        <v>0</v>
      </c>
      <c r="I65" s="225"/>
      <c r="J65" s="187"/>
    </row>
    <row r="66" spans="1:10" ht="15" customHeight="1" x14ac:dyDescent="0.25">
      <c r="A66" s="75" t="s">
        <v>57</v>
      </c>
      <c r="B66" s="74">
        <v>2561183</v>
      </c>
      <c r="C66" s="74">
        <v>2561183</v>
      </c>
      <c r="D66" s="307">
        <v>2561183</v>
      </c>
      <c r="E66" s="74">
        <v>3206143</v>
      </c>
      <c r="F66" s="230">
        <f t="shared" si="7"/>
        <v>644960</v>
      </c>
      <c r="G66" s="70">
        <f t="shared" si="6"/>
        <v>0.25182113109449811</v>
      </c>
      <c r="I66" s="225"/>
      <c r="J66" s="187"/>
    </row>
    <row r="67" spans="1:10" ht="15" customHeight="1" x14ac:dyDescent="0.25">
      <c r="A67" s="75" t="s">
        <v>58</v>
      </c>
      <c r="B67" s="74">
        <v>3723888</v>
      </c>
      <c r="C67" s="74">
        <v>3723888</v>
      </c>
      <c r="D67" s="307">
        <v>3723888</v>
      </c>
      <c r="E67" s="74">
        <v>4407178</v>
      </c>
      <c r="F67" s="230">
        <f t="shared" si="7"/>
        <v>683290</v>
      </c>
      <c r="G67" s="70">
        <f t="shared" si="6"/>
        <v>0.18348833262439687</v>
      </c>
      <c r="I67" s="225"/>
      <c r="J67" s="187"/>
    </row>
    <row r="68" spans="1:10" ht="15" customHeight="1" x14ac:dyDescent="0.25">
      <c r="A68" s="75" t="s">
        <v>59</v>
      </c>
      <c r="B68" s="74">
        <v>4955223</v>
      </c>
      <c r="C68" s="74">
        <v>4955223</v>
      </c>
      <c r="D68" s="307">
        <v>4955223</v>
      </c>
      <c r="E68" s="74">
        <v>5645900</v>
      </c>
      <c r="F68" s="230">
        <f t="shared" si="7"/>
        <v>690677</v>
      </c>
      <c r="G68" s="70">
        <f t="shared" si="6"/>
        <v>0.13938363621576669</v>
      </c>
      <c r="I68" s="225"/>
      <c r="J68" s="187"/>
    </row>
    <row r="69" spans="1:10" ht="15" customHeight="1" x14ac:dyDescent="0.25">
      <c r="A69" s="75" t="s">
        <v>60</v>
      </c>
      <c r="B69" s="74">
        <v>38390</v>
      </c>
      <c r="C69" s="74">
        <v>38390</v>
      </c>
      <c r="D69" s="307">
        <v>38390</v>
      </c>
      <c r="E69" s="74">
        <v>0</v>
      </c>
      <c r="F69" s="230">
        <f t="shared" si="7"/>
        <v>-38390</v>
      </c>
      <c r="G69" s="70">
        <f t="shared" si="6"/>
        <v>-1</v>
      </c>
      <c r="I69" s="225"/>
      <c r="J69" s="187"/>
    </row>
    <row r="70" spans="1:10" ht="15" customHeight="1" x14ac:dyDescent="0.25">
      <c r="A70" s="75" t="s">
        <v>61</v>
      </c>
      <c r="B70" s="74">
        <v>2413049</v>
      </c>
      <c r="C70" s="74">
        <v>2413049</v>
      </c>
      <c r="D70" s="307">
        <v>2413049</v>
      </c>
      <c r="E70" s="74">
        <v>2252690</v>
      </c>
      <c r="F70" s="230">
        <f t="shared" si="7"/>
        <v>-160359</v>
      </c>
      <c r="G70" s="70">
        <f t="shared" si="6"/>
        <v>-6.6454929013045325E-2</v>
      </c>
      <c r="I70" s="225"/>
      <c r="J70" s="187"/>
    </row>
    <row r="71" spans="1:10" s="124" customFormat="1" ht="15" customHeight="1" x14ac:dyDescent="0.25">
      <c r="A71" s="94" t="s">
        <v>62</v>
      </c>
      <c r="B71" s="80">
        <v>28527981</v>
      </c>
      <c r="C71" s="80">
        <v>28527981</v>
      </c>
      <c r="D71" s="311">
        <v>30603981</v>
      </c>
      <c r="E71" s="80">
        <v>32231471</v>
      </c>
      <c r="F71" s="89">
        <f t="shared" si="7"/>
        <v>3703490</v>
      </c>
      <c r="G71" s="81">
        <f t="shared" si="6"/>
        <v>0.12981956206434658</v>
      </c>
      <c r="I71" s="226"/>
      <c r="J71" s="187"/>
    </row>
    <row r="72" spans="1:10" ht="15" customHeight="1" x14ac:dyDescent="0.25">
      <c r="A72" s="75" t="s">
        <v>63</v>
      </c>
      <c r="B72" s="74">
        <v>0</v>
      </c>
      <c r="C72" s="74">
        <v>0</v>
      </c>
      <c r="D72" s="307">
        <v>0</v>
      </c>
      <c r="E72" s="74">
        <v>0</v>
      </c>
      <c r="F72" s="230">
        <f t="shared" si="7"/>
        <v>0</v>
      </c>
      <c r="G72" s="70">
        <f t="shared" si="6"/>
        <v>0</v>
      </c>
      <c r="I72" s="225"/>
      <c r="J72" s="187"/>
    </row>
    <row r="73" spans="1:10" ht="15" customHeight="1" x14ac:dyDescent="0.25">
      <c r="A73" s="75" t="s">
        <v>64</v>
      </c>
      <c r="B73" s="74">
        <v>920510</v>
      </c>
      <c r="C73" s="74">
        <v>920510</v>
      </c>
      <c r="D73" s="307">
        <v>920510</v>
      </c>
      <c r="E73" s="74">
        <v>1320159</v>
      </c>
      <c r="F73" s="230">
        <f t="shared" si="7"/>
        <v>399649</v>
      </c>
      <c r="G73" s="70">
        <f t="shared" si="6"/>
        <v>0.43416041107646847</v>
      </c>
      <c r="I73" s="225"/>
      <c r="J73" s="187"/>
    </row>
    <row r="74" spans="1:10" ht="15" customHeight="1" x14ac:dyDescent="0.25">
      <c r="A74" s="75" t="s">
        <v>65</v>
      </c>
      <c r="B74" s="74">
        <v>0</v>
      </c>
      <c r="C74" s="74">
        <v>0</v>
      </c>
      <c r="D74" s="307">
        <v>0</v>
      </c>
      <c r="E74" s="74">
        <v>0</v>
      </c>
      <c r="F74" s="230">
        <f t="shared" si="7"/>
        <v>0</v>
      </c>
      <c r="G74" s="70">
        <f t="shared" si="6"/>
        <v>0</v>
      </c>
      <c r="I74" s="225"/>
      <c r="J74" s="187"/>
    </row>
    <row r="75" spans="1:10" ht="15" customHeight="1" x14ac:dyDescent="0.25">
      <c r="A75" s="75" t="s">
        <v>66</v>
      </c>
      <c r="B75" s="74">
        <v>0</v>
      </c>
      <c r="C75" s="74">
        <v>0</v>
      </c>
      <c r="D75" s="307">
        <v>0</v>
      </c>
      <c r="E75" s="74">
        <v>0</v>
      </c>
      <c r="F75" s="230">
        <f t="shared" si="7"/>
        <v>0</v>
      </c>
      <c r="G75" s="70">
        <f t="shared" si="6"/>
        <v>0</v>
      </c>
      <c r="I75" s="225"/>
      <c r="J75" s="187"/>
    </row>
    <row r="76" spans="1:10" s="124" customFormat="1" ht="15" customHeight="1" x14ac:dyDescent="0.25">
      <c r="A76" s="95" t="s">
        <v>67</v>
      </c>
      <c r="B76" s="96">
        <v>29448491</v>
      </c>
      <c r="C76" s="96">
        <v>29448491</v>
      </c>
      <c r="D76" s="317">
        <v>31524491</v>
      </c>
      <c r="E76" s="96">
        <v>33551630</v>
      </c>
      <c r="F76" s="89">
        <f t="shared" si="7"/>
        <v>4103139</v>
      </c>
      <c r="G76" s="81">
        <f t="shared" si="6"/>
        <v>0.13933274204100984</v>
      </c>
      <c r="I76" s="226"/>
      <c r="J76" s="187"/>
    </row>
    <row r="77" spans="1:10" ht="15" customHeight="1" x14ac:dyDescent="0.25">
      <c r="A77" s="93"/>
      <c r="B77" s="65"/>
      <c r="C77" s="65"/>
      <c r="D77" s="305"/>
      <c r="E77" s="65"/>
      <c r="F77" s="65"/>
      <c r="G77" s="67"/>
      <c r="I77" s="225"/>
      <c r="J77" s="187"/>
    </row>
    <row r="78" spans="1:10" ht="15" customHeight="1" x14ac:dyDescent="0.25">
      <c r="A78" s="91" t="s">
        <v>68</v>
      </c>
      <c r="B78" s="65"/>
      <c r="C78" s="65"/>
      <c r="D78" s="305"/>
      <c r="E78" s="65"/>
      <c r="F78" s="65"/>
      <c r="G78" s="67"/>
      <c r="I78" s="225"/>
      <c r="J78" s="187"/>
    </row>
    <row r="79" spans="1:10" ht="15" customHeight="1" x14ac:dyDescent="0.25">
      <c r="A79" s="73" t="s">
        <v>69</v>
      </c>
      <c r="B79" s="69">
        <v>14987869</v>
      </c>
      <c r="C79" s="69">
        <v>14987869</v>
      </c>
      <c r="D79" s="306">
        <v>16191949</v>
      </c>
      <c r="E79" s="69">
        <v>17085645</v>
      </c>
      <c r="F79" s="65">
        <f>E79-C79</f>
        <v>2097776</v>
      </c>
      <c r="G79" s="70">
        <f t="shared" ref="G79:G97" si="8">IF(ISBLANK(F79),"  ",IF(C79&gt;0,F79/C79,IF(F79&gt;0,1,0)))</f>
        <v>0.13996492763581</v>
      </c>
      <c r="I79" s="225"/>
      <c r="J79" s="187"/>
    </row>
    <row r="80" spans="1:10" ht="15" customHeight="1" x14ac:dyDescent="0.25">
      <c r="A80" s="75" t="s">
        <v>70</v>
      </c>
      <c r="B80" s="72">
        <v>160891</v>
      </c>
      <c r="C80" s="72">
        <v>160891</v>
      </c>
      <c r="D80" s="314">
        <v>160891</v>
      </c>
      <c r="E80" s="72">
        <v>166000</v>
      </c>
      <c r="F80" s="74">
        <f>E80-C80</f>
        <v>5109</v>
      </c>
      <c r="G80" s="70">
        <f t="shared" si="8"/>
        <v>3.1754417587062045E-2</v>
      </c>
      <c r="I80" s="225"/>
      <c r="J80" s="187"/>
    </row>
    <row r="81" spans="1:10" ht="15" customHeight="1" x14ac:dyDescent="0.25">
      <c r="A81" s="75" t="s">
        <v>71</v>
      </c>
      <c r="B81" s="65">
        <v>7506528</v>
      </c>
      <c r="C81" s="65">
        <v>7506528</v>
      </c>
      <c r="D81" s="305">
        <v>8378448</v>
      </c>
      <c r="E81" s="65">
        <v>8461133</v>
      </c>
      <c r="F81" s="74">
        <f t="shared" ref="F81:F96" si="9">E81-C81</f>
        <v>954605</v>
      </c>
      <c r="G81" s="70">
        <f t="shared" si="8"/>
        <v>0.12716997791788695</v>
      </c>
      <c r="I81" s="225"/>
      <c r="J81" s="187"/>
    </row>
    <row r="82" spans="1:10" s="124" customFormat="1" ht="15" customHeight="1" x14ac:dyDescent="0.25">
      <c r="A82" s="94" t="s">
        <v>72</v>
      </c>
      <c r="B82" s="96">
        <v>22655288</v>
      </c>
      <c r="C82" s="96">
        <v>22655288</v>
      </c>
      <c r="D82" s="317">
        <v>24731288</v>
      </c>
      <c r="E82" s="96">
        <v>25712778</v>
      </c>
      <c r="F82" s="80">
        <f t="shared" si="9"/>
        <v>3057490</v>
      </c>
      <c r="G82" s="81">
        <f t="shared" si="8"/>
        <v>0.13495701312647185</v>
      </c>
      <c r="I82" s="226"/>
      <c r="J82" s="187"/>
    </row>
    <row r="83" spans="1:10" ht="15" customHeight="1" x14ac:dyDescent="0.25">
      <c r="A83" s="75" t="s">
        <v>73</v>
      </c>
      <c r="B83" s="72">
        <v>19019</v>
      </c>
      <c r="C83" s="72">
        <v>19019</v>
      </c>
      <c r="D83" s="314">
        <v>19019</v>
      </c>
      <c r="E83" s="72">
        <v>411950</v>
      </c>
      <c r="F83" s="74">
        <f t="shared" si="9"/>
        <v>392931</v>
      </c>
      <c r="G83" s="70">
        <f t="shared" si="8"/>
        <v>20.659919028340081</v>
      </c>
      <c r="I83" s="225"/>
      <c r="J83" s="187"/>
    </row>
    <row r="84" spans="1:10" ht="15" customHeight="1" x14ac:dyDescent="0.25">
      <c r="A84" s="75" t="s">
        <v>74</v>
      </c>
      <c r="B84" s="69">
        <v>3906446</v>
      </c>
      <c r="C84" s="69">
        <v>3906446</v>
      </c>
      <c r="D84" s="306">
        <v>3906446</v>
      </c>
      <c r="E84" s="69">
        <v>4155865</v>
      </c>
      <c r="F84" s="74">
        <f t="shared" si="9"/>
        <v>249419</v>
      </c>
      <c r="G84" s="70">
        <f t="shared" si="8"/>
        <v>6.3848060359723388E-2</v>
      </c>
      <c r="I84" s="225"/>
      <c r="J84" s="187"/>
    </row>
    <row r="85" spans="1:10" ht="15" customHeight="1" x14ac:dyDescent="0.25">
      <c r="A85" s="75" t="s">
        <v>75</v>
      </c>
      <c r="B85" s="65">
        <v>164701</v>
      </c>
      <c r="C85" s="65">
        <v>164701</v>
      </c>
      <c r="D85" s="305">
        <v>164701</v>
      </c>
      <c r="E85" s="65">
        <v>343620</v>
      </c>
      <c r="F85" s="74">
        <f t="shared" si="9"/>
        <v>178919</v>
      </c>
      <c r="G85" s="70">
        <f t="shared" si="8"/>
        <v>1.086326130381722</v>
      </c>
      <c r="I85" s="225"/>
      <c r="J85" s="187"/>
    </row>
    <row r="86" spans="1:10" s="124" customFormat="1" ht="15" customHeight="1" x14ac:dyDescent="0.25">
      <c r="A86" s="78" t="s">
        <v>76</v>
      </c>
      <c r="B86" s="96">
        <v>4090166</v>
      </c>
      <c r="C86" s="96">
        <v>4090166</v>
      </c>
      <c r="D86" s="317">
        <v>4090166</v>
      </c>
      <c r="E86" s="96">
        <v>4911435</v>
      </c>
      <c r="F86" s="74">
        <f t="shared" si="9"/>
        <v>821269</v>
      </c>
      <c r="G86" s="81">
        <f t="shared" si="8"/>
        <v>0.20079111703534772</v>
      </c>
      <c r="I86" s="226"/>
      <c r="J86" s="187"/>
    </row>
    <row r="87" spans="1:10" ht="15" customHeight="1" x14ac:dyDescent="0.25">
      <c r="A87" s="75" t="s">
        <v>77</v>
      </c>
      <c r="B87" s="65">
        <v>1275099</v>
      </c>
      <c r="C87" s="65">
        <v>1275099</v>
      </c>
      <c r="D87" s="305">
        <v>1275099</v>
      </c>
      <c r="E87" s="65">
        <v>1238610</v>
      </c>
      <c r="F87" s="74">
        <f t="shared" si="9"/>
        <v>-36489</v>
      </c>
      <c r="G87" s="70">
        <f t="shared" si="8"/>
        <v>-2.8616601534469089E-2</v>
      </c>
      <c r="I87" s="225"/>
      <c r="J87" s="187"/>
    </row>
    <row r="88" spans="1:10" ht="15" customHeight="1" x14ac:dyDescent="0.25">
      <c r="A88" s="75" t="s">
        <v>78</v>
      </c>
      <c r="B88" s="74">
        <v>347177</v>
      </c>
      <c r="C88" s="74">
        <v>347177</v>
      </c>
      <c r="D88" s="307">
        <v>347177</v>
      </c>
      <c r="E88" s="74">
        <v>340568</v>
      </c>
      <c r="F88" s="74">
        <f t="shared" si="9"/>
        <v>-6609</v>
      </c>
      <c r="G88" s="70">
        <f t="shared" si="8"/>
        <v>-1.9036399300644918E-2</v>
      </c>
      <c r="I88" s="225"/>
      <c r="J88" s="187"/>
    </row>
    <row r="89" spans="1:10" ht="15" customHeight="1" x14ac:dyDescent="0.25">
      <c r="A89" s="75" t="s">
        <v>79</v>
      </c>
      <c r="B89" s="74">
        <v>0</v>
      </c>
      <c r="C89" s="74">
        <v>0</v>
      </c>
      <c r="D89" s="307">
        <v>0</v>
      </c>
      <c r="E89" s="74">
        <v>0</v>
      </c>
      <c r="F89" s="74">
        <f t="shared" si="9"/>
        <v>0</v>
      </c>
      <c r="G89" s="70">
        <f t="shared" si="8"/>
        <v>0</v>
      </c>
      <c r="I89" s="225"/>
      <c r="J89" s="187"/>
    </row>
    <row r="90" spans="1:10" ht="15" customHeight="1" x14ac:dyDescent="0.25">
      <c r="A90" s="75" t="s">
        <v>80</v>
      </c>
      <c r="B90" s="74">
        <v>920510</v>
      </c>
      <c r="C90" s="74">
        <v>920510</v>
      </c>
      <c r="D90" s="307">
        <v>920510</v>
      </c>
      <c r="E90" s="74">
        <v>1320159</v>
      </c>
      <c r="F90" s="74">
        <f t="shared" si="9"/>
        <v>399649</v>
      </c>
      <c r="G90" s="70">
        <f t="shared" si="8"/>
        <v>0.43416041107646847</v>
      </c>
      <c r="I90" s="225"/>
      <c r="J90" s="187"/>
    </row>
    <row r="91" spans="1:10" s="124" customFormat="1" ht="15" customHeight="1" x14ac:dyDescent="0.25">
      <c r="A91" s="78" t="s">
        <v>81</v>
      </c>
      <c r="B91" s="80">
        <v>2542786</v>
      </c>
      <c r="C91" s="80">
        <v>2542786</v>
      </c>
      <c r="D91" s="311">
        <v>2542786</v>
      </c>
      <c r="E91" s="80">
        <v>2899337</v>
      </c>
      <c r="F91" s="80">
        <f t="shared" si="9"/>
        <v>356551</v>
      </c>
      <c r="G91" s="81">
        <f t="shared" si="8"/>
        <v>0.14022060841926925</v>
      </c>
      <c r="I91" s="226"/>
      <c r="J91" s="187"/>
    </row>
    <row r="92" spans="1:10" ht="15" customHeight="1" x14ac:dyDescent="0.25">
      <c r="A92" s="75" t="s">
        <v>82</v>
      </c>
      <c r="B92" s="74">
        <v>160116</v>
      </c>
      <c r="C92" s="74">
        <v>160116</v>
      </c>
      <c r="D92" s="307">
        <v>160116</v>
      </c>
      <c r="E92" s="74">
        <v>15080</v>
      </c>
      <c r="F92" s="74">
        <f t="shared" si="9"/>
        <v>-145036</v>
      </c>
      <c r="G92" s="70">
        <f t="shared" si="8"/>
        <v>-0.90581828174573431</v>
      </c>
      <c r="I92" s="225"/>
      <c r="J92" s="187"/>
    </row>
    <row r="93" spans="1:10" ht="15" customHeight="1" x14ac:dyDescent="0.25">
      <c r="A93" s="75" t="s">
        <v>83</v>
      </c>
      <c r="B93" s="74">
        <v>135</v>
      </c>
      <c r="C93" s="74">
        <v>135</v>
      </c>
      <c r="D93" s="307">
        <v>135</v>
      </c>
      <c r="E93" s="74">
        <v>13000</v>
      </c>
      <c r="F93" s="74">
        <f t="shared" si="9"/>
        <v>12865</v>
      </c>
      <c r="G93" s="70">
        <f t="shared" si="8"/>
        <v>95.296296296296291</v>
      </c>
      <c r="I93" s="225"/>
      <c r="J93" s="187"/>
    </row>
    <row r="94" spans="1:10" ht="15" customHeight="1" x14ac:dyDescent="0.25">
      <c r="A94" s="83" t="s">
        <v>84</v>
      </c>
      <c r="B94" s="74">
        <v>0</v>
      </c>
      <c r="C94" s="74">
        <v>0</v>
      </c>
      <c r="D94" s="307">
        <v>0</v>
      </c>
      <c r="E94" s="74">
        <v>0</v>
      </c>
      <c r="F94" s="74">
        <f t="shared" si="9"/>
        <v>0</v>
      </c>
      <c r="G94" s="70">
        <f t="shared" si="8"/>
        <v>0</v>
      </c>
      <c r="I94" s="225"/>
      <c r="J94" s="187"/>
    </row>
    <row r="95" spans="1:10" s="124" customFormat="1" ht="15" customHeight="1" x14ac:dyDescent="0.25">
      <c r="A95" s="97" t="s">
        <v>85</v>
      </c>
      <c r="B95" s="96">
        <v>160251</v>
      </c>
      <c r="C95" s="96">
        <v>160251</v>
      </c>
      <c r="D95" s="317">
        <v>160251</v>
      </c>
      <c r="E95" s="96">
        <v>28080</v>
      </c>
      <c r="F95" s="74">
        <f t="shared" si="9"/>
        <v>-132171</v>
      </c>
      <c r="G95" s="81">
        <f t="shared" si="8"/>
        <v>-0.82477488440009739</v>
      </c>
      <c r="I95" s="226"/>
      <c r="J95" s="187"/>
    </row>
    <row r="96" spans="1:10" ht="15" customHeight="1" x14ac:dyDescent="0.25">
      <c r="A96" s="83" t="s">
        <v>86</v>
      </c>
      <c r="B96" s="74">
        <v>0</v>
      </c>
      <c r="C96" s="74">
        <v>0</v>
      </c>
      <c r="D96" s="307">
        <v>0</v>
      </c>
      <c r="E96" s="74">
        <v>0</v>
      </c>
      <c r="F96" s="74">
        <f t="shared" si="9"/>
        <v>0</v>
      </c>
      <c r="G96" s="70">
        <f t="shared" si="8"/>
        <v>0</v>
      </c>
      <c r="I96" s="225"/>
      <c r="J96" s="187"/>
    </row>
    <row r="97" spans="1:10" s="124" customFormat="1" ht="15" customHeight="1" thickBot="1" x14ac:dyDescent="0.3">
      <c r="A97" s="195" t="s">
        <v>67</v>
      </c>
      <c r="B97" s="196">
        <v>29448491</v>
      </c>
      <c r="C97" s="196">
        <v>29448491</v>
      </c>
      <c r="D97" s="313">
        <v>31524491</v>
      </c>
      <c r="E97" s="196">
        <v>33551630</v>
      </c>
      <c r="F97" s="196">
        <f>E97-C97</f>
        <v>4103139</v>
      </c>
      <c r="G97" s="198">
        <f t="shared" si="8"/>
        <v>0.13933274204100984</v>
      </c>
      <c r="I97" s="226"/>
      <c r="J97" s="187"/>
    </row>
    <row r="98" spans="1:10" ht="15" customHeight="1" thickTop="1" x14ac:dyDescent="0.4">
      <c r="A98" s="4"/>
      <c r="B98" s="5"/>
      <c r="C98" s="5"/>
      <c r="D98" s="142"/>
      <c r="E98" s="5"/>
      <c r="F98" s="5"/>
      <c r="G98" s="6" t="s">
        <v>46</v>
      </c>
      <c r="I98" s="142"/>
      <c r="J98" s="142"/>
    </row>
    <row r="99" spans="1:10" x14ac:dyDescent="0.25">
      <c r="A99" s="11" t="s">
        <v>196</v>
      </c>
    </row>
    <row r="100" spans="1:10" x14ac:dyDescent="0.25">
      <c r="A100" s="11" t="s">
        <v>190</v>
      </c>
    </row>
  </sheetData>
  <mergeCells count="1">
    <mergeCell ref="D2:D3"/>
  </mergeCells>
  <hyperlinks>
    <hyperlink ref="J2" location="Home!A1" tooltip="Home" display="Home" xr:uid="{00000000-0004-0000-3200-000000000000}"/>
  </hyperlinks>
  <printOptions horizontalCentered="1" verticalCentered="1"/>
  <pageMargins left="0.25" right="0.25" top="0.75" bottom="0.75" header="0.3" footer="0.3"/>
  <pageSetup scale="46" fitToWidth="0" orientation="portrait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sheetPr codeName="Sheet52">
    <pageSetUpPr fitToPage="1"/>
  </sheetPr>
  <dimension ref="A1:N100"/>
  <sheetViews>
    <sheetView workbookViewId="0">
      <pane xSplit="1" ySplit="5" topLeftCell="B6" activePane="bottomRight" state="frozen"/>
      <selection activeCell="I2" sqref="I2"/>
      <selection pane="topRight" activeCell="I2" sqref="I2"/>
      <selection pane="bottomLeft" activeCell="I2" sqref="I2"/>
      <selection pane="bottomRight" activeCell="I2" sqref="I2"/>
    </sheetView>
  </sheetViews>
  <sheetFormatPr defaultColWidth="9.140625" defaultRowHeight="15.75" x14ac:dyDescent="0.25"/>
  <cols>
    <col min="1" max="1" width="66.5703125" style="11" customWidth="1"/>
    <col min="2" max="3" width="23.7109375" style="12" customWidth="1"/>
    <col min="4" max="4" width="27.140625" style="139" bestFit="1" customWidth="1"/>
    <col min="5" max="6" width="23.7109375" style="12" customWidth="1"/>
    <col min="7" max="7" width="23.7109375" style="13" customWidth="1"/>
    <col min="9" max="9" width="7.7109375" style="139" customWidth="1"/>
    <col min="10" max="10" width="11.5703125" style="139" customWidth="1"/>
    <col min="11" max="16384" width="9.140625" style="139"/>
  </cols>
  <sheetData>
    <row r="1" spans="1:10" ht="19.5" customHeight="1" thickBot="1" x14ac:dyDescent="0.3">
      <c r="A1" s="30" t="s">
        <v>0</v>
      </c>
      <c r="B1" s="31"/>
      <c r="D1" s="210"/>
      <c r="E1" s="32" t="s">
        <v>1</v>
      </c>
      <c r="F1" s="206" t="s">
        <v>205</v>
      </c>
      <c r="G1" s="33"/>
      <c r="I1" s="210"/>
      <c r="J1" s="142"/>
    </row>
    <row r="2" spans="1:10" ht="19.5" customHeight="1" thickBot="1" x14ac:dyDescent="0.3">
      <c r="A2" s="30" t="s">
        <v>2</v>
      </c>
      <c r="B2" s="31"/>
      <c r="C2" s="31"/>
      <c r="D2" s="355" t="s">
        <v>207</v>
      </c>
      <c r="E2" s="31"/>
      <c r="F2" s="31"/>
      <c r="G2" s="36"/>
      <c r="I2" s="142"/>
      <c r="J2" s="209" t="s">
        <v>187</v>
      </c>
    </row>
    <row r="3" spans="1:10" ht="19.5" customHeight="1" thickBot="1" x14ac:dyDescent="0.3">
      <c r="A3" s="37" t="s">
        <v>3</v>
      </c>
      <c r="B3" s="38"/>
      <c r="C3" s="38"/>
      <c r="D3" s="356"/>
      <c r="E3" s="38"/>
      <c r="F3" s="38"/>
      <c r="G3" s="39"/>
      <c r="I3" s="142"/>
      <c r="J3" s="142"/>
    </row>
    <row r="4" spans="1:10" ht="15" customHeight="1" thickTop="1" x14ac:dyDescent="0.25">
      <c r="A4" s="57" t="s">
        <v>4</v>
      </c>
      <c r="B4" s="58" t="s">
        <v>5</v>
      </c>
      <c r="C4" s="59" t="s">
        <v>6</v>
      </c>
      <c r="D4" s="303" t="s">
        <v>212</v>
      </c>
      <c r="E4" s="59" t="s">
        <v>6</v>
      </c>
      <c r="F4" s="59" t="s">
        <v>7</v>
      </c>
      <c r="G4" s="60" t="s">
        <v>8</v>
      </c>
      <c r="I4" s="224"/>
    </row>
    <row r="5" spans="1:10" s="140" customFormat="1" ht="15" customHeight="1" x14ac:dyDescent="0.25">
      <c r="A5" s="61"/>
      <c r="B5" s="62" t="s">
        <v>197</v>
      </c>
      <c r="C5" s="62" t="s">
        <v>208</v>
      </c>
      <c r="D5" s="304" t="s">
        <v>210</v>
      </c>
      <c r="E5" s="62" t="s">
        <v>209</v>
      </c>
      <c r="F5" s="62" t="s">
        <v>197</v>
      </c>
      <c r="G5" s="63" t="s">
        <v>9</v>
      </c>
      <c r="I5" s="224"/>
    </row>
    <row r="6" spans="1:10" ht="15" customHeight="1" x14ac:dyDescent="0.25">
      <c r="A6" s="64" t="s">
        <v>10</v>
      </c>
      <c r="B6" s="65"/>
      <c r="C6" s="65"/>
      <c r="D6" s="305"/>
      <c r="E6" s="65"/>
      <c r="F6" s="65"/>
      <c r="G6" s="66"/>
      <c r="I6" s="225"/>
    </row>
    <row r="7" spans="1:10" ht="15" customHeight="1" x14ac:dyDescent="0.25">
      <c r="A7" s="64" t="s">
        <v>11</v>
      </c>
      <c r="B7" s="65"/>
      <c r="C7" s="65"/>
      <c r="D7" s="305"/>
      <c r="E7" s="65"/>
      <c r="F7" s="65"/>
      <c r="G7" s="67"/>
      <c r="I7" s="225"/>
    </row>
    <row r="8" spans="1:10" ht="15" customHeight="1" x14ac:dyDescent="0.25">
      <c r="A8" s="68" t="s">
        <v>12</v>
      </c>
      <c r="B8" s="69">
        <v>8026145</v>
      </c>
      <c r="C8" s="69">
        <v>8026145</v>
      </c>
      <c r="D8" s="306">
        <v>8026145</v>
      </c>
      <c r="E8" s="69">
        <v>9149687</v>
      </c>
      <c r="F8" s="69">
        <f>E8-C8</f>
        <v>1123542</v>
      </c>
      <c r="G8" s="70">
        <f t="shared" ref="G8:G31" si="0">IF(ISBLANK(F8),"  ",IF(C8&gt;0,F8/C8,IF(F8&gt;0,1,0)))</f>
        <v>0.13998526066997294</v>
      </c>
      <c r="I8" s="225"/>
    </row>
    <row r="9" spans="1:10" ht="15" customHeight="1" x14ac:dyDescent="0.25">
      <c r="A9" s="68" t="s">
        <v>13</v>
      </c>
      <c r="B9" s="69">
        <v>0</v>
      </c>
      <c r="C9" s="69">
        <v>0</v>
      </c>
      <c r="D9" s="306">
        <v>0</v>
      </c>
      <c r="E9" s="69">
        <v>0</v>
      </c>
      <c r="F9" s="69">
        <f>E9-C9</f>
        <v>0</v>
      </c>
      <c r="G9" s="70">
        <f t="shared" si="0"/>
        <v>0</v>
      </c>
      <c r="I9" s="225"/>
    </row>
    <row r="10" spans="1:10" ht="15" customHeight="1" x14ac:dyDescent="0.25">
      <c r="A10" s="71" t="s">
        <v>14</v>
      </c>
      <c r="B10" s="72">
        <v>858059</v>
      </c>
      <c r="C10" s="72">
        <v>858059</v>
      </c>
      <c r="D10" s="314">
        <v>858059</v>
      </c>
      <c r="E10" s="72">
        <v>745691</v>
      </c>
      <c r="F10" s="69">
        <f t="shared" ref="F10:F31" si="1">E10-C10</f>
        <v>-112368</v>
      </c>
      <c r="G10" s="70">
        <f t="shared" si="0"/>
        <v>-0.13095602983011659</v>
      </c>
      <c r="I10" s="225"/>
    </row>
    <row r="11" spans="1:10" ht="15" customHeight="1" x14ac:dyDescent="0.25">
      <c r="A11" s="73" t="s">
        <v>15</v>
      </c>
      <c r="B11" s="74">
        <v>0</v>
      </c>
      <c r="C11" s="74">
        <v>0</v>
      </c>
      <c r="D11" s="307">
        <v>0</v>
      </c>
      <c r="E11" s="74">
        <v>0</v>
      </c>
      <c r="F11" s="69">
        <f t="shared" si="1"/>
        <v>0</v>
      </c>
      <c r="G11" s="70">
        <f t="shared" si="0"/>
        <v>0</v>
      </c>
      <c r="I11" s="225"/>
    </row>
    <row r="12" spans="1:10" ht="15" customHeight="1" x14ac:dyDescent="0.25">
      <c r="A12" s="75" t="s">
        <v>16</v>
      </c>
      <c r="B12" s="74">
        <v>234636</v>
      </c>
      <c r="C12" s="74">
        <v>234636</v>
      </c>
      <c r="D12" s="307">
        <v>234636</v>
      </c>
      <c r="E12" s="74">
        <v>236541</v>
      </c>
      <c r="F12" s="69">
        <f t="shared" si="1"/>
        <v>1905</v>
      </c>
      <c r="G12" s="70">
        <f t="shared" si="0"/>
        <v>8.1189587275609879E-3</v>
      </c>
      <c r="I12" s="225"/>
    </row>
    <row r="13" spans="1:10" ht="15" customHeight="1" x14ac:dyDescent="0.25">
      <c r="A13" s="75" t="s">
        <v>17</v>
      </c>
      <c r="B13" s="74">
        <v>0</v>
      </c>
      <c r="C13" s="74">
        <v>0</v>
      </c>
      <c r="D13" s="307">
        <v>0</v>
      </c>
      <c r="E13" s="74">
        <v>0</v>
      </c>
      <c r="F13" s="69">
        <f t="shared" si="1"/>
        <v>0</v>
      </c>
      <c r="G13" s="70">
        <f t="shared" si="0"/>
        <v>0</v>
      </c>
      <c r="I13" s="225"/>
    </row>
    <row r="14" spans="1:10" ht="15" customHeight="1" x14ac:dyDescent="0.25">
      <c r="A14" s="75" t="s">
        <v>18</v>
      </c>
      <c r="B14" s="74">
        <v>78713</v>
      </c>
      <c r="C14" s="74">
        <v>78713</v>
      </c>
      <c r="D14" s="307">
        <v>78713</v>
      </c>
      <c r="E14" s="74">
        <v>77896</v>
      </c>
      <c r="F14" s="69">
        <f t="shared" si="1"/>
        <v>-817</v>
      </c>
      <c r="G14" s="70">
        <f t="shared" si="0"/>
        <v>-1.0379479882611512E-2</v>
      </c>
      <c r="I14" s="225"/>
    </row>
    <row r="15" spans="1:10" ht="15" customHeight="1" x14ac:dyDescent="0.25">
      <c r="A15" s="75" t="s">
        <v>19</v>
      </c>
      <c r="B15" s="74">
        <v>544710</v>
      </c>
      <c r="C15" s="74">
        <v>544710</v>
      </c>
      <c r="D15" s="307">
        <v>544710</v>
      </c>
      <c r="E15" s="74">
        <v>431254</v>
      </c>
      <c r="F15" s="69">
        <f t="shared" si="1"/>
        <v>-113456</v>
      </c>
      <c r="G15" s="70">
        <f t="shared" si="0"/>
        <v>-0.20828697839217197</v>
      </c>
      <c r="I15" s="225"/>
    </row>
    <row r="16" spans="1:10" ht="15" customHeight="1" x14ac:dyDescent="0.25">
      <c r="A16" s="75" t="s">
        <v>20</v>
      </c>
      <c r="B16" s="74">
        <v>0</v>
      </c>
      <c r="C16" s="74">
        <v>0</v>
      </c>
      <c r="D16" s="307">
        <v>0</v>
      </c>
      <c r="E16" s="74">
        <v>0</v>
      </c>
      <c r="F16" s="69">
        <f t="shared" si="1"/>
        <v>0</v>
      </c>
      <c r="G16" s="70">
        <f t="shared" si="0"/>
        <v>0</v>
      </c>
      <c r="I16" s="225"/>
    </row>
    <row r="17" spans="1:9" ht="15" customHeight="1" x14ac:dyDescent="0.25">
      <c r="A17" s="75" t="s">
        <v>21</v>
      </c>
      <c r="B17" s="74">
        <v>0</v>
      </c>
      <c r="C17" s="74">
        <v>0</v>
      </c>
      <c r="D17" s="307">
        <v>0</v>
      </c>
      <c r="E17" s="74">
        <v>0</v>
      </c>
      <c r="F17" s="69">
        <f t="shared" si="1"/>
        <v>0</v>
      </c>
      <c r="G17" s="70">
        <f t="shared" si="0"/>
        <v>0</v>
      </c>
      <c r="I17" s="225"/>
    </row>
    <row r="18" spans="1:9" ht="15" customHeight="1" x14ac:dyDescent="0.25">
      <c r="A18" s="75" t="s">
        <v>22</v>
      </c>
      <c r="B18" s="74">
        <v>0</v>
      </c>
      <c r="C18" s="74">
        <v>0</v>
      </c>
      <c r="D18" s="307">
        <v>0</v>
      </c>
      <c r="E18" s="74">
        <v>0</v>
      </c>
      <c r="F18" s="69">
        <f t="shared" si="1"/>
        <v>0</v>
      </c>
      <c r="G18" s="70">
        <f t="shared" si="0"/>
        <v>0</v>
      </c>
      <c r="I18" s="225"/>
    </row>
    <row r="19" spans="1:9" ht="15" customHeight="1" x14ac:dyDescent="0.25">
      <c r="A19" s="75" t="s">
        <v>23</v>
      </c>
      <c r="B19" s="74">
        <v>0</v>
      </c>
      <c r="C19" s="74">
        <v>0</v>
      </c>
      <c r="D19" s="307">
        <v>0</v>
      </c>
      <c r="E19" s="74">
        <v>0</v>
      </c>
      <c r="F19" s="69">
        <f t="shared" si="1"/>
        <v>0</v>
      </c>
      <c r="G19" s="70">
        <f t="shared" si="0"/>
        <v>0</v>
      </c>
      <c r="I19" s="225"/>
    </row>
    <row r="20" spans="1:9" ht="15" customHeight="1" x14ac:dyDescent="0.25">
      <c r="A20" s="75" t="s">
        <v>24</v>
      </c>
      <c r="B20" s="74">
        <v>0</v>
      </c>
      <c r="C20" s="74">
        <v>0</v>
      </c>
      <c r="D20" s="307">
        <v>0</v>
      </c>
      <c r="E20" s="74">
        <v>0</v>
      </c>
      <c r="F20" s="69">
        <f t="shared" si="1"/>
        <v>0</v>
      </c>
      <c r="G20" s="70">
        <f t="shared" si="0"/>
        <v>0</v>
      </c>
      <c r="I20" s="225"/>
    </row>
    <row r="21" spans="1:9" ht="15" customHeight="1" x14ac:dyDescent="0.25">
      <c r="A21" s="75" t="s">
        <v>25</v>
      </c>
      <c r="B21" s="74">
        <v>0</v>
      </c>
      <c r="C21" s="74">
        <v>0</v>
      </c>
      <c r="D21" s="307">
        <v>0</v>
      </c>
      <c r="E21" s="74">
        <v>0</v>
      </c>
      <c r="F21" s="69">
        <f t="shared" si="1"/>
        <v>0</v>
      </c>
      <c r="G21" s="70">
        <f t="shared" si="0"/>
        <v>0</v>
      </c>
      <c r="I21" s="225"/>
    </row>
    <row r="22" spans="1:9" ht="15" customHeight="1" x14ac:dyDescent="0.25">
      <c r="A22" s="75" t="s">
        <v>26</v>
      </c>
      <c r="B22" s="74">
        <v>0</v>
      </c>
      <c r="C22" s="74">
        <v>0</v>
      </c>
      <c r="D22" s="307">
        <v>0</v>
      </c>
      <c r="E22" s="74">
        <v>0</v>
      </c>
      <c r="F22" s="69">
        <f t="shared" si="1"/>
        <v>0</v>
      </c>
      <c r="G22" s="70">
        <f t="shared" si="0"/>
        <v>0</v>
      </c>
      <c r="I22" s="225"/>
    </row>
    <row r="23" spans="1:9" ht="15" customHeight="1" x14ac:dyDescent="0.25">
      <c r="A23" s="76" t="s">
        <v>27</v>
      </c>
      <c r="B23" s="74">
        <v>0</v>
      </c>
      <c r="C23" s="74">
        <v>0</v>
      </c>
      <c r="D23" s="307">
        <v>0</v>
      </c>
      <c r="E23" s="74">
        <v>0</v>
      </c>
      <c r="F23" s="69">
        <f t="shared" si="1"/>
        <v>0</v>
      </c>
      <c r="G23" s="70">
        <f t="shared" si="0"/>
        <v>0</v>
      </c>
      <c r="I23" s="225"/>
    </row>
    <row r="24" spans="1:9" ht="15" customHeight="1" x14ac:dyDescent="0.25">
      <c r="A24" s="76" t="s">
        <v>28</v>
      </c>
      <c r="B24" s="74">
        <v>0</v>
      </c>
      <c r="C24" s="74">
        <v>0</v>
      </c>
      <c r="D24" s="307">
        <v>0</v>
      </c>
      <c r="E24" s="74">
        <v>0</v>
      </c>
      <c r="F24" s="69">
        <f t="shared" si="1"/>
        <v>0</v>
      </c>
      <c r="G24" s="70">
        <f t="shared" si="0"/>
        <v>0</v>
      </c>
      <c r="I24" s="225"/>
    </row>
    <row r="25" spans="1:9" ht="15" customHeight="1" x14ac:dyDescent="0.25">
      <c r="A25" s="76" t="s">
        <v>29</v>
      </c>
      <c r="B25" s="74">
        <v>0</v>
      </c>
      <c r="C25" s="74">
        <v>0</v>
      </c>
      <c r="D25" s="307">
        <v>0</v>
      </c>
      <c r="E25" s="74">
        <v>0</v>
      </c>
      <c r="F25" s="69">
        <f t="shared" si="1"/>
        <v>0</v>
      </c>
      <c r="G25" s="70">
        <f t="shared" si="0"/>
        <v>0</v>
      </c>
      <c r="I25" s="225"/>
    </row>
    <row r="26" spans="1:9" ht="15" customHeight="1" x14ac:dyDescent="0.25">
      <c r="A26" s="76" t="s">
        <v>30</v>
      </c>
      <c r="B26" s="74">
        <v>0</v>
      </c>
      <c r="C26" s="74">
        <v>0</v>
      </c>
      <c r="D26" s="307">
        <v>0</v>
      </c>
      <c r="E26" s="74">
        <v>0</v>
      </c>
      <c r="F26" s="69">
        <f t="shared" si="1"/>
        <v>0</v>
      </c>
      <c r="G26" s="70">
        <f t="shared" si="0"/>
        <v>0</v>
      </c>
      <c r="I26" s="225"/>
    </row>
    <row r="27" spans="1:9" ht="15" customHeight="1" x14ac:dyDescent="0.25">
      <c r="A27" s="76" t="s">
        <v>31</v>
      </c>
      <c r="B27" s="74">
        <v>0</v>
      </c>
      <c r="C27" s="74">
        <v>0</v>
      </c>
      <c r="D27" s="307">
        <v>0</v>
      </c>
      <c r="E27" s="74">
        <v>0</v>
      </c>
      <c r="F27" s="69">
        <f t="shared" si="1"/>
        <v>0</v>
      </c>
      <c r="G27" s="70">
        <f t="shared" si="0"/>
        <v>0</v>
      </c>
      <c r="I27" s="225"/>
    </row>
    <row r="28" spans="1:9" ht="15" customHeight="1" x14ac:dyDescent="0.25">
      <c r="A28" s="76" t="s">
        <v>87</v>
      </c>
      <c r="B28" s="74">
        <v>0</v>
      </c>
      <c r="C28" s="74">
        <v>0</v>
      </c>
      <c r="D28" s="307">
        <v>0</v>
      </c>
      <c r="E28" s="74">
        <v>0</v>
      </c>
      <c r="F28" s="69">
        <f t="shared" si="1"/>
        <v>0</v>
      </c>
      <c r="G28" s="70">
        <f t="shared" si="0"/>
        <v>0</v>
      </c>
      <c r="I28" s="225"/>
    </row>
    <row r="29" spans="1:9" ht="15" customHeight="1" x14ac:dyDescent="0.25">
      <c r="A29" s="76" t="s">
        <v>32</v>
      </c>
      <c r="B29" s="74">
        <v>0</v>
      </c>
      <c r="C29" s="74">
        <v>0</v>
      </c>
      <c r="D29" s="307">
        <v>0</v>
      </c>
      <c r="E29" s="74">
        <v>0</v>
      </c>
      <c r="F29" s="69">
        <f t="shared" si="1"/>
        <v>0</v>
      </c>
      <c r="G29" s="70">
        <f t="shared" si="0"/>
        <v>0</v>
      </c>
      <c r="I29" s="225"/>
    </row>
    <row r="30" spans="1:9" ht="15" customHeight="1" x14ac:dyDescent="0.25">
      <c r="A30" s="217" t="s">
        <v>199</v>
      </c>
      <c r="B30" s="74">
        <v>0</v>
      </c>
      <c r="C30" s="74">
        <v>0</v>
      </c>
      <c r="D30" s="307">
        <v>0</v>
      </c>
      <c r="E30" s="74">
        <v>0</v>
      </c>
      <c r="F30" s="69">
        <f t="shared" si="1"/>
        <v>0</v>
      </c>
      <c r="G30" s="70">
        <f t="shared" si="0"/>
        <v>0</v>
      </c>
      <c r="I30" s="225"/>
    </row>
    <row r="31" spans="1:9" ht="15" customHeight="1" x14ac:dyDescent="0.25">
      <c r="A31" s="76" t="s">
        <v>200</v>
      </c>
      <c r="B31" s="74">
        <v>0</v>
      </c>
      <c r="C31" s="74">
        <v>0</v>
      </c>
      <c r="D31" s="307">
        <v>0</v>
      </c>
      <c r="E31" s="74">
        <v>0</v>
      </c>
      <c r="F31" s="69">
        <f t="shared" si="1"/>
        <v>0</v>
      </c>
      <c r="G31" s="70">
        <f t="shared" si="0"/>
        <v>0</v>
      </c>
      <c r="I31" s="225"/>
    </row>
    <row r="32" spans="1:9" ht="15" customHeight="1" x14ac:dyDescent="0.25">
      <c r="A32" s="350" t="s">
        <v>211</v>
      </c>
      <c r="B32" s="74">
        <v>0</v>
      </c>
      <c r="C32" s="74">
        <v>0</v>
      </c>
      <c r="D32" s="307">
        <v>0</v>
      </c>
      <c r="E32" s="74">
        <v>0</v>
      </c>
      <c r="F32" s="69">
        <f t="shared" ref="F32" si="2">E32-C32</f>
        <v>0</v>
      </c>
      <c r="G32" s="70">
        <f t="shared" ref="G32" si="3">IF(ISBLANK(F32),"  ",IF(C32&gt;0,F32/C32,IF(F32&gt;0,1,0)))</f>
        <v>0</v>
      </c>
      <c r="I32" s="225"/>
    </row>
    <row r="33" spans="1:14" ht="15" customHeight="1" x14ac:dyDescent="0.25">
      <c r="A33" s="77" t="s">
        <v>33</v>
      </c>
      <c r="B33" s="74"/>
      <c r="C33" s="74"/>
      <c r="D33" s="307"/>
      <c r="E33" s="74"/>
      <c r="F33" s="74"/>
      <c r="G33" s="66"/>
      <c r="I33" s="225"/>
    </row>
    <row r="34" spans="1:14" ht="15" customHeight="1" x14ac:dyDescent="0.25">
      <c r="A34" s="73" t="s">
        <v>34</v>
      </c>
      <c r="B34" s="69">
        <v>0</v>
      </c>
      <c r="C34" s="69">
        <v>0</v>
      </c>
      <c r="D34" s="306">
        <v>0</v>
      </c>
      <c r="E34" s="69">
        <v>0</v>
      </c>
      <c r="F34" s="69">
        <f>E34-C34</f>
        <v>0</v>
      </c>
      <c r="G34" s="70">
        <f>IF(ISBLANK(F34),"  ",IF(C34&gt;0,F34/C34,IF(F34&gt;0,1,0)))</f>
        <v>0</v>
      </c>
      <c r="I34" s="225"/>
    </row>
    <row r="35" spans="1:14" ht="15" customHeight="1" x14ac:dyDescent="0.25">
      <c r="A35" s="78" t="s">
        <v>35</v>
      </c>
      <c r="B35" s="74"/>
      <c r="C35" s="74"/>
      <c r="D35" s="307"/>
      <c r="E35" s="74"/>
      <c r="F35" s="74"/>
      <c r="G35" s="66"/>
      <c r="I35" s="225"/>
    </row>
    <row r="36" spans="1:14" ht="15" customHeight="1" x14ac:dyDescent="0.25">
      <c r="A36" s="73" t="s">
        <v>34</v>
      </c>
      <c r="B36" s="65">
        <v>0</v>
      </c>
      <c r="C36" s="65">
        <v>0</v>
      </c>
      <c r="D36" s="305">
        <v>0</v>
      </c>
      <c r="E36" s="65">
        <v>0</v>
      </c>
      <c r="F36" s="69">
        <f>E36-C36</f>
        <v>0</v>
      </c>
      <c r="G36" s="70">
        <f>IF(ISBLANK(F36),"  ",IF(C36&gt;0,F36/C36,IF(F36&gt;0,1,0)))</f>
        <v>0</v>
      </c>
      <c r="I36" s="225"/>
    </row>
    <row r="37" spans="1:14" ht="15" customHeight="1" x14ac:dyDescent="0.25">
      <c r="A37" s="75" t="s">
        <v>36</v>
      </c>
      <c r="B37" s="74"/>
      <c r="C37" s="74"/>
      <c r="D37" s="307"/>
      <c r="E37" s="74"/>
      <c r="F37" s="72"/>
      <c r="G37" s="70" t="str">
        <f>IF(ISBLANK(F37),"  ",IF(C37&gt;0,F37/C37,IF(F37&gt;0,1,0)))</f>
        <v xml:space="preserve">  </v>
      </c>
      <c r="I37" s="225"/>
    </row>
    <row r="38" spans="1:14" s="124" customFormat="1" ht="15" customHeight="1" x14ac:dyDescent="0.25">
      <c r="A38" s="79" t="s">
        <v>38</v>
      </c>
      <c r="B38" s="80">
        <v>8884204</v>
      </c>
      <c r="C38" s="80">
        <v>8884204</v>
      </c>
      <c r="D38" s="311">
        <v>8884204</v>
      </c>
      <c r="E38" s="80">
        <v>9895378</v>
      </c>
      <c r="F38" s="80">
        <f>E38-C38</f>
        <v>1011174</v>
      </c>
      <c r="G38" s="81">
        <f>IF(ISBLANK(F38),"  ",IF(C38&gt;0,F38/C38,IF(F38&gt;0,1,0)))</f>
        <v>0.11381706228267609</v>
      </c>
      <c r="I38" s="226"/>
    </row>
    <row r="39" spans="1:14" ht="15" customHeight="1" x14ac:dyDescent="0.25">
      <c r="A39" s="77" t="s">
        <v>39</v>
      </c>
      <c r="B39" s="74"/>
      <c r="C39" s="74"/>
      <c r="D39" s="307"/>
      <c r="E39" s="74"/>
      <c r="F39" s="74"/>
      <c r="G39" s="66"/>
      <c r="I39" s="225"/>
    </row>
    <row r="40" spans="1:14" ht="15" customHeight="1" x14ac:dyDescent="0.25">
      <c r="A40" s="82" t="s">
        <v>40</v>
      </c>
      <c r="B40" s="69">
        <v>0</v>
      </c>
      <c r="C40" s="69">
        <v>0</v>
      </c>
      <c r="D40" s="306">
        <v>0</v>
      </c>
      <c r="E40" s="69">
        <v>0</v>
      </c>
      <c r="F40" s="69">
        <f>E40-C40</f>
        <v>0</v>
      </c>
      <c r="G40" s="70">
        <f t="shared" ref="G40:G45" si="4">IF(ISBLANK(F40),"  ",IF(C40&gt;0,F40/C40,IF(F40&gt;0,1,0)))</f>
        <v>0</v>
      </c>
      <c r="I40" s="225"/>
    </row>
    <row r="41" spans="1:14" ht="15" customHeight="1" x14ac:dyDescent="0.25">
      <c r="A41" s="83" t="s">
        <v>41</v>
      </c>
      <c r="B41" s="69">
        <v>0</v>
      </c>
      <c r="C41" s="69">
        <v>0</v>
      </c>
      <c r="D41" s="306">
        <v>0</v>
      </c>
      <c r="E41" s="69">
        <v>0</v>
      </c>
      <c r="F41" s="69">
        <f t="shared" ref="F41:F45" si="5">E41-C41</f>
        <v>0</v>
      </c>
      <c r="G41" s="70">
        <f t="shared" si="4"/>
        <v>0</v>
      </c>
      <c r="I41" s="225"/>
    </row>
    <row r="42" spans="1:14" ht="15" customHeight="1" x14ac:dyDescent="0.25">
      <c r="A42" s="83" t="s">
        <v>42</v>
      </c>
      <c r="B42" s="69">
        <v>0</v>
      </c>
      <c r="C42" s="69">
        <v>0</v>
      </c>
      <c r="D42" s="306">
        <v>0</v>
      </c>
      <c r="E42" s="69">
        <v>0</v>
      </c>
      <c r="F42" s="69">
        <f t="shared" si="5"/>
        <v>0</v>
      </c>
      <c r="G42" s="70">
        <f t="shared" si="4"/>
        <v>0</v>
      </c>
      <c r="I42" s="225"/>
    </row>
    <row r="43" spans="1:14" ht="15" customHeight="1" x14ac:dyDescent="0.25">
      <c r="A43" s="83" t="s">
        <v>43</v>
      </c>
      <c r="B43" s="69">
        <v>0</v>
      </c>
      <c r="C43" s="69">
        <v>0</v>
      </c>
      <c r="D43" s="306">
        <v>0</v>
      </c>
      <c r="E43" s="69">
        <v>0</v>
      </c>
      <c r="F43" s="69">
        <f t="shared" si="5"/>
        <v>0</v>
      </c>
      <c r="G43" s="70">
        <f t="shared" si="4"/>
        <v>0</v>
      </c>
      <c r="I43" s="225"/>
    </row>
    <row r="44" spans="1:14" ht="15" customHeight="1" x14ac:dyDescent="0.25">
      <c r="A44" s="84" t="s">
        <v>44</v>
      </c>
      <c r="B44" s="69">
        <v>0</v>
      </c>
      <c r="C44" s="69">
        <v>0</v>
      </c>
      <c r="D44" s="306">
        <v>0</v>
      </c>
      <c r="E44" s="69">
        <v>0</v>
      </c>
      <c r="F44" s="69">
        <f t="shared" si="5"/>
        <v>0</v>
      </c>
      <c r="G44" s="70">
        <f t="shared" si="4"/>
        <v>0</v>
      </c>
      <c r="I44" s="225"/>
    </row>
    <row r="45" spans="1:14" s="124" customFormat="1" ht="15" customHeight="1" x14ac:dyDescent="0.25">
      <c r="A45" s="77" t="s">
        <v>45</v>
      </c>
      <c r="B45" s="85">
        <v>0</v>
      </c>
      <c r="C45" s="85">
        <v>0</v>
      </c>
      <c r="D45" s="315">
        <v>0</v>
      </c>
      <c r="E45" s="85">
        <v>0</v>
      </c>
      <c r="F45" s="87">
        <f t="shared" si="5"/>
        <v>0</v>
      </c>
      <c r="G45" s="81">
        <f t="shared" si="4"/>
        <v>0</v>
      </c>
      <c r="I45" s="226"/>
      <c r="N45" s="124" t="s">
        <v>46</v>
      </c>
    </row>
    <row r="46" spans="1:14" ht="15" customHeight="1" x14ac:dyDescent="0.25">
      <c r="A46" s="75" t="s">
        <v>46</v>
      </c>
      <c r="B46" s="74"/>
      <c r="C46" s="74"/>
      <c r="D46" s="307"/>
      <c r="E46" s="74"/>
      <c r="F46" s="74"/>
      <c r="G46" s="66"/>
      <c r="I46" s="225"/>
    </row>
    <row r="47" spans="1:14" s="124" customFormat="1" ht="15" customHeight="1" x14ac:dyDescent="0.25">
      <c r="A47" s="86" t="s">
        <v>47</v>
      </c>
      <c r="B47" s="87">
        <v>0</v>
      </c>
      <c r="C47" s="87">
        <v>0</v>
      </c>
      <c r="D47" s="310">
        <v>0</v>
      </c>
      <c r="E47" s="87">
        <v>0</v>
      </c>
      <c r="F47" s="87">
        <f>E47-C47</f>
        <v>0</v>
      </c>
      <c r="G47" s="81">
        <f>IF(ISBLANK(F47),"  ",IF(C47&gt;0,F47/C47,IF(F47&gt;0,1,0)))</f>
        <v>0</v>
      </c>
      <c r="I47" s="226"/>
    </row>
    <row r="48" spans="1:14" ht="15" customHeight="1" x14ac:dyDescent="0.25">
      <c r="A48" s="75" t="s">
        <v>46</v>
      </c>
      <c r="B48" s="80"/>
      <c r="C48" s="80"/>
      <c r="D48" s="311"/>
      <c r="E48" s="80"/>
      <c r="F48" s="74"/>
      <c r="G48" s="66"/>
      <c r="I48" s="226"/>
    </row>
    <row r="49" spans="1:9" ht="15" customHeight="1" x14ac:dyDescent="0.25">
      <c r="A49" s="86" t="s">
        <v>198</v>
      </c>
      <c r="B49" s="87">
        <v>0</v>
      </c>
      <c r="C49" s="87">
        <v>0</v>
      </c>
      <c r="D49" s="310">
        <v>900000</v>
      </c>
      <c r="E49" s="87">
        <v>0</v>
      </c>
      <c r="F49" s="87">
        <f>E49-C49</f>
        <v>0</v>
      </c>
      <c r="G49" s="81">
        <f>IF(ISBLANK(F49)," ",IF(C49&gt;0,F49/C49,IF(F49&gt;0,1,0)))</f>
        <v>0</v>
      </c>
      <c r="I49" s="226"/>
    </row>
    <row r="50" spans="1:9" ht="15" customHeight="1" x14ac:dyDescent="0.25">
      <c r="A50" s="73"/>
      <c r="B50" s="65"/>
      <c r="C50" s="65"/>
      <c r="D50" s="305"/>
      <c r="E50" s="65"/>
      <c r="F50" s="65"/>
      <c r="G50" s="67"/>
      <c r="I50" s="225"/>
    </row>
    <row r="51" spans="1:9" s="124" customFormat="1" ht="15" customHeight="1" x14ac:dyDescent="0.25">
      <c r="A51" s="86" t="s">
        <v>48</v>
      </c>
      <c r="B51" s="87">
        <v>0</v>
      </c>
      <c r="C51" s="87">
        <v>0</v>
      </c>
      <c r="D51" s="310">
        <v>0</v>
      </c>
      <c r="E51" s="87">
        <v>0</v>
      </c>
      <c r="F51" s="87">
        <f>E51-C51</f>
        <v>0</v>
      </c>
      <c r="G51" s="81">
        <f>IF(ISBLANK(F51),"  ",IF(C51&gt;0,F51/C51,IF(F51&gt;0,1,0)))</f>
        <v>0</v>
      </c>
      <c r="I51" s="226"/>
    </row>
    <row r="52" spans="1:9" ht="15" customHeight="1" x14ac:dyDescent="0.25">
      <c r="A52" s="75" t="s">
        <v>46</v>
      </c>
      <c r="B52" s="74"/>
      <c r="C52" s="74"/>
      <c r="D52" s="307"/>
      <c r="E52" s="74"/>
      <c r="F52" s="74"/>
      <c r="G52" s="66"/>
      <c r="I52" s="225"/>
    </row>
    <row r="53" spans="1:9" s="124" customFormat="1" ht="15" customHeight="1" x14ac:dyDescent="0.25">
      <c r="A53" s="77" t="s">
        <v>49</v>
      </c>
      <c r="B53" s="85">
        <v>8984986.6400000006</v>
      </c>
      <c r="C53" s="85">
        <v>9700000</v>
      </c>
      <c r="D53" s="315">
        <v>9700000</v>
      </c>
      <c r="E53" s="85">
        <v>10500000</v>
      </c>
      <c r="F53" s="85">
        <f>E53-C53</f>
        <v>800000</v>
      </c>
      <c r="G53" s="81">
        <f>IF(ISBLANK(F53),"  ",IF(C53&gt;0,F53/C53,IF(F53&gt;0,1,0)))</f>
        <v>8.247422680412371E-2</v>
      </c>
      <c r="I53" s="226"/>
    </row>
    <row r="54" spans="1:9" ht="15" customHeight="1" x14ac:dyDescent="0.25">
      <c r="A54" s="75" t="s">
        <v>46</v>
      </c>
      <c r="B54" s="74"/>
      <c r="C54" s="74"/>
      <c r="D54" s="307"/>
      <c r="E54" s="74"/>
      <c r="F54" s="74"/>
      <c r="G54" s="66"/>
      <c r="I54" s="225"/>
    </row>
    <row r="55" spans="1:9" s="124" customFormat="1" ht="15" customHeight="1" x14ac:dyDescent="0.25">
      <c r="A55" s="88" t="s">
        <v>50</v>
      </c>
      <c r="B55" s="89">
        <v>0</v>
      </c>
      <c r="C55" s="89">
        <v>0</v>
      </c>
      <c r="D55" s="316">
        <v>0</v>
      </c>
      <c r="E55" s="89">
        <v>0</v>
      </c>
      <c r="F55" s="89">
        <f>E55-C55</f>
        <v>0</v>
      </c>
      <c r="G55" s="81">
        <f>IF(ISBLANK(F55),"  ",IF(C55&gt;0,F55/C55,IF(F55&gt;0,1,0)))</f>
        <v>0</v>
      </c>
      <c r="I55" s="226"/>
    </row>
    <row r="56" spans="1:9" ht="15" customHeight="1" x14ac:dyDescent="0.25">
      <c r="A56" s="77"/>
      <c r="B56" s="65"/>
      <c r="C56" s="65"/>
      <c r="D56" s="305"/>
      <c r="E56" s="65"/>
      <c r="F56" s="65"/>
      <c r="G56" s="90"/>
      <c r="I56" s="225"/>
    </row>
    <row r="57" spans="1:9" s="124" customFormat="1" ht="15" customHeight="1" x14ac:dyDescent="0.25">
      <c r="A57" s="77" t="s">
        <v>51</v>
      </c>
      <c r="B57" s="85">
        <v>0</v>
      </c>
      <c r="C57" s="85">
        <v>0</v>
      </c>
      <c r="D57" s="315">
        <v>0</v>
      </c>
      <c r="E57" s="85">
        <v>0</v>
      </c>
      <c r="F57" s="89">
        <f>E57-C57</f>
        <v>0</v>
      </c>
      <c r="G57" s="81">
        <f>IF(ISBLANK(F57),"  ",IF(C57&gt;0,F57/C57,IF(F57&gt;0,1,0)))</f>
        <v>0</v>
      </c>
      <c r="I57" s="226"/>
    </row>
    <row r="58" spans="1:9" ht="15" customHeight="1" x14ac:dyDescent="0.25">
      <c r="A58" s="75"/>
      <c r="B58" s="74"/>
      <c r="C58" s="74"/>
      <c r="D58" s="307"/>
      <c r="E58" s="74"/>
      <c r="F58" s="74"/>
      <c r="G58" s="66"/>
      <c r="I58" s="225"/>
    </row>
    <row r="59" spans="1:9" s="124" customFormat="1" ht="15" customHeight="1" x14ac:dyDescent="0.25">
      <c r="A59" s="91" t="s">
        <v>52</v>
      </c>
      <c r="B59" s="85">
        <v>17869190.640000001</v>
      </c>
      <c r="C59" s="85">
        <v>18584204</v>
      </c>
      <c r="D59" s="315">
        <v>19484204</v>
      </c>
      <c r="E59" s="85">
        <v>20395378</v>
      </c>
      <c r="F59" s="85">
        <f>E59-C59</f>
        <v>1811174</v>
      </c>
      <c r="G59" s="81">
        <f>IF(ISBLANK(F59),"  ",IF(C59&gt;0,F59/C59,IF(F59&gt;0,1,0)))</f>
        <v>9.7457711936438068E-2</v>
      </c>
      <c r="I59" s="226"/>
    </row>
    <row r="60" spans="1:9" ht="15" customHeight="1" x14ac:dyDescent="0.25">
      <c r="A60" s="92"/>
      <c r="B60" s="74"/>
      <c r="C60" s="74"/>
      <c r="D60" s="307"/>
      <c r="E60" s="74"/>
      <c r="F60" s="74"/>
      <c r="G60" s="66" t="s">
        <v>46</v>
      </c>
      <c r="I60" s="225"/>
    </row>
    <row r="61" spans="1:9" ht="15" customHeight="1" x14ac:dyDescent="0.25">
      <c r="A61" s="93"/>
      <c r="B61" s="65"/>
      <c r="C61" s="65"/>
      <c r="D61" s="305"/>
      <c r="E61" s="65"/>
      <c r="F61" s="65"/>
      <c r="G61" s="67" t="s">
        <v>46</v>
      </c>
      <c r="I61" s="225"/>
    </row>
    <row r="62" spans="1:9" ht="15" customHeight="1" x14ac:dyDescent="0.25">
      <c r="A62" s="91" t="s">
        <v>53</v>
      </c>
      <c r="B62" s="65"/>
      <c r="C62" s="65"/>
      <c r="D62" s="305"/>
      <c r="E62" s="65"/>
      <c r="F62" s="65"/>
      <c r="G62" s="67"/>
      <c r="I62" s="225"/>
    </row>
    <row r="63" spans="1:9" ht="15" customHeight="1" x14ac:dyDescent="0.25">
      <c r="A63" s="73" t="s">
        <v>54</v>
      </c>
      <c r="B63" s="65">
        <v>7437727</v>
      </c>
      <c r="C63" s="65">
        <v>7437728</v>
      </c>
      <c r="D63" s="305">
        <v>8337728</v>
      </c>
      <c r="E63" s="65">
        <v>8148789</v>
      </c>
      <c r="F63" s="230">
        <f>E63-C63</f>
        <v>711061</v>
      </c>
      <c r="G63" s="70">
        <f t="shared" ref="G63:G76" si="6">IF(ISBLANK(F63),"  ",IF(C63&gt;0,F63/C63,IF(F63&gt;0,1,0)))</f>
        <v>9.5601909615409431E-2</v>
      </c>
      <c r="I63" s="225"/>
    </row>
    <row r="64" spans="1:9" ht="15" customHeight="1" x14ac:dyDescent="0.25">
      <c r="A64" s="75" t="s">
        <v>55</v>
      </c>
      <c r="B64" s="74">
        <v>0</v>
      </c>
      <c r="C64" s="74">
        <v>0</v>
      </c>
      <c r="D64" s="307">
        <v>0</v>
      </c>
      <c r="E64" s="74">
        <v>0</v>
      </c>
      <c r="F64" s="230">
        <f t="shared" ref="F64:F76" si="7">E64-C64</f>
        <v>0</v>
      </c>
      <c r="G64" s="70">
        <f t="shared" si="6"/>
        <v>0</v>
      </c>
      <c r="I64" s="225"/>
    </row>
    <row r="65" spans="1:9" ht="15" customHeight="1" x14ac:dyDescent="0.25">
      <c r="A65" s="75" t="s">
        <v>56</v>
      </c>
      <c r="B65" s="74">
        <v>0</v>
      </c>
      <c r="C65" s="74">
        <v>0</v>
      </c>
      <c r="D65" s="307">
        <v>0</v>
      </c>
      <c r="E65" s="74">
        <v>0</v>
      </c>
      <c r="F65" s="230">
        <f t="shared" si="7"/>
        <v>0</v>
      </c>
      <c r="G65" s="70">
        <f t="shared" si="6"/>
        <v>0</v>
      </c>
      <c r="I65" s="225"/>
    </row>
    <row r="66" spans="1:9" ht="15" customHeight="1" x14ac:dyDescent="0.25">
      <c r="A66" s="75" t="s">
        <v>57</v>
      </c>
      <c r="B66" s="74">
        <v>1899615</v>
      </c>
      <c r="C66" s="74">
        <v>2349613</v>
      </c>
      <c r="D66" s="307">
        <v>2349613</v>
      </c>
      <c r="E66" s="74">
        <v>2379117</v>
      </c>
      <c r="F66" s="230">
        <f t="shared" si="7"/>
        <v>29504</v>
      </c>
      <c r="G66" s="70">
        <f t="shared" si="6"/>
        <v>1.2556961508129211E-2</v>
      </c>
      <c r="I66" s="225"/>
    </row>
    <row r="67" spans="1:9" ht="15" customHeight="1" x14ac:dyDescent="0.25">
      <c r="A67" s="75" t="s">
        <v>58</v>
      </c>
      <c r="B67" s="74">
        <v>1996568</v>
      </c>
      <c r="C67" s="74">
        <v>1996568</v>
      </c>
      <c r="D67" s="307">
        <v>1996568</v>
      </c>
      <c r="E67" s="74">
        <v>2110676</v>
      </c>
      <c r="F67" s="230">
        <f t="shared" si="7"/>
        <v>114108</v>
      </c>
      <c r="G67" s="70">
        <f t="shared" si="6"/>
        <v>5.7152072957194544E-2</v>
      </c>
      <c r="I67" s="225"/>
    </row>
    <row r="68" spans="1:9" ht="15" customHeight="1" x14ac:dyDescent="0.25">
      <c r="A68" s="75" t="s">
        <v>59</v>
      </c>
      <c r="B68" s="74">
        <v>4197452.7300000004</v>
      </c>
      <c r="C68" s="74">
        <v>4262467</v>
      </c>
      <c r="D68" s="307">
        <v>4262467</v>
      </c>
      <c r="E68" s="74">
        <v>5052525</v>
      </c>
      <c r="F68" s="230">
        <f t="shared" si="7"/>
        <v>790058</v>
      </c>
      <c r="G68" s="70">
        <f t="shared" si="6"/>
        <v>0.18535228542531826</v>
      </c>
      <c r="I68" s="225"/>
    </row>
    <row r="69" spans="1:9" ht="15" customHeight="1" x14ac:dyDescent="0.25">
      <c r="A69" s="75" t="s">
        <v>60</v>
      </c>
      <c r="B69" s="74">
        <v>34433</v>
      </c>
      <c r="C69" s="74">
        <v>34433</v>
      </c>
      <c r="D69" s="307">
        <v>34433</v>
      </c>
      <c r="E69" s="74">
        <v>24500</v>
      </c>
      <c r="F69" s="230">
        <f t="shared" si="7"/>
        <v>-9933</v>
      </c>
      <c r="G69" s="70">
        <f t="shared" si="6"/>
        <v>-0.28847326692417158</v>
      </c>
      <c r="I69" s="225"/>
    </row>
    <row r="70" spans="1:9" ht="15" customHeight="1" x14ac:dyDescent="0.25">
      <c r="A70" s="75" t="s">
        <v>61</v>
      </c>
      <c r="B70" s="74">
        <v>1948782</v>
      </c>
      <c r="C70" s="74">
        <v>2148782</v>
      </c>
      <c r="D70" s="307">
        <v>2148782</v>
      </c>
      <c r="E70" s="74">
        <v>2222469</v>
      </c>
      <c r="F70" s="230">
        <f t="shared" si="7"/>
        <v>73687</v>
      </c>
      <c r="G70" s="70">
        <f t="shared" si="6"/>
        <v>3.4292450327674001E-2</v>
      </c>
      <c r="I70" s="225"/>
    </row>
    <row r="71" spans="1:9" s="124" customFormat="1" ht="15" customHeight="1" x14ac:dyDescent="0.25">
      <c r="A71" s="94" t="s">
        <v>62</v>
      </c>
      <c r="B71" s="80">
        <v>17514577.73</v>
      </c>
      <c r="C71" s="80">
        <v>18229591</v>
      </c>
      <c r="D71" s="311">
        <v>19129591</v>
      </c>
      <c r="E71" s="80">
        <v>19938076</v>
      </c>
      <c r="F71" s="89">
        <f t="shared" si="7"/>
        <v>1708485</v>
      </c>
      <c r="G71" s="81">
        <f t="shared" si="6"/>
        <v>9.3720424117030382E-2</v>
      </c>
      <c r="I71" s="226"/>
    </row>
    <row r="72" spans="1:9" ht="15" customHeight="1" x14ac:dyDescent="0.25">
      <c r="A72" s="75" t="s">
        <v>63</v>
      </c>
      <c r="B72" s="74">
        <v>0</v>
      </c>
      <c r="C72" s="74">
        <v>0</v>
      </c>
      <c r="D72" s="307">
        <v>0</v>
      </c>
      <c r="E72" s="74">
        <v>0</v>
      </c>
      <c r="F72" s="230">
        <f t="shared" si="7"/>
        <v>0</v>
      </c>
      <c r="G72" s="70">
        <f t="shared" si="6"/>
        <v>0</v>
      </c>
      <c r="I72" s="225"/>
    </row>
    <row r="73" spans="1:9" ht="15" customHeight="1" x14ac:dyDescent="0.25">
      <c r="A73" s="75" t="s">
        <v>64</v>
      </c>
      <c r="B73" s="74">
        <v>354613</v>
      </c>
      <c r="C73" s="74">
        <v>354613</v>
      </c>
      <c r="D73" s="307">
        <v>354613</v>
      </c>
      <c r="E73" s="74">
        <v>457302</v>
      </c>
      <c r="F73" s="230">
        <f t="shared" si="7"/>
        <v>102689</v>
      </c>
      <c r="G73" s="70">
        <f t="shared" si="6"/>
        <v>0.28958047223311045</v>
      </c>
      <c r="I73" s="225"/>
    </row>
    <row r="74" spans="1:9" ht="15" customHeight="1" x14ac:dyDescent="0.25">
      <c r="A74" s="75" t="s">
        <v>65</v>
      </c>
      <c r="B74" s="74">
        <v>0</v>
      </c>
      <c r="C74" s="74">
        <v>0</v>
      </c>
      <c r="D74" s="307">
        <v>0</v>
      </c>
      <c r="E74" s="74">
        <v>0</v>
      </c>
      <c r="F74" s="230">
        <f t="shared" si="7"/>
        <v>0</v>
      </c>
      <c r="G74" s="70">
        <f t="shared" si="6"/>
        <v>0</v>
      </c>
      <c r="I74" s="225"/>
    </row>
    <row r="75" spans="1:9" ht="15" customHeight="1" x14ac:dyDescent="0.25">
      <c r="A75" s="75" t="s">
        <v>66</v>
      </c>
      <c r="B75" s="74">
        <v>0</v>
      </c>
      <c r="C75" s="74">
        <v>0</v>
      </c>
      <c r="D75" s="307">
        <v>0</v>
      </c>
      <c r="E75" s="74">
        <v>0</v>
      </c>
      <c r="F75" s="230">
        <f t="shared" si="7"/>
        <v>0</v>
      </c>
      <c r="G75" s="70">
        <f t="shared" si="6"/>
        <v>0</v>
      </c>
      <c r="I75" s="225"/>
    </row>
    <row r="76" spans="1:9" s="124" customFormat="1" ht="15" customHeight="1" x14ac:dyDescent="0.25">
      <c r="A76" s="95" t="s">
        <v>67</v>
      </c>
      <c r="B76" s="96">
        <v>17869190.73</v>
      </c>
      <c r="C76" s="96">
        <v>18584204</v>
      </c>
      <c r="D76" s="317">
        <v>19484204</v>
      </c>
      <c r="E76" s="96">
        <v>20395378</v>
      </c>
      <c r="F76" s="89">
        <f t="shared" si="7"/>
        <v>1811174</v>
      </c>
      <c r="G76" s="81">
        <f t="shared" si="6"/>
        <v>9.7457711936438068E-2</v>
      </c>
      <c r="I76" s="226"/>
    </row>
    <row r="77" spans="1:9" ht="15" customHeight="1" x14ac:dyDescent="0.25">
      <c r="A77" s="93"/>
      <c r="B77" s="65"/>
      <c r="C77" s="65"/>
      <c r="D77" s="305"/>
      <c r="E77" s="65"/>
      <c r="F77" s="65"/>
      <c r="G77" s="67"/>
      <c r="I77" s="225"/>
    </row>
    <row r="78" spans="1:9" ht="15" customHeight="1" x14ac:dyDescent="0.25">
      <c r="A78" s="91" t="s">
        <v>68</v>
      </c>
      <c r="B78" s="65"/>
      <c r="C78" s="65"/>
      <c r="D78" s="305"/>
      <c r="E78" s="65"/>
      <c r="F78" s="65"/>
      <c r="G78" s="67"/>
      <c r="I78" s="225"/>
    </row>
    <row r="79" spans="1:9" ht="15" customHeight="1" x14ac:dyDescent="0.25">
      <c r="A79" s="73" t="s">
        <v>69</v>
      </c>
      <c r="B79" s="69">
        <v>9835630</v>
      </c>
      <c r="C79" s="69">
        <v>10135631</v>
      </c>
      <c r="D79" s="306">
        <v>11035631</v>
      </c>
      <c r="E79" s="69">
        <v>11426453</v>
      </c>
      <c r="F79" s="65">
        <f>E79-C79</f>
        <v>1290822</v>
      </c>
      <c r="G79" s="70">
        <f t="shared" ref="G79:G97" si="8">IF(ISBLANK(F79),"  ",IF(C79&gt;0,F79/C79,IF(F79&gt;0,1,0)))</f>
        <v>0.12735487312038096</v>
      </c>
      <c r="I79" s="225"/>
    </row>
    <row r="80" spans="1:9" ht="15" customHeight="1" x14ac:dyDescent="0.25">
      <c r="A80" s="75" t="s">
        <v>70</v>
      </c>
      <c r="B80" s="72">
        <v>0</v>
      </c>
      <c r="C80" s="72">
        <v>0</v>
      </c>
      <c r="D80" s="314">
        <v>0</v>
      </c>
      <c r="E80" s="72">
        <v>0</v>
      </c>
      <c r="F80" s="74">
        <f>E80-C80</f>
        <v>0</v>
      </c>
      <c r="G80" s="70">
        <f t="shared" si="8"/>
        <v>0</v>
      </c>
      <c r="I80" s="225"/>
    </row>
    <row r="81" spans="1:9" ht="15" customHeight="1" x14ac:dyDescent="0.25">
      <c r="A81" s="75" t="s">
        <v>71</v>
      </c>
      <c r="B81" s="65">
        <v>4750154</v>
      </c>
      <c r="C81" s="65">
        <v>4900154</v>
      </c>
      <c r="D81" s="305">
        <v>4900154</v>
      </c>
      <c r="E81" s="65">
        <v>5036504</v>
      </c>
      <c r="F81" s="74">
        <f t="shared" ref="F81:F96" si="9">E81-C81</f>
        <v>136350</v>
      </c>
      <c r="G81" s="70">
        <f t="shared" si="8"/>
        <v>2.7825656091624875E-2</v>
      </c>
      <c r="I81" s="225"/>
    </row>
    <row r="82" spans="1:9" s="124" customFormat="1" ht="15" customHeight="1" x14ac:dyDescent="0.25">
      <c r="A82" s="94" t="s">
        <v>72</v>
      </c>
      <c r="B82" s="96">
        <v>14585784</v>
      </c>
      <c r="C82" s="96">
        <v>15035785</v>
      </c>
      <c r="D82" s="317">
        <v>15935785</v>
      </c>
      <c r="E82" s="96">
        <v>16462957</v>
      </c>
      <c r="F82" s="80">
        <f t="shared" si="9"/>
        <v>1427172</v>
      </c>
      <c r="G82" s="81">
        <f t="shared" si="8"/>
        <v>9.4918356440983953E-2</v>
      </c>
      <c r="I82" s="226"/>
    </row>
    <row r="83" spans="1:9" ht="15" customHeight="1" x14ac:dyDescent="0.25">
      <c r="A83" s="75" t="s">
        <v>73</v>
      </c>
      <c r="B83" s="72">
        <v>34390</v>
      </c>
      <c r="C83" s="72">
        <v>34388</v>
      </c>
      <c r="D83" s="314">
        <v>34388</v>
      </c>
      <c r="E83" s="72">
        <v>175881</v>
      </c>
      <c r="F83" s="74">
        <f t="shared" si="9"/>
        <v>141493</v>
      </c>
      <c r="G83" s="70">
        <f t="shared" si="8"/>
        <v>4.1146039316040479</v>
      </c>
      <c r="I83" s="225"/>
    </row>
    <row r="84" spans="1:9" ht="15" customHeight="1" x14ac:dyDescent="0.25">
      <c r="A84" s="75" t="s">
        <v>74</v>
      </c>
      <c r="B84" s="69">
        <v>1642196</v>
      </c>
      <c r="C84" s="69">
        <v>1907212</v>
      </c>
      <c r="D84" s="306">
        <v>1907212</v>
      </c>
      <c r="E84" s="69">
        <v>1966020</v>
      </c>
      <c r="F84" s="74">
        <f t="shared" si="9"/>
        <v>58808</v>
      </c>
      <c r="G84" s="70">
        <f t="shared" si="8"/>
        <v>3.083453753436954E-2</v>
      </c>
      <c r="I84" s="225"/>
    </row>
    <row r="85" spans="1:9" ht="15" customHeight="1" x14ac:dyDescent="0.25">
      <c r="A85" s="75" t="s">
        <v>75</v>
      </c>
      <c r="B85" s="65">
        <v>172429</v>
      </c>
      <c r="C85" s="65">
        <v>172429</v>
      </c>
      <c r="D85" s="305">
        <v>172429</v>
      </c>
      <c r="E85" s="65">
        <v>350929</v>
      </c>
      <c r="F85" s="74">
        <f t="shared" si="9"/>
        <v>178500</v>
      </c>
      <c r="G85" s="70">
        <f t="shared" si="8"/>
        <v>1.0352086945931369</v>
      </c>
      <c r="I85" s="225"/>
    </row>
    <row r="86" spans="1:9" s="124" customFormat="1" ht="15" customHeight="1" x14ac:dyDescent="0.25">
      <c r="A86" s="78" t="s">
        <v>76</v>
      </c>
      <c r="B86" s="96">
        <v>1849015</v>
      </c>
      <c r="C86" s="96">
        <v>2114029</v>
      </c>
      <c r="D86" s="317">
        <v>2114029</v>
      </c>
      <c r="E86" s="96">
        <v>2492830</v>
      </c>
      <c r="F86" s="74">
        <f t="shared" si="9"/>
        <v>378801</v>
      </c>
      <c r="G86" s="81">
        <f t="shared" si="8"/>
        <v>0.17918439151023946</v>
      </c>
      <c r="I86" s="226"/>
    </row>
    <row r="87" spans="1:9" ht="15" customHeight="1" x14ac:dyDescent="0.25">
      <c r="A87" s="75" t="s">
        <v>77</v>
      </c>
      <c r="B87" s="65">
        <v>17990.73</v>
      </c>
      <c r="C87" s="65">
        <v>17991</v>
      </c>
      <c r="D87" s="305">
        <v>17991</v>
      </c>
      <c r="E87" s="65">
        <v>112667</v>
      </c>
      <c r="F87" s="74">
        <f t="shared" si="9"/>
        <v>94676</v>
      </c>
      <c r="G87" s="70">
        <f t="shared" si="8"/>
        <v>5.2624089822689122</v>
      </c>
      <c r="I87" s="225"/>
    </row>
    <row r="88" spans="1:9" ht="15" customHeight="1" x14ac:dyDescent="0.25">
      <c r="A88" s="75" t="s">
        <v>78</v>
      </c>
      <c r="B88" s="74">
        <v>886819</v>
      </c>
      <c r="C88" s="74">
        <v>886820</v>
      </c>
      <c r="D88" s="307">
        <v>886820</v>
      </c>
      <c r="E88" s="74">
        <v>521798</v>
      </c>
      <c r="F88" s="74">
        <f t="shared" si="9"/>
        <v>-365022</v>
      </c>
      <c r="G88" s="70">
        <f t="shared" si="8"/>
        <v>-0.41160776707787378</v>
      </c>
      <c r="I88" s="225"/>
    </row>
    <row r="89" spans="1:9" ht="15" customHeight="1" x14ac:dyDescent="0.25">
      <c r="A89" s="75" t="s">
        <v>79</v>
      </c>
      <c r="B89" s="74">
        <v>0</v>
      </c>
      <c r="C89" s="74">
        <v>0</v>
      </c>
      <c r="D89" s="307">
        <v>0</v>
      </c>
      <c r="E89" s="74">
        <v>0</v>
      </c>
      <c r="F89" s="74">
        <f t="shared" si="9"/>
        <v>0</v>
      </c>
      <c r="G89" s="70">
        <f t="shared" si="8"/>
        <v>0</v>
      </c>
      <c r="I89" s="225"/>
    </row>
    <row r="90" spans="1:9" ht="15" customHeight="1" x14ac:dyDescent="0.25">
      <c r="A90" s="75" t="s">
        <v>80</v>
      </c>
      <c r="B90" s="74">
        <v>354613</v>
      </c>
      <c r="C90" s="74">
        <v>354613</v>
      </c>
      <c r="D90" s="307">
        <v>354613</v>
      </c>
      <c r="E90" s="74">
        <v>457302</v>
      </c>
      <c r="F90" s="74">
        <f t="shared" si="9"/>
        <v>102689</v>
      </c>
      <c r="G90" s="70">
        <f t="shared" si="8"/>
        <v>0.28958047223311045</v>
      </c>
      <c r="I90" s="225"/>
    </row>
    <row r="91" spans="1:9" s="124" customFormat="1" ht="15" customHeight="1" x14ac:dyDescent="0.25">
      <c r="A91" s="78" t="s">
        <v>81</v>
      </c>
      <c r="B91" s="80">
        <v>1259422.73</v>
      </c>
      <c r="C91" s="80">
        <v>1259424</v>
      </c>
      <c r="D91" s="311">
        <v>1259424</v>
      </c>
      <c r="E91" s="80">
        <v>1091767</v>
      </c>
      <c r="F91" s="80">
        <f t="shared" si="9"/>
        <v>-167657</v>
      </c>
      <c r="G91" s="81">
        <f t="shared" si="8"/>
        <v>-0.13312196686739336</v>
      </c>
      <c r="I91" s="226"/>
    </row>
    <row r="92" spans="1:9" ht="15" customHeight="1" x14ac:dyDescent="0.25">
      <c r="A92" s="75" t="s">
        <v>82</v>
      </c>
      <c r="B92" s="74">
        <v>174969</v>
      </c>
      <c r="C92" s="74">
        <v>174966</v>
      </c>
      <c r="D92" s="307">
        <v>174966</v>
      </c>
      <c r="E92" s="74">
        <v>347824</v>
      </c>
      <c r="F92" s="74">
        <f t="shared" si="9"/>
        <v>172858</v>
      </c>
      <c r="G92" s="70">
        <f t="shared" si="8"/>
        <v>0.98795194494930438</v>
      </c>
      <c r="I92" s="225"/>
    </row>
    <row r="93" spans="1:9" ht="15" customHeight="1" x14ac:dyDescent="0.25">
      <c r="A93" s="75" t="s">
        <v>83</v>
      </c>
      <c r="B93" s="74">
        <v>0</v>
      </c>
      <c r="C93" s="74">
        <v>0</v>
      </c>
      <c r="D93" s="307">
        <v>0</v>
      </c>
      <c r="E93" s="74">
        <v>0</v>
      </c>
      <c r="F93" s="74">
        <f t="shared" si="9"/>
        <v>0</v>
      </c>
      <c r="G93" s="70">
        <f t="shared" si="8"/>
        <v>0</v>
      </c>
      <c r="I93" s="225"/>
    </row>
    <row r="94" spans="1:9" ht="15" customHeight="1" x14ac:dyDescent="0.25">
      <c r="A94" s="83" t="s">
        <v>84</v>
      </c>
      <c r="B94" s="74">
        <v>0</v>
      </c>
      <c r="C94" s="74">
        <v>0</v>
      </c>
      <c r="D94" s="307">
        <v>0</v>
      </c>
      <c r="E94" s="74">
        <v>0</v>
      </c>
      <c r="F94" s="74">
        <f t="shared" si="9"/>
        <v>0</v>
      </c>
      <c r="G94" s="70">
        <f t="shared" si="8"/>
        <v>0</v>
      </c>
      <c r="I94" s="225"/>
    </row>
    <row r="95" spans="1:9" s="124" customFormat="1" ht="15" customHeight="1" x14ac:dyDescent="0.25">
      <c r="A95" s="97" t="s">
        <v>85</v>
      </c>
      <c r="B95" s="96">
        <v>174969</v>
      </c>
      <c r="C95" s="96">
        <v>174966</v>
      </c>
      <c r="D95" s="317">
        <v>174966</v>
      </c>
      <c r="E95" s="96">
        <v>347824</v>
      </c>
      <c r="F95" s="74">
        <f t="shared" si="9"/>
        <v>172858</v>
      </c>
      <c r="G95" s="81">
        <f t="shared" si="8"/>
        <v>0.98795194494930438</v>
      </c>
      <c r="I95" s="226"/>
    </row>
    <row r="96" spans="1:9" ht="15" customHeight="1" x14ac:dyDescent="0.25">
      <c r="A96" s="83" t="s">
        <v>86</v>
      </c>
      <c r="B96" s="74">
        <v>0</v>
      </c>
      <c r="C96" s="74">
        <v>0</v>
      </c>
      <c r="D96" s="307">
        <v>0</v>
      </c>
      <c r="E96" s="74">
        <v>0</v>
      </c>
      <c r="F96" s="74">
        <f t="shared" si="9"/>
        <v>0</v>
      </c>
      <c r="G96" s="70">
        <f t="shared" si="8"/>
        <v>0</v>
      </c>
      <c r="I96" s="225"/>
    </row>
    <row r="97" spans="1:10" s="124" customFormat="1" ht="15" customHeight="1" thickBot="1" x14ac:dyDescent="0.3">
      <c r="A97" s="195" t="s">
        <v>67</v>
      </c>
      <c r="B97" s="196">
        <v>17869190.73</v>
      </c>
      <c r="C97" s="196">
        <v>18584204</v>
      </c>
      <c r="D97" s="313">
        <v>19484204</v>
      </c>
      <c r="E97" s="196">
        <v>20395378</v>
      </c>
      <c r="F97" s="196">
        <f>E97-C97</f>
        <v>1811174</v>
      </c>
      <c r="G97" s="198">
        <f t="shared" si="8"/>
        <v>9.7457711936438068E-2</v>
      </c>
      <c r="I97" s="226"/>
    </row>
    <row r="98" spans="1:10" ht="15" customHeight="1" thickTop="1" x14ac:dyDescent="0.4">
      <c r="A98" s="4"/>
      <c r="B98" s="5"/>
      <c r="C98" s="14"/>
      <c r="D98" s="142"/>
      <c r="E98" s="14"/>
      <c r="F98" s="5"/>
      <c r="G98" s="6" t="s">
        <v>46</v>
      </c>
      <c r="I98" s="142"/>
      <c r="J98" s="142"/>
    </row>
    <row r="99" spans="1:10" x14ac:dyDescent="0.25">
      <c r="A99" s="11" t="s">
        <v>196</v>
      </c>
    </row>
    <row r="100" spans="1:10" x14ac:dyDescent="0.25">
      <c r="A100" s="11" t="s">
        <v>190</v>
      </c>
    </row>
  </sheetData>
  <mergeCells count="1">
    <mergeCell ref="D2:D3"/>
  </mergeCells>
  <hyperlinks>
    <hyperlink ref="J2" location="Home!A1" tooltip="Home" display="Home" xr:uid="{00000000-0004-0000-3300-000000000000}"/>
  </hyperlinks>
  <printOptions horizontalCentered="1" verticalCentered="1"/>
  <pageMargins left="0.25" right="0.25" top="0.75" bottom="0.75" header="0.3" footer="0.3"/>
  <pageSetup scale="46" fitToWidth="0" orientation="portrait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sheetPr codeName="Sheet53">
    <pageSetUpPr fitToPage="1"/>
  </sheetPr>
  <dimension ref="A1:N100"/>
  <sheetViews>
    <sheetView workbookViewId="0">
      <pane xSplit="1" ySplit="5" topLeftCell="B6" activePane="bottomRight" state="frozen"/>
      <selection activeCell="I2" sqref="I2"/>
      <selection pane="topRight" activeCell="I2" sqref="I2"/>
      <selection pane="bottomLeft" activeCell="I2" sqref="I2"/>
      <selection pane="bottomRight" activeCell="I2" sqref="I2"/>
    </sheetView>
  </sheetViews>
  <sheetFormatPr defaultColWidth="9.140625" defaultRowHeight="15.75" x14ac:dyDescent="0.25"/>
  <cols>
    <col min="1" max="1" width="66.5703125" style="11" customWidth="1"/>
    <col min="2" max="3" width="23.7109375" style="12" customWidth="1"/>
    <col min="4" max="4" width="27.140625" style="139" bestFit="1" customWidth="1"/>
    <col min="5" max="6" width="23.7109375" style="12" customWidth="1"/>
    <col min="7" max="7" width="23.7109375" style="13" customWidth="1"/>
    <col min="9" max="9" width="7.7109375" style="139" customWidth="1"/>
    <col min="10" max="10" width="11.5703125" style="139" customWidth="1"/>
    <col min="11" max="16384" width="9.140625" style="139"/>
  </cols>
  <sheetData>
    <row r="1" spans="1:10" ht="19.5" customHeight="1" thickBot="1" x14ac:dyDescent="0.3">
      <c r="A1" s="30" t="s">
        <v>0</v>
      </c>
      <c r="B1" s="31"/>
      <c r="D1" s="210"/>
      <c r="E1" s="32" t="s">
        <v>1</v>
      </c>
      <c r="F1" s="206" t="s">
        <v>195</v>
      </c>
      <c r="G1" s="33"/>
      <c r="I1" s="210"/>
      <c r="J1" s="142"/>
    </row>
    <row r="2" spans="1:10" ht="19.5" customHeight="1" thickBot="1" x14ac:dyDescent="0.3">
      <c r="A2" s="30" t="s">
        <v>2</v>
      </c>
      <c r="B2" s="31"/>
      <c r="C2" s="31"/>
      <c r="D2" s="355" t="s">
        <v>207</v>
      </c>
      <c r="E2" s="31"/>
      <c r="F2" s="31"/>
      <c r="G2" s="36"/>
      <c r="I2" s="142"/>
      <c r="J2" s="209" t="s">
        <v>187</v>
      </c>
    </row>
    <row r="3" spans="1:10" ht="19.5" customHeight="1" thickBot="1" x14ac:dyDescent="0.3">
      <c r="A3" s="37" t="s">
        <v>3</v>
      </c>
      <c r="B3" s="38"/>
      <c r="C3" s="38"/>
      <c r="D3" s="356"/>
      <c r="E3" s="38"/>
      <c r="F3" s="38"/>
      <c r="G3" s="39"/>
      <c r="I3" s="142"/>
      <c r="J3" s="142"/>
    </row>
    <row r="4" spans="1:10" ht="15" customHeight="1" thickTop="1" x14ac:dyDescent="0.25">
      <c r="A4" s="57" t="s">
        <v>4</v>
      </c>
      <c r="B4" s="58" t="s">
        <v>5</v>
      </c>
      <c r="C4" s="59" t="s">
        <v>6</v>
      </c>
      <c r="D4" s="303" t="s">
        <v>212</v>
      </c>
      <c r="E4" s="59" t="s">
        <v>6</v>
      </c>
      <c r="F4" s="59" t="s">
        <v>7</v>
      </c>
      <c r="G4" s="60" t="s">
        <v>8</v>
      </c>
      <c r="I4" s="224"/>
    </row>
    <row r="5" spans="1:10" s="140" customFormat="1" ht="15" customHeight="1" x14ac:dyDescent="0.25">
      <c r="A5" s="61"/>
      <c r="B5" s="62" t="s">
        <v>197</v>
      </c>
      <c r="C5" s="62" t="s">
        <v>208</v>
      </c>
      <c r="D5" s="304" t="s">
        <v>210</v>
      </c>
      <c r="E5" s="62" t="s">
        <v>209</v>
      </c>
      <c r="F5" s="62" t="s">
        <v>197</v>
      </c>
      <c r="G5" s="63" t="s">
        <v>9</v>
      </c>
      <c r="I5" s="224"/>
    </row>
    <row r="6" spans="1:10" ht="15" customHeight="1" x14ac:dyDescent="0.25">
      <c r="A6" s="64" t="s">
        <v>10</v>
      </c>
      <c r="B6" s="65"/>
      <c r="C6" s="65"/>
      <c r="D6" s="305"/>
      <c r="E6" s="65"/>
      <c r="F6" s="65"/>
      <c r="G6" s="66"/>
      <c r="I6" s="225"/>
    </row>
    <row r="7" spans="1:10" ht="15" customHeight="1" x14ac:dyDescent="0.25">
      <c r="A7" s="64" t="s">
        <v>11</v>
      </c>
      <c r="B7" s="65"/>
      <c r="C7" s="65"/>
      <c r="D7" s="305"/>
      <c r="E7" s="65"/>
      <c r="F7" s="65"/>
      <c r="G7" s="67"/>
      <c r="I7" s="225"/>
    </row>
    <row r="8" spans="1:10" ht="15" customHeight="1" x14ac:dyDescent="0.25">
      <c r="A8" s="68" t="s">
        <v>12</v>
      </c>
      <c r="B8" s="69">
        <v>3326410</v>
      </c>
      <c r="C8" s="69">
        <v>3326410</v>
      </c>
      <c r="D8" s="306">
        <v>3326410</v>
      </c>
      <c r="E8" s="69">
        <v>4769513</v>
      </c>
      <c r="F8" s="69">
        <f>E8-C8</f>
        <v>1443103</v>
      </c>
      <c r="G8" s="70">
        <f t="shared" ref="G8:G31" si="0">IF(ISBLANK(F8),"  ",IF(C8&gt;0,F8/C8,IF(F8&gt;0,1,0)))</f>
        <v>0.43383196899961218</v>
      </c>
      <c r="I8" s="225"/>
    </row>
    <row r="9" spans="1:10" ht="15" customHeight="1" x14ac:dyDescent="0.25">
      <c r="A9" s="68" t="s">
        <v>13</v>
      </c>
      <c r="B9" s="69">
        <v>0</v>
      </c>
      <c r="C9" s="69">
        <v>0</v>
      </c>
      <c r="D9" s="306">
        <v>0</v>
      </c>
      <c r="E9" s="69">
        <v>0</v>
      </c>
      <c r="F9" s="69">
        <f>E9-C9</f>
        <v>0</v>
      </c>
      <c r="G9" s="70">
        <f t="shared" si="0"/>
        <v>0</v>
      </c>
      <c r="I9" s="225"/>
    </row>
    <row r="10" spans="1:10" ht="15" customHeight="1" x14ac:dyDescent="0.25">
      <c r="A10" s="71" t="s">
        <v>14</v>
      </c>
      <c r="B10" s="72">
        <v>186561</v>
      </c>
      <c r="C10" s="72">
        <v>186561</v>
      </c>
      <c r="D10" s="314">
        <v>186561</v>
      </c>
      <c r="E10" s="72">
        <v>188076</v>
      </c>
      <c r="F10" s="69">
        <f t="shared" ref="F10:F31" si="1">E10-C10</f>
        <v>1515</v>
      </c>
      <c r="G10" s="70">
        <f t="shared" si="0"/>
        <v>8.1206683068808586E-3</v>
      </c>
      <c r="I10" s="225"/>
    </row>
    <row r="11" spans="1:10" ht="15" customHeight="1" x14ac:dyDescent="0.25">
      <c r="A11" s="73" t="s">
        <v>15</v>
      </c>
      <c r="B11" s="74">
        <v>0</v>
      </c>
      <c r="C11" s="74">
        <v>0</v>
      </c>
      <c r="D11" s="307">
        <v>0</v>
      </c>
      <c r="E11" s="74">
        <v>0</v>
      </c>
      <c r="F11" s="69">
        <f t="shared" si="1"/>
        <v>0</v>
      </c>
      <c r="G11" s="70">
        <f t="shared" si="0"/>
        <v>0</v>
      </c>
      <c r="I11" s="225"/>
    </row>
    <row r="12" spans="1:10" ht="15" customHeight="1" x14ac:dyDescent="0.25">
      <c r="A12" s="75" t="s">
        <v>193</v>
      </c>
      <c r="B12" s="74">
        <v>186561</v>
      </c>
      <c r="C12" s="74">
        <v>186561</v>
      </c>
      <c r="D12" s="307">
        <v>186561</v>
      </c>
      <c r="E12" s="74">
        <v>188076</v>
      </c>
      <c r="F12" s="69">
        <f t="shared" si="1"/>
        <v>1515</v>
      </c>
      <c r="G12" s="70">
        <f t="shared" si="0"/>
        <v>8.1206683068808586E-3</v>
      </c>
      <c r="I12" s="225"/>
    </row>
    <row r="13" spans="1:10" ht="15" customHeight="1" x14ac:dyDescent="0.25">
      <c r="A13" s="75" t="s">
        <v>17</v>
      </c>
      <c r="B13" s="74">
        <v>0</v>
      </c>
      <c r="C13" s="74">
        <v>0</v>
      </c>
      <c r="D13" s="307">
        <v>0</v>
      </c>
      <c r="E13" s="74">
        <v>0</v>
      </c>
      <c r="F13" s="69">
        <f t="shared" si="1"/>
        <v>0</v>
      </c>
      <c r="G13" s="70">
        <f t="shared" si="0"/>
        <v>0</v>
      </c>
      <c r="I13" s="225"/>
    </row>
    <row r="14" spans="1:10" ht="15" customHeight="1" x14ac:dyDescent="0.25">
      <c r="A14" s="75" t="s">
        <v>18</v>
      </c>
      <c r="B14" s="74">
        <v>0</v>
      </c>
      <c r="C14" s="74">
        <v>0</v>
      </c>
      <c r="D14" s="307">
        <v>0</v>
      </c>
      <c r="E14" s="74">
        <v>0</v>
      </c>
      <c r="F14" s="69">
        <f t="shared" si="1"/>
        <v>0</v>
      </c>
      <c r="G14" s="70">
        <f t="shared" si="0"/>
        <v>0</v>
      </c>
      <c r="I14" s="225"/>
    </row>
    <row r="15" spans="1:10" ht="15" customHeight="1" x14ac:dyDescent="0.25">
      <c r="A15" s="75" t="s">
        <v>19</v>
      </c>
      <c r="B15" s="74">
        <v>0</v>
      </c>
      <c r="C15" s="74">
        <v>0</v>
      </c>
      <c r="D15" s="307">
        <v>0</v>
      </c>
      <c r="E15" s="74">
        <v>0</v>
      </c>
      <c r="F15" s="69">
        <f t="shared" si="1"/>
        <v>0</v>
      </c>
      <c r="G15" s="70">
        <f t="shared" si="0"/>
        <v>0</v>
      </c>
      <c r="I15" s="225"/>
    </row>
    <row r="16" spans="1:10" ht="15" customHeight="1" x14ac:dyDescent="0.25">
      <c r="A16" s="75" t="s">
        <v>20</v>
      </c>
      <c r="B16" s="74">
        <v>0</v>
      </c>
      <c r="C16" s="74">
        <v>0</v>
      </c>
      <c r="D16" s="307">
        <v>0</v>
      </c>
      <c r="E16" s="74">
        <v>0</v>
      </c>
      <c r="F16" s="69">
        <f t="shared" si="1"/>
        <v>0</v>
      </c>
      <c r="G16" s="70">
        <f t="shared" si="0"/>
        <v>0</v>
      </c>
      <c r="I16" s="225"/>
    </row>
    <row r="17" spans="1:9" ht="15" customHeight="1" x14ac:dyDescent="0.25">
      <c r="A17" s="75" t="s">
        <v>21</v>
      </c>
      <c r="B17" s="74">
        <v>0</v>
      </c>
      <c r="C17" s="74">
        <v>0</v>
      </c>
      <c r="D17" s="307">
        <v>0</v>
      </c>
      <c r="E17" s="74">
        <v>0</v>
      </c>
      <c r="F17" s="69">
        <f t="shared" si="1"/>
        <v>0</v>
      </c>
      <c r="G17" s="70">
        <f t="shared" si="0"/>
        <v>0</v>
      </c>
      <c r="I17" s="225"/>
    </row>
    <row r="18" spans="1:9" ht="15" customHeight="1" x14ac:dyDescent="0.25">
      <c r="A18" s="75" t="s">
        <v>22</v>
      </c>
      <c r="B18" s="74">
        <v>0</v>
      </c>
      <c r="C18" s="74">
        <v>0</v>
      </c>
      <c r="D18" s="307">
        <v>0</v>
      </c>
      <c r="E18" s="74">
        <v>0</v>
      </c>
      <c r="F18" s="69">
        <f t="shared" si="1"/>
        <v>0</v>
      </c>
      <c r="G18" s="70">
        <f t="shared" si="0"/>
        <v>0</v>
      </c>
      <c r="I18" s="225"/>
    </row>
    <row r="19" spans="1:9" ht="15" customHeight="1" x14ac:dyDescent="0.25">
      <c r="A19" s="75" t="s">
        <v>23</v>
      </c>
      <c r="B19" s="74">
        <v>0</v>
      </c>
      <c r="C19" s="74">
        <v>0</v>
      </c>
      <c r="D19" s="307">
        <v>0</v>
      </c>
      <c r="E19" s="74">
        <v>0</v>
      </c>
      <c r="F19" s="69">
        <f t="shared" si="1"/>
        <v>0</v>
      </c>
      <c r="G19" s="70">
        <f t="shared" si="0"/>
        <v>0</v>
      </c>
      <c r="I19" s="225"/>
    </row>
    <row r="20" spans="1:9" ht="15" customHeight="1" x14ac:dyDescent="0.25">
      <c r="A20" s="75" t="s">
        <v>24</v>
      </c>
      <c r="B20" s="74">
        <v>0</v>
      </c>
      <c r="C20" s="74">
        <v>0</v>
      </c>
      <c r="D20" s="307">
        <v>0</v>
      </c>
      <c r="E20" s="74">
        <v>0</v>
      </c>
      <c r="F20" s="69">
        <f t="shared" si="1"/>
        <v>0</v>
      </c>
      <c r="G20" s="70">
        <f t="shared" si="0"/>
        <v>0</v>
      </c>
      <c r="I20" s="225"/>
    </row>
    <row r="21" spans="1:9" ht="15" customHeight="1" x14ac:dyDescent="0.25">
      <c r="A21" s="75" t="s">
        <v>25</v>
      </c>
      <c r="B21" s="74">
        <v>0</v>
      </c>
      <c r="C21" s="74">
        <v>0</v>
      </c>
      <c r="D21" s="307">
        <v>0</v>
      </c>
      <c r="E21" s="74">
        <v>0</v>
      </c>
      <c r="F21" s="69">
        <f t="shared" si="1"/>
        <v>0</v>
      </c>
      <c r="G21" s="70">
        <f t="shared" si="0"/>
        <v>0</v>
      </c>
      <c r="I21" s="225"/>
    </row>
    <row r="22" spans="1:9" ht="15" customHeight="1" x14ac:dyDescent="0.25">
      <c r="A22" s="75" t="s">
        <v>26</v>
      </c>
      <c r="B22" s="74">
        <v>0</v>
      </c>
      <c r="C22" s="74">
        <v>0</v>
      </c>
      <c r="D22" s="307">
        <v>0</v>
      </c>
      <c r="E22" s="74">
        <v>0</v>
      </c>
      <c r="F22" s="69">
        <f t="shared" si="1"/>
        <v>0</v>
      </c>
      <c r="G22" s="70">
        <f t="shared" si="0"/>
        <v>0</v>
      </c>
      <c r="I22" s="225"/>
    </row>
    <row r="23" spans="1:9" ht="15" customHeight="1" x14ac:dyDescent="0.25">
      <c r="A23" s="76" t="s">
        <v>27</v>
      </c>
      <c r="B23" s="74">
        <v>0</v>
      </c>
      <c r="C23" s="74">
        <v>0</v>
      </c>
      <c r="D23" s="307">
        <v>0</v>
      </c>
      <c r="E23" s="74">
        <v>0</v>
      </c>
      <c r="F23" s="69">
        <f t="shared" si="1"/>
        <v>0</v>
      </c>
      <c r="G23" s="70">
        <f t="shared" si="0"/>
        <v>0</v>
      </c>
      <c r="I23" s="225"/>
    </row>
    <row r="24" spans="1:9" ht="15" customHeight="1" x14ac:dyDescent="0.25">
      <c r="A24" s="76" t="s">
        <v>28</v>
      </c>
      <c r="B24" s="74">
        <v>0</v>
      </c>
      <c r="C24" s="74">
        <v>0</v>
      </c>
      <c r="D24" s="307">
        <v>0</v>
      </c>
      <c r="E24" s="74">
        <v>0</v>
      </c>
      <c r="F24" s="69">
        <f t="shared" si="1"/>
        <v>0</v>
      </c>
      <c r="G24" s="70">
        <f t="shared" si="0"/>
        <v>0</v>
      </c>
      <c r="I24" s="225"/>
    </row>
    <row r="25" spans="1:9" ht="15" customHeight="1" x14ac:dyDescent="0.25">
      <c r="A25" s="76" t="s">
        <v>29</v>
      </c>
      <c r="B25" s="74">
        <v>0</v>
      </c>
      <c r="C25" s="74">
        <v>0</v>
      </c>
      <c r="D25" s="307">
        <v>0</v>
      </c>
      <c r="E25" s="74">
        <v>0</v>
      </c>
      <c r="F25" s="69">
        <f t="shared" si="1"/>
        <v>0</v>
      </c>
      <c r="G25" s="70">
        <f t="shared" si="0"/>
        <v>0</v>
      </c>
      <c r="I25" s="225"/>
    </row>
    <row r="26" spans="1:9" ht="15" customHeight="1" x14ac:dyDescent="0.25">
      <c r="A26" s="76" t="s">
        <v>30</v>
      </c>
      <c r="B26" s="74">
        <v>0</v>
      </c>
      <c r="C26" s="74">
        <v>0</v>
      </c>
      <c r="D26" s="307">
        <v>0</v>
      </c>
      <c r="E26" s="74">
        <v>0</v>
      </c>
      <c r="F26" s="69">
        <f t="shared" si="1"/>
        <v>0</v>
      </c>
      <c r="G26" s="70">
        <f t="shared" si="0"/>
        <v>0</v>
      </c>
      <c r="I26" s="225"/>
    </row>
    <row r="27" spans="1:9" ht="15" customHeight="1" x14ac:dyDescent="0.25">
      <c r="A27" s="76" t="s">
        <v>31</v>
      </c>
      <c r="B27" s="74">
        <v>0</v>
      </c>
      <c r="C27" s="74">
        <v>0</v>
      </c>
      <c r="D27" s="307">
        <v>0</v>
      </c>
      <c r="E27" s="74">
        <v>0</v>
      </c>
      <c r="F27" s="69">
        <f t="shared" si="1"/>
        <v>0</v>
      </c>
      <c r="G27" s="70">
        <f t="shared" si="0"/>
        <v>0</v>
      </c>
      <c r="I27" s="225"/>
    </row>
    <row r="28" spans="1:9" ht="15" customHeight="1" x14ac:dyDescent="0.25">
      <c r="A28" s="76" t="s">
        <v>87</v>
      </c>
      <c r="B28" s="74">
        <v>0</v>
      </c>
      <c r="C28" s="74">
        <v>0</v>
      </c>
      <c r="D28" s="307">
        <v>0</v>
      </c>
      <c r="E28" s="74">
        <v>0</v>
      </c>
      <c r="F28" s="69">
        <f t="shared" si="1"/>
        <v>0</v>
      </c>
      <c r="G28" s="70">
        <f t="shared" si="0"/>
        <v>0</v>
      </c>
      <c r="I28" s="225"/>
    </row>
    <row r="29" spans="1:9" ht="15" customHeight="1" x14ac:dyDescent="0.25">
      <c r="A29" s="76" t="s">
        <v>32</v>
      </c>
      <c r="B29" s="74">
        <v>0</v>
      </c>
      <c r="C29" s="74">
        <v>0</v>
      </c>
      <c r="D29" s="307">
        <v>0</v>
      </c>
      <c r="E29" s="74">
        <v>0</v>
      </c>
      <c r="F29" s="69">
        <f t="shared" si="1"/>
        <v>0</v>
      </c>
      <c r="G29" s="70">
        <f t="shared" si="0"/>
        <v>0</v>
      </c>
      <c r="I29" s="225"/>
    </row>
    <row r="30" spans="1:9" ht="15" customHeight="1" x14ac:dyDescent="0.25">
      <c r="A30" s="217" t="s">
        <v>199</v>
      </c>
      <c r="B30" s="74">
        <v>0</v>
      </c>
      <c r="C30" s="74">
        <v>0</v>
      </c>
      <c r="D30" s="307">
        <v>0</v>
      </c>
      <c r="E30" s="74">
        <v>0</v>
      </c>
      <c r="F30" s="69">
        <f t="shared" si="1"/>
        <v>0</v>
      </c>
      <c r="G30" s="70">
        <f t="shared" si="0"/>
        <v>0</v>
      </c>
      <c r="I30" s="225"/>
    </row>
    <row r="31" spans="1:9" ht="15" customHeight="1" x14ac:dyDescent="0.25">
      <c r="A31" s="76" t="s">
        <v>200</v>
      </c>
      <c r="B31" s="74">
        <v>0</v>
      </c>
      <c r="C31" s="74">
        <v>0</v>
      </c>
      <c r="D31" s="307">
        <v>0</v>
      </c>
      <c r="E31" s="74">
        <v>0</v>
      </c>
      <c r="F31" s="69">
        <f t="shared" si="1"/>
        <v>0</v>
      </c>
      <c r="G31" s="70">
        <f t="shared" si="0"/>
        <v>0</v>
      </c>
      <c r="I31" s="225"/>
    </row>
    <row r="32" spans="1:9" ht="15" customHeight="1" x14ac:dyDescent="0.25">
      <c r="A32" s="350" t="s">
        <v>211</v>
      </c>
      <c r="B32" s="74">
        <v>0</v>
      </c>
      <c r="C32" s="74">
        <v>0</v>
      </c>
      <c r="D32" s="307">
        <v>0</v>
      </c>
      <c r="E32" s="74">
        <v>0</v>
      </c>
      <c r="F32" s="69">
        <f t="shared" ref="F32" si="2">E32-C32</f>
        <v>0</v>
      </c>
      <c r="G32" s="70">
        <f t="shared" ref="G32" si="3">IF(ISBLANK(F32),"  ",IF(C32&gt;0,F32/C32,IF(F32&gt;0,1,0)))</f>
        <v>0</v>
      </c>
      <c r="I32" s="225"/>
    </row>
    <row r="33" spans="1:14" ht="15" customHeight="1" x14ac:dyDescent="0.25">
      <c r="A33" s="77" t="s">
        <v>33</v>
      </c>
      <c r="B33" s="74"/>
      <c r="C33" s="74"/>
      <c r="D33" s="307"/>
      <c r="E33" s="74"/>
      <c r="F33" s="74"/>
      <c r="G33" s="66"/>
      <c r="I33" s="225"/>
    </row>
    <row r="34" spans="1:14" ht="15" customHeight="1" x14ac:dyDescent="0.25">
      <c r="A34" s="73" t="s">
        <v>34</v>
      </c>
      <c r="B34" s="69">
        <v>0</v>
      </c>
      <c r="C34" s="69">
        <v>0</v>
      </c>
      <c r="D34" s="306">
        <v>0</v>
      </c>
      <c r="E34" s="69">
        <v>0</v>
      </c>
      <c r="F34" s="69">
        <f>E34-C34</f>
        <v>0</v>
      </c>
      <c r="G34" s="70">
        <f>IF(ISBLANK(F34),"  ",IF(C34&gt;0,F34/C34,IF(F34&gt;0,1,0)))</f>
        <v>0</v>
      </c>
      <c r="I34" s="225"/>
    </row>
    <row r="35" spans="1:14" ht="15" customHeight="1" x14ac:dyDescent="0.25">
      <c r="A35" s="78" t="s">
        <v>35</v>
      </c>
      <c r="B35" s="74"/>
      <c r="C35" s="74"/>
      <c r="D35" s="307"/>
      <c r="E35" s="74"/>
      <c r="F35" s="74"/>
      <c r="G35" s="66"/>
      <c r="I35" s="225"/>
    </row>
    <row r="36" spans="1:14" ht="15" customHeight="1" x14ac:dyDescent="0.25">
      <c r="A36" s="73" t="s">
        <v>34</v>
      </c>
      <c r="B36" s="65">
        <v>0</v>
      </c>
      <c r="C36" s="65">
        <v>0</v>
      </c>
      <c r="D36" s="305">
        <v>0</v>
      </c>
      <c r="E36" s="65">
        <v>0</v>
      </c>
      <c r="F36" s="69">
        <f>E36-C36</f>
        <v>0</v>
      </c>
      <c r="G36" s="70">
        <f>IF(ISBLANK(F36),"  ",IF(C36&gt;0,F36/C36,IF(F36&gt;0,1,0)))</f>
        <v>0</v>
      </c>
      <c r="I36" s="225"/>
    </row>
    <row r="37" spans="1:14" ht="15" customHeight="1" x14ac:dyDescent="0.25">
      <c r="A37" s="75" t="s">
        <v>36</v>
      </c>
      <c r="B37" s="74"/>
      <c r="C37" s="74"/>
      <c r="D37" s="307"/>
      <c r="E37" s="74"/>
      <c r="F37" s="72"/>
      <c r="G37" s="70" t="str">
        <f>IF(ISBLANK(F37),"  ",IF(C37&gt;0,F37/C37,IF(F37&gt;0,1,0)))</f>
        <v xml:space="preserve">  </v>
      </c>
      <c r="I37" s="225"/>
    </row>
    <row r="38" spans="1:14" s="124" customFormat="1" ht="15" customHeight="1" x14ac:dyDescent="0.25">
      <c r="A38" s="79" t="s">
        <v>38</v>
      </c>
      <c r="B38" s="80">
        <v>3512971</v>
      </c>
      <c r="C38" s="80">
        <v>3512971</v>
      </c>
      <c r="D38" s="311">
        <v>3512971</v>
      </c>
      <c r="E38" s="80">
        <v>4957589</v>
      </c>
      <c r="F38" s="80">
        <f>E38-C38</f>
        <v>1444618</v>
      </c>
      <c r="G38" s="81">
        <f>IF(ISBLANK(F38),"  ",IF(C38&gt;0,F38/C38,IF(F38&gt;0,1,0)))</f>
        <v>0.41122400384176244</v>
      </c>
      <c r="I38" s="226"/>
    </row>
    <row r="39" spans="1:14" ht="15" customHeight="1" x14ac:dyDescent="0.25">
      <c r="A39" s="77" t="s">
        <v>39</v>
      </c>
      <c r="B39" s="74"/>
      <c r="C39" s="74"/>
      <c r="D39" s="307"/>
      <c r="E39" s="74"/>
      <c r="F39" s="74"/>
      <c r="G39" s="66"/>
      <c r="I39" s="225"/>
    </row>
    <row r="40" spans="1:14" ht="15" customHeight="1" x14ac:dyDescent="0.25">
      <c r="A40" s="82" t="s">
        <v>40</v>
      </c>
      <c r="B40" s="69">
        <v>0</v>
      </c>
      <c r="C40" s="69">
        <v>0</v>
      </c>
      <c r="D40" s="306">
        <v>0</v>
      </c>
      <c r="E40" s="69">
        <v>0</v>
      </c>
      <c r="F40" s="69">
        <f>E40-C40</f>
        <v>0</v>
      </c>
      <c r="G40" s="70">
        <f t="shared" ref="G40:G45" si="4">IF(ISBLANK(F40),"  ",IF(C40&gt;0,F40/C40,IF(F40&gt;0,1,0)))</f>
        <v>0</v>
      </c>
      <c r="I40" s="225"/>
    </row>
    <row r="41" spans="1:14" ht="15" customHeight="1" x14ac:dyDescent="0.25">
      <c r="A41" s="83" t="s">
        <v>41</v>
      </c>
      <c r="B41" s="69">
        <v>0</v>
      </c>
      <c r="C41" s="69">
        <v>0</v>
      </c>
      <c r="D41" s="306">
        <v>0</v>
      </c>
      <c r="E41" s="69">
        <v>0</v>
      </c>
      <c r="F41" s="69">
        <f t="shared" ref="F41:F45" si="5">E41-C41</f>
        <v>0</v>
      </c>
      <c r="G41" s="70">
        <f t="shared" si="4"/>
        <v>0</v>
      </c>
      <c r="I41" s="225"/>
    </row>
    <row r="42" spans="1:14" ht="15" customHeight="1" x14ac:dyDescent="0.25">
      <c r="A42" s="83" t="s">
        <v>42</v>
      </c>
      <c r="B42" s="69">
        <v>0</v>
      </c>
      <c r="C42" s="69">
        <v>0</v>
      </c>
      <c r="D42" s="306">
        <v>0</v>
      </c>
      <c r="E42" s="69">
        <v>0</v>
      </c>
      <c r="F42" s="69">
        <f t="shared" si="5"/>
        <v>0</v>
      </c>
      <c r="G42" s="70">
        <f t="shared" si="4"/>
        <v>0</v>
      </c>
      <c r="I42" s="225"/>
    </row>
    <row r="43" spans="1:14" ht="15" customHeight="1" x14ac:dyDescent="0.25">
      <c r="A43" s="83" t="s">
        <v>43</v>
      </c>
      <c r="B43" s="69">
        <v>0</v>
      </c>
      <c r="C43" s="69">
        <v>0</v>
      </c>
      <c r="D43" s="306">
        <v>0</v>
      </c>
      <c r="E43" s="69">
        <v>0</v>
      </c>
      <c r="F43" s="69">
        <f t="shared" si="5"/>
        <v>0</v>
      </c>
      <c r="G43" s="70">
        <f t="shared" si="4"/>
        <v>0</v>
      </c>
      <c r="I43" s="225"/>
    </row>
    <row r="44" spans="1:14" ht="15" customHeight="1" x14ac:dyDescent="0.25">
      <c r="A44" s="84" t="s">
        <v>44</v>
      </c>
      <c r="B44" s="69">
        <v>0</v>
      </c>
      <c r="C44" s="69">
        <v>0</v>
      </c>
      <c r="D44" s="306">
        <v>0</v>
      </c>
      <c r="E44" s="69">
        <v>0</v>
      </c>
      <c r="F44" s="69">
        <f t="shared" si="5"/>
        <v>0</v>
      </c>
      <c r="G44" s="70">
        <f t="shared" si="4"/>
        <v>0</v>
      </c>
      <c r="I44" s="225"/>
    </row>
    <row r="45" spans="1:14" s="124" customFormat="1" ht="15" customHeight="1" x14ac:dyDescent="0.25">
      <c r="A45" s="77" t="s">
        <v>45</v>
      </c>
      <c r="B45" s="85">
        <v>0</v>
      </c>
      <c r="C45" s="85">
        <v>0</v>
      </c>
      <c r="D45" s="315">
        <v>0</v>
      </c>
      <c r="E45" s="85">
        <v>0</v>
      </c>
      <c r="F45" s="87">
        <f t="shared" si="5"/>
        <v>0</v>
      </c>
      <c r="G45" s="81">
        <f t="shared" si="4"/>
        <v>0</v>
      </c>
      <c r="I45" s="226"/>
      <c r="N45" s="124" t="s">
        <v>46</v>
      </c>
    </row>
    <row r="46" spans="1:14" ht="15" customHeight="1" x14ac:dyDescent="0.25">
      <c r="A46" s="75" t="s">
        <v>46</v>
      </c>
      <c r="B46" s="74"/>
      <c r="C46" s="74"/>
      <c r="D46" s="307"/>
      <c r="E46" s="74"/>
      <c r="F46" s="74"/>
      <c r="G46" s="66"/>
      <c r="I46" s="225"/>
    </row>
    <row r="47" spans="1:14" s="124" customFormat="1" ht="15" customHeight="1" x14ac:dyDescent="0.25">
      <c r="A47" s="86" t="s">
        <v>47</v>
      </c>
      <c r="B47" s="87">
        <v>0</v>
      </c>
      <c r="C47" s="87">
        <v>0</v>
      </c>
      <c r="D47" s="310">
        <v>0</v>
      </c>
      <c r="E47" s="87">
        <v>0</v>
      </c>
      <c r="F47" s="87">
        <f>E47-C47</f>
        <v>0</v>
      </c>
      <c r="G47" s="81">
        <f>IF(ISBLANK(F47),"  ",IF(C47&gt;0,F47/C47,IF(F47&gt;0,1,0)))</f>
        <v>0</v>
      </c>
      <c r="I47" s="226"/>
    </row>
    <row r="48" spans="1:14" ht="15" customHeight="1" x14ac:dyDescent="0.25">
      <c r="A48" s="75" t="s">
        <v>46</v>
      </c>
      <c r="B48" s="80"/>
      <c r="C48" s="80"/>
      <c r="D48" s="311"/>
      <c r="E48" s="80"/>
      <c r="F48" s="74"/>
      <c r="G48" s="66"/>
      <c r="I48" s="226"/>
    </row>
    <row r="49" spans="1:9" ht="15" customHeight="1" x14ac:dyDescent="0.25">
      <c r="A49" s="86" t="s">
        <v>198</v>
      </c>
      <c r="B49" s="87">
        <v>0</v>
      </c>
      <c r="C49" s="87">
        <v>0</v>
      </c>
      <c r="D49" s="310">
        <v>0</v>
      </c>
      <c r="E49" s="87">
        <v>0</v>
      </c>
      <c r="F49" s="87">
        <f>E49-C49</f>
        <v>0</v>
      </c>
      <c r="G49" s="81">
        <f>IF(ISBLANK(F49)," ",IF(C49&gt;0,F49/C49,IF(F49&gt;0,1,0)))</f>
        <v>0</v>
      </c>
      <c r="I49" s="226"/>
    </row>
    <row r="50" spans="1:9" ht="15" customHeight="1" x14ac:dyDescent="0.25">
      <c r="A50" s="73"/>
      <c r="B50" s="65"/>
      <c r="C50" s="65"/>
      <c r="D50" s="305"/>
      <c r="E50" s="65"/>
      <c r="F50" s="65"/>
      <c r="G50" s="67"/>
      <c r="I50" s="225"/>
    </row>
    <row r="51" spans="1:9" s="124" customFormat="1" ht="15" customHeight="1" x14ac:dyDescent="0.25">
      <c r="A51" s="86" t="s">
        <v>48</v>
      </c>
      <c r="B51" s="87">
        <v>218479</v>
      </c>
      <c r="C51" s="87">
        <v>0</v>
      </c>
      <c r="D51" s="310">
        <v>0</v>
      </c>
      <c r="E51" s="87">
        <v>0</v>
      </c>
      <c r="F51" s="87">
        <f>E51-C51</f>
        <v>0</v>
      </c>
      <c r="G51" s="81">
        <f>IF(ISBLANK(F51),"  ",IF(C51&gt;0,F51/C51,IF(F51&gt;0,1,0)))</f>
        <v>0</v>
      </c>
      <c r="I51" s="226"/>
    </row>
    <row r="52" spans="1:9" ht="15" customHeight="1" x14ac:dyDescent="0.25">
      <c r="A52" s="75" t="s">
        <v>46</v>
      </c>
      <c r="B52" s="74"/>
      <c r="C52" s="74"/>
      <c r="D52" s="307"/>
      <c r="E52" s="74"/>
      <c r="F52" s="74"/>
      <c r="G52" s="66"/>
      <c r="I52" s="225"/>
    </row>
    <row r="53" spans="1:9" s="124" customFormat="1" ht="15" customHeight="1" x14ac:dyDescent="0.25">
      <c r="A53" s="77" t="s">
        <v>49</v>
      </c>
      <c r="B53" s="85">
        <v>2964904.75</v>
      </c>
      <c r="C53" s="85">
        <v>3549999.9999999995</v>
      </c>
      <c r="D53" s="315">
        <v>3549999.9999999995</v>
      </c>
      <c r="E53" s="85">
        <v>3550000</v>
      </c>
      <c r="F53" s="85">
        <f>E53-C53</f>
        <v>0</v>
      </c>
      <c r="G53" s="81">
        <f>IF(ISBLANK(F53),"  ",IF(C53&gt;0,F53/C53,IF(F53&gt;0,1,0)))</f>
        <v>0</v>
      </c>
      <c r="I53" s="226"/>
    </row>
    <row r="54" spans="1:9" ht="15" customHeight="1" x14ac:dyDescent="0.25">
      <c r="A54" s="75" t="s">
        <v>46</v>
      </c>
      <c r="B54" s="74"/>
      <c r="C54" s="74"/>
      <c r="D54" s="307"/>
      <c r="E54" s="74"/>
      <c r="F54" s="74"/>
      <c r="G54" s="66"/>
      <c r="I54" s="225"/>
    </row>
    <row r="55" spans="1:9" s="124" customFormat="1" ht="15" customHeight="1" x14ac:dyDescent="0.25">
      <c r="A55" s="88" t="s">
        <v>50</v>
      </c>
      <c r="B55" s="89">
        <v>0</v>
      </c>
      <c r="C55" s="89">
        <v>0</v>
      </c>
      <c r="D55" s="316">
        <v>0</v>
      </c>
      <c r="E55" s="89">
        <v>0</v>
      </c>
      <c r="F55" s="89">
        <f>E55-C55</f>
        <v>0</v>
      </c>
      <c r="G55" s="81">
        <f>IF(ISBLANK(F55),"  ",IF(C55&gt;0,F55/C55,IF(F55&gt;0,1,0)))</f>
        <v>0</v>
      </c>
      <c r="I55" s="226"/>
    </row>
    <row r="56" spans="1:9" ht="15" customHeight="1" x14ac:dyDescent="0.25">
      <c r="A56" s="77"/>
      <c r="B56" s="65"/>
      <c r="C56" s="65"/>
      <c r="D56" s="305"/>
      <c r="E56" s="65"/>
      <c r="F56" s="65"/>
      <c r="G56" s="90"/>
      <c r="I56" s="225"/>
    </row>
    <row r="57" spans="1:9" s="124" customFormat="1" ht="15" customHeight="1" x14ac:dyDescent="0.25">
      <c r="A57" s="77" t="s">
        <v>51</v>
      </c>
      <c r="B57" s="85">
        <v>0</v>
      </c>
      <c r="C57" s="85">
        <v>0</v>
      </c>
      <c r="D57" s="315">
        <v>0</v>
      </c>
      <c r="E57" s="85">
        <v>0</v>
      </c>
      <c r="F57" s="89">
        <f>E57-C57</f>
        <v>0</v>
      </c>
      <c r="G57" s="81">
        <f>IF(ISBLANK(F57),"  ",IF(C57&gt;0,F57/C57,IF(F57&gt;0,1,0)))</f>
        <v>0</v>
      </c>
      <c r="I57" s="226"/>
    </row>
    <row r="58" spans="1:9" ht="15" customHeight="1" x14ac:dyDescent="0.25">
      <c r="A58" s="75"/>
      <c r="B58" s="74"/>
      <c r="C58" s="74"/>
      <c r="D58" s="307"/>
      <c r="E58" s="74"/>
      <c r="F58" s="74"/>
      <c r="G58" s="66"/>
      <c r="I58" s="225"/>
    </row>
    <row r="59" spans="1:9" s="124" customFormat="1" ht="15" customHeight="1" x14ac:dyDescent="0.25">
      <c r="A59" s="91" t="s">
        <v>52</v>
      </c>
      <c r="B59" s="85">
        <v>6696354.75</v>
      </c>
      <c r="C59" s="85">
        <v>7062971</v>
      </c>
      <c r="D59" s="315">
        <v>7062971</v>
      </c>
      <c r="E59" s="85">
        <v>8507589</v>
      </c>
      <c r="F59" s="85">
        <f>E59-C59</f>
        <v>1444618</v>
      </c>
      <c r="G59" s="81">
        <f>IF(ISBLANK(F59),"  ",IF(C59&gt;0,F59/C59,IF(F59&gt;0,1,0)))</f>
        <v>0.20453404098643474</v>
      </c>
      <c r="I59" s="226"/>
    </row>
    <row r="60" spans="1:9" ht="15" customHeight="1" x14ac:dyDescent="0.25">
      <c r="A60" s="92"/>
      <c r="B60" s="74"/>
      <c r="C60" s="74"/>
      <c r="D60" s="307"/>
      <c r="E60" s="74"/>
      <c r="F60" s="74"/>
      <c r="G60" s="66" t="s">
        <v>46</v>
      </c>
      <c r="I60" s="225"/>
    </row>
    <row r="61" spans="1:9" ht="15" customHeight="1" x14ac:dyDescent="0.25">
      <c r="A61" s="93"/>
      <c r="B61" s="65"/>
      <c r="C61" s="65"/>
      <c r="D61" s="305"/>
      <c r="E61" s="65"/>
      <c r="F61" s="65"/>
      <c r="G61" s="67" t="s">
        <v>46</v>
      </c>
      <c r="I61" s="225"/>
    </row>
    <row r="62" spans="1:9" ht="15" customHeight="1" x14ac:dyDescent="0.25">
      <c r="A62" s="91" t="s">
        <v>53</v>
      </c>
      <c r="B62" s="65"/>
      <c r="C62" s="65"/>
      <c r="D62" s="305"/>
      <c r="E62" s="65"/>
      <c r="F62" s="65"/>
      <c r="G62" s="67"/>
      <c r="I62" s="225"/>
    </row>
    <row r="63" spans="1:9" ht="15" customHeight="1" x14ac:dyDescent="0.25">
      <c r="A63" s="73" t="s">
        <v>54</v>
      </c>
      <c r="B63" s="65">
        <v>3232494.32</v>
      </c>
      <c r="C63" s="65">
        <v>3150207</v>
      </c>
      <c r="D63" s="305">
        <v>3150207</v>
      </c>
      <c r="E63" s="65">
        <v>4170588.3194600004</v>
      </c>
      <c r="F63" s="230">
        <f>E63-C63</f>
        <v>1020381.3194600004</v>
      </c>
      <c r="G63" s="70">
        <f t="shared" ref="G63:G76" si="6">IF(ISBLANK(F63),"  ",IF(C63&gt;0,F63/C63,IF(F63&gt;0,1,0)))</f>
        <v>0.32390929213858022</v>
      </c>
      <c r="I63" s="225"/>
    </row>
    <row r="64" spans="1:9" ht="15" customHeight="1" x14ac:dyDescent="0.25">
      <c r="A64" s="75" t="s">
        <v>55</v>
      </c>
      <c r="B64" s="74">
        <v>0</v>
      </c>
      <c r="C64" s="74">
        <v>0</v>
      </c>
      <c r="D64" s="307">
        <v>0</v>
      </c>
      <c r="E64" s="74">
        <v>0</v>
      </c>
      <c r="F64" s="230">
        <f t="shared" ref="F64:F76" si="7">E64-C64</f>
        <v>0</v>
      </c>
      <c r="G64" s="70">
        <f t="shared" si="6"/>
        <v>0</v>
      </c>
      <c r="I64" s="225"/>
    </row>
    <row r="65" spans="1:9" ht="15" customHeight="1" x14ac:dyDescent="0.25">
      <c r="A65" s="75" t="s">
        <v>56</v>
      </c>
      <c r="B65" s="74">
        <v>0</v>
      </c>
      <c r="C65" s="74">
        <v>0</v>
      </c>
      <c r="D65" s="307">
        <v>0</v>
      </c>
      <c r="E65" s="74">
        <v>0</v>
      </c>
      <c r="F65" s="230">
        <f t="shared" si="7"/>
        <v>0</v>
      </c>
      <c r="G65" s="70">
        <f t="shared" si="6"/>
        <v>0</v>
      </c>
      <c r="I65" s="225"/>
    </row>
    <row r="66" spans="1:9" ht="15" customHeight="1" x14ac:dyDescent="0.25">
      <c r="A66" s="75" t="s">
        <v>57</v>
      </c>
      <c r="B66" s="74">
        <v>6250.95</v>
      </c>
      <c r="C66" s="74">
        <v>142497</v>
      </c>
      <c r="D66" s="307">
        <v>142497</v>
      </c>
      <c r="E66" s="74">
        <v>329446.25</v>
      </c>
      <c r="F66" s="230">
        <f t="shared" si="7"/>
        <v>186949.25</v>
      </c>
      <c r="G66" s="70">
        <f t="shared" si="6"/>
        <v>1.3119521814494339</v>
      </c>
      <c r="I66" s="225"/>
    </row>
    <row r="67" spans="1:9" ht="15" customHeight="1" x14ac:dyDescent="0.25">
      <c r="A67" s="75" t="s">
        <v>58</v>
      </c>
      <c r="B67" s="74">
        <v>727622</v>
      </c>
      <c r="C67" s="74">
        <v>833293.07000000007</v>
      </c>
      <c r="D67" s="307">
        <v>833293.07000000007</v>
      </c>
      <c r="E67" s="74">
        <v>766431.53359999997</v>
      </c>
      <c r="F67" s="230">
        <f t="shared" si="7"/>
        <v>-66861.536400000099</v>
      </c>
      <c r="G67" s="70">
        <f t="shared" si="6"/>
        <v>-8.0237720445701169E-2</v>
      </c>
      <c r="I67" s="225"/>
    </row>
    <row r="68" spans="1:9" ht="15" customHeight="1" x14ac:dyDescent="0.25">
      <c r="A68" s="75" t="s">
        <v>59</v>
      </c>
      <c r="B68" s="74">
        <v>2219717.9200000004</v>
      </c>
      <c r="C68" s="74">
        <v>2293400</v>
      </c>
      <c r="D68" s="307">
        <v>2293400</v>
      </c>
      <c r="E68" s="74">
        <v>2537906.1679999996</v>
      </c>
      <c r="F68" s="230">
        <f t="shared" si="7"/>
        <v>244506.1679999996</v>
      </c>
      <c r="G68" s="70">
        <f t="shared" si="6"/>
        <v>0.10661296241388314</v>
      </c>
      <c r="I68" s="225"/>
    </row>
    <row r="69" spans="1:9" ht="15" customHeight="1" x14ac:dyDescent="0.25">
      <c r="A69" s="75" t="s">
        <v>60</v>
      </c>
      <c r="B69" s="74">
        <v>4500</v>
      </c>
      <c r="C69" s="74">
        <v>0</v>
      </c>
      <c r="D69" s="307">
        <v>0</v>
      </c>
      <c r="E69" s="74">
        <v>0</v>
      </c>
      <c r="F69" s="230">
        <f t="shared" si="7"/>
        <v>0</v>
      </c>
      <c r="G69" s="70">
        <f t="shared" si="6"/>
        <v>0</v>
      </c>
      <c r="I69" s="225"/>
    </row>
    <row r="70" spans="1:9" ht="15" customHeight="1" x14ac:dyDescent="0.25">
      <c r="A70" s="75" t="s">
        <v>61</v>
      </c>
      <c r="B70" s="74">
        <v>505770</v>
      </c>
      <c r="C70" s="74">
        <v>643573.7699999999</v>
      </c>
      <c r="D70" s="307">
        <v>643573.7699999999</v>
      </c>
      <c r="E70" s="74">
        <v>703217.14500000002</v>
      </c>
      <c r="F70" s="230">
        <f t="shared" si="7"/>
        <v>59643.375000000116</v>
      </c>
      <c r="G70" s="70">
        <f t="shared" si="6"/>
        <v>9.267527326354541E-2</v>
      </c>
      <c r="I70" s="225"/>
    </row>
    <row r="71" spans="1:9" s="124" customFormat="1" ht="15" customHeight="1" x14ac:dyDescent="0.25">
      <c r="A71" s="94" t="s">
        <v>62</v>
      </c>
      <c r="B71" s="80">
        <v>6696355.1900000004</v>
      </c>
      <c r="C71" s="80">
        <v>7062970.8399999999</v>
      </c>
      <c r="D71" s="311">
        <v>7062970.8399999999</v>
      </c>
      <c r="E71" s="80">
        <v>8507589.4160600007</v>
      </c>
      <c r="F71" s="89">
        <f t="shared" si="7"/>
        <v>1444618.5760600008</v>
      </c>
      <c r="G71" s="81">
        <f t="shared" si="6"/>
        <v>0.20453412718039776</v>
      </c>
      <c r="I71" s="226"/>
    </row>
    <row r="72" spans="1:9" ht="15" customHeight="1" x14ac:dyDescent="0.25">
      <c r="A72" s="75" t="s">
        <v>63</v>
      </c>
      <c r="B72" s="74">
        <v>0</v>
      </c>
      <c r="C72" s="74">
        <v>0</v>
      </c>
      <c r="D72" s="307">
        <v>0</v>
      </c>
      <c r="E72" s="74">
        <v>0</v>
      </c>
      <c r="F72" s="230">
        <f t="shared" si="7"/>
        <v>0</v>
      </c>
      <c r="G72" s="70">
        <f t="shared" si="6"/>
        <v>0</v>
      </c>
      <c r="I72" s="225"/>
    </row>
    <row r="73" spans="1:9" ht="15" customHeight="1" x14ac:dyDescent="0.25">
      <c r="A73" s="75" t="s">
        <v>64</v>
      </c>
      <c r="B73" s="74">
        <v>0</v>
      </c>
      <c r="C73" s="74">
        <v>0</v>
      </c>
      <c r="D73" s="307">
        <v>0</v>
      </c>
      <c r="E73" s="74">
        <v>0</v>
      </c>
      <c r="F73" s="230">
        <f t="shared" si="7"/>
        <v>0</v>
      </c>
      <c r="G73" s="70">
        <f t="shared" si="6"/>
        <v>0</v>
      </c>
      <c r="I73" s="225"/>
    </row>
    <row r="74" spans="1:9" ht="15" customHeight="1" x14ac:dyDescent="0.25">
      <c r="A74" s="75" t="s">
        <v>65</v>
      </c>
      <c r="B74" s="74">
        <v>0</v>
      </c>
      <c r="C74" s="74">
        <v>0</v>
      </c>
      <c r="D74" s="307">
        <v>0</v>
      </c>
      <c r="E74" s="74">
        <v>0</v>
      </c>
      <c r="F74" s="230">
        <f t="shared" si="7"/>
        <v>0</v>
      </c>
      <c r="G74" s="70">
        <f t="shared" si="6"/>
        <v>0</v>
      </c>
      <c r="I74" s="225"/>
    </row>
    <row r="75" spans="1:9" ht="15" customHeight="1" x14ac:dyDescent="0.25">
      <c r="A75" s="75" t="s">
        <v>66</v>
      </c>
      <c r="B75" s="74">
        <v>0</v>
      </c>
      <c r="C75" s="74">
        <v>0</v>
      </c>
      <c r="D75" s="307">
        <v>0</v>
      </c>
      <c r="E75" s="74">
        <v>0</v>
      </c>
      <c r="F75" s="230">
        <f t="shared" si="7"/>
        <v>0</v>
      </c>
      <c r="G75" s="70">
        <f t="shared" si="6"/>
        <v>0</v>
      </c>
      <c r="I75" s="225"/>
    </row>
    <row r="76" spans="1:9" s="124" customFormat="1" ht="15" customHeight="1" x14ac:dyDescent="0.25">
      <c r="A76" s="95" t="s">
        <v>67</v>
      </c>
      <c r="B76" s="96">
        <v>6696355.1900000004</v>
      </c>
      <c r="C76" s="96">
        <v>7062970.8399999999</v>
      </c>
      <c r="D76" s="317">
        <v>7062970.8399999999</v>
      </c>
      <c r="E76" s="96">
        <v>8507589.4160600007</v>
      </c>
      <c r="F76" s="89">
        <f t="shared" si="7"/>
        <v>1444618.5760600008</v>
      </c>
      <c r="G76" s="81">
        <f t="shared" si="6"/>
        <v>0.20453412718039776</v>
      </c>
      <c r="I76" s="226"/>
    </row>
    <row r="77" spans="1:9" ht="15" customHeight="1" x14ac:dyDescent="0.25">
      <c r="A77" s="93"/>
      <c r="B77" s="65"/>
      <c r="C77" s="65"/>
      <c r="D77" s="305"/>
      <c r="E77" s="65"/>
      <c r="F77" s="65"/>
      <c r="G77" s="67"/>
      <c r="I77" s="225"/>
    </row>
    <row r="78" spans="1:9" ht="15" customHeight="1" x14ac:dyDescent="0.25">
      <c r="A78" s="91" t="s">
        <v>68</v>
      </c>
      <c r="B78" s="65"/>
      <c r="C78" s="65"/>
      <c r="D78" s="305"/>
      <c r="E78" s="65"/>
      <c r="F78" s="65"/>
      <c r="G78" s="67"/>
      <c r="I78" s="225"/>
    </row>
    <row r="79" spans="1:9" ht="15" customHeight="1" x14ac:dyDescent="0.25">
      <c r="A79" s="73" t="s">
        <v>69</v>
      </c>
      <c r="B79" s="69">
        <v>3758497.62</v>
      </c>
      <c r="C79" s="69">
        <v>3803664.6700000004</v>
      </c>
      <c r="D79" s="306">
        <v>3803664.6700000004</v>
      </c>
      <c r="E79" s="69">
        <v>4832181.2290000003</v>
      </c>
      <c r="F79" s="65">
        <f>E79-C79</f>
        <v>1028516.5589999999</v>
      </c>
      <c r="G79" s="70">
        <f t="shared" ref="G79:G97" si="8">IF(ISBLANK(F79),"  ",IF(C79&gt;0,F79/C79,IF(F79&gt;0,1,0)))</f>
        <v>0.27040148073831116</v>
      </c>
      <c r="I79" s="225"/>
    </row>
    <row r="80" spans="1:9" ht="15" customHeight="1" x14ac:dyDescent="0.25">
      <c r="A80" s="75" t="s">
        <v>70</v>
      </c>
      <c r="B80" s="72">
        <v>0</v>
      </c>
      <c r="C80" s="69">
        <v>0</v>
      </c>
      <c r="D80" s="306">
        <v>0</v>
      </c>
      <c r="E80" s="69">
        <v>0</v>
      </c>
      <c r="F80" s="74">
        <f>E80-C80</f>
        <v>0</v>
      </c>
      <c r="G80" s="70">
        <f t="shared" si="8"/>
        <v>0</v>
      </c>
      <c r="I80" s="225"/>
    </row>
    <row r="81" spans="1:9" ht="15" customHeight="1" x14ac:dyDescent="0.25">
      <c r="A81" s="75" t="s">
        <v>71</v>
      </c>
      <c r="B81" s="65">
        <v>1996831.21</v>
      </c>
      <c r="C81" s="69">
        <v>1964957.2899999998</v>
      </c>
      <c r="D81" s="306">
        <v>1964957.2899999998</v>
      </c>
      <c r="E81" s="69">
        <v>2495341.1870599999</v>
      </c>
      <c r="F81" s="74">
        <f t="shared" ref="F81:F96" si="9">E81-C81</f>
        <v>530383.8970600001</v>
      </c>
      <c r="G81" s="70">
        <f t="shared" si="8"/>
        <v>0.26992133608155938</v>
      </c>
      <c r="I81" s="225"/>
    </row>
    <row r="82" spans="1:9" s="124" customFormat="1" ht="15" customHeight="1" x14ac:dyDescent="0.25">
      <c r="A82" s="94" t="s">
        <v>72</v>
      </c>
      <c r="B82" s="96">
        <v>5755328.8300000001</v>
      </c>
      <c r="C82" s="96">
        <v>5768621.96</v>
      </c>
      <c r="D82" s="317">
        <v>5768621.96</v>
      </c>
      <c r="E82" s="96">
        <v>7327522.4160600007</v>
      </c>
      <c r="F82" s="80">
        <f t="shared" si="9"/>
        <v>1558900.4560600007</v>
      </c>
      <c r="G82" s="81">
        <f t="shared" si="8"/>
        <v>0.27023792976373179</v>
      </c>
      <c r="I82" s="226"/>
    </row>
    <row r="83" spans="1:9" ht="15" customHeight="1" x14ac:dyDescent="0.25">
      <c r="A83" s="75" t="s">
        <v>73</v>
      </c>
      <c r="B83" s="72">
        <v>1705.54</v>
      </c>
      <c r="C83" s="72">
        <v>10742.730000000001</v>
      </c>
      <c r="D83" s="314">
        <v>10742.730000000001</v>
      </c>
      <c r="E83" s="72">
        <v>11825</v>
      </c>
      <c r="F83" s="74">
        <f t="shared" si="9"/>
        <v>1082.2699999999986</v>
      </c>
      <c r="G83" s="70">
        <f t="shared" si="8"/>
        <v>0.10074441040592089</v>
      </c>
      <c r="I83" s="225"/>
    </row>
    <row r="84" spans="1:9" ht="15" customHeight="1" x14ac:dyDescent="0.25">
      <c r="A84" s="75" t="s">
        <v>74</v>
      </c>
      <c r="B84" s="69">
        <v>565097.01</v>
      </c>
      <c r="C84" s="69">
        <v>746013.26</v>
      </c>
      <c r="D84" s="306">
        <v>746013.26</v>
      </c>
      <c r="E84" s="69">
        <v>732453</v>
      </c>
      <c r="F84" s="74">
        <f t="shared" si="9"/>
        <v>-13560.260000000009</v>
      </c>
      <c r="G84" s="70">
        <f t="shared" si="8"/>
        <v>-1.8176969133229626E-2</v>
      </c>
      <c r="I84" s="225"/>
    </row>
    <row r="85" spans="1:9" ht="15" customHeight="1" x14ac:dyDescent="0.25">
      <c r="A85" s="75" t="s">
        <v>75</v>
      </c>
      <c r="B85" s="65">
        <v>21507.81</v>
      </c>
      <c r="C85" s="65">
        <v>47493.03</v>
      </c>
      <c r="D85" s="305">
        <v>47493.03</v>
      </c>
      <c r="E85" s="65">
        <v>52584</v>
      </c>
      <c r="F85" s="74">
        <f t="shared" si="9"/>
        <v>5090.9700000000012</v>
      </c>
      <c r="G85" s="70">
        <f t="shared" si="8"/>
        <v>0.10719404510514494</v>
      </c>
      <c r="I85" s="225"/>
    </row>
    <row r="86" spans="1:9" s="124" customFormat="1" ht="15" customHeight="1" x14ac:dyDescent="0.25">
      <c r="A86" s="78" t="s">
        <v>76</v>
      </c>
      <c r="B86" s="96">
        <v>588310.3600000001</v>
      </c>
      <c r="C86" s="96">
        <v>804249.02</v>
      </c>
      <c r="D86" s="317">
        <v>804249.02</v>
      </c>
      <c r="E86" s="96">
        <v>796862</v>
      </c>
      <c r="F86" s="74">
        <f t="shared" si="9"/>
        <v>-7387.0200000000186</v>
      </c>
      <c r="G86" s="81">
        <f t="shared" si="8"/>
        <v>-9.1849909869955674E-3</v>
      </c>
      <c r="I86" s="226"/>
    </row>
    <row r="87" spans="1:9" ht="15" customHeight="1" x14ac:dyDescent="0.25">
      <c r="A87" s="75" t="s">
        <v>77</v>
      </c>
      <c r="B87" s="65">
        <v>14470</v>
      </c>
      <c r="C87" s="65">
        <v>20449.98</v>
      </c>
      <c r="D87" s="305">
        <v>20449.98</v>
      </c>
      <c r="E87" s="65">
        <v>16500</v>
      </c>
      <c r="F87" s="74">
        <f t="shared" si="9"/>
        <v>-3949.9799999999996</v>
      </c>
      <c r="G87" s="70">
        <f t="shared" si="8"/>
        <v>-0.19315324513764803</v>
      </c>
      <c r="I87" s="225"/>
    </row>
    <row r="88" spans="1:9" ht="15" customHeight="1" x14ac:dyDescent="0.25">
      <c r="A88" s="75" t="s">
        <v>78</v>
      </c>
      <c r="B88" s="74">
        <v>4500</v>
      </c>
      <c r="C88" s="74">
        <v>0</v>
      </c>
      <c r="D88" s="307">
        <v>0</v>
      </c>
      <c r="E88" s="74">
        <v>0</v>
      </c>
      <c r="F88" s="74">
        <f t="shared" si="9"/>
        <v>0</v>
      </c>
      <c r="G88" s="70">
        <f t="shared" si="8"/>
        <v>0</v>
      </c>
      <c r="I88" s="225"/>
    </row>
    <row r="89" spans="1:9" ht="15" customHeight="1" x14ac:dyDescent="0.25">
      <c r="A89" s="75" t="s">
        <v>79</v>
      </c>
      <c r="B89" s="74">
        <v>0</v>
      </c>
      <c r="C89" s="74">
        <v>0</v>
      </c>
      <c r="D89" s="307">
        <v>0</v>
      </c>
      <c r="E89" s="74">
        <v>0</v>
      </c>
      <c r="F89" s="74">
        <f t="shared" si="9"/>
        <v>0</v>
      </c>
      <c r="G89" s="70">
        <f t="shared" si="8"/>
        <v>0</v>
      </c>
      <c r="I89" s="225"/>
    </row>
    <row r="90" spans="1:9" ht="15" customHeight="1" x14ac:dyDescent="0.25">
      <c r="A90" s="75" t="s">
        <v>80</v>
      </c>
      <c r="B90" s="74">
        <v>333746</v>
      </c>
      <c r="C90" s="74">
        <v>468777.6</v>
      </c>
      <c r="D90" s="307">
        <v>468777.6</v>
      </c>
      <c r="E90" s="74">
        <v>366705</v>
      </c>
      <c r="F90" s="74">
        <f t="shared" si="9"/>
        <v>-102072.59999999998</v>
      </c>
      <c r="G90" s="70">
        <f t="shared" si="8"/>
        <v>-0.21774205934754559</v>
      </c>
      <c r="I90" s="225"/>
    </row>
    <row r="91" spans="1:9" s="124" customFormat="1" ht="15" customHeight="1" x14ac:dyDescent="0.25">
      <c r="A91" s="78" t="s">
        <v>81</v>
      </c>
      <c r="B91" s="80">
        <v>352716</v>
      </c>
      <c r="C91" s="80">
        <v>489227.57999999996</v>
      </c>
      <c r="D91" s="311">
        <v>489227.57999999996</v>
      </c>
      <c r="E91" s="80">
        <v>383205</v>
      </c>
      <c r="F91" s="80">
        <f t="shared" si="9"/>
        <v>-106022.57999999996</v>
      </c>
      <c r="G91" s="81">
        <f t="shared" si="8"/>
        <v>-0.21671423348618238</v>
      </c>
      <c r="I91" s="226"/>
    </row>
    <row r="92" spans="1:9" ht="15" customHeight="1" x14ac:dyDescent="0.25">
      <c r="A92" s="75" t="s">
        <v>82</v>
      </c>
      <c r="B92" s="74">
        <v>0</v>
      </c>
      <c r="C92" s="74">
        <v>872.25</v>
      </c>
      <c r="D92" s="307">
        <v>872.25</v>
      </c>
      <c r="E92" s="74">
        <v>0</v>
      </c>
      <c r="F92" s="74">
        <f t="shared" si="9"/>
        <v>-872.25</v>
      </c>
      <c r="G92" s="70">
        <f t="shared" si="8"/>
        <v>-1</v>
      </c>
      <c r="I92" s="225"/>
    </row>
    <row r="93" spans="1:9" ht="15" customHeight="1" x14ac:dyDescent="0.25">
      <c r="A93" s="75" t="s">
        <v>83</v>
      </c>
      <c r="B93" s="74">
        <v>0</v>
      </c>
      <c r="C93" s="74">
        <v>0</v>
      </c>
      <c r="D93" s="307">
        <v>0</v>
      </c>
      <c r="E93" s="74">
        <v>0</v>
      </c>
      <c r="F93" s="74">
        <f t="shared" si="9"/>
        <v>0</v>
      </c>
      <c r="G93" s="70">
        <f t="shared" si="8"/>
        <v>0</v>
      </c>
      <c r="I93" s="225"/>
    </row>
    <row r="94" spans="1:9" ht="15" customHeight="1" x14ac:dyDescent="0.25">
      <c r="A94" s="83" t="s">
        <v>84</v>
      </c>
      <c r="B94" s="74">
        <v>0</v>
      </c>
      <c r="C94" s="74">
        <v>0</v>
      </c>
      <c r="D94" s="307">
        <v>0</v>
      </c>
      <c r="E94" s="74">
        <v>0</v>
      </c>
      <c r="F94" s="74">
        <f t="shared" si="9"/>
        <v>0</v>
      </c>
      <c r="G94" s="70">
        <f t="shared" si="8"/>
        <v>0</v>
      </c>
      <c r="I94" s="225"/>
    </row>
    <row r="95" spans="1:9" s="124" customFormat="1" ht="15" customHeight="1" x14ac:dyDescent="0.25">
      <c r="A95" s="97" t="s">
        <v>85</v>
      </c>
      <c r="B95" s="96">
        <v>0</v>
      </c>
      <c r="C95" s="96">
        <v>872.25</v>
      </c>
      <c r="D95" s="317">
        <v>872.25</v>
      </c>
      <c r="E95" s="96">
        <v>0</v>
      </c>
      <c r="F95" s="74">
        <f t="shared" si="9"/>
        <v>-872.25</v>
      </c>
      <c r="G95" s="81">
        <f t="shared" si="8"/>
        <v>-1</v>
      </c>
      <c r="I95" s="226"/>
    </row>
    <row r="96" spans="1:9" ht="15" customHeight="1" x14ac:dyDescent="0.25">
      <c r="A96" s="83" t="s">
        <v>86</v>
      </c>
      <c r="B96" s="74">
        <v>0</v>
      </c>
      <c r="C96" s="74">
        <v>0</v>
      </c>
      <c r="D96" s="314">
        <v>0</v>
      </c>
      <c r="E96" s="112">
        <v>0</v>
      </c>
      <c r="F96" s="74">
        <f t="shared" si="9"/>
        <v>0</v>
      </c>
      <c r="G96" s="70">
        <f t="shared" si="8"/>
        <v>0</v>
      </c>
      <c r="I96" s="225"/>
    </row>
    <row r="97" spans="1:10" s="124" customFormat="1" ht="15" customHeight="1" thickBot="1" x14ac:dyDescent="0.3">
      <c r="A97" s="195" t="s">
        <v>67</v>
      </c>
      <c r="B97" s="196">
        <v>6696355.1900000004</v>
      </c>
      <c r="C97" s="196">
        <v>7062970.8100000005</v>
      </c>
      <c r="D97" s="318">
        <v>7062970.8100000005</v>
      </c>
      <c r="E97" s="196">
        <v>8507589.4160600007</v>
      </c>
      <c r="F97" s="196">
        <f>E97-C97</f>
        <v>1444618.6060600001</v>
      </c>
      <c r="G97" s="198">
        <f t="shared" si="8"/>
        <v>0.20453413229666173</v>
      </c>
      <c r="I97" s="226"/>
    </row>
    <row r="98" spans="1:10" ht="15" customHeight="1" thickTop="1" x14ac:dyDescent="0.4">
      <c r="A98" s="4"/>
      <c r="B98" s="14"/>
      <c r="C98" s="14"/>
      <c r="D98" s="142"/>
      <c r="E98" s="14"/>
      <c r="F98" s="5"/>
      <c r="G98" s="6" t="s">
        <v>46</v>
      </c>
      <c r="I98" s="142"/>
      <c r="J98" s="142"/>
    </row>
    <row r="99" spans="1:10" x14ac:dyDescent="0.25">
      <c r="A99" s="11" t="s">
        <v>196</v>
      </c>
    </row>
    <row r="100" spans="1:10" x14ac:dyDescent="0.25">
      <c r="A100" s="11" t="s">
        <v>190</v>
      </c>
    </row>
  </sheetData>
  <mergeCells count="1">
    <mergeCell ref="D2:D3"/>
  </mergeCells>
  <hyperlinks>
    <hyperlink ref="J2" location="Home!A1" tooltip="Home" display="Home" xr:uid="{00000000-0004-0000-3400-000000000000}"/>
  </hyperlinks>
  <printOptions horizontalCentered="1" verticalCentered="1"/>
  <pageMargins left="0.25" right="0.25" top="0.75" bottom="0.75" header="0.3" footer="0.3"/>
  <pageSetup scale="46" fitToWidth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pageSetUpPr fitToPage="1"/>
  </sheetPr>
  <dimension ref="A1:N100"/>
  <sheetViews>
    <sheetView workbookViewId="0">
      <pane xSplit="1" ySplit="5" topLeftCell="B6" activePane="bottomRight" state="frozen"/>
      <selection activeCell="I2" sqref="I2"/>
      <selection pane="topRight" activeCell="I2" sqref="I2"/>
      <selection pane="bottomLeft" activeCell="I2" sqref="I2"/>
      <selection pane="bottomRight" activeCell="I2" sqref="I2"/>
    </sheetView>
  </sheetViews>
  <sheetFormatPr defaultColWidth="9.140625" defaultRowHeight="15.75" x14ac:dyDescent="0.25"/>
  <cols>
    <col min="1" max="1" width="66.5703125" style="11" customWidth="1"/>
    <col min="2" max="3" width="23.7109375" style="12" customWidth="1"/>
    <col min="4" max="4" width="27.140625" style="139" bestFit="1" customWidth="1"/>
    <col min="5" max="6" width="23.7109375" style="12" customWidth="1"/>
    <col min="7" max="7" width="23.7109375" style="13" customWidth="1"/>
    <col min="9" max="9" width="7.7109375" style="139" customWidth="1"/>
    <col min="10" max="10" width="11.5703125" style="139" customWidth="1"/>
    <col min="11" max="16384" width="9.140625" style="139"/>
  </cols>
  <sheetData>
    <row r="1" spans="1:10" ht="19.5" customHeight="1" thickBot="1" x14ac:dyDescent="0.35">
      <c r="A1" s="30" t="s">
        <v>0</v>
      </c>
      <c r="B1" s="35"/>
      <c r="E1" s="32" t="s">
        <v>1</v>
      </c>
      <c r="F1" s="29" t="s">
        <v>132</v>
      </c>
      <c r="G1" s="40"/>
    </row>
    <row r="2" spans="1:10" ht="19.5" customHeight="1" thickBot="1" x14ac:dyDescent="0.35">
      <c r="A2" s="30" t="s">
        <v>2</v>
      </c>
      <c r="B2" s="31"/>
      <c r="C2" s="36"/>
      <c r="D2" s="355" t="s">
        <v>207</v>
      </c>
      <c r="E2" s="36"/>
      <c r="F2" s="34"/>
      <c r="G2" s="35"/>
      <c r="J2" s="209" t="s">
        <v>187</v>
      </c>
    </row>
    <row r="3" spans="1:10" ht="19.5" customHeight="1" thickBot="1" x14ac:dyDescent="0.35">
      <c r="A3" s="37" t="s">
        <v>3</v>
      </c>
      <c r="B3" s="38"/>
      <c r="C3" s="39"/>
      <c r="D3" s="356"/>
      <c r="E3" s="221"/>
      <c r="F3" s="34"/>
      <c r="G3" s="35"/>
    </row>
    <row r="4" spans="1:10" ht="15" customHeight="1" thickTop="1" x14ac:dyDescent="0.25">
      <c r="A4" s="57" t="s">
        <v>4</v>
      </c>
      <c r="B4" s="58" t="s">
        <v>5</v>
      </c>
      <c r="C4" s="59" t="s">
        <v>6</v>
      </c>
      <c r="D4" s="303" t="s">
        <v>212</v>
      </c>
      <c r="E4" s="59" t="s">
        <v>6</v>
      </c>
      <c r="F4" s="59" t="s">
        <v>7</v>
      </c>
      <c r="G4" s="60" t="s">
        <v>8</v>
      </c>
      <c r="I4" s="224"/>
    </row>
    <row r="5" spans="1:10" s="140" customFormat="1" ht="15" customHeight="1" x14ac:dyDescent="0.25">
      <c r="A5" s="61"/>
      <c r="B5" s="62" t="s">
        <v>197</v>
      </c>
      <c r="C5" s="62" t="s">
        <v>208</v>
      </c>
      <c r="D5" s="304" t="s">
        <v>210</v>
      </c>
      <c r="E5" s="62" t="s">
        <v>209</v>
      </c>
      <c r="F5" s="62" t="s">
        <v>197</v>
      </c>
      <c r="G5" s="63" t="s">
        <v>9</v>
      </c>
      <c r="I5" s="224"/>
    </row>
    <row r="6" spans="1:10" ht="15" customHeight="1" x14ac:dyDescent="0.25">
      <c r="A6" s="64" t="s">
        <v>10</v>
      </c>
      <c r="B6" s="65"/>
      <c r="C6" s="65"/>
      <c r="D6" s="305"/>
      <c r="E6" s="65"/>
      <c r="F6" s="65"/>
      <c r="G6" s="66"/>
      <c r="I6" s="225"/>
    </row>
    <row r="7" spans="1:10" ht="15" customHeight="1" x14ac:dyDescent="0.25">
      <c r="A7" s="64" t="s">
        <v>11</v>
      </c>
      <c r="B7" s="65"/>
      <c r="C7" s="65"/>
      <c r="D7" s="305"/>
      <c r="E7" s="65"/>
      <c r="F7" s="65"/>
      <c r="G7" s="67"/>
      <c r="I7" s="225"/>
    </row>
    <row r="8" spans="1:10" ht="15" customHeight="1" x14ac:dyDescent="0.25">
      <c r="A8" s="68" t="s">
        <v>12</v>
      </c>
      <c r="B8" s="69">
        <f>BOR!B8+ULBoard!B8+SUBoard!B8+LCTCBoard!B8+Online!B8+AE!B8+RR!B8</f>
        <v>30379840</v>
      </c>
      <c r="C8" s="69">
        <f>BOR!C8+ULBoard!C8+SUBoard!C8+LCTCBoard!C8+Online!C8+AE!C8+RR!C8</f>
        <v>30379840</v>
      </c>
      <c r="D8" s="306">
        <f>BOR!D8+ULBoard!D8+SUBoard!D8+LCTCBoard!D8+Online!D8+AE!D8+RR!D8</f>
        <v>30379840</v>
      </c>
      <c r="E8" s="69">
        <f>BOR!E8+ULBoard!E8+SUBoard!E8+LCTCBoard!E8+Online!E8+AE!E8+RR!E8</f>
        <v>33800129</v>
      </c>
      <c r="F8" s="69">
        <f>E8-C8</f>
        <v>3420289</v>
      </c>
      <c r="G8" s="70">
        <f t="shared" ref="G8:G31" si="0">IF(ISBLANK(F8),"  ",IF(C8&gt;0,F8/C8,IF(F8&gt;0,1,0)))</f>
        <v>0.11258416765855252</v>
      </c>
      <c r="I8" s="225"/>
    </row>
    <row r="9" spans="1:10" ht="15" customHeight="1" x14ac:dyDescent="0.25">
      <c r="A9" s="68" t="s">
        <v>13</v>
      </c>
      <c r="B9" s="69">
        <f>BOR!B9+ULBoard!B9+SUBoard!B9+LCTCBoard!B9+Online!B9+AE!B9+RR!B9</f>
        <v>0</v>
      </c>
      <c r="C9" s="69">
        <f>BOR!C9+ULBoard!C9+SUBoard!C9+LCTCBoard!C9+Online!C9+AE!C9+RR!C9</f>
        <v>0</v>
      </c>
      <c r="D9" s="306">
        <f>BOR!D9+ULBoard!D9+SUBoard!D9+LCTCBoard!D9+Online!D9+AE!D9+RR!D9</f>
        <v>0</v>
      </c>
      <c r="E9" s="69">
        <f>BOR!E9+ULBoard!E9+SUBoard!E9+LCTCBoard!E9+Online!E9+AE!E9+RR!E9</f>
        <v>0</v>
      </c>
      <c r="F9" s="69">
        <f>E9-C9</f>
        <v>0</v>
      </c>
      <c r="G9" s="70">
        <f t="shared" si="0"/>
        <v>0</v>
      </c>
      <c r="I9" s="225"/>
    </row>
    <row r="10" spans="1:10" ht="15" customHeight="1" x14ac:dyDescent="0.25">
      <c r="A10" s="71" t="s">
        <v>14</v>
      </c>
      <c r="B10" s="69">
        <f>BOR!B10+ULBoard!B10+SUBoard!B10+LCTCBoard!B10+Online!B10+AE!B10+RR!B10</f>
        <v>30362109</v>
      </c>
      <c r="C10" s="69">
        <f>BOR!C10+ULBoard!C10+SUBoard!C10+LCTCBoard!C10+Online!C10+AE!C10+RR!C10</f>
        <v>34650000</v>
      </c>
      <c r="D10" s="306">
        <f>BOR!D10+ULBoard!D10+SUBoard!D10+LCTCBoard!D10+Online!D10+AE!D10+RR!D10</f>
        <v>34650000</v>
      </c>
      <c r="E10" s="69">
        <f>BOR!E10+ULBoard!E10+SUBoard!E10+LCTCBoard!E10+Online!E10+AE!E10+RR!E10</f>
        <v>37740000</v>
      </c>
      <c r="F10" s="69">
        <f t="shared" ref="F10:F31" si="1">E10-C10</f>
        <v>3090000</v>
      </c>
      <c r="G10" s="70">
        <f t="shared" si="0"/>
        <v>8.9177489177489175E-2</v>
      </c>
      <c r="I10" s="225"/>
    </row>
    <row r="11" spans="1:10" ht="15" customHeight="1" x14ac:dyDescent="0.25">
      <c r="A11" s="73" t="s">
        <v>15</v>
      </c>
      <c r="B11" s="69">
        <f>BOR!B11+ULBoard!B11+SUBoard!B11+LCTCBoard!B11+Online!B11+AE!B11+RR!B11</f>
        <v>1109</v>
      </c>
      <c r="C11" s="69">
        <f>BOR!C11+ULBoard!C11+SUBoard!C11+LCTCBoard!C11+Online!C11+AE!C11+RR!C11</f>
        <v>20000</v>
      </c>
      <c r="D11" s="306">
        <f>BOR!D11+ULBoard!D11+SUBoard!D11+LCTCBoard!D11+Online!D11+AE!D11+RR!D11</f>
        <v>20000</v>
      </c>
      <c r="E11" s="69">
        <f>BOR!E11+ULBoard!E11+SUBoard!E11+LCTCBoard!E11+Online!E11+AE!E11+RR!E11</f>
        <v>4120000</v>
      </c>
      <c r="F11" s="69">
        <f t="shared" si="1"/>
        <v>4100000</v>
      </c>
      <c r="G11" s="70">
        <f t="shared" si="0"/>
        <v>205</v>
      </c>
      <c r="I11" s="225"/>
    </row>
    <row r="12" spans="1:10" ht="15" customHeight="1" x14ac:dyDescent="0.25">
      <c r="A12" s="75" t="s">
        <v>16</v>
      </c>
      <c r="B12" s="69">
        <f>BOR!B12+ULBoard!B12+SUBoard!B12+LCTCBoard!B12+Online!B12+AE!B12+RR!B12</f>
        <v>0</v>
      </c>
      <c r="C12" s="69">
        <f>BOR!C12+ULBoard!C12+SUBoard!C12+LCTCBoard!C12+Online!C12+AE!C12+RR!C12</f>
        <v>0</v>
      </c>
      <c r="D12" s="306">
        <f>BOR!D12+ULBoard!D12+SUBoard!D12+LCTCBoard!D12+Online!D12+AE!D12+RR!D12</f>
        <v>0</v>
      </c>
      <c r="E12" s="69">
        <f>BOR!E12+ULBoard!E12+SUBoard!E12+LCTCBoard!E12+Online!E12+AE!E12+RR!E12</f>
        <v>0</v>
      </c>
      <c r="F12" s="69">
        <f t="shared" si="1"/>
        <v>0</v>
      </c>
      <c r="G12" s="70">
        <f t="shared" si="0"/>
        <v>0</v>
      </c>
      <c r="I12" s="225"/>
    </row>
    <row r="13" spans="1:10" ht="15" customHeight="1" x14ac:dyDescent="0.25">
      <c r="A13" s="75" t="s">
        <v>17</v>
      </c>
      <c r="B13" s="69">
        <f>BOR!B13+ULBoard!B13+SUBoard!B13+LCTCBoard!B13+Online!B13+AE!B13+RR!B13</f>
        <v>0</v>
      </c>
      <c r="C13" s="69">
        <f>BOR!C13+ULBoard!C13+SUBoard!C13+LCTCBoard!C13+Online!C13+AE!C13+RR!C13</f>
        <v>0</v>
      </c>
      <c r="D13" s="306">
        <f>BOR!D13+ULBoard!D13+SUBoard!D13+LCTCBoard!D13+Online!D13+AE!D13+RR!D13</f>
        <v>0</v>
      </c>
      <c r="E13" s="69">
        <f>BOR!E13+ULBoard!E13+SUBoard!E13+LCTCBoard!E13+Online!E13+AE!E13+RR!E13</f>
        <v>0</v>
      </c>
      <c r="F13" s="69">
        <f t="shared" si="1"/>
        <v>0</v>
      </c>
      <c r="G13" s="70">
        <f t="shared" si="0"/>
        <v>0</v>
      </c>
      <c r="I13" s="225"/>
    </row>
    <row r="14" spans="1:10" ht="15" customHeight="1" x14ac:dyDescent="0.25">
      <c r="A14" s="75" t="s">
        <v>18</v>
      </c>
      <c r="B14" s="69">
        <f>BOR!B14+ULBoard!B14+SUBoard!B14+LCTCBoard!B14+Online!B14+AE!B14+RR!B14</f>
        <v>0</v>
      </c>
      <c r="C14" s="69">
        <f>BOR!C14+ULBoard!C14+SUBoard!C14+LCTCBoard!C14+Online!C14+AE!C14+RR!C14</f>
        <v>0</v>
      </c>
      <c r="D14" s="306">
        <f>BOR!D14+ULBoard!D14+SUBoard!D14+LCTCBoard!D14+Online!D14+AE!D14+RR!D14</f>
        <v>0</v>
      </c>
      <c r="E14" s="69">
        <f>BOR!E14+ULBoard!E14+SUBoard!E14+LCTCBoard!E14+Online!E14+AE!E14+RR!E14</f>
        <v>0</v>
      </c>
      <c r="F14" s="69">
        <f t="shared" si="1"/>
        <v>0</v>
      </c>
      <c r="G14" s="70">
        <f t="shared" si="0"/>
        <v>0</v>
      </c>
      <c r="I14" s="225"/>
    </row>
    <row r="15" spans="1:10" ht="15" customHeight="1" x14ac:dyDescent="0.25">
      <c r="A15" s="75" t="s">
        <v>19</v>
      </c>
      <c r="B15" s="69">
        <f>BOR!B15+ULBoard!B15+SUBoard!B15+LCTCBoard!B15+Online!B15+AE!B15+RR!B15</f>
        <v>0</v>
      </c>
      <c r="C15" s="69">
        <f>BOR!C15+ULBoard!C15+SUBoard!C15+LCTCBoard!C15+Online!C15+AE!C15+RR!C15</f>
        <v>0</v>
      </c>
      <c r="D15" s="306">
        <f>BOR!D15+ULBoard!D15+SUBoard!D15+LCTCBoard!D15+Online!D15+AE!D15+RR!D15</f>
        <v>0</v>
      </c>
      <c r="E15" s="69">
        <f>BOR!E15+ULBoard!E15+SUBoard!E15+LCTCBoard!E15+Online!E15+AE!E15+RR!E15</f>
        <v>0</v>
      </c>
      <c r="F15" s="69">
        <f t="shared" si="1"/>
        <v>0</v>
      </c>
      <c r="G15" s="70">
        <f t="shared" si="0"/>
        <v>0</v>
      </c>
      <c r="I15" s="225"/>
    </row>
    <row r="16" spans="1:10" ht="15" customHeight="1" x14ac:dyDescent="0.25">
      <c r="A16" s="75" t="s">
        <v>20</v>
      </c>
      <c r="B16" s="69">
        <f>BOR!B16+ULBoard!B16+SUBoard!B16+LCTCBoard!B16+Online!B16+AE!B16+RR!B16</f>
        <v>0</v>
      </c>
      <c r="C16" s="69">
        <f>BOR!C16+ULBoard!C16+SUBoard!C16+LCTCBoard!C16+Online!C16+AE!C16+RR!C16</f>
        <v>0</v>
      </c>
      <c r="D16" s="306">
        <f>BOR!D16+ULBoard!D16+SUBoard!D16+LCTCBoard!D16+Online!D16+AE!D16+RR!D16</f>
        <v>0</v>
      </c>
      <c r="E16" s="69">
        <f>BOR!E16+ULBoard!E16+SUBoard!E16+LCTCBoard!E16+Online!E16+AE!E16+RR!E16</f>
        <v>0</v>
      </c>
      <c r="F16" s="69">
        <f t="shared" si="1"/>
        <v>0</v>
      </c>
      <c r="G16" s="70">
        <f t="shared" si="0"/>
        <v>0</v>
      </c>
      <c r="I16" s="225"/>
    </row>
    <row r="17" spans="1:9" ht="15" customHeight="1" x14ac:dyDescent="0.25">
      <c r="A17" s="75" t="s">
        <v>21</v>
      </c>
      <c r="B17" s="69">
        <f>BOR!B17+ULBoard!B17+SUBoard!B17+LCTCBoard!B17+Online!B17+AE!B17+RR!B17</f>
        <v>0</v>
      </c>
      <c r="C17" s="69">
        <f>BOR!C17+ULBoard!C17+SUBoard!C17+LCTCBoard!C17+Online!C17+AE!C17+RR!C17</f>
        <v>0</v>
      </c>
      <c r="D17" s="306">
        <f>BOR!D17+ULBoard!D17+SUBoard!D17+LCTCBoard!D17+Online!D17+AE!D17+RR!D17</f>
        <v>0</v>
      </c>
      <c r="E17" s="69">
        <f>BOR!E17+ULBoard!E17+SUBoard!E17+LCTCBoard!E17+Online!E17+AE!E17+RR!E17</f>
        <v>0</v>
      </c>
      <c r="F17" s="69">
        <f t="shared" si="1"/>
        <v>0</v>
      </c>
      <c r="G17" s="70">
        <f t="shared" si="0"/>
        <v>0</v>
      </c>
      <c r="I17" s="225"/>
    </row>
    <row r="18" spans="1:9" ht="15" customHeight="1" x14ac:dyDescent="0.25">
      <c r="A18" s="75" t="s">
        <v>22</v>
      </c>
      <c r="B18" s="69">
        <f>BOR!B18+ULBoard!B18+SUBoard!B18+LCTCBoard!B18+Online!B18+AE!B18+RR!B18</f>
        <v>0</v>
      </c>
      <c r="C18" s="69">
        <f>BOR!C18+ULBoard!C18+SUBoard!C18+LCTCBoard!C18+Online!C18+AE!C18+RR!C18</f>
        <v>0</v>
      </c>
      <c r="D18" s="306">
        <f>BOR!D18+ULBoard!D18+SUBoard!D18+LCTCBoard!D18+Online!D18+AE!D18+RR!D18</f>
        <v>0</v>
      </c>
      <c r="E18" s="69">
        <f>BOR!E18+ULBoard!E18+SUBoard!E18+LCTCBoard!E18+Online!E18+AE!E18+RR!E18</f>
        <v>0</v>
      </c>
      <c r="F18" s="69">
        <f t="shared" si="1"/>
        <v>0</v>
      </c>
      <c r="G18" s="70">
        <f t="shared" si="0"/>
        <v>0</v>
      </c>
      <c r="I18" s="225"/>
    </row>
    <row r="19" spans="1:9" ht="15" customHeight="1" x14ac:dyDescent="0.25">
      <c r="A19" s="75" t="s">
        <v>23</v>
      </c>
      <c r="B19" s="69">
        <f>BOR!B19+ULBoard!B19+SUBoard!B19+LCTCBoard!B19+Online!B19+AE!B19+RR!B19</f>
        <v>0</v>
      </c>
      <c r="C19" s="69">
        <f>BOR!C19+ULBoard!C19+SUBoard!C19+LCTCBoard!C19+Online!C19+AE!C19+RR!C19</f>
        <v>0</v>
      </c>
      <c r="D19" s="306">
        <f>BOR!D19+ULBoard!D19+SUBoard!D19+LCTCBoard!D19+Online!D19+AE!D19+RR!D19</f>
        <v>0</v>
      </c>
      <c r="E19" s="69">
        <f>BOR!E19+ULBoard!E19+SUBoard!E19+LCTCBoard!E19+Online!E19+AE!E19+RR!E19</f>
        <v>0</v>
      </c>
      <c r="F19" s="69">
        <f t="shared" si="1"/>
        <v>0</v>
      </c>
      <c r="G19" s="70">
        <f t="shared" si="0"/>
        <v>0</v>
      </c>
      <c r="I19" s="225"/>
    </row>
    <row r="20" spans="1:9" ht="15" customHeight="1" x14ac:dyDescent="0.25">
      <c r="A20" s="75" t="s">
        <v>24</v>
      </c>
      <c r="B20" s="69">
        <f>BOR!B20+ULBoard!B20+SUBoard!B20+LCTCBoard!B20+Online!B20+AE!B20+RR!B20</f>
        <v>0</v>
      </c>
      <c r="C20" s="69">
        <f>BOR!C20+ULBoard!C20+SUBoard!C20+LCTCBoard!C20+Online!C20+AE!C20+RR!C20</f>
        <v>0</v>
      </c>
      <c r="D20" s="306">
        <f>BOR!D20+ULBoard!D20+SUBoard!D20+LCTCBoard!D20+Online!D20+AE!D20+RR!D20</f>
        <v>0</v>
      </c>
      <c r="E20" s="69">
        <f>BOR!E20+ULBoard!E20+SUBoard!E20+LCTCBoard!E20+Online!E20+AE!E20+RR!E20</f>
        <v>0</v>
      </c>
      <c r="F20" s="69">
        <f t="shared" si="1"/>
        <v>0</v>
      </c>
      <c r="G20" s="70">
        <f t="shared" si="0"/>
        <v>0</v>
      </c>
      <c r="I20" s="225"/>
    </row>
    <row r="21" spans="1:9" ht="15" customHeight="1" x14ac:dyDescent="0.25">
      <c r="A21" s="75" t="s">
        <v>25</v>
      </c>
      <c r="B21" s="69">
        <f>BOR!B21+ULBoard!B21+SUBoard!B21+LCTCBoard!B21+Online!B21+AE!B21+RR!B21</f>
        <v>0</v>
      </c>
      <c r="C21" s="69">
        <f>BOR!C21+ULBoard!C21+SUBoard!C21+LCTCBoard!C21+Online!C21+AE!C21+RR!C21</f>
        <v>0</v>
      </c>
      <c r="D21" s="306">
        <f>BOR!D21+ULBoard!D21+SUBoard!D21+LCTCBoard!D21+Online!D21+AE!D21+RR!D21</f>
        <v>0</v>
      </c>
      <c r="E21" s="69">
        <f>BOR!E21+ULBoard!E21+SUBoard!E21+LCTCBoard!E21+Online!E21+AE!E21+RR!E21</f>
        <v>0</v>
      </c>
      <c r="F21" s="69">
        <f t="shared" si="1"/>
        <v>0</v>
      </c>
      <c r="G21" s="70">
        <f t="shared" si="0"/>
        <v>0</v>
      </c>
      <c r="I21" s="225"/>
    </row>
    <row r="22" spans="1:9" ht="15" customHeight="1" x14ac:dyDescent="0.25">
      <c r="A22" s="75" t="s">
        <v>26</v>
      </c>
      <c r="B22" s="69">
        <f>BOR!B22+ULBoard!B22+SUBoard!B22+LCTCBoard!B22+Online!B22+AE!B22+RR!B22</f>
        <v>20143626</v>
      </c>
      <c r="C22" s="69">
        <f>BOR!C22+ULBoard!C22+SUBoard!C22+LCTCBoard!C22+Online!C22+AE!C22+RR!C22</f>
        <v>24230000</v>
      </c>
      <c r="D22" s="306">
        <f>BOR!D22+ULBoard!D22+SUBoard!D22+LCTCBoard!D22+Online!D22+AE!D22+RR!D22</f>
        <v>24230000</v>
      </c>
      <c r="E22" s="69">
        <f>BOR!E22+ULBoard!E22+SUBoard!E22+LCTCBoard!E22+Online!E22+AE!E22+RR!E22</f>
        <v>22220000</v>
      </c>
      <c r="F22" s="69">
        <f t="shared" si="1"/>
        <v>-2010000</v>
      </c>
      <c r="G22" s="70">
        <f t="shared" si="0"/>
        <v>-8.2955014444903011E-2</v>
      </c>
      <c r="I22" s="225"/>
    </row>
    <row r="23" spans="1:9" ht="15" customHeight="1" x14ac:dyDescent="0.25">
      <c r="A23" s="76" t="s">
        <v>27</v>
      </c>
      <c r="B23" s="69">
        <f>BOR!B23+ULBoard!B23+SUBoard!B23+LCTCBoard!B23+Online!B23+AE!B23+RR!B23</f>
        <v>17374</v>
      </c>
      <c r="C23" s="69">
        <f>BOR!C23+ULBoard!C23+SUBoard!C23+LCTCBoard!C23+Online!C23+AE!C23+RR!C23</f>
        <v>200000</v>
      </c>
      <c r="D23" s="306">
        <f>BOR!D23+ULBoard!D23+SUBoard!D23+LCTCBoard!D23+Online!D23+AE!D23+RR!D23</f>
        <v>200000</v>
      </c>
      <c r="E23" s="69">
        <f>BOR!E23+ULBoard!E23+SUBoard!E23+LCTCBoard!E23+Online!E23+AE!E23+RR!E23</f>
        <v>200000</v>
      </c>
      <c r="F23" s="69">
        <f t="shared" si="1"/>
        <v>0</v>
      </c>
      <c r="G23" s="70">
        <f t="shared" si="0"/>
        <v>0</v>
      </c>
      <c r="I23" s="225"/>
    </row>
    <row r="24" spans="1:9" ht="15" customHeight="1" x14ac:dyDescent="0.25">
      <c r="A24" s="76" t="s">
        <v>28</v>
      </c>
      <c r="B24" s="69">
        <f>BOR!B24+ULBoard!B24+SUBoard!B24+LCTCBoard!B24+Online!B24+AE!B24+RR!B24</f>
        <v>10000000</v>
      </c>
      <c r="C24" s="69">
        <f>BOR!C24+ULBoard!C24+SUBoard!C24+LCTCBoard!C24+Online!C24+AE!C24+RR!C24</f>
        <v>10000000</v>
      </c>
      <c r="D24" s="306">
        <f>BOR!D24+ULBoard!D24+SUBoard!D24+LCTCBoard!D24+Online!D24+AE!D24+RR!D24</f>
        <v>10000000</v>
      </c>
      <c r="E24" s="69">
        <f>BOR!E24+ULBoard!E24+SUBoard!E24+LCTCBoard!E24+Online!E24+AE!E24+RR!E24</f>
        <v>10000000</v>
      </c>
      <c r="F24" s="69">
        <f t="shared" si="1"/>
        <v>0</v>
      </c>
      <c r="G24" s="70">
        <f t="shared" si="0"/>
        <v>0</v>
      </c>
      <c r="I24" s="225"/>
    </row>
    <row r="25" spans="1:9" ht="15" customHeight="1" x14ac:dyDescent="0.25">
      <c r="A25" s="76" t="s">
        <v>29</v>
      </c>
      <c r="B25" s="69">
        <f>BOR!B25+ULBoard!B25+SUBoard!B25+LCTCBoard!B25+Online!B25+AE!B25+RR!B25</f>
        <v>0</v>
      </c>
      <c r="C25" s="69">
        <f>BOR!C25+ULBoard!C25+SUBoard!C25+LCTCBoard!C25+Online!C25+AE!C25+RR!C25</f>
        <v>0</v>
      </c>
      <c r="D25" s="306">
        <f>BOR!D25+ULBoard!D25+SUBoard!D25+LCTCBoard!D25+Online!D25+AE!D25+RR!D25</f>
        <v>0</v>
      </c>
      <c r="E25" s="69">
        <f>BOR!E25+ULBoard!E25+SUBoard!E25+LCTCBoard!E25+Online!E25+AE!E25+RR!E25</f>
        <v>0</v>
      </c>
      <c r="F25" s="69">
        <f t="shared" si="1"/>
        <v>0</v>
      </c>
      <c r="G25" s="70">
        <f t="shared" si="0"/>
        <v>0</v>
      </c>
      <c r="I25" s="225"/>
    </row>
    <row r="26" spans="1:9" ht="15" customHeight="1" x14ac:dyDescent="0.25">
      <c r="A26" s="76" t="s">
        <v>30</v>
      </c>
      <c r="B26" s="69">
        <f>BOR!B26+ULBoard!B26+SUBoard!B26+LCTCBoard!B26+Online!B26+AE!B26+RR!B26</f>
        <v>0</v>
      </c>
      <c r="C26" s="69">
        <f>BOR!C26+ULBoard!C26+SUBoard!C26+LCTCBoard!C26+Online!C26+AE!C26+RR!C26</f>
        <v>0</v>
      </c>
      <c r="D26" s="306">
        <f>BOR!D26+ULBoard!D26+SUBoard!D26+LCTCBoard!D26+Online!D26+AE!D26+RR!D26</f>
        <v>0</v>
      </c>
      <c r="E26" s="69">
        <f>BOR!E26+ULBoard!E26+SUBoard!E26+LCTCBoard!E26+Online!E26+AE!E26+RR!E26</f>
        <v>0</v>
      </c>
      <c r="F26" s="69">
        <f t="shared" si="1"/>
        <v>0</v>
      </c>
      <c r="G26" s="70">
        <f t="shared" si="0"/>
        <v>0</v>
      </c>
      <c r="I26" s="225"/>
    </row>
    <row r="27" spans="1:9" ht="15" customHeight="1" x14ac:dyDescent="0.25">
      <c r="A27" s="76" t="s">
        <v>31</v>
      </c>
      <c r="B27" s="69">
        <f>BOR!B27+ULBoard!B27+SUBoard!B27+LCTCBoard!B27+Online!B27+AE!B27+RR!B27</f>
        <v>0</v>
      </c>
      <c r="C27" s="69">
        <f>BOR!C27+ULBoard!C27+SUBoard!C27+LCTCBoard!C27+Online!C27+AE!C27+RR!C27</f>
        <v>0</v>
      </c>
      <c r="D27" s="306">
        <f>BOR!D27+ULBoard!D27+SUBoard!D27+LCTCBoard!D27+Online!D27+AE!D27+RR!D27</f>
        <v>0</v>
      </c>
      <c r="E27" s="69">
        <f>BOR!E27+ULBoard!E27+SUBoard!E27+LCTCBoard!E27+Online!E27+AE!E27+RR!E27</f>
        <v>0</v>
      </c>
      <c r="F27" s="69">
        <f t="shared" si="1"/>
        <v>0</v>
      </c>
      <c r="G27" s="70">
        <f t="shared" si="0"/>
        <v>0</v>
      </c>
      <c r="I27" s="225"/>
    </row>
    <row r="28" spans="1:9" ht="15" customHeight="1" x14ac:dyDescent="0.25">
      <c r="A28" s="76" t="s">
        <v>87</v>
      </c>
      <c r="B28" s="69">
        <f>BOR!B28+ULBoard!B28+SUBoard!B28+LCTCBoard!B28+Online!B28+AE!B28+RR!B28</f>
        <v>200000</v>
      </c>
      <c r="C28" s="69">
        <f>BOR!C28+ULBoard!C28+SUBoard!C28+LCTCBoard!C28+Online!C28+AE!C28+RR!C28</f>
        <v>200000</v>
      </c>
      <c r="D28" s="306">
        <f>BOR!D28+ULBoard!D28+SUBoard!D28+LCTCBoard!D28+Online!D28+AE!D28+RR!D28</f>
        <v>200000</v>
      </c>
      <c r="E28" s="69">
        <f>BOR!E28+ULBoard!E28+SUBoard!E28+LCTCBoard!E28+Online!E28+AE!E28+RR!E28</f>
        <v>200000</v>
      </c>
      <c r="F28" s="69">
        <f t="shared" si="1"/>
        <v>0</v>
      </c>
      <c r="G28" s="70">
        <f t="shared" si="0"/>
        <v>0</v>
      </c>
      <c r="I28" s="225"/>
    </row>
    <row r="29" spans="1:9" ht="15" customHeight="1" x14ac:dyDescent="0.25">
      <c r="A29" s="76" t="s">
        <v>32</v>
      </c>
      <c r="B29" s="69">
        <f>BOR!B29+ULBoard!B29+SUBoard!B29+LCTCBoard!B29+Online!B29+AE!B29+RR!B29</f>
        <v>0</v>
      </c>
      <c r="C29" s="69">
        <f>BOR!C29+ULBoard!C29+SUBoard!C29+LCTCBoard!C29+Online!C29+AE!C29+RR!C29</f>
        <v>0</v>
      </c>
      <c r="D29" s="306">
        <f>BOR!D29+ULBoard!D29+SUBoard!D29+LCTCBoard!D29+Online!D29+AE!D29+RR!D29</f>
        <v>0</v>
      </c>
      <c r="E29" s="69">
        <f>BOR!E29+ULBoard!E29+SUBoard!E29+LCTCBoard!E29+Online!E29+AE!E29+RR!E29</f>
        <v>0</v>
      </c>
      <c r="F29" s="69">
        <f t="shared" si="1"/>
        <v>0</v>
      </c>
      <c r="G29" s="70">
        <f t="shared" si="0"/>
        <v>0</v>
      </c>
      <c r="I29" s="225"/>
    </row>
    <row r="30" spans="1:9" ht="15" customHeight="1" x14ac:dyDescent="0.25">
      <c r="A30" s="217" t="s">
        <v>199</v>
      </c>
      <c r="B30" s="69">
        <f>BOR!B30+ULBoard!B30+SUBoard!B30+LCTCBoard!B30+Online!B30+AE!B30+RR!B30</f>
        <v>0</v>
      </c>
      <c r="C30" s="69">
        <f>BOR!C30+ULBoard!C30+SUBoard!C30+LCTCBoard!C30+Online!C30+AE!C30+RR!C30</f>
        <v>0</v>
      </c>
      <c r="D30" s="306">
        <f>BOR!D30+ULBoard!D30+SUBoard!D30+LCTCBoard!D30+Online!D30+AE!D30+RR!D30</f>
        <v>0</v>
      </c>
      <c r="E30" s="69">
        <f>BOR!E30+ULBoard!E30+SUBoard!E30+LCTCBoard!E30+Online!E30+AE!E30+RR!E30</f>
        <v>0</v>
      </c>
      <c r="F30" s="69">
        <f t="shared" si="1"/>
        <v>0</v>
      </c>
      <c r="G30" s="70">
        <f t="shared" si="0"/>
        <v>0</v>
      </c>
      <c r="I30" s="225"/>
    </row>
    <row r="31" spans="1:9" ht="15" customHeight="1" x14ac:dyDescent="0.25">
      <c r="A31" s="76" t="s">
        <v>200</v>
      </c>
      <c r="B31" s="69">
        <f>BOR!B31+ULBoard!B31+SUBoard!B31+LCTCBoard!B31+Online!B31+AE!B31+RR!B31</f>
        <v>0</v>
      </c>
      <c r="C31" s="69">
        <f>BOR!C31+ULBoard!C31+SUBoard!C31+LCTCBoard!C31+Online!C31+AE!C31+RR!C31</f>
        <v>0</v>
      </c>
      <c r="D31" s="306">
        <f>BOR!D31+ULBoard!D31+SUBoard!D31+LCTCBoard!D31+Online!D31+AE!D31+RR!D31</f>
        <v>0</v>
      </c>
      <c r="E31" s="69">
        <f>BOR!E31+ULBoard!E31+SUBoard!E31+LCTCBoard!E31+Online!E31+AE!E31+RR!E31</f>
        <v>0</v>
      </c>
      <c r="F31" s="69">
        <f t="shared" si="1"/>
        <v>0</v>
      </c>
      <c r="G31" s="70">
        <f t="shared" si="0"/>
        <v>0</v>
      </c>
      <c r="I31" s="225"/>
    </row>
    <row r="32" spans="1:9" ht="15" customHeight="1" x14ac:dyDescent="0.25">
      <c r="A32" s="350" t="s">
        <v>211</v>
      </c>
      <c r="B32" s="69">
        <f>BOR!B32+ULBoard!B32+SUBoard!B32+LCTCBoard!B32+Online!B32+AE!B32+RR!B32</f>
        <v>0</v>
      </c>
      <c r="C32" s="69">
        <f>BOR!C32+ULBoard!C32+SUBoard!C32+LCTCBoard!C32+Online!C32+AE!C32+RR!C32</f>
        <v>0</v>
      </c>
      <c r="D32" s="306">
        <f>BOR!D32+ULBoard!D32+SUBoard!D32+LCTCBoard!D32+Online!D32+AE!D32+RR!D32</f>
        <v>0</v>
      </c>
      <c r="E32" s="69">
        <f>BOR!E32+ULBoard!E32+SUBoard!E32+LCTCBoard!E32+Online!E32+AE!E32+RR!E32</f>
        <v>1000000</v>
      </c>
      <c r="F32" s="69">
        <f t="shared" ref="F32" si="2">E32-C32</f>
        <v>1000000</v>
      </c>
      <c r="G32" s="70">
        <f t="shared" ref="G32" si="3">IF(ISBLANK(F32),"  ",IF(C32&gt;0,F32/C32,IF(F32&gt;0,1,0)))</f>
        <v>1</v>
      </c>
      <c r="I32" s="225"/>
    </row>
    <row r="33" spans="1:14" ht="15" customHeight="1" x14ac:dyDescent="0.25">
      <c r="A33" s="77" t="s">
        <v>33</v>
      </c>
      <c r="B33" s="74"/>
      <c r="C33" s="74"/>
      <c r="D33" s="307">
        <f>BOR!D33+ULBoard!D33+SUBoard!D33+LCTCBoard!D33+Online!D33+AE!D33+RR!D33</f>
        <v>0</v>
      </c>
      <c r="E33" s="74"/>
      <c r="F33" s="74"/>
      <c r="G33" s="66"/>
      <c r="I33" s="225"/>
    </row>
    <row r="34" spans="1:14" ht="15" customHeight="1" x14ac:dyDescent="0.25">
      <c r="A34" s="73" t="s">
        <v>34</v>
      </c>
      <c r="B34" s="69">
        <f>BOR!B34+ULBoard!B34+SUBoard!B34+LCTCBoard!B34+Online!B34+AE!B34+RR!B34</f>
        <v>0</v>
      </c>
      <c r="C34" s="69">
        <f>BOR!C34+ULBoard!C34+SUBoard!C34+LCTCBoard!C34+Online!C34+AE!C34+RR!C34</f>
        <v>0</v>
      </c>
      <c r="D34" s="306">
        <f>BOR!D34+ULBoard!D34+SUBoard!D34+LCTCBoard!D34+Online!D34+AE!D34+RR!D34</f>
        <v>0</v>
      </c>
      <c r="E34" s="69">
        <f>BOR!E34+ULBoard!E34+SUBoard!E34+LCTCBoard!E34+Online!E34+AE!E34+RR!E34</f>
        <v>0</v>
      </c>
      <c r="F34" s="69">
        <f>E34-C34</f>
        <v>0</v>
      </c>
      <c r="G34" s="70">
        <f>IF(ISBLANK(F34),"  ",IF(C34&gt;0,F34/C34,IF(F34&gt;0,1,0)))</f>
        <v>0</v>
      </c>
      <c r="I34" s="225"/>
    </row>
    <row r="35" spans="1:14" ht="15" customHeight="1" x14ac:dyDescent="0.25">
      <c r="A35" s="78" t="s">
        <v>35</v>
      </c>
      <c r="B35" s="74"/>
      <c r="C35" s="74"/>
      <c r="D35" s="307">
        <f>BOR!D35+ULBoard!D35+SUBoard!D35+LCTCBoard!D35+Online!D35+AE!D35+RR!D35</f>
        <v>0</v>
      </c>
      <c r="E35" s="74"/>
      <c r="F35" s="74"/>
      <c r="G35" s="66"/>
      <c r="I35" s="225"/>
    </row>
    <row r="36" spans="1:14" ht="15" customHeight="1" x14ac:dyDescent="0.25">
      <c r="A36" s="73" t="s">
        <v>34</v>
      </c>
      <c r="B36" s="69">
        <f>BOR!B36+ULBoard!B36+SUBoard!B36+LCTCBoard!B36+Online!B36+AE!B36+RR!B36</f>
        <v>0</v>
      </c>
      <c r="C36" s="69">
        <f>BOR!C36+ULBoard!C36+SUBoard!C36+LCTCBoard!C36+Online!C36+AE!C36+RR!C36</f>
        <v>0</v>
      </c>
      <c r="D36" s="306">
        <f>BOR!D36+ULBoard!D36+SUBoard!D36+LCTCBoard!D36+Online!D36+AE!D36+RR!D36</f>
        <v>0</v>
      </c>
      <c r="E36" s="69">
        <f>BOR!E36+ULBoard!E36+SUBoard!E36+LCTCBoard!E36+Online!E36+AE!E36+RR!E36</f>
        <v>0</v>
      </c>
      <c r="F36" s="69">
        <f>E36-C36</f>
        <v>0</v>
      </c>
      <c r="G36" s="70">
        <f>IF(ISBLANK(F36),"  ",IF(C36&gt;0,F36/C36,IF(F36&gt;0,1,0)))</f>
        <v>0</v>
      </c>
      <c r="I36" s="225"/>
    </row>
    <row r="37" spans="1:14" ht="15" customHeight="1" x14ac:dyDescent="0.25">
      <c r="A37" s="75" t="s">
        <v>36</v>
      </c>
      <c r="B37" s="72"/>
      <c r="C37" s="72"/>
      <c r="D37" s="306">
        <f>BOR!D37+ULBoard!D37+SUBoard!D37+LCTCBoard!D37+Online!D37+AE!D37+RR!D37</f>
        <v>0</v>
      </c>
      <c r="E37" s="72"/>
      <c r="F37" s="72"/>
      <c r="G37" s="70" t="s">
        <v>37</v>
      </c>
      <c r="I37" s="225"/>
    </row>
    <row r="38" spans="1:14" s="124" customFormat="1" ht="15" customHeight="1" x14ac:dyDescent="0.25">
      <c r="A38" s="79" t="s">
        <v>38</v>
      </c>
      <c r="B38" s="87">
        <f>BOR!B38+ULBoard!B38+SUBoard!B38+LCTCBoard!B38+Online!B38+AE!B38+RR!B38</f>
        <v>60741949</v>
      </c>
      <c r="C38" s="87">
        <f>BOR!C38+ULBoard!C38+SUBoard!C38+LCTCBoard!C38+Online!C38+AE!C38+RR!C38</f>
        <v>65029840</v>
      </c>
      <c r="D38" s="310">
        <f>BOR!D38+ULBoard!D38+SUBoard!D38+LCTCBoard!D38+Online!D38+AE!D38+RR!D38</f>
        <v>65029840</v>
      </c>
      <c r="E38" s="87">
        <f>BOR!E38+ULBoard!E38+SUBoard!E38+LCTCBoard!E38+Online!E38+AE!E38+RR!E38</f>
        <v>71540129</v>
      </c>
      <c r="F38" s="87">
        <f>E38-C38</f>
        <v>6510289</v>
      </c>
      <c r="G38" s="81">
        <f>IF(ISBLANK(F38),"  ",IF(C38&gt;0,F38/C38,IF(F38&gt;0,1,0)))</f>
        <v>0.10011233304587555</v>
      </c>
      <c r="I38" s="226"/>
    </row>
    <row r="39" spans="1:14" ht="15" customHeight="1" x14ac:dyDescent="0.25">
      <c r="A39" s="77" t="s">
        <v>39</v>
      </c>
      <c r="B39" s="74"/>
      <c r="C39" s="74"/>
      <c r="D39" s="307">
        <f>BOR!D39+ULBoard!D39+SUBoard!D39+LCTCBoard!D39+Online!D39+AE!D39+RR!D39</f>
        <v>0</v>
      </c>
      <c r="E39" s="74"/>
      <c r="F39" s="74"/>
      <c r="G39" s="66"/>
      <c r="I39" s="225"/>
    </row>
    <row r="40" spans="1:14" ht="15" customHeight="1" x14ac:dyDescent="0.25">
      <c r="A40" s="82" t="s">
        <v>40</v>
      </c>
      <c r="B40" s="69">
        <f>BOR!B40+ULBoard!B40+SUBoard!B40+LCTCBoard!B40+Online!B40+AE!B40+RR!B40</f>
        <v>0</v>
      </c>
      <c r="C40" s="69">
        <f>BOR!C40+ULBoard!C40+SUBoard!C40+LCTCBoard!C40+Online!C40+AE!C40+RR!C40</f>
        <v>0</v>
      </c>
      <c r="D40" s="306">
        <f>BOR!D40+ULBoard!D40+SUBoard!D40+LCTCBoard!D40+Online!D40+AE!D40+RR!D40</f>
        <v>0</v>
      </c>
      <c r="E40" s="69">
        <f>BOR!E40+ULBoard!E40+SUBoard!E40+LCTCBoard!E40+Online!E40+AE!E40+RR!E40</f>
        <v>0</v>
      </c>
      <c r="F40" s="69">
        <f>E40-C40</f>
        <v>0</v>
      </c>
      <c r="G40" s="70">
        <f t="shared" ref="G40:G45" si="4">IF(ISBLANK(F40),"  ",IF(C40&gt;0,F40/C40,IF(F40&gt;0,1,0)))</f>
        <v>0</v>
      </c>
      <c r="I40" s="225"/>
    </row>
    <row r="41" spans="1:14" ht="15" customHeight="1" x14ac:dyDescent="0.25">
      <c r="A41" s="83" t="s">
        <v>41</v>
      </c>
      <c r="B41" s="69">
        <f>BOR!B41+ULBoard!B41+SUBoard!B41+LCTCBoard!B41+Online!B41+AE!B41+RR!B41</f>
        <v>0</v>
      </c>
      <c r="C41" s="69">
        <f>BOR!C41+ULBoard!C41+SUBoard!C41+LCTCBoard!C41+Online!C41+AE!C41+RR!C41</f>
        <v>0</v>
      </c>
      <c r="D41" s="306">
        <f>BOR!D41+ULBoard!D41+SUBoard!D41+LCTCBoard!D41+Online!D41+AE!D41+RR!D41</f>
        <v>0</v>
      </c>
      <c r="E41" s="69">
        <f>BOR!E41+ULBoard!E41+SUBoard!E41+LCTCBoard!E41+Online!E41+AE!E41+RR!E41</f>
        <v>0</v>
      </c>
      <c r="F41" s="69">
        <f>E41-C41</f>
        <v>0</v>
      </c>
      <c r="G41" s="70">
        <f t="shared" si="4"/>
        <v>0</v>
      </c>
      <c r="I41" s="225"/>
    </row>
    <row r="42" spans="1:14" ht="15" customHeight="1" x14ac:dyDescent="0.25">
      <c r="A42" s="83" t="s">
        <v>42</v>
      </c>
      <c r="B42" s="69">
        <f>BOR!B42+ULBoard!B42+SUBoard!B42+LCTCBoard!B42+Online!B42+AE!B42+RR!B42</f>
        <v>0</v>
      </c>
      <c r="C42" s="69">
        <f>BOR!C42+ULBoard!C42+SUBoard!C42+LCTCBoard!C42+Online!C42+AE!C42+RR!C42</f>
        <v>0</v>
      </c>
      <c r="D42" s="306">
        <f>BOR!D42+ULBoard!D42+SUBoard!D42+LCTCBoard!D42+Online!D42+AE!D42+RR!D42</f>
        <v>0</v>
      </c>
      <c r="E42" s="69">
        <f>BOR!E42+ULBoard!E42+SUBoard!E42+LCTCBoard!E42+Online!E42+AE!E42+RR!E42</f>
        <v>0</v>
      </c>
      <c r="F42" s="69">
        <f t="shared" ref="F42:F45" si="5">E42-C42</f>
        <v>0</v>
      </c>
      <c r="G42" s="70">
        <f t="shared" si="4"/>
        <v>0</v>
      </c>
      <c r="I42" s="225"/>
    </row>
    <row r="43" spans="1:14" ht="15" customHeight="1" x14ac:dyDescent="0.25">
      <c r="A43" s="83" t="s">
        <v>43</v>
      </c>
      <c r="B43" s="69">
        <f>BOR!B43+ULBoard!B43+SUBoard!B43+LCTCBoard!B43+Online!B43+AE!B43+RR!B43</f>
        <v>0</v>
      </c>
      <c r="C43" s="69">
        <f>BOR!C43+ULBoard!C43+SUBoard!C43+LCTCBoard!C43+Online!C43+AE!C43+RR!C43</f>
        <v>0</v>
      </c>
      <c r="D43" s="306">
        <f>BOR!D43+ULBoard!D43+SUBoard!D43+LCTCBoard!D43+Online!D43+AE!D43+RR!D43</f>
        <v>0</v>
      </c>
      <c r="E43" s="69">
        <f>BOR!E43+ULBoard!E43+SUBoard!E43+LCTCBoard!E43+Online!E43+AE!E43+RR!E43</f>
        <v>0</v>
      </c>
      <c r="F43" s="69">
        <f t="shared" si="5"/>
        <v>0</v>
      </c>
      <c r="G43" s="70">
        <f t="shared" si="4"/>
        <v>0</v>
      </c>
      <c r="I43" s="225"/>
    </row>
    <row r="44" spans="1:14" ht="15" customHeight="1" x14ac:dyDescent="0.25">
      <c r="A44" s="84" t="s">
        <v>44</v>
      </c>
      <c r="B44" s="69">
        <f>BOR!B44+ULBoard!B44+SUBoard!B44+LCTCBoard!B44+Online!B44+AE!B44+RR!B44</f>
        <v>0</v>
      </c>
      <c r="C44" s="69">
        <f>BOR!C44+ULBoard!C44+SUBoard!C44+LCTCBoard!C44+Online!C44+AE!C44+RR!C44</f>
        <v>0</v>
      </c>
      <c r="D44" s="306">
        <f>BOR!D44+ULBoard!D44+SUBoard!D44+LCTCBoard!D44+Online!D44+AE!D44+RR!D44</f>
        <v>0</v>
      </c>
      <c r="E44" s="69">
        <f>BOR!E44+ULBoard!E44+SUBoard!E44+LCTCBoard!E44+Online!E44+AE!E44+RR!E44</f>
        <v>0</v>
      </c>
      <c r="F44" s="69">
        <f t="shared" si="5"/>
        <v>0</v>
      </c>
      <c r="G44" s="70">
        <f t="shared" si="4"/>
        <v>0</v>
      </c>
      <c r="I44" s="225"/>
    </row>
    <row r="45" spans="1:14" s="124" customFormat="1" ht="15" customHeight="1" x14ac:dyDescent="0.25">
      <c r="A45" s="77" t="s">
        <v>45</v>
      </c>
      <c r="B45" s="87">
        <f>BOR!B45+ULBoard!B45+SUBoard!B45+LCTCBoard!B45+Online!B45+AE!B45+RR!B45</f>
        <v>0</v>
      </c>
      <c r="C45" s="87">
        <f>BOR!C45+ULBoard!C45+SUBoard!C45+LCTCBoard!C45+Online!C45+AE!C45+RR!C45</f>
        <v>0</v>
      </c>
      <c r="D45" s="310">
        <f>BOR!D45+ULBoard!D45+SUBoard!D45+LCTCBoard!D45+Online!D45+AE!D45+RR!D45</f>
        <v>0</v>
      </c>
      <c r="E45" s="87">
        <f>BOR!E45+ULBoard!E45+SUBoard!E45+LCTCBoard!E45+Online!E45+AE!E45+RR!E45</f>
        <v>0</v>
      </c>
      <c r="F45" s="87">
        <f t="shared" si="5"/>
        <v>0</v>
      </c>
      <c r="G45" s="81">
        <f t="shared" si="4"/>
        <v>0</v>
      </c>
      <c r="I45" s="226"/>
      <c r="N45" s="124" t="s">
        <v>46</v>
      </c>
    </row>
    <row r="46" spans="1:14" ht="15" customHeight="1" x14ac:dyDescent="0.25">
      <c r="A46" s="75" t="s">
        <v>46</v>
      </c>
      <c r="B46" s="74"/>
      <c r="C46" s="74"/>
      <c r="D46" s="311">
        <f>BOR!D46+ULBoard!D46+SUBoard!D46+LCTCBoard!D46+Online!D46+AE!D46+RR!D46</f>
        <v>0</v>
      </c>
      <c r="E46" s="74"/>
      <c r="F46" s="74"/>
      <c r="G46" s="66"/>
      <c r="I46" s="225"/>
    </row>
    <row r="47" spans="1:14" s="124" customFormat="1" ht="15" customHeight="1" x14ac:dyDescent="0.25">
      <c r="A47" s="86" t="s">
        <v>47</v>
      </c>
      <c r="B47" s="87">
        <f>BOR!B47+ULBoard!B47+SUBoard!B47+LCTCBoard!B47+Online!B47+AE!B47+RR!B47</f>
        <v>6926885</v>
      </c>
      <c r="C47" s="87">
        <f>BOR!C47+ULBoard!C47+SUBoard!C47+LCTCBoard!C47+Online!C47+AE!C47+RR!C47</f>
        <v>9818704</v>
      </c>
      <c r="D47" s="310">
        <f>BOR!D47+ULBoard!D47+SUBoard!D47+LCTCBoard!D47+Online!D47+AE!D47+RR!D47</f>
        <v>9818704</v>
      </c>
      <c r="E47" s="87">
        <f>BOR!E47+ULBoard!E47+SUBoard!E47+LCTCBoard!E47+Online!E47+AE!E47+RR!E47</f>
        <v>10026704</v>
      </c>
      <c r="F47" s="87">
        <f>E47-C47</f>
        <v>208000</v>
      </c>
      <c r="G47" s="81">
        <f>IF(ISBLANK(F47),"  ",IF(C47&gt;0,F47/C47,IF(F47&gt;0,1,0)))</f>
        <v>2.1184058507110512E-2</v>
      </c>
      <c r="I47" s="226"/>
    </row>
    <row r="48" spans="1:14" ht="15" customHeight="1" x14ac:dyDescent="0.25">
      <c r="A48" s="75" t="s">
        <v>46</v>
      </c>
      <c r="B48" s="80"/>
      <c r="C48" s="80"/>
      <c r="D48" s="311">
        <f>BOR!D48+ULBoard!D48+SUBoard!D48+LCTCBoard!D48+Online!D48+AE!D48+RR!D48</f>
        <v>0</v>
      </c>
      <c r="E48" s="80"/>
      <c r="F48" s="74"/>
      <c r="G48" s="66"/>
      <c r="I48" s="226"/>
    </row>
    <row r="49" spans="1:9" ht="15" customHeight="1" x14ac:dyDescent="0.25">
      <c r="A49" s="86" t="s">
        <v>198</v>
      </c>
      <c r="B49" s="87">
        <f>BOR!B49+ULBoard!B49+SUBoard!B49+LCTCBoard!B49+Online!B49</f>
        <v>0</v>
      </c>
      <c r="C49" s="87">
        <f>BOR!C49+ULBoard!C49+SUBoard!C49+LCTCBoard!C49+Online!C49</f>
        <v>0</v>
      </c>
      <c r="D49" s="310">
        <f>BOR!D49+ULBoard!D49+SUBoard!D49+LCTCBoard!D49+Online!D49+AE!D49+RR!D49</f>
        <v>3250000</v>
      </c>
      <c r="E49" s="87">
        <f>BOR!E49+ULBoard!E49+SUBoard!E49+LCTCBoard!E49+Online!E49</f>
        <v>0</v>
      </c>
      <c r="F49" s="87">
        <f>E49-C49</f>
        <v>0</v>
      </c>
      <c r="G49" s="81">
        <f>IF(ISBLANK(F49)," ",IF(C49&gt;0,F49/C49,IF(F49&gt;0,1,0)))</f>
        <v>0</v>
      </c>
      <c r="I49" s="226"/>
    </row>
    <row r="50" spans="1:9" ht="15" customHeight="1" x14ac:dyDescent="0.25">
      <c r="A50" s="73"/>
      <c r="B50" s="65"/>
      <c r="C50" s="65"/>
      <c r="D50" s="311">
        <f>BOR!D50+ULBoard!D50+SUBoard!D50+LCTCBoard!D50+Online!D50+AE!D50+RR!D50</f>
        <v>0</v>
      </c>
      <c r="E50" s="65"/>
      <c r="F50" s="65"/>
      <c r="G50" s="67"/>
      <c r="I50" s="225"/>
    </row>
    <row r="51" spans="1:9" s="124" customFormat="1" ht="15" customHeight="1" x14ac:dyDescent="0.25">
      <c r="A51" s="86" t="s">
        <v>48</v>
      </c>
      <c r="B51" s="87">
        <f>BOR!B51+ULBoard!B51+SUBoard!B51+LCTCBoard!B51+Online!B51</f>
        <v>0</v>
      </c>
      <c r="C51" s="87">
        <f>BOR!C51+ULBoard!C51+SUBoard!C51+LCTCBoard!C51+Online!C51</f>
        <v>0</v>
      </c>
      <c r="D51" s="310">
        <f>BOR!D51+ULBoard!D51+SUBoard!D51+LCTCBoard!D51+Online!D51+AE!D51+RR!D51</f>
        <v>0</v>
      </c>
      <c r="E51" s="87">
        <f>BOR!E51+ULBoard!E51+SUBoard!E51+LCTCBoard!E51+Online!E51</f>
        <v>0</v>
      </c>
      <c r="F51" s="87">
        <f>E51-C51</f>
        <v>0</v>
      </c>
      <c r="G51" s="81">
        <f>IF(ISBLANK(F51),"  ",IF(C51&gt;0,F51/C51,IF(F51&gt;0,1,0)))</f>
        <v>0</v>
      </c>
      <c r="I51" s="226"/>
    </row>
    <row r="52" spans="1:9" ht="15" customHeight="1" x14ac:dyDescent="0.25">
      <c r="A52" s="75" t="s">
        <v>46</v>
      </c>
      <c r="B52" s="74"/>
      <c r="C52" s="74"/>
      <c r="D52" s="311">
        <f>BOR!D52+ULBoard!D52+SUBoard!D52+LCTCBoard!D52+Online!D52+AE!D52+RR!D52</f>
        <v>0</v>
      </c>
      <c r="E52" s="74"/>
      <c r="F52" s="74"/>
      <c r="G52" s="66"/>
      <c r="I52" s="225"/>
    </row>
    <row r="53" spans="1:9" s="124" customFormat="1" ht="15" customHeight="1" x14ac:dyDescent="0.25">
      <c r="A53" s="77" t="s">
        <v>49</v>
      </c>
      <c r="B53" s="87">
        <f>BOR!B53+ULBoard!B53+SUBoard!B53+LCTCBoard!B53+Online!B53+AE!B53+RR!B53</f>
        <v>4095288</v>
      </c>
      <c r="C53" s="87">
        <f>BOR!C53+ULBoard!C53+SUBoard!C53+LCTCBoard!C53+Online!C53+AE!C53+RR!C53</f>
        <v>5544299</v>
      </c>
      <c r="D53" s="310">
        <f>BOR!D53+ULBoard!D53+SUBoard!D53+LCTCBoard!D53+Online!D53+AE!D53+RR!D53</f>
        <v>5544299</v>
      </c>
      <c r="E53" s="87">
        <f>BOR!E53+ULBoard!E53+SUBoard!E53+LCTCBoard!E53+Online!E53+AE!E53+RR!E53</f>
        <v>6152799</v>
      </c>
      <c r="F53" s="87">
        <f>E53-C53</f>
        <v>608500</v>
      </c>
      <c r="G53" s="81">
        <f>IF(ISBLANK(F53),"  ",IF(C53&gt;0,F53/C53,IF(F53&gt;0,1,0)))</f>
        <v>0.10975237807340477</v>
      </c>
      <c r="I53" s="226"/>
    </row>
    <row r="54" spans="1:9" ht="15" customHeight="1" x14ac:dyDescent="0.25">
      <c r="A54" s="75" t="s">
        <v>46</v>
      </c>
      <c r="B54" s="74"/>
      <c r="C54" s="74"/>
      <c r="D54" s="311">
        <f>BOR!D54+ULBoard!D54+SUBoard!D54+LCTCBoard!D54+Online!D54+AE!D54+RR!D54</f>
        <v>0</v>
      </c>
      <c r="E54" s="74"/>
      <c r="F54" s="74"/>
      <c r="G54" s="66"/>
      <c r="I54" s="225"/>
    </row>
    <row r="55" spans="1:9" s="124" customFormat="1" ht="15" customHeight="1" x14ac:dyDescent="0.25">
      <c r="A55" s="88" t="s">
        <v>50</v>
      </c>
      <c r="B55" s="87">
        <f>BOR!B55+ULBoard!B55+SUBoard!B55+LCTCBoard!B55+Online!B55+AE!B55+RR!B55</f>
        <v>7630832</v>
      </c>
      <c r="C55" s="87">
        <f>BOR!C55+ULBoard!C55+SUBoard!C55+LCTCBoard!C55+Online!C55+AE!C55+RR!C55</f>
        <v>12172314</v>
      </c>
      <c r="D55" s="310">
        <f>BOR!D55+ULBoard!D55+SUBoard!D55+LCTCBoard!D55+Online!D55+AE!D55+RR!D55</f>
        <v>12172314</v>
      </c>
      <c r="E55" s="87">
        <f>BOR!E55+ULBoard!E55+SUBoard!E55+LCTCBoard!E55+Online!E55+AE!E55+RR!E55</f>
        <v>13172314</v>
      </c>
      <c r="F55" s="87">
        <f>E55-C55</f>
        <v>1000000</v>
      </c>
      <c r="G55" s="81">
        <f>IF(ISBLANK(F55),"  ",IF(C55&gt;0,F55/C55,IF(F55&gt;0,1,0)))</f>
        <v>8.2153648024525169E-2</v>
      </c>
      <c r="I55" s="226"/>
    </row>
    <row r="56" spans="1:9" ht="15" customHeight="1" x14ac:dyDescent="0.25">
      <c r="A56" s="77"/>
      <c r="B56" s="65"/>
      <c r="C56" s="65"/>
      <c r="D56" s="311">
        <f>BOR!D56+ULBoard!D56+SUBoard!D56+LCTCBoard!D56+Online!D56+AE!D56+RR!D56</f>
        <v>0</v>
      </c>
      <c r="E56" s="65"/>
      <c r="F56" s="65"/>
      <c r="G56" s="90"/>
      <c r="I56" s="225"/>
    </row>
    <row r="57" spans="1:9" s="124" customFormat="1" ht="15" customHeight="1" x14ac:dyDescent="0.25">
      <c r="A57" s="77" t="s">
        <v>51</v>
      </c>
      <c r="B57" s="87">
        <f>BOR!B57+ULBoard!B57+SUBoard!B57+LCTCBoard!B57+Online!B57+AE!B57+RR!B57</f>
        <v>0</v>
      </c>
      <c r="C57" s="87">
        <f>BOR!C57+ULBoard!C57+SUBoard!C57+LCTCBoard!C57+Online!C57+AE!C57+RR!C57</f>
        <v>0</v>
      </c>
      <c r="D57" s="310">
        <f>BOR!D57+ULBoard!D57+SUBoard!D57+LCTCBoard!D57+Online!D57+AE!D57+RR!D57</f>
        <v>0</v>
      </c>
      <c r="E57" s="87">
        <f>BOR!E57+ULBoard!E57+SUBoard!E57+LCTCBoard!E57+Online!E57+AE!E57+RR!E57</f>
        <v>0</v>
      </c>
      <c r="F57" s="87">
        <f>E57-C57</f>
        <v>0</v>
      </c>
      <c r="G57" s="81">
        <f>IF(ISBLANK(F57),"  ",IF(C57&gt;0,F57/C57,IF(F57&gt;0,1,0)))</f>
        <v>0</v>
      </c>
      <c r="I57" s="226"/>
    </row>
    <row r="58" spans="1:9" ht="15" customHeight="1" x14ac:dyDescent="0.25">
      <c r="A58" s="75"/>
      <c r="B58" s="74"/>
      <c r="C58" s="74"/>
      <c r="D58" s="311">
        <f>BOR!D58+ULBoard!D58+SUBoard!D58+LCTCBoard!D58+Online!D58+AE!D58+RR!D58</f>
        <v>0</v>
      </c>
      <c r="E58" s="74"/>
      <c r="F58" s="74"/>
      <c r="G58" s="66"/>
      <c r="I58" s="225"/>
    </row>
    <row r="59" spans="1:9" s="124" customFormat="1" ht="15" customHeight="1" x14ac:dyDescent="0.25">
      <c r="A59" s="91" t="s">
        <v>52</v>
      </c>
      <c r="B59" s="87">
        <f>B57+B55+B53+B51+B47+-B45+B38</f>
        <v>79394954</v>
      </c>
      <c r="C59" s="87">
        <f>C57+C55+C53+C51+C47+-C45+C38</f>
        <v>92565157</v>
      </c>
      <c r="D59" s="310">
        <f>BOR!D59+ULBoard!D59+SUBoard!D59+LCTCBoard!D59+Online!D59+AE!D59+RR!D59</f>
        <v>95815157</v>
      </c>
      <c r="E59" s="87">
        <f>E57+E55+E53+E51+E49+E47+-E45+E38</f>
        <v>100891946</v>
      </c>
      <c r="F59" s="87">
        <f>E59-C59</f>
        <v>8326789</v>
      </c>
      <c r="G59" s="81">
        <f>IF(ISBLANK(F59),"  ",IF(C59&gt;0,F59/C59,IF(F59&gt;0,1,0)))</f>
        <v>8.9955975551362158E-2</v>
      </c>
      <c r="I59" s="226"/>
    </row>
    <row r="60" spans="1:9" ht="15" customHeight="1" x14ac:dyDescent="0.25">
      <c r="A60" s="92"/>
      <c r="B60" s="74"/>
      <c r="C60" s="74"/>
      <c r="D60" s="307">
        <f>BOR!D60+ULBoard!D60+SUBoard!D60+LCTCBoard!D60+Online!D60+AE!D60+RR!D60</f>
        <v>0</v>
      </c>
      <c r="E60" s="74"/>
      <c r="F60" s="74"/>
      <c r="G60" s="66" t="s">
        <v>46</v>
      </c>
      <c r="I60" s="225"/>
    </row>
    <row r="61" spans="1:9" ht="15" customHeight="1" x14ac:dyDescent="0.25">
      <c r="A61" s="93"/>
      <c r="B61" s="65"/>
      <c r="C61" s="65"/>
      <c r="D61" s="305">
        <f>BOR!D61+ULBoard!D61+SUBoard!D61+LCTCBoard!D61+Online!D61+AE!D61+RR!D61</f>
        <v>0</v>
      </c>
      <c r="E61" s="65"/>
      <c r="F61" s="65"/>
      <c r="G61" s="67" t="s">
        <v>46</v>
      </c>
      <c r="I61" s="225"/>
    </row>
    <row r="62" spans="1:9" ht="15" customHeight="1" x14ac:dyDescent="0.25">
      <c r="A62" s="91" t="s">
        <v>53</v>
      </c>
      <c r="B62" s="65"/>
      <c r="C62" s="65"/>
      <c r="D62" s="305">
        <f>BOR!D62+ULBoard!D62+SUBoard!D62+LCTCBoard!D62+Online!D62+AE!D62+RR!D62</f>
        <v>0</v>
      </c>
      <c r="E62" s="65"/>
      <c r="F62" s="65"/>
      <c r="G62" s="67"/>
      <c r="I62" s="225"/>
    </row>
    <row r="63" spans="1:9" ht="15" customHeight="1" x14ac:dyDescent="0.25">
      <c r="A63" s="73" t="s">
        <v>54</v>
      </c>
      <c r="B63" s="69">
        <f>BOR!B63+ULBoard!B63+SUBoard!B63+LCTCBoard!B63+Online!B63+AE!B63+RR!B63</f>
        <v>49546622</v>
      </c>
      <c r="C63" s="69">
        <f>BOR!C63+ULBoard!C63+SUBoard!C63+LCTCBoard!C63+Online!C63+AE!C63+RR!C63</f>
        <v>62300005</v>
      </c>
      <c r="D63" s="306">
        <f>BOR!D63+ULBoard!D63+SUBoard!D63+LCTCBoard!D63+Online!D63+AE!D63+RR!D63</f>
        <v>65550005</v>
      </c>
      <c r="E63" s="69">
        <f>BOR!E63+ULBoard!E63+SUBoard!E63+LCTCBoard!E63+Online!E63+AE!E63+RR!E63</f>
        <v>72536235</v>
      </c>
      <c r="F63" s="69">
        <f>E63-C63</f>
        <v>10236230</v>
      </c>
      <c r="G63" s="70">
        <f t="shared" ref="G63:G76" si="6">IF(ISBLANK(F63),"  ",IF(C63&gt;0,F63/C63,IF(F63&gt;0,1,0)))</f>
        <v>0.16430544427725166</v>
      </c>
      <c r="I63" s="225"/>
    </row>
    <row r="64" spans="1:9" ht="15" customHeight="1" x14ac:dyDescent="0.25">
      <c r="A64" s="75" t="s">
        <v>55</v>
      </c>
      <c r="B64" s="69">
        <f>BOR!B64+ULBoard!B64+SUBoard!B64+LCTCBoard!B64+Online!B64+AE!B64+RR!B64</f>
        <v>0</v>
      </c>
      <c r="C64" s="69">
        <f>BOR!C64+ULBoard!C64+SUBoard!C64+LCTCBoard!C64+Online!C64+AE!C64+RR!C64</f>
        <v>0</v>
      </c>
      <c r="D64" s="306">
        <f>BOR!D64+ULBoard!D64+SUBoard!D64+LCTCBoard!D64+Online!D64+AE!D64+RR!D64</f>
        <v>0</v>
      </c>
      <c r="E64" s="69">
        <f>BOR!E64+ULBoard!E64+SUBoard!E64+LCTCBoard!E64+Online!E64+AE!E64+RR!E64</f>
        <v>0</v>
      </c>
      <c r="F64" s="69">
        <f>E64-C64</f>
        <v>0</v>
      </c>
      <c r="G64" s="70">
        <f t="shared" si="6"/>
        <v>0</v>
      </c>
      <c r="I64" s="225"/>
    </row>
    <row r="65" spans="1:9" ht="15" customHeight="1" x14ac:dyDescent="0.25">
      <c r="A65" s="75" t="s">
        <v>56</v>
      </c>
      <c r="B65" s="69">
        <f>BOR!B65+ULBoard!B65+SUBoard!B65+LCTCBoard!B65+Online!B65+AE!B65+RR!B65</f>
        <v>0</v>
      </c>
      <c r="C65" s="69">
        <f>BOR!C65+ULBoard!C65+SUBoard!C65+LCTCBoard!C65+Online!C65+AE!C65+RR!C65</f>
        <v>0</v>
      </c>
      <c r="D65" s="306">
        <f>BOR!D65+ULBoard!D65+SUBoard!D65+LCTCBoard!D65+Online!D65+AE!D65+RR!D65</f>
        <v>0</v>
      </c>
      <c r="E65" s="69">
        <f>BOR!E65+ULBoard!E65+SUBoard!E65+LCTCBoard!E65+Online!E65+AE!E65+RR!E65</f>
        <v>0</v>
      </c>
      <c r="F65" s="69">
        <f t="shared" ref="F65:F76" si="7">E65-C65</f>
        <v>0</v>
      </c>
      <c r="G65" s="70">
        <f t="shared" si="6"/>
        <v>0</v>
      </c>
      <c r="I65" s="225"/>
    </row>
    <row r="66" spans="1:9" ht="15" customHeight="1" x14ac:dyDescent="0.25">
      <c r="A66" s="75" t="s">
        <v>57</v>
      </c>
      <c r="B66" s="69">
        <f>BOR!B66+ULBoard!B66+SUBoard!B66+LCTCBoard!B66+Online!B66+AE!B66+RR!B66</f>
        <v>14207478.59</v>
      </c>
      <c r="C66" s="69">
        <f>BOR!C66+ULBoard!C66+SUBoard!C66+LCTCBoard!C66+Online!C66+AE!C66+RR!C66</f>
        <v>14215341</v>
      </c>
      <c r="D66" s="306">
        <f>BOR!D66+ULBoard!D66+SUBoard!D66+LCTCBoard!D66+Online!D66+AE!D66+RR!D66</f>
        <v>14215341</v>
      </c>
      <c r="E66" s="69">
        <f>BOR!E66+ULBoard!E66+SUBoard!E66+LCTCBoard!E66+Online!E66+AE!E66+RR!E66</f>
        <v>14220755</v>
      </c>
      <c r="F66" s="69">
        <f t="shared" si="7"/>
        <v>5414</v>
      </c>
      <c r="G66" s="70">
        <f t="shared" si="6"/>
        <v>3.8085614689088357E-4</v>
      </c>
      <c r="I66" s="225"/>
    </row>
    <row r="67" spans="1:9" ht="15" customHeight="1" x14ac:dyDescent="0.25">
      <c r="A67" s="75" t="s">
        <v>58</v>
      </c>
      <c r="B67" s="69">
        <f>BOR!B67+ULBoard!B67+SUBoard!B67+LCTCBoard!B67+Online!B67+AE!B67+RR!B67</f>
        <v>0</v>
      </c>
      <c r="C67" s="69">
        <f>BOR!C67+ULBoard!C67+SUBoard!C67+LCTCBoard!C67+Online!C67+AE!C67+RR!C67</f>
        <v>0</v>
      </c>
      <c r="D67" s="306">
        <f>BOR!D67+ULBoard!D67+SUBoard!D67+LCTCBoard!D67+Online!D67+AE!D67+RR!D67</f>
        <v>0</v>
      </c>
      <c r="E67" s="69">
        <f>BOR!E67+ULBoard!E67+SUBoard!E67+LCTCBoard!E67+Online!E67+AE!E67+RR!E67</f>
        <v>0</v>
      </c>
      <c r="F67" s="69">
        <f t="shared" si="7"/>
        <v>0</v>
      </c>
      <c r="G67" s="70">
        <f t="shared" si="6"/>
        <v>0</v>
      </c>
      <c r="I67" s="225"/>
    </row>
    <row r="68" spans="1:9" ht="15" customHeight="1" x14ac:dyDescent="0.25">
      <c r="A68" s="75" t="s">
        <v>59</v>
      </c>
      <c r="B68" s="69">
        <f>BOR!B68+ULBoard!B68+SUBoard!B68+LCTCBoard!B68+Online!B68+AE!B68+RR!B68</f>
        <v>10313364.41</v>
      </c>
      <c r="C68" s="69">
        <f>BOR!C68+ULBoard!C68+SUBoard!C68+LCTCBoard!C68+Online!C68+AE!C68+RR!C68</f>
        <v>10722322</v>
      </c>
      <c r="D68" s="306">
        <f>BOR!D68+ULBoard!D68+SUBoard!D68+LCTCBoard!D68+Online!D68+AE!D68+RR!D68</f>
        <v>10722322</v>
      </c>
      <c r="E68" s="69">
        <f>BOR!E68+ULBoard!E68+SUBoard!E68+LCTCBoard!E68+Online!E68+AE!E68+RR!E68</f>
        <v>13544511</v>
      </c>
      <c r="F68" s="69">
        <f t="shared" si="7"/>
        <v>2822189</v>
      </c>
      <c r="G68" s="70">
        <f t="shared" si="6"/>
        <v>0.26320688746336846</v>
      </c>
      <c r="I68" s="225"/>
    </row>
    <row r="69" spans="1:9" ht="15" customHeight="1" x14ac:dyDescent="0.25">
      <c r="A69" s="75" t="s">
        <v>60</v>
      </c>
      <c r="B69" s="69">
        <f>BOR!B69+ULBoard!B69+SUBoard!B69+LCTCBoard!B69+Online!B69+AE!B69+RR!B69</f>
        <v>0</v>
      </c>
      <c r="C69" s="69">
        <f>BOR!C69+ULBoard!C69+SUBoard!C69+LCTCBoard!C69+Online!C69+AE!C69+RR!C69</f>
        <v>0</v>
      </c>
      <c r="D69" s="306">
        <f>BOR!D69+ULBoard!D69+SUBoard!D69+LCTCBoard!D69+Online!D69+AE!D69+RR!D69</f>
        <v>0</v>
      </c>
      <c r="E69" s="69">
        <f>BOR!E69+ULBoard!E69+SUBoard!E69+LCTCBoard!E69+Online!E69+AE!E69+RR!E69</f>
        <v>0</v>
      </c>
      <c r="F69" s="69">
        <f t="shared" si="7"/>
        <v>0</v>
      </c>
      <c r="G69" s="70">
        <f t="shared" si="6"/>
        <v>0</v>
      </c>
      <c r="I69" s="225"/>
    </row>
    <row r="70" spans="1:9" ht="15" customHeight="1" x14ac:dyDescent="0.25">
      <c r="A70" s="75" t="s">
        <v>61</v>
      </c>
      <c r="B70" s="69">
        <f>BOR!B70+ULBoard!B70+SUBoard!B70+LCTCBoard!B70+Online!B70+AE!B70+RR!B70</f>
        <v>0</v>
      </c>
      <c r="C70" s="69">
        <f>BOR!C70+ULBoard!C70+SUBoard!C70+LCTCBoard!C70+Online!C70+AE!C70+RR!C70</f>
        <v>0</v>
      </c>
      <c r="D70" s="306">
        <f>BOR!D70+ULBoard!D70+SUBoard!D70+LCTCBoard!D70+Online!D70+AE!D70+RR!D70</f>
        <v>0</v>
      </c>
      <c r="E70" s="69">
        <f>BOR!E70+ULBoard!E70+SUBoard!E70+LCTCBoard!E70+Online!E70+AE!E70+RR!E70</f>
        <v>0</v>
      </c>
      <c r="F70" s="69">
        <f t="shared" si="7"/>
        <v>0</v>
      </c>
      <c r="G70" s="70">
        <f t="shared" si="6"/>
        <v>0</v>
      </c>
      <c r="I70" s="225"/>
    </row>
    <row r="71" spans="1:9" s="124" customFormat="1" ht="15" customHeight="1" x14ac:dyDescent="0.25">
      <c r="A71" s="94" t="s">
        <v>62</v>
      </c>
      <c r="B71" s="87">
        <f>BOR!B71+ULBoard!B71+SUBoard!B71+LCTCBoard!B71+Online!B71+AE!B71+RR!B71</f>
        <v>74067465</v>
      </c>
      <c r="C71" s="87">
        <f>BOR!C71+ULBoard!C71+SUBoard!C71+LCTCBoard!C71+Online!C71+AE!C71+RR!C71</f>
        <v>87237668</v>
      </c>
      <c r="D71" s="310">
        <f>BOR!D71+ULBoard!D71+SUBoard!D71+LCTCBoard!D71+Online!D71+AE!D71+RR!D71</f>
        <v>90487668</v>
      </c>
      <c r="E71" s="87">
        <f>BOR!E71+ULBoard!E71+SUBoard!E71+LCTCBoard!E71+Online!E71+AE!E71+RR!E71</f>
        <v>100301501</v>
      </c>
      <c r="F71" s="87">
        <f t="shared" si="7"/>
        <v>13063833</v>
      </c>
      <c r="G71" s="81">
        <f t="shared" si="6"/>
        <v>0.14974991078395172</v>
      </c>
      <c r="I71" s="226"/>
    </row>
    <row r="72" spans="1:9" ht="15" customHeight="1" x14ac:dyDescent="0.25">
      <c r="A72" s="75" t="s">
        <v>63</v>
      </c>
      <c r="B72" s="69">
        <f>BOR!B72+ULBoard!B72+SUBoard!B72+LCTCBoard!B72+Online!B72+AE!B72+RR!B72</f>
        <v>0</v>
      </c>
      <c r="C72" s="69">
        <f>BOR!C72+ULBoard!C72+SUBoard!C72+LCTCBoard!C72+Online!C72+AE!C72+RR!C72</f>
        <v>0</v>
      </c>
      <c r="D72" s="306">
        <f>BOR!D72+ULBoard!D72+SUBoard!D72+LCTCBoard!D72+Online!D72+AE!D72+RR!D72</f>
        <v>0</v>
      </c>
      <c r="E72" s="69">
        <f>BOR!E72+ULBoard!E72+SUBoard!E72+LCTCBoard!E72+Online!E72+AE!E72+RR!E72</f>
        <v>0</v>
      </c>
      <c r="F72" s="69">
        <f t="shared" si="7"/>
        <v>0</v>
      </c>
      <c r="G72" s="70">
        <f t="shared" si="6"/>
        <v>0</v>
      </c>
      <c r="I72" s="225"/>
    </row>
    <row r="73" spans="1:9" ht="15" customHeight="1" x14ac:dyDescent="0.25">
      <c r="A73" s="75" t="s">
        <v>64</v>
      </c>
      <c r="B73" s="69">
        <f>BOR!B73+ULBoard!B73+SUBoard!B73+LCTCBoard!B73+Online!B73+AE!B73+RR!B73</f>
        <v>5327489</v>
      </c>
      <c r="C73" s="69">
        <f>BOR!C73+ULBoard!C73+SUBoard!C73+LCTCBoard!C73+Online!C73+AE!C73+RR!C73</f>
        <v>5327489</v>
      </c>
      <c r="D73" s="306">
        <f>BOR!D73+ULBoard!D73+SUBoard!D73+LCTCBoard!D73+Online!D73+AE!D73+RR!D73</f>
        <v>5327489</v>
      </c>
      <c r="E73" s="69">
        <f>BOR!E73+ULBoard!E73+SUBoard!E73+LCTCBoard!E73+Online!E73+AE!E73+RR!E73</f>
        <v>590445</v>
      </c>
      <c r="F73" s="69">
        <f t="shared" si="7"/>
        <v>-4737044</v>
      </c>
      <c r="G73" s="70">
        <f t="shared" si="6"/>
        <v>-0.88917011372524657</v>
      </c>
      <c r="I73" s="225"/>
    </row>
    <row r="74" spans="1:9" ht="15" customHeight="1" x14ac:dyDescent="0.25">
      <c r="A74" s="75" t="s">
        <v>65</v>
      </c>
      <c r="B74" s="69">
        <f>BOR!B74+ULBoard!B74+SUBoard!B74+LCTCBoard!B74+Online!B74+AE!B74+RR!B74</f>
        <v>0</v>
      </c>
      <c r="C74" s="69">
        <f>BOR!C74+ULBoard!C74+SUBoard!C74+LCTCBoard!C74+Online!C74+AE!C74+RR!C74</f>
        <v>0</v>
      </c>
      <c r="D74" s="306">
        <f>BOR!D74+ULBoard!D74+SUBoard!D74+LCTCBoard!D74+Online!D74+AE!D74+RR!D74</f>
        <v>0</v>
      </c>
      <c r="E74" s="69">
        <f>BOR!E74+ULBoard!E74+SUBoard!E74+LCTCBoard!E74+Online!E74+AE!E74+RR!E74</f>
        <v>0</v>
      </c>
      <c r="F74" s="69">
        <f t="shared" si="7"/>
        <v>0</v>
      </c>
      <c r="G74" s="70">
        <f t="shared" si="6"/>
        <v>0</v>
      </c>
      <c r="I74" s="225"/>
    </row>
    <row r="75" spans="1:9" ht="15" customHeight="1" x14ac:dyDescent="0.25">
      <c r="A75" s="75" t="s">
        <v>66</v>
      </c>
      <c r="B75" s="69">
        <f>BOR!B75+ULBoard!B75+SUBoard!B75+LCTCBoard!B75+Online!B75+AE!B75+RR!B75</f>
        <v>0</v>
      </c>
      <c r="C75" s="69">
        <f>BOR!C75+ULBoard!C75+SUBoard!C75+LCTCBoard!C75+Online!C75+AE!C75+RR!C75</f>
        <v>0</v>
      </c>
      <c r="D75" s="306">
        <f>BOR!D75+ULBoard!D75+SUBoard!D75+LCTCBoard!D75+Online!D75+AE!D75+RR!D75</f>
        <v>0</v>
      </c>
      <c r="E75" s="69">
        <f>BOR!E75+ULBoard!E75+SUBoard!E75+LCTCBoard!E75+Online!E75+AE!E75+RR!E75</f>
        <v>0</v>
      </c>
      <c r="F75" s="69">
        <f t="shared" si="7"/>
        <v>0</v>
      </c>
      <c r="G75" s="70">
        <f t="shared" si="6"/>
        <v>0</v>
      </c>
      <c r="I75" s="225"/>
    </row>
    <row r="76" spans="1:9" s="124" customFormat="1" ht="15" customHeight="1" x14ac:dyDescent="0.25">
      <c r="A76" s="95" t="s">
        <v>67</v>
      </c>
      <c r="B76" s="87">
        <f>BOR!B76+ULBoard!B76+SUBoard!B76+LCTCBoard!B76+Online!B76+AE!B76+RR!B76</f>
        <v>79394954</v>
      </c>
      <c r="C76" s="87">
        <f>BOR!C76+ULBoard!C76+SUBoard!C76+LCTCBoard!C76+Online!C76+AE!C76+RR!C76</f>
        <v>92565157</v>
      </c>
      <c r="D76" s="310">
        <f>BOR!D76+ULBoard!D76+SUBoard!D76+LCTCBoard!D76+Online!D76+AE!D76+RR!D76</f>
        <v>95815157</v>
      </c>
      <c r="E76" s="87">
        <f>BOR!E76+ULBoard!E76+SUBoard!E76+LCTCBoard!E76+Online!E76+AE!E76+RR!E76</f>
        <v>100891946</v>
      </c>
      <c r="F76" s="87">
        <f t="shared" si="7"/>
        <v>8326789</v>
      </c>
      <c r="G76" s="81">
        <f t="shared" si="6"/>
        <v>8.9955975551362158E-2</v>
      </c>
      <c r="I76" s="226"/>
    </row>
    <row r="77" spans="1:9" ht="15" customHeight="1" x14ac:dyDescent="0.25">
      <c r="A77" s="93"/>
      <c r="B77" s="65"/>
      <c r="C77" s="65"/>
      <c r="D77" s="307">
        <f>BOR!D77+ULBoard!D77+SUBoard!D77+LCTCBoard!D77+Online!D77+AE!D77+RR!D77</f>
        <v>0</v>
      </c>
      <c r="E77" s="65"/>
      <c r="F77" s="65"/>
      <c r="G77" s="67"/>
      <c r="I77" s="225"/>
    </row>
    <row r="78" spans="1:9" ht="15" customHeight="1" x14ac:dyDescent="0.25">
      <c r="A78" s="91" t="s">
        <v>68</v>
      </c>
      <c r="B78" s="65"/>
      <c r="C78" s="65"/>
      <c r="D78" s="305">
        <f>BOR!D78+ULBoard!D78+SUBoard!D78+LCTCBoard!D78+Online!D78+AE!D78+RR!D78</f>
        <v>0</v>
      </c>
      <c r="E78" s="65"/>
      <c r="F78" s="65"/>
      <c r="G78" s="67"/>
      <c r="I78" s="225"/>
    </row>
    <row r="79" spans="1:9" ht="15" customHeight="1" x14ac:dyDescent="0.25">
      <c r="A79" s="73" t="s">
        <v>69</v>
      </c>
      <c r="B79" s="69">
        <f>BOR!B79+ULBoard!B79+SUBoard!B79+LCTCBoard!B79+Online!B79+AE!B79+RR!B79</f>
        <v>12657915.700574247</v>
      </c>
      <c r="C79" s="69">
        <f>BOR!C79+ULBoard!C79+SUBoard!C79+LCTCBoard!C79+Online!C79+AE!C79+RR!C79</f>
        <v>12656956.230574246</v>
      </c>
      <c r="D79" s="306">
        <f>BOR!D79+ULBoard!D79+SUBoard!D79+LCTCBoard!D79+Online!D79+AE!D79+RR!D79</f>
        <v>12656956.230574246</v>
      </c>
      <c r="E79" s="69">
        <f>BOR!E79+ULBoard!E79+SUBoard!E79+LCTCBoard!E79+Online!E79+AE!E79+RR!E79</f>
        <v>14063753.56847012</v>
      </c>
      <c r="F79" s="69">
        <f>E79-C79</f>
        <v>1406797.3378958739</v>
      </c>
      <c r="G79" s="70">
        <f t="shared" ref="G79:G97" si="8">IF(ISBLANK(F79),"  ",IF(C79&gt;0,F79/C79,IF(F79&gt;0,1,0)))</f>
        <v>0.11114815539123085</v>
      </c>
      <c r="I79" s="225"/>
    </row>
    <row r="80" spans="1:9" ht="15" customHeight="1" x14ac:dyDescent="0.25">
      <c r="A80" s="75" t="s">
        <v>70</v>
      </c>
      <c r="B80" s="69">
        <f>BOR!B80+ULBoard!B80+SUBoard!B80+LCTCBoard!B80+Online!B80+AE!B80+RR!B80</f>
        <v>326292.96000000002</v>
      </c>
      <c r="C80" s="69">
        <f>BOR!C80+ULBoard!C80+SUBoard!C80+LCTCBoard!C80+Online!C80+AE!C80+RR!C80</f>
        <v>291086</v>
      </c>
      <c r="D80" s="306">
        <f>BOR!D80+ULBoard!D80+SUBoard!D80+LCTCBoard!D80+Online!D80+AE!D80+RR!D80</f>
        <v>291086</v>
      </c>
      <c r="E80" s="69">
        <f>BOR!E80+ULBoard!E80+SUBoard!E80+LCTCBoard!E80+Online!E80+AE!E80+RR!E80</f>
        <v>421460</v>
      </c>
      <c r="F80" s="69">
        <f>E80-C80</f>
        <v>130374</v>
      </c>
      <c r="G80" s="70">
        <f t="shared" si="8"/>
        <v>0.44788825295617102</v>
      </c>
      <c r="I80" s="225"/>
    </row>
    <row r="81" spans="1:9" ht="15" customHeight="1" x14ac:dyDescent="0.25">
      <c r="A81" s="75" t="s">
        <v>71</v>
      </c>
      <c r="B81" s="69">
        <f>BOR!B81+ULBoard!B81+SUBoard!B81+LCTCBoard!B81+Online!B81+AE!B81+RR!B81</f>
        <v>5273427.1894257544</v>
      </c>
      <c r="C81" s="69">
        <f>BOR!C81+ULBoard!C81+SUBoard!C81+LCTCBoard!C81+Online!C81+AE!C81+RR!C81</f>
        <v>5389835.7694257544</v>
      </c>
      <c r="D81" s="306">
        <f>BOR!D81+ULBoard!D81+SUBoard!D81+LCTCBoard!D81+Online!D81+AE!D81+RR!D81</f>
        <v>5389835.7694257544</v>
      </c>
      <c r="E81" s="69">
        <f>BOR!E81+ULBoard!E81+SUBoard!E81+LCTCBoard!E81+Online!E81+AE!E81+RR!E81</f>
        <v>5857859.4315298796</v>
      </c>
      <c r="F81" s="69">
        <f t="shared" ref="F81:F96" si="9">E81-C81</f>
        <v>468023.66210412513</v>
      </c>
      <c r="G81" s="70">
        <f t="shared" si="8"/>
        <v>8.6834494059916306E-2</v>
      </c>
      <c r="I81" s="225"/>
    </row>
    <row r="82" spans="1:9" s="124" customFormat="1" ht="15" customHeight="1" x14ac:dyDescent="0.25">
      <c r="A82" s="94" t="s">
        <v>72</v>
      </c>
      <c r="B82" s="87">
        <f>BOR!B82+ULBoard!B82+SUBoard!B82+LCTCBoard!B82+Online!B82+AE!B82+RR!B82</f>
        <v>18257635.850000001</v>
      </c>
      <c r="C82" s="87">
        <f>BOR!C82+ULBoard!C82+SUBoard!C82+LCTCBoard!C82+Online!C82+AE!C82+RR!C82</f>
        <v>18337878</v>
      </c>
      <c r="D82" s="306">
        <f>BOR!D82+ULBoard!D82+SUBoard!D82+LCTCBoard!D82+Online!D82+AE!D82+RR!D82</f>
        <v>18337878</v>
      </c>
      <c r="E82" s="87">
        <f>BOR!E82+ULBoard!E82+SUBoard!E82+LCTCBoard!E82+Online!E82+AE!E82+RR!E82</f>
        <v>20343073</v>
      </c>
      <c r="F82" s="87">
        <f t="shared" si="9"/>
        <v>2005195</v>
      </c>
      <c r="G82" s="81">
        <f t="shared" si="8"/>
        <v>0.10934716655874796</v>
      </c>
      <c r="I82" s="226"/>
    </row>
    <row r="83" spans="1:9" ht="15" customHeight="1" x14ac:dyDescent="0.25">
      <c r="A83" s="75" t="s">
        <v>73</v>
      </c>
      <c r="B83" s="69">
        <f>BOR!B83+ULBoard!B83+SUBoard!B83+LCTCBoard!B83+Online!B83+AE!B83+RR!B83</f>
        <v>85378.95</v>
      </c>
      <c r="C83" s="69">
        <f>BOR!C83+ULBoard!C83+SUBoard!C83+LCTCBoard!C83+Online!C83+AE!C83+RR!C83</f>
        <v>386000</v>
      </c>
      <c r="D83" s="306">
        <f>BOR!D83+ULBoard!D83+SUBoard!D83+LCTCBoard!D83+Online!D83+AE!D83+RR!D83</f>
        <v>386000</v>
      </c>
      <c r="E83" s="69">
        <f>BOR!E83+ULBoard!E83+SUBoard!E83+LCTCBoard!E83+Online!E83+AE!E83+RR!E83</f>
        <v>414000</v>
      </c>
      <c r="F83" s="69">
        <f t="shared" si="9"/>
        <v>28000</v>
      </c>
      <c r="G83" s="70">
        <f t="shared" si="8"/>
        <v>7.2538860103626937E-2</v>
      </c>
      <c r="I83" s="225"/>
    </row>
    <row r="84" spans="1:9" ht="15" customHeight="1" x14ac:dyDescent="0.25">
      <c r="A84" s="75" t="s">
        <v>74</v>
      </c>
      <c r="B84" s="69">
        <f>BOR!B84+ULBoard!B84+SUBoard!B84+LCTCBoard!B84+Online!B84+AE!B84+RR!B84</f>
        <v>7295110.2599999998</v>
      </c>
      <c r="C84" s="69">
        <f>BOR!C84+ULBoard!C84+SUBoard!C84+LCTCBoard!C84+Online!C84+AE!C84+RR!C84</f>
        <v>7316060</v>
      </c>
      <c r="D84" s="306">
        <f>BOR!D84+ULBoard!D84+SUBoard!D84+LCTCBoard!D84+Online!D84+AE!D84+RR!D84</f>
        <v>8885060</v>
      </c>
      <c r="E84" s="69">
        <f>BOR!E84+ULBoard!E84+SUBoard!E84+LCTCBoard!E84+Online!E84+AE!E84+RR!E84</f>
        <v>9277426</v>
      </c>
      <c r="F84" s="69">
        <f t="shared" si="9"/>
        <v>1961366</v>
      </c>
      <c r="G84" s="70">
        <f t="shared" si="8"/>
        <v>0.26809047492776167</v>
      </c>
      <c r="I84" s="225"/>
    </row>
    <row r="85" spans="1:9" ht="15" customHeight="1" x14ac:dyDescent="0.25">
      <c r="A85" s="75" t="s">
        <v>75</v>
      </c>
      <c r="B85" s="69">
        <f>BOR!B85+ULBoard!B85+SUBoard!B85+LCTCBoard!B85+Online!B85+AE!B85+RR!B85</f>
        <v>107557.67000000001</v>
      </c>
      <c r="C85" s="69">
        <f>BOR!C85+ULBoard!C85+SUBoard!C85+LCTCBoard!C85+Online!C85+AE!C85+RR!C85</f>
        <v>188715</v>
      </c>
      <c r="D85" s="306">
        <f>BOR!D85+ULBoard!D85+SUBoard!D85+LCTCBoard!D85+Online!D85+AE!D85+RR!D85</f>
        <v>200615</v>
      </c>
      <c r="E85" s="69">
        <f>BOR!E85+ULBoard!E85+SUBoard!E85+LCTCBoard!E85+Online!E85+AE!E85+RR!E85</f>
        <v>246145</v>
      </c>
      <c r="F85" s="69">
        <f t="shared" si="9"/>
        <v>57430</v>
      </c>
      <c r="G85" s="70">
        <f t="shared" si="8"/>
        <v>0.30432133110775506</v>
      </c>
      <c r="I85" s="225"/>
    </row>
    <row r="86" spans="1:9" s="124" customFormat="1" ht="15" customHeight="1" x14ac:dyDescent="0.25">
      <c r="A86" s="78" t="s">
        <v>76</v>
      </c>
      <c r="B86" s="87">
        <f>BOR!B86+ULBoard!B86+SUBoard!B86+LCTCBoard!B86+Online!B86+AE!B86+RR!B86</f>
        <v>7488046.8799999999</v>
      </c>
      <c r="C86" s="87">
        <f>BOR!C86+ULBoard!C86+SUBoard!C86+LCTCBoard!C86+Online!C86+AE!C86+RR!C86</f>
        <v>7890775</v>
      </c>
      <c r="D86" s="310">
        <f>BOR!D86+ULBoard!D86+SUBoard!D86+LCTCBoard!D86+Online!D86+AE!D86+RR!D86</f>
        <v>9471675</v>
      </c>
      <c r="E86" s="87">
        <f>BOR!E86+ULBoard!E86+SUBoard!E86+LCTCBoard!E86+Online!E86+AE!E86+RR!E86</f>
        <v>9937571</v>
      </c>
      <c r="F86" s="87">
        <f t="shared" si="9"/>
        <v>2046796</v>
      </c>
      <c r="G86" s="81">
        <f t="shared" si="8"/>
        <v>0.25939099771568697</v>
      </c>
      <c r="I86" s="226"/>
    </row>
    <row r="87" spans="1:9" ht="15" customHeight="1" x14ac:dyDescent="0.25">
      <c r="A87" s="75" t="s">
        <v>77</v>
      </c>
      <c r="B87" s="69">
        <f>BOR!B87+ULBoard!B87+SUBoard!B87+LCTCBoard!B87+Online!B87+AE!B87+RR!B87</f>
        <v>788798</v>
      </c>
      <c r="C87" s="69">
        <f>BOR!C87+ULBoard!C87+SUBoard!C87+LCTCBoard!C87+Online!C87+AE!C87+RR!C87</f>
        <v>1086444</v>
      </c>
      <c r="D87" s="306">
        <f>BOR!D87+ULBoard!D87+SUBoard!D87+LCTCBoard!D87+Online!D87+AE!D87+RR!D87</f>
        <v>1086444</v>
      </c>
      <c r="E87" s="69">
        <f>BOR!E87+ULBoard!E87+SUBoard!E87+LCTCBoard!E87+Online!E87+AE!E87+RR!E87</f>
        <v>4365886</v>
      </c>
      <c r="F87" s="69">
        <f t="shared" si="9"/>
        <v>3279442</v>
      </c>
      <c r="G87" s="70">
        <f t="shared" si="8"/>
        <v>3.0185099278011567</v>
      </c>
      <c r="I87" s="225"/>
    </row>
    <row r="88" spans="1:9" ht="15" customHeight="1" x14ac:dyDescent="0.25">
      <c r="A88" s="75" t="s">
        <v>78</v>
      </c>
      <c r="B88" s="69">
        <f>BOR!B88+ULBoard!B88+SUBoard!B88+LCTCBoard!B88+Online!B88+AE!B88+RR!B88</f>
        <v>45671798.310000002</v>
      </c>
      <c r="C88" s="69">
        <f>BOR!C88+ULBoard!C88+SUBoard!C88+LCTCBoard!C88+Online!C88+AE!C88+RR!C88</f>
        <v>58019969</v>
      </c>
      <c r="D88" s="306">
        <f>BOR!D88+ULBoard!D88+SUBoard!D88+LCTCBoard!D88+Online!D88+AE!D88+RR!D88</f>
        <v>59620969</v>
      </c>
      <c r="E88" s="69">
        <f>BOR!E88+ULBoard!E88+SUBoard!E88+LCTCBoard!E88+Online!E88+AE!E88+RR!E88</f>
        <v>62692378</v>
      </c>
      <c r="F88" s="69">
        <f t="shared" si="9"/>
        <v>4672409</v>
      </c>
      <c r="G88" s="70">
        <f t="shared" si="8"/>
        <v>8.0531049577086122E-2</v>
      </c>
      <c r="I88" s="225"/>
    </row>
    <row r="89" spans="1:9" ht="15" customHeight="1" x14ac:dyDescent="0.25">
      <c r="A89" s="75" t="s">
        <v>79</v>
      </c>
      <c r="B89" s="69">
        <f>BOR!B89+ULBoard!B89+SUBoard!B89+LCTCBoard!B89+Online!B89+AE!B89+RR!B89</f>
        <v>0</v>
      </c>
      <c r="C89" s="69">
        <f>BOR!C89+ULBoard!C89+SUBoard!C89+LCTCBoard!C89+Online!C89+AE!C89+RR!C89</f>
        <v>0</v>
      </c>
      <c r="D89" s="306">
        <f>BOR!D89+ULBoard!D89+SUBoard!D89+LCTCBoard!D89+Online!D89+AE!D89+RR!D89</f>
        <v>0</v>
      </c>
      <c r="E89" s="69">
        <f>BOR!E89+ULBoard!E89+SUBoard!E89+LCTCBoard!E89+Online!E89+AE!E89+RR!E89</f>
        <v>0</v>
      </c>
      <c r="F89" s="69">
        <f t="shared" si="9"/>
        <v>0</v>
      </c>
      <c r="G89" s="70">
        <f t="shared" si="8"/>
        <v>0</v>
      </c>
      <c r="I89" s="225"/>
    </row>
    <row r="90" spans="1:9" ht="15" customHeight="1" x14ac:dyDescent="0.25">
      <c r="A90" s="75" t="s">
        <v>80</v>
      </c>
      <c r="B90" s="69">
        <f>BOR!B90+ULBoard!B90+SUBoard!B90+LCTCBoard!B90+Online!B90+AE!B90+RR!B90</f>
        <v>7006297</v>
      </c>
      <c r="C90" s="69">
        <f>BOR!C90+ULBoard!C90+SUBoard!C90+LCTCBoard!C90+Online!C90+AE!C90+RR!C90</f>
        <v>7159617</v>
      </c>
      <c r="D90" s="306">
        <f>BOR!D90+ULBoard!D90+SUBoard!D90+LCTCBoard!D90+Online!D90+AE!D90+RR!D90</f>
        <v>7159617</v>
      </c>
      <c r="E90" s="69">
        <f>BOR!E90+ULBoard!E90+SUBoard!E90+LCTCBoard!E90+Online!E90+AE!E90+RR!E90</f>
        <v>2621366</v>
      </c>
      <c r="F90" s="69">
        <f t="shared" si="9"/>
        <v>-4538251</v>
      </c>
      <c r="G90" s="70">
        <f t="shared" si="8"/>
        <v>-0.63386784516546069</v>
      </c>
      <c r="I90" s="225"/>
    </row>
    <row r="91" spans="1:9" s="124" customFormat="1" ht="15" customHeight="1" x14ac:dyDescent="0.25">
      <c r="A91" s="78" t="s">
        <v>81</v>
      </c>
      <c r="B91" s="87">
        <f>BOR!B91+ULBoard!B91+SUBoard!B91+LCTCBoard!B91+Online!B91+AE!B91+RR!B91</f>
        <v>53466893.310000002</v>
      </c>
      <c r="C91" s="87">
        <f>BOR!C91+ULBoard!C91+SUBoard!C91+LCTCBoard!C91+Online!C91+AE!C91+RR!C91</f>
        <v>66266030</v>
      </c>
      <c r="D91" s="310">
        <f>BOR!D91+ULBoard!D91+SUBoard!D91+LCTCBoard!D91+Online!D91+AE!D91+RR!D91</f>
        <v>67867030</v>
      </c>
      <c r="E91" s="87">
        <f>BOR!E91+ULBoard!E91+SUBoard!E91+LCTCBoard!E91+Online!E91+AE!E91+RR!E91</f>
        <v>69679630</v>
      </c>
      <c r="F91" s="87">
        <f t="shared" si="9"/>
        <v>3413600</v>
      </c>
      <c r="G91" s="81">
        <f t="shared" si="8"/>
        <v>5.1513573394995897E-2</v>
      </c>
      <c r="I91" s="226"/>
    </row>
    <row r="92" spans="1:9" ht="15" customHeight="1" x14ac:dyDescent="0.25">
      <c r="A92" s="75" t="s">
        <v>82</v>
      </c>
      <c r="B92" s="69">
        <f>BOR!B92+ULBoard!B92+SUBoard!B92+LCTCBoard!B92+Online!B92+AE!B92+RR!B92</f>
        <v>182377.96</v>
      </c>
      <c r="C92" s="69">
        <f>BOR!C92+ULBoard!C92+SUBoard!C92+LCTCBoard!C92+Online!C92+AE!C92+RR!C92</f>
        <v>70474</v>
      </c>
      <c r="D92" s="306">
        <f>BOR!D92+ULBoard!D92+SUBoard!D92+LCTCBoard!D92+Online!D92+AE!D92+RR!D92</f>
        <v>138574</v>
      </c>
      <c r="E92" s="69">
        <f>BOR!E92+ULBoard!E92+SUBoard!E92+LCTCBoard!E92+Online!E92+AE!E92+RR!E92</f>
        <v>931672</v>
      </c>
      <c r="F92" s="69">
        <f t="shared" si="9"/>
        <v>861198</v>
      </c>
      <c r="G92" s="70">
        <f t="shared" si="8"/>
        <v>12.220081164684848</v>
      </c>
      <c r="I92" s="225"/>
    </row>
    <row r="93" spans="1:9" ht="15" customHeight="1" x14ac:dyDescent="0.25">
      <c r="A93" s="75" t="s">
        <v>83</v>
      </c>
      <c r="B93" s="69">
        <f>BOR!B93+ULBoard!B93+SUBoard!B93+LCTCBoard!B93+Online!B93+AE!B93+RR!B93</f>
        <v>0</v>
      </c>
      <c r="C93" s="69">
        <f>BOR!C93+ULBoard!C93+SUBoard!C93+LCTCBoard!C93+Online!C93+AE!C93+RR!C93</f>
        <v>0</v>
      </c>
      <c r="D93" s="306">
        <f>BOR!D93+ULBoard!D93+SUBoard!D93+LCTCBoard!D93+Online!D93+AE!D93+RR!D93</f>
        <v>0</v>
      </c>
      <c r="E93" s="69">
        <f>BOR!E93+ULBoard!E93+SUBoard!E93+LCTCBoard!E93+Online!E93+AE!E93+RR!E93</f>
        <v>0</v>
      </c>
      <c r="F93" s="69">
        <f t="shared" si="9"/>
        <v>0</v>
      </c>
      <c r="G93" s="70">
        <f t="shared" si="8"/>
        <v>0</v>
      </c>
      <c r="I93" s="225"/>
    </row>
    <row r="94" spans="1:9" ht="15" customHeight="1" x14ac:dyDescent="0.25">
      <c r="A94" s="83" t="s">
        <v>84</v>
      </c>
      <c r="B94" s="69">
        <f>BOR!B94+ULBoard!B94+SUBoard!B94+LCTCBoard!B94+Online!B94+AE!B94+RR!B94</f>
        <v>0</v>
      </c>
      <c r="C94" s="69">
        <f>BOR!C94+ULBoard!C94+SUBoard!C94+LCTCBoard!C94+Online!C94+AE!C94+RR!C94</f>
        <v>0</v>
      </c>
      <c r="D94" s="306">
        <f>BOR!D94+ULBoard!D94+SUBoard!D94+LCTCBoard!D94+Online!D94+AE!D94+RR!D94</f>
        <v>0</v>
      </c>
      <c r="E94" s="69">
        <f>BOR!E94+ULBoard!E94+SUBoard!E94+LCTCBoard!E94+Online!E94+AE!E94+RR!E94</f>
        <v>0</v>
      </c>
      <c r="F94" s="69">
        <f t="shared" si="9"/>
        <v>0</v>
      </c>
      <c r="G94" s="70">
        <f t="shared" si="8"/>
        <v>0</v>
      </c>
      <c r="I94" s="225"/>
    </row>
    <row r="95" spans="1:9" s="124" customFormat="1" ht="15" customHeight="1" x14ac:dyDescent="0.25">
      <c r="A95" s="97" t="s">
        <v>85</v>
      </c>
      <c r="B95" s="87">
        <f>BOR!B95+ULBoard!B95+SUBoard!B95+LCTCBoard!B95+Online!B95+AE!B95+RR!B95</f>
        <v>182377.96</v>
      </c>
      <c r="C95" s="87">
        <f>BOR!C95+ULBoard!C95+SUBoard!C95+LCTCBoard!C95+Online!C95+AE!C95+RR!C95</f>
        <v>70474</v>
      </c>
      <c r="D95" s="310">
        <f>BOR!D95+ULBoard!D95+SUBoard!D95+LCTCBoard!D95+Online!D95+AE!D95+RR!D95</f>
        <v>138574</v>
      </c>
      <c r="E95" s="87">
        <f>BOR!E95+ULBoard!E95+SUBoard!E95+LCTCBoard!E95+Online!E95+AE!E95+RR!E95</f>
        <v>931672</v>
      </c>
      <c r="F95" s="87">
        <f t="shared" si="9"/>
        <v>861198</v>
      </c>
      <c r="G95" s="81">
        <f t="shared" si="8"/>
        <v>12.220081164684848</v>
      </c>
      <c r="I95" s="226"/>
    </row>
    <row r="96" spans="1:9" ht="15" customHeight="1" x14ac:dyDescent="0.25">
      <c r="A96" s="83" t="s">
        <v>86</v>
      </c>
      <c r="B96" s="69">
        <f>BOR!B96+ULBoard!B96+SUBoard!B96+LCTCBoard!B96+Online!B96+AE!B96+RR!B96</f>
        <v>0</v>
      </c>
      <c r="C96" s="69">
        <f>BOR!C96+ULBoard!C96+SUBoard!C96+LCTCBoard!C96+Online!C96+AE!C96+RR!C96</f>
        <v>0</v>
      </c>
      <c r="D96" s="306">
        <f>BOR!D96+ULBoard!D96+SUBoard!D96+LCTCBoard!D96+Online!D96+AE!D96+RR!D96</f>
        <v>0</v>
      </c>
      <c r="E96" s="69">
        <f>BOR!E96+ULBoard!E96+SUBoard!E96+LCTCBoard!E96+Online!E96+AE!E96+RR!E96</f>
        <v>0</v>
      </c>
      <c r="F96" s="69">
        <f t="shared" si="9"/>
        <v>0</v>
      </c>
      <c r="G96" s="70">
        <f t="shared" si="8"/>
        <v>0</v>
      </c>
      <c r="I96" s="225"/>
    </row>
    <row r="97" spans="1:10" s="124" customFormat="1" ht="15" customHeight="1" thickBot="1" x14ac:dyDescent="0.3">
      <c r="A97" s="195" t="s">
        <v>67</v>
      </c>
      <c r="B97" s="197">
        <f>BOR!B97+ULBoard!B97+SUBoard!B97+LCTCBoard!B97+Online!B97+AE!B97+RR!B97</f>
        <v>79394954</v>
      </c>
      <c r="C97" s="197">
        <f>BOR!C97+ULBoard!C97+SUBoard!C97+LCTCBoard!C97+Online!C97+AE!C97+RR!C97</f>
        <v>92565157</v>
      </c>
      <c r="D97" s="318">
        <f>BOR!D97+ULBoard!D97+SUBoard!D97+LCTCBoard!D97+Online!D97+AE!D97+RR!D97</f>
        <v>95815157</v>
      </c>
      <c r="E97" s="197">
        <f>BOR!E97+ULBoard!E97+SUBoard!E97+LCTCBoard!E97+Online!E97+AE!E97+RR!E97</f>
        <v>100891946</v>
      </c>
      <c r="F97" s="197">
        <f>E97-C97</f>
        <v>8326789</v>
      </c>
      <c r="G97" s="198">
        <f t="shared" si="8"/>
        <v>8.9955975551362158E-2</v>
      </c>
      <c r="I97" s="226"/>
    </row>
    <row r="98" spans="1:10" ht="15" customHeight="1" thickTop="1" x14ac:dyDescent="0.4">
      <c r="A98" s="4"/>
      <c r="B98" s="5"/>
      <c r="C98" s="5"/>
      <c r="D98" s="142"/>
      <c r="E98" s="5"/>
      <c r="F98" s="5"/>
      <c r="G98" s="6" t="s">
        <v>46</v>
      </c>
      <c r="I98" s="142"/>
      <c r="J98" s="142"/>
    </row>
    <row r="99" spans="1:10" x14ac:dyDescent="0.25">
      <c r="A99" s="11" t="s">
        <v>196</v>
      </c>
    </row>
    <row r="100" spans="1:10" x14ac:dyDescent="0.25">
      <c r="A100" s="11" t="s">
        <v>190</v>
      </c>
    </row>
  </sheetData>
  <mergeCells count="1">
    <mergeCell ref="D2:D3"/>
  </mergeCells>
  <hyperlinks>
    <hyperlink ref="J2" location="Home!A1" tooltip="Home" display="Home" xr:uid="{00000000-0004-0000-0500-000000000000}"/>
  </hyperlinks>
  <printOptions horizontalCentered="1" verticalCentered="1"/>
  <pageMargins left="0.25" right="0.25" top="0.75" bottom="0.75" header="0.3" footer="0.3"/>
  <pageSetup scale="46" fitToWidth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pageSetUpPr fitToPage="1"/>
  </sheetPr>
  <dimension ref="A1:N100"/>
  <sheetViews>
    <sheetView workbookViewId="0">
      <pane xSplit="1" ySplit="5" topLeftCell="B6" activePane="bottomRight" state="frozen"/>
      <selection activeCell="I2" sqref="I2"/>
      <selection pane="topRight" activeCell="I2" sqref="I2"/>
      <selection pane="bottomLeft" activeCell="I2" sqref="I2"/>
      <selection pane="bottomRight" activeCell="I2" sqref="I2"/>
    </sheetView>
  </sheetViews>
  <sheetFormatPr defaultColWidth="9.140625" defaultRowHeight="15.75" x14ac:dyDescent="0.25"/>
  <cols>
    <col min="1" max="1" width="66.5703125" style="11" customWidth="1"/>
    <col min="2" max="3" width="23.7109375" style="12" customWidth="1"/>
    <col min="4" max="4" width="27.140625" style="139" bestFit="1" customWidth="1"/>
    <col min="5" max="6" width="23.7109375" style="12" customWidth="1"/>
    <col min="7" max="7" width="23.7109375" style="13" customWidth="1"/>
    <col min="9" max="9" width="7.7109375" style="139" customWidth="1"/>
    <col min="10" max="10" width="11.5703125" style="139" customWidth="1"/>
    <col min="11" max="11" width="9.140625" style="139"/>
    <col min="12" max="12" width="10.85546875" style="139" bestFit="1" customWidth="1"/>
    <col min="13" max="16384" width="9.140625" style="139"/>
  </cols>
  <sheetData>
    <row r="1" spans="1:10" ht="19.5" customHeight="1" thickBot="1" x14ac:dyDescent="0.35">
      <c r="A1" s="30" t="s">
        <v>0</v>
      </c>
      <c r="B1" s="35"/>
      <c r="E1" s="32" t="s">
        <v>1</v>
      </c>
      <c r="F1" s="29" t="s">
        <v>133</v>
      </c>
      <c r="G1" s="40"/>
    </row>
    <row r="2" spans="1:10" ht="19.5" customHeight="1" thickBot="1" x14ac:dyDescent="0.35">
      <c r="A2" s="30" t="s">
        <v>2</v>
      </c>
      <c r="B2" s="31"/>
      <c r="C2" s="36"/>
      <c r="D2" s="355" t="s">
        <v>207</v>
      </c>
      <c r="E2" s="36"/>
      <c r="F2" s="34"/>
      <c r="G2" s="35"/>
      <c r="J2" s="209" t="s">
        <v>187</v>
      </c>
    </row>
    <row r="3" spans="1:10" ht="19.5" customHeight="1" thickBot="1" x14ac:dyDescent="0.35">
      <c r="A3" s="37" t="s">
        <v>3</v>
      </c>
      <c r="B3" s="38"/>
      <c r="C3" s="39"/>
      <c r="D3" s="356"/>
      <c r="E3" s="221"/>
      <c r="F3" s="34"/>
      <c r="G3" s="35"/>
    </row>
    <row r="4" spans="1:10" ht="15" customHeight="1" thickTop="1" x14ac:dyDescent="0.25">
      <c r="A4" s="57" t="s">
        <v>4</v>
      </c>
      <c r="B4" s="58" t="s">
        <v>5</v>
      </c>
      <c r="C4" s="59" t="s">
        <v>6</v>
      </c>
      <c r="D4" s="303" t="s">
        <v>212</v>
      </c>
      <c r="E4" s="59" t="s">
        <v>6</v>
      </c>
      <c r="F4" s="59" t="s">
        <v>7</v>
      </c>
      <c r="G4" s="60" t="s">
        <v>8</v>
      </c>
      <c r="I4" s="224"/>
    </row>
    <row r="5" spans="1:10" s="140" customFormat="1" ht="15" customHeight="1" x14ac:dyDescent="0.25">
      <c r="A5" s="61"/>
      <c r="B5" s="62" t="s">
        <v>197</v>
      </c>
      <c r="C5" s="62" t="s">
        <v>208</v>
      </c>
      <c r="D5" s="304" t="s">
        <v>210</v>
      </c>
      <c r="E5" s="62" t="s">
        <v>209</v>
      </c>
      <c r="F5" s="62" t="s">
        <v>197</v>
      </c>
      <c r="G5" s="63" t="s">
        <v>9</v>
      </c>
      <c r="I5" s="224"/>
    </row>
    <row r="6" spans="1:10" ht="15" customHeight="1" x14ac:dyDescent="0.25">
      <c r="A6" s="64" t="s">
        <v>10</v>
      </c>
      <c r="B6" s="65"/>
      <c r="C6" s="65"/>
      <c r="D6" s="305"/>
      <c r="E6" s="65"/>
      <c r="F6" s="65"/>
      <c r="G6" s="66"/>
      <c r="I6" s="225"/>
    </row>
    <row r="7" spans="1:10" ht="15" customHeight="1" x14ac:dyDescent="0.25">
      <c r="A7" s="64" t="s">
        <v>11</v>
      </c>
      <c r="B7" s="65"/>
      <c r="C7" s="65"/>
      <c r="D7" s="305"/>
      <c r="E7" s="65"/>
      <c r="F7" s="65"/>
      <c r="G7" s="67"/>
      <c r="I7" s="225"/>
    </row>
    <row r="8" spans="1:10" ht="15" customHeight="1" x14ac:dyDescent="0.25">
      <c r="A8" s="68" t="s">
        <v>12</v>
      </c>
      <c r="B8" s="69">
        <f>LSUHSCS!B8+LSUHSCNO!B8+LSUAg!B8+PBRC!B8+SULaw!B8+SUAg!B8</f>
        <v>234654170</v>
      </c>
      <c r="C8" s="69">
        <f>LSUHSCS!C8+LSUHSCNO!C8+LSUAg!C8+PBRC!C8+SULaw!C8+SUAg!C8</f>
        <v>237154170</v>
      </c>
      <c r="D8" s="306">
        <f>LSUHSCS!D8+LSUHSCNO!D8+LSUAg!D8+PBRC!D8+SULaw!D8+SUAg!D8</f>
        <v>237154170</v>
      </c>
      <c r="E8" s="69">
        <f>LSUHSCS!E8+LSUHSCNO!E8+LSUAg!E8+PBRC!E8+SULaw!E8+SUAg!E8</f>
        <v>258855419</v>
      </c>
      <c r="F8" s="69">
        <f>E8-C8</f>
        <v>21701249</v>
      </c>
      <c r="G8" s="70">
        <f t="shared" ref="G8:G31" si="0">IF(ISBLANK(F8),"  ",IF(C8&gt;0,F8/C8,IF(F8&gt;0,1,0)))</f>
        <v>9.1506925642505038E-2</v>
      </c>
      <c r="I8" s="225"/>
    </row>
    <row r="9" spans="1:10" ht="15" customHeight="1" x14ac:dyDescent="0.25">
      <c r="A9" s="68" t="s">
        <v>13</v>
      </c>
      <c r="B9" s="69">
        <f>LSUHSCS!B9+LSUHSCNO!B9+LSUAg!B9+PBRC!B9+SULaw!B9+SUAg!B9</f>
        <v>0</v>
      </c>
      <c r="C9" s="69">
        <f>LSUHSCS!C9+LSUHSCNO!C9+LSUAg!C9+PBRC!C9+SULaw!C9+SUAg!C9</f>
        <v>0</v>
      </c>
      <c r="D9" s="306">
        <f>LSUHSCS!D9+LSUHSCNO!D9+LSUAg!D9+PBRC!D9+SULaw!D9+SUAg!D9</f>
        <v>0</v>
      </c>
      <c r="E9" s="69">
        <f>LSUHSCS!E9+LSUHSCNO!E9+LSUAg!E9+PBRC!E9+SULaw!E9+SUAg!E9</f>
        <v>0</v>
      </c>
      <c r="F9" s="69">
        <f>E9-C9</f>
        <v>0</v>
      </c>
      <c r="G9" s="70">
        <f t="shared" si="0"/>
        <v>0</v>
      </c>
      <c r="I9" s="225"/>
    </row>
    <row r="10" spans="1:10" ht="15" customHeight="1" x14ac:dyDescent="0.25">
      <c r="A10" s="71" t="s">
        <v>14</v>
      </c>
      <c r="B10" s="69">
        <f>LSUHSCS!B10+LSUHSCNO!B10+LSUAg!B10+PBRC!B10+SULaw!B10+SUAg!B10</f>
        <v>16118513</v>
      </c>
      <c r="C10" s="69">
        <f>LSUHSCS!C10+LSUHSCNO!C10+LSUAg!C10+PBRC!C10+SULaw!C10+SUAg!C10</f>
        <v>16318513</v>
      </c>
      <c r="D10" s="306">
        <f>LSUHSCS!D10+LSUHSCNO!D10+LSUAg!D10+PBRC!D10+SULaw!D10+SUAg!D10</f>
        <v>16318513</v>
      </c>
      <c r="E10" s="69">
        <f>LSUHSCS!E10+LSUHSCNO!E10+LSUAg!E10+PBRC!E10+SULaw!E10+SUAg!E10</f>
        <v>16195128</v>
      </c>
      <c r="F10" s="69">
        <f t="shared" ref="F10:F31" si="1">E10-C10</f>
        <v>-123385</v>
      </c>
      <c r="G10" s="70">
        <f t="shared" si="0"/>
        <v>-7.5610443181924726E-3</v>
      </c>
      <c r="I10" s="225"/>
    </row>
    <row r="11" spans="1:10" ht="15" customHeight="1" x14ac:dyDescent="0.25">
      <c r="A11" s="73" t="s">
        <v>15</v>
      </c>
      <c r="B11" s="69">
        <f>LSUHSCS!B11+LSUHSCNO!B11+LSUAg!B11+PBRC!B11+SULaw!B11+SUAg!B11</f>
        <v>0</v>
      </c>
      <c r="C11" s="69">
        <f>LSUHSCS!C11+LSUHSCNO!C11+LSUAg!C11+PBRC!C11+SULaw!C11+SUAg!C11</f>
        <v>0</v>
      </c>
      <c r="D11" s="306">
        <f>LSUHSCS!D11+LSUHSCNO!D11+LSUAg!D11+PBRC!D11+SULaw!D11+SUAg!D11</f>
        <v>0</v>
      </c>
      <c r="E11" s="69">
        <f>LSUHSCS!E11+LSUHSCNO!E11+LSUAg!E11+PBRC!E11+SULaw!E11+SUAg!E11</f>
        <v>0</v>
      </c>
      <c r="F11" s="69">
        <f t="shared" si="1"/>
        <v>0</v>
      </c>
      <c r="G11" s="70">
        <f t="shared" si="0"/>
        <v>0</v>
      </c>
      <c r="I11" s="225"/>
    </row>
    <row r="12" spans="1:10" ht="15" customHeight="1" x14ac:dyDescent="0.25">
      <c r="A12" s="75" t="s">
        <v>16</v>
      </c>
      <c r="B12" s="69">
        <f>LSUHSCS!B12+LSUHSCNO!B12+LSUAg!B12+PBRC!B12+SULaw!B12+SUAg!B12</f>
        <v>8602826</v>
      </c>
      <c r="C12" s="69">
        <f>LSUHSCS!C12+LSUHSCNO!C12+LSUAg!C12+PBRC!C12+SULaw!C12+SUAg!C12</f>
        <v>8602826</v>
      </c>
      <c r="D12" s="306">
        <f>LSUHSCS!D12+LSUHSCNO!D12+LSUAg!D12+PBRC!D12+SULaw!D12+SUAg!D12</f>
        <v>8602826</v>
      </c>
      <c r="E12" s="69">
        <f>LSUHSCS!E12+LSUHSCNO!E12+LSUAg!E12+PBRC!E12+SULaw!E12+SUAg!E12</f>
        <v>8672694</v>
      </c>
      <c r="F12" s="69">
        <f t="shared" si="1"/>
        <v>69868</v>
      </c>
      <c r="G12" s="70">
        <f t="shared" si="0"/>
        <v>8.1215172781595249E-3</v>
      </c>
      <c r="I12" s="225"/>
    </row>
    <row r="13" spans="1:10" ht="15" customHeight="1" x14ac:dyDescent="0.25">
      <c r="A13" s="75" t="s">
        <v>17</v>
      </c>
      <c r="B13" s="69">
        <f>LSUHSCS!B13+LSUHSCNO!B13+LSUAg!B13+PBRC!B13+SULaw!B13+SUAg!B13</f>
        <v>6765687</v>
      </c>
      <c r="C13" s="69">
        <f>LSUHSCS!C13+LSUHSCNO!C13+LSUAg!C13+PBRC!C13+SULaw!C13+SUAg!C13</f>
        <v>6765687</v>
      </c>
      <c r="D13" s="306">
        <f>LSUHSCS!D13+LSUHSCNO!D13+LSUAg!D13+PBRC!D13+SULaw!D13+SUAg!D13</f>
        <v>6765687</v>
      </c>
      <c r="E13" s="69">
        <f>LSUHSCS!E13+LSUHSCNO!E13+LSUAg!E13+PBRC!E13+SULaw!E13+SUAg!E13</f>
        <v>6572434</v>
      </c>
      <c r="F13" s="69">
        <f t="shared" si="1"/>
        <v>-193253</v>
      </c>
      <c r="G13" s="70">
        <f t="shared" si="0"/>
        <v>-2.856369205374118E-2</v>
      </c>
      <c r="I13" s="225"/>
    </row>
    <row r="14" spans="1:10" ht="15" customHeight="1" x14ac:dyDescent="0.25">
      <c r="A14" s="75" t="s">
        <v>18</v>
      </c>
      <c r="B14" s="69">
        <f>LSUHSCS!B14+LSUHSCNO!B14+LSUAg!B14+PBRC!B14+SULaw!B14+SUAg!B14</f>
        <v>0</v>
      </c>
      <c r="C14" s="69">
        <f>LSUHSCS!C14+LSUHSCNO!C14+LSUAg!C14+PBRC!C14+SULaw!C14+SUAg!C14</f>
        <v>0</v>
      </c>
      <c r="D14" s="306">
        <f>LSUHSCS!D14+LSUHSCNO!D14+LSUAg!D14+PBRC!D14+SULaw!D14+SUAg!D14</f>
        <v>0</v>
      </c>
      <c r="E14" s="69">
        <f>LSUHSCS!E14+LSUHSCNO!E14+LSUAg!E14+PBRC!E14+SULaw!E14+SUAg!E14</f>
        <v>0</v>
      </c>
      <c r="F14" s="69">
        <f t="shared" si="1"/>
        <v>0</v>
      </c>
      <c r="G14" s="70">
        <f t="shared" si="0"/>
        <v>0</v>
      </c>
      <c r="I14" s="225"/>
    </row>
    <row r="15" spans="1:10" ht="15" customHeight="1" x14ac:dyDescent="0.25">
      <c r="A15" s="75" t="s">
        <v>19</v>
      </c>
      <c r="B15" s="69">
        <f>LSUHSCS!B15+LSUHSCNO!B15+LSUAg!B15+PBRC!B15+SULaw!B15+SUAg!B15</f>
        <v>0</v>
      </c>
      <c r="C15" s="69">
        <f>LSUHSCS!C15+LSUHSCNO!C15+LSUAg!C15+PBRC!C15+SULaw!C15+SUAg!C15</f>
        <v>0</v>
      </c>
      <c r="D15" s="306">
        <f>LSUHSCS!D15+LSUHSCNO!D15+LSUAg!D15+PBRC!D15+SULaw!D15+SUAg!D15</f>
        <v>0</v>
      </c>
      <c r="E15" s="69">
        <f>LSUHSCS!E15+LSUHSCNO!E15+LSUAg!E15+PBRC!E15+SULaw!E15+SUAg!E15</f>
        <v>0</v>
      </c>
      <c r="F15" s="69">
        <f t="shared" si="1"/>
        <v>0</v>
      </c>
      <c r="G15" s="70">
        <f t="shared" si="0"/>
        <v>0</v>
      </c>
      <c r="I15" s="225"/>
    </row>
    <row r="16" spans="1:10" ht="15" customHeight="1" x14ac:dyDescent="0.25">
      <c r="A16" s="75" t="s">
        <v>20</v>
      </c>
      <c r="B16" s="69">
        <f>LSUHSCS!B16+LSUHSCNO!B16+LSUAg!B16+PBRC!B16+SULaw!B16+SUAg!B16</f>
        <v>0</v>
      </c>
      <c r="C16" s="69">
        <f>LSUHSCS!C16+LSUHSCNO!C16+LSUAg!C16+PBRC!C16+SULaw!C16+SUAg!C16</f>
        <v>0</v>
      </c>
      <c r="D16" s="306">
        <f>LSUHSCS!D16+LSUHSCNO!D16+LSUAg!D16+PBRC!D16+SULaw!D16+SUAg!D16</f>
        <v>0</v>
      </c>
      <c r="E16" s="69">
        <f>LSUHSCS!E16+LSUHSCNO!E16+LSUAg!E16+PBRC!E16+SULaw!E16+SUAg!E16</f>
        <v>0</v>
      </c>
      <c r="F16" s="69">
        <f t="shared" si="1"/>
        <v>0</v>
      </c>
      <c r="G16" s="70">
        <f t="shared" si="0"/>
        <v>0</v>
      </c>
      <c r="I16" s="225"/>
    </row>
    <row r="17" spans="1:9" ht="15" customHeight="1" x14ac:dyDescent="0.25">
      <c r="A17" s="75" t="s">
        <v>21</v>
      </c>
      <c r="B17" s="69">
        <f>LSUHSCS!B17+LSUHSCNO!B17+LSUAg!B17+PBRC!B17+SULaw!B17+SUAg!B17</f>
        <v>750000</v>
      </c>
      <c r="C17" s="69">
        <f>LSUHSCS!C17+LSUHSCNO!C17+LSUAg!C17+PBRC!C17+SULaw!C17+SUAg!C17</f>
        <v>750000</v>
      </c>
      <c r="D17" s="306">
        <f>LSUHSCS!D17+LSUHSCNO!D17+LSUAg!D17+PBRC!D17+SULaw!D17+SUAg!D17</f>
        <v>750000</v>
      </c>
      <c r="E17" s="69">
        <f>LSUHSCS!E17+LSUHSCNO!E17+LSUAg!E17+PBRC!E17+SULaw!E17+SUAg!E17</f>
        <v>750000</v>
      </c>
      <c r="F17" s="69">
        <f t="shared" si="1"/>
        <v>0</v>
      </c>
      <c r="G17" s="70">
        <f t="shared" si="0"/>
        <v>0</v>
      </c>
      <c r="I17" s="225"/>
    </row>
    <row r="18" spans="1:9" ht="15" customHeight="1" x14ac:dyDescent="0.25">
      <c r="A18" s="75" t="s">
        <v>22</v>
      </c>
      <c r="B18" s="69">
        <f>LSUHSCS!B18+LSUHSCNO!B18+LSUAg!B18+PBRC!B18+SULaw!B18+SUAg!B18</f>
        <v>0</v>
      </c>
      <c r="C18" s="69">
        <f>LSUHSCS!C18+LSUHSCNO!C18+LSUAg!C18+PBRC!C18+SULaw!C18+SUAg!C18</f>
        <v>0</v>
      </c>
      <c r="D18" s="306">
        <f>LSUHSCS!D18+LSUHSCNO!D18+LSUAg!D18+PBRC!D18+SULaw!D18+SUAg!D18</f>
        <v>0</v>
      </c>
      <c r="E18" s="69">
        <f>LSUHSCS!E18+LSUHSCNO!E18+LSUAg!E18+PBRC!E18+SULaw!E18+SUAg!E18</f>
        <v>0</v>
      </c>
      <c r="F18" s="69">
        <f t="shared" si="1"/>
        <v>0</v>
      </c>
      <c r="G18" s="70">
        <f t="shared" si="0"/>
        <v>0</v>
      </c>
      <c r="I18" s="225"/>
    </row>
    <row r="19" spans="1:9" ht="15" customHeight="1" x14ac:dyDescent="0.25">
      <c r="A19" s="75" t="s">
        <v>23</v>
      </c>
      <c r="B19" s="69">
        <f>LSUHSCS!B19+LSUHSCNO!B19+LSUAg!B19+PBRC!B19+SULaw!B19+SUAg!B19</f>
        <v>0</v>
      </c>
      <c r="C19" s="69">
        <f>LSUHSCS!C19+LSUHSCNO!C19+LSUAg!C19+PBRC!C19+SULaw!C19+SUAg!C19</f>
        <v>0</v>
      </c>
      <c r="D19" s="306">
        <f>LSUHSCS!D19+LSUHSCNO!D19+LSUAg!D19+PBRC!D19+SULaw!D19+SUAg!D19</f>
        <v>0</v>
      </c>
      <c r="E19" s="69">
        <f>LSUHSCS!E19+LSUHSCNO!E19+LSUAg!E19+PBRC!E19+SULaw!E19+SUAg!E19</f>
        <v>0</v>
      </c>
      <c r="F19" s="69">
        <f t="shared" si="1"/>
        <v>0</v>
      </c>
      <c r="G19" s="70">
        <f t="shared" si="0"/>
        <v>0</v>
      </c>
      <c r="I19" s="225"/>
    </row>
    <row r="20" spans="1:9" ht="15" customHeight="1" x14ac:dyDescent="0.25">
      <c r="A20" s="75" t="s">
        <v>24</v>
      </c>
      <c r="B20" s="69">
        <f>LSUHSCS!B20+LSUHSCNO!B20+LSUAg!B20+PBRC!B20+SULaw!B20+SUAg!B20</f>
        <v>0</v>
      </c>
      <c r="C20" s="69">
        <f>LSUHSCS!C20+LSUHSCNO!C20+LSUAg!C20+PBRC!C20+SULaw!C20+SUAg!C20</f>
        <v>0</v>
      </c>
      <c r="D20" s="306">
        <f>LSUHSCS!D20+LSUHSCNO!D20+LSUAg!D20+PBRC!D20+SULaw!D20+SUAg!D20</f>
        <v>0</v>
      </c>
      <c r="E20" s="69">
        <f>LSUHSCS!E20+LSUHSCNO!E20+LSUAg!E20+PBRC!E20+SULaw!E20+SUAg!E20</f>
        <v>0</v>
      </c>
      <c r="F20" s="69">
        <f t="shared" si="1"/>
        <v>0</v>
      </c>
      <c r="G20" s="70">
        <f t="shared" si="0"/>
        <v>0</v>
      </c>
      <c r="I20" s="225"/>
    </row>
    <row r="21" spans="1:9" ht="15" customHeight="1" x14ac:dyDescent="0.25">
      <c r="A21" s="75" t="s">
        <v>25</v>
      </c>
      <c r="B21" s="69">
        <f>LSUHSCS!B21+LSUHSCNO!B21+LSUAg!B21+PBRC!B21+SULaw!B21+SUAg!B21</f>
        <v>0</v>
      </c>
      <c r="C21" s="69">
        <f>LSUHSCS!C21+LSUHSCNO!C21+LSUAg!C21+PBRC!C21+SULaw!C21+SUAg!C21</f>
        <v>0</v>
      </c>
      <c r="D21" s="306">
        <f>LSUHSCS!D21+LSUHSCNO!D21+LSUAg!D21+PBRC!D21+SULaw!D21+SUAg!D21</f>
        <v>0</v>
      </c>
      <c r="E21" s="69">
        <f>LSUHSCS!E21+LSUHSCNO!E21+LSUAg!E21+PBRC!E21+SULaw!E21+SUAg!E21</f>
        <v>0</v>
      </c>
      <c r="F21" s="69">
        <f t="shared" si="1"/>
        <v>0</v>
      </c>
      <c r="G21" s="70">
        <f t="shared" si="0"/>
        <v>0</v>
      </c>
      <c r="I21" s="225"/>
    </row>
    <row r="22" spans="1:9" ht="15" customHeight="1" x14ac:dyDescent="0.25">
      <c r="A22" s="75" t="s">
        <v>26</v>
      </c>
      <c r="B22" s="69">
        <f>LSUHSCS!B22+LSUHSCNO!B22+LSUAg!B22+PBRC!B22+SULaw!B22+SUAg!B22</f>
        <v>0</v>
      </c>
      <c r="C22" s="69">
        <f>LSUHSCS!C22+LSUHSCNO!C22+LSUAg!C22+PBRC!C22+SULaw!C22+SUAg!C22</f>
        <v>0</v>
      </c>
      <c r="D22" s="306">
        <f>LSUHSCS!D22+LSUHSCNO!D22+LSUAg!D22+PBRC!D22+SULaw!D22+SUAg!D22</f>
        <v>0</v>
      </c>
      <c r="E22" s="69">
        <f>LSUHSCS!E22+LSUHSCNO!E22+LSUAg!E22+PBRC!E22+SULaw!E22+SUAg!E22</f>
        <v>0</v>
      </c>
      <c r="F22" s="69">
        <f t="shared" si="1"/>
        <v>0</v>
      </c>
      <c r="G22" s="70">
        <f t="shared" si="0"/>
        <v>0</v>
      </c>
      <c r="I22" s="225"/>
    </row>
    <row r="23" spans="1:9" ht="15" customHeight="1" x14ac:dyDescent="0.25">
      <c r="A23" s="76" t="s">
        <v>27</v>
      </c>
      <c r="B23" s="69">
        <f>LSUHSCS!B23+LSUHSCNO!B23+LSUAg!B23+PBRC!B23+SULaw!B23+SUAg!B23</f>
        <v>0</v>
      </c>
      <c r="C23" s="69">
        <f>LSUHSCS!C23+LSUHSCNO!C23+LSUAg!C23+PBRC!C23+SULaw!C23+SUAg!C23</f>
        <v>0</v>
      </c>
      <c r="D23" s="306">
        <f>LSUHSCS!D23+LSUHSCNO!D23+LSUAg!D23+PBRC!D23+SULaw!D23+SUAg!D23</f>
        <v>0</v>
      </c>
      <c r="E23" s="69">
        <f>LSUHSCS!E23+LSUHSCNO!E23+LSUAg!E23+PBRC!E23+SULaw!E23+SUAg!E23</f>
        <v>0</v>
      </c>
      <c r="F23" s="69">
        <f t="shared" si="1"/>
        <v>0</v>
      </c>
      <c r="G23" s="70">
        <f t="shared" si="0"/>
        <v>0</v>
      </c>
      <c r="I23" s="225"/>
    </row>
    <row r="24" spans="1:9" ht="15" customHeight="1" x14ac:dyDescent="0.25">
      <c r="A24" s="76" t="s">
        <v>28</v>
      </c>
      <c r="B24" s="69">
        <f>LSUHSCS!B24+LSUHSCNO!B24+LSUAg!B24+PBRC!B24+SULaw!B24+SUAg!B24</f>
        <v>0</v>
      </c>
      <c r="C24" s="69">
        <f>LSUHSCS!C24+LSUHSCNO!C24+LSUAg!C24+PBRC!C24+SULaw!C24+SUAg!C24</f>
        <v>0</v>
      </c>
      <c r="D24" s="306">
        <f>LSUHSCS!D24+LSUHSCNO!D24+LSUAg!D24+PBRC!D24+SULaw!D24+SUAg!D24</f>
        <v>0</v>
      </c>
      <c r="E24" s="69">
        <f>LSUHSCS!E24+LSUHSCNO!E24+LSUAg!E24+PBRC!E24+SULaw!E24+SUAg!E24</f>
        <v>0</v>
      </c>
      <c r="F24" s="69">
        <f t="shared" si="1"/>
        <v>0</v>
      </c>
      <c r="G24" s="70">
        <f t="shared" si="0"/>
        <v>0</v>
      </c>
      <c r="I24" s="225"/>
    </row>
    <row r="25" spans="1:9" ht="15" customHeight="1" x14ac:dyDescent="0.25">
      <c r="A25" s="76" t="s">
        <v>29</v>
      </c>
      <c r="B25" s="69">
        <f>LSUHSCS!B25+LSUHSCNO!B25+LSUAg!B25+PBRC!B25+SULaw!B25+SUAg!B25</f>
        <v>0</v>
      </c>
      <c r="C25" s="69">
        <f>LSUHSCS!C25+LSUHSCNO!C25+LSUAg!C25+PBRC!C25+SULaw!C25+SUAg!C25</f>
        <v>0</v>
      </c>
      <c r="D25" s="306">
        <f>LSUHSCS!D25+LSUHSCNO!D25+LSUAg!D25+PBRC!D25+SULaw!D25+SUAg!D25</f>
        <v>0</v>
      </c>
      <c r="E25" s="69">
        <f>LSUHSCS!E25+LSUHSCNO!E25+LSUAg!E25+PBRC!E25+SULaw!E25+SUAg!E25</f>
        <v>0</v>
      </c>
      <c r="F25" s="69">
        <f t="shared" si="1"/>
        <v>0</v>
      </c>
      <c r="G25" s="70">
        <f t="shared" si="0"/>
        <v>0</v>
      </c>
      <c r="I25" s="225"/>
    </row>
    <row r="26" spans="1:9" ht="15" customHeight="1" x14ac:dyDescent="0.25">
      <c r="A26" s="76" t="s">
        <v>30</v>
      </c>
      <c r="B26" s="69">
        <f>LSUHSCS!B26+LSUHSCNO!B26+LSUAg!B26+PBRC!B26+SULaw!B26+SUAg!B26</f>
        <v>0</v>
      </c>
      <c r="C26" s="69">
        <f>LSUHSCS!C26+LSUHSCNO!C26+LSUAg!C26+PBRC!C26+SULaw!C26+SUAg!C26</f>
        <v>0</v>
      </c>
      <c r="D26" s="306">
        <f>LSUHSCS!D26+LSUHSCNO!D26+LSUAg!D26+PBRC!D26+SULaw!D26+SUAg!D26</f>
        <v>0</v>
      </c>
      <c r="E26" s="69">
        <f>LSUHSCS!E26+LSUHSCNO!E26+LSUAg!E26+PBRC!E26+SULaw!E26+SUAg!E26</f>
        <v>0</v>
      </c>
      <c r="F26" s="69">
        <f t="shared" si="1"/>
        <v>0</v>
      </c>
      <c r="G26" s="70">
        <f t="shared" si="0"/>
        <v>0</v>
      </c>
      <c r="I26" s="225"/>
    </row>
    <row r="27" spans="1:9" ht="15" customHeight="1" x14ac:dyDescent="0.25">
      <c r="A27" s="76" t="s">
        <v>31</v>
      </c>
      <c r="B27" s="69">
        <f>LSUHSCS!B27+LSUHSCNO!B27+LSUAg!B27+PBRC!B27+SULaw!B27+SUAg!B27</f>
        <v>0</v>
      </c>
      <c r="C27" s="69">
        <f>LSUHSCS!C27+LSUHSCNO!C27+LSUAg!C27+PBRC!C27+SULaw!C27+SUAg!C27</f>
        <v>0</v>
      </c>
      <c r="D27" s="306">
        <f>LSUHSCS!D27+LSUHSCNO!D27+LSUAg!D27+PBRC!D27+SULaw!D27+SUAg!D27</f>
        <v>0</v>
      </c>
      <c r="E27" s="69">
        <f>LSUHSCS!E27+LSUHSCNO!E27+LSUAg!E27+PBRC!E27+SULaw!E27+SUAg!E27</f>
        <v>0</v>
      </c>
      <c r="F27" s="69">
        <f t="shared" si="1"/>
        <v>0</v>
      </c>
      <c r="G27" s="70">
        <f t="shared" si="0"/>
        <v>0</v>
      </c>
      <c r="I27" s="225"/>
    </row>
    <row r="28" spans="1:9" ht="15" customHeight="1" x14ac:dyDescent="0.25">
      <c r="A28" s="76" t="s">
        <v>87</v>
      </c>
      <c r="B28" s="69">
        <f>LSUHSCS!B28+LSUHSCNO!B28+LSUAg!B28+PBRC!B28+SULaw!B28+SUAg!B28</f>
        <v>0</v>
      </c>
      <c r="C28" s="69">
        <f>LSUHSCS!C28+LSUHSCNO!C28+LSUAg!C28+PBRC!C28+SULaw!C28+SUAg!C28</f>
        <v>0</v>
      </c>
      <c r="D28" s="306">
        <f>LSUHSCS!D28+LSUHSCNO!D28+LSUAg!D28+PBRC!D28+SULaw!D28+SUAg!D28</f>
        <v>0</v>
      </c>
      <c r="E28" s="69">
        <f>LSUHSCS!E28+LSUHSCNO!E28+LSUAg!E28+PBRC!E28+SULaw!E28+SUAg!E28</f>
        <v>0</v>
      </c>
      <c r="F28" s="69">
        <f t="shared" si="1"/>
        <v>0</v>
      </c>
      <c r="G28" s="70">
        <f t="shared" si="0"/>
        <v>0</v>
      </c>
      <c r="I28" s="225"/>
    </row>
    <row r="29" spans="1:9" ht="15" customHeight="1" x14ac:dyDescent="0.25">
      <c r="A29" s="76" t="s">
        <v>32</v>
      </c>
      <c r="B29" s="69">
        <f>LSUHSCS!B29+LSUHSCNO!B29+LSUAg!B29+PBRC!B29+SULaw!B29+SUAg!B29</f>
        <v>0</v>
      </c>
      <c r="C29" s="69">
        <f>LSUHSCS!C29+LSUHSCNO!C29+LSUAg!C29+PBRC!C29+SULaw!C29+SUAg!C29</f>
        <v>0</v>
      </c>
      <c r="D29" s="306">
        <f>LSUHSCS!D29+LSUHSCNO!D29+LSUAg!D29+PBRC!D29+SULaw!D29+SUAg!D29</f>
        <v>0</v>
      </c>
      <c r="E29" s="69">
        <f>LSUHSCS!E29+LSUHSCNO!E29+LSUAg!E29+PBRC!E29+SULaw!E29+SUAg!E29</f>
        <v>0</v>
      </c>
      <c r="F29" s="69">
        <f t="shared" si="1"/>
        <v>0</v>
      </c>
      <c r="G29" s="70">
        <f t="shared" si="0"/>
        <v>0</v>
      </c>
      <c r="I29" s="225"/>
    </row>
    <row r="30" spans="1:9" ht="15" customHeight="1" x14ac:dyDescent="0.25">
      <c r="A30" s="217" t="s">
        <v>199</v>
      </c>
      <c r="B30" s="69">
        <f>LSUHSCS!B30+LSUHSCNO!B30+LSUAg!B30+PBRC!B30+SULaw!B30+SUAg!B30</f>
        <v>0</v>
      </c>
      <c r="C30" s="69">
        <f>LSUHSCS!C30+LSUHSCNO!C30+LSUAg!C30+PBRC!C30+SULaw!C30+SUAg!C30</f>
        <v>0</v>
      </c>
      <c r="D30" s="306">
        <f>LSUHSCS!D30+LSUHSCNO!D30+LSUAg!D30+PBRC!D30+SULaw!D30+SUAg!D30</f>
        <v>0</v>
      </c>
      <c r="E30" s="69">
        <f>LSUHSCS!E30+LSUHSCNO!E30+LSUAg!E30+PBRC!E30+SULaw!E30+SUAg!E30</f>
        <v>0</v>
      </c>
      <c r="F30" s="69">
        <f t="shared" si="1"/>
        <v>0</v>
      </c>
      <c r="G30" s="70">
        <f t="shared" si="0"/>
        <v>0</v>
      </c>
      <c r="I30" s="225"/>
    </row>
    <row r="31" spans="1:9" ht="15" customHeight="1" x14ac:dyDescent="0.25">
      <c r="A31" s="76" t="s">
        <v>200</v>
      </c>
      <c r="B31" s="69">
        <f>LSUHSCS!B31+LSUHSCNO!B31+LSUAg!B31+PBRC!B31+SULaw!B31+SUAg!B31</f>
        <v>200000</v>
      </c>
      <c r="C31" s="69">
        <f>LSUHSCS!C31+LSUHSCNO!C31+LSUAg!C31+PBRC!C31+SULaw!C31+SUAg!C31</f>
        <v>200000</v>
      </c>
      <c r="D31" s="306">
        <f>LSUHSCS!D31+LSUHSCNO!D31+LSUAg!D31+PBRC!D31+SULaw!D31+SUAg!D31</f>
        <v>200000</v>
      </c>
      <c r="E31" s="69">
        <f>LSUHSCS!E31+LSUHSCNO!E31+LSUAg!E31+PBRC!E31+SULaw!E31+SUAg!E31</f>
        <v>200000</v>
      </c>
      <c r="F31" s="69">
        <f t="shared" si="1"/>
        <v>0</v>
      </c>
      <c r="G31" s="70">
        <f t="shared" si="0"/>
        <v>0</v>
      </c>
      <c r="I31" s="225"/>
    </row>
    <row r="32" spans="1:9" ht="15" customHeight="1" x14ac:dyDescent="0.25">
      <c r="A32" s="350" t="s">
        <v>211</v>
      </c>
      <c r="B32" s="69">
        <f>LSUHSCS!B32+LSUHSCNO!B32+LSUAg!B32+PBRC!B32+SULaw!B32+SUAg!B32</f>
        <v>0</v>
      </c>
      <c r="C32" s="69">
        <f>LSUHSCS!C32+LSUHSCNO!C32+LSUAg!C32+PBRC!C32+SULaw!C32+SUAg!C32</f>
        <v>0</v>
      </c>
      <c r="D32" s="306">
        <f>LSUHSCS!D32+LSUHSCNO!D32+LSUAg!D32+PBRC!D32+SULaw!D32+SUAg!D32</f>
        <v>0</v>
      </c>
      <c r="E32" s="69">
        <f>LSUHSCS!E32+LSUHSCNO!E32+LSUAg!E32+PBRC!E32+SULaw!E32+SUAg!E32</f>
        <v>0</v>
      </c>
      <c r="F32" s="69">
        <f t="shared" ref="F32" si="2">E32-C32</f>
        <v>0</v>
      </c>
      <c r="G32" s="70">
        <f t="shared" ref="G32" si="3">IF(ISBLANK(F32),"  ",IF(C32&gt;0,F32/C32,IF(F32&gt;0,1,0)))</f>
        <v>0</v>
      </c>
      <c r="I32" s="225"/>
    </row>
    <row r="33" spans="1:14" ht="15" customHeight="1" x14ac:dyDescent="0.25">
      <c r="A33" s="77" t="s">
        <v>33</v>
      </c>
      <c r="B33" s="74"/>
      <c r="C33" s="74"/>
      <c r="D33" s="307"/>
      <c r="E33" s="74"/>
      <c r="F33" s="74"/>
      <c r="G33" s="66"/>
      <c r="I33" s="225"/>
    </row>
    <row r="34" spans="1:14" ht="15" customHeight="1" x14ac:dyDescent="0.25">
      <c r="A34" s="73" t="s">
        <v>34</v>
      </c>
      <c r="B34" s="69">
        <f>LSUHSCS!B34+LSUHSCNO!B34+LSUAg!B34+PBRC!B34+SULaw!B34+SUAg!B34</f>
        <v>0</v>
      </c>
      <c r="C34" s="69">
        <f>LSUHSCS!C34+LSUHSCNO!C34+LSUAg!C34+PBRC!C34+SULaw!C34+SUAg!C34</f>
        <v>0</v>
      </c>
      <c r="D34" s="306">
        <f>LSUHSCS!D34+LSUHSCNO!D34+LSUAg!D34+PBRC!D34+SULaw!D34+SUAg!D34</f>
        <v>0</v>
      </c>
      <c r="E34" s="69">
        <f>LSUHSCS!E34+LSUHSCNO!E34+LSUAg!E34+PBRC!E34+SULaw!E34+SUAg!E34</f>
        <v>0</v>
      </c>
      <c r="F34" s="69">
        <f>E34-C34</f>
        <v>0</v>
      </c>
      <c r="G34" s="70">
        <f>IF(ISBLANK(F34),"  ",IF(C34&gt;0,F34/C34,IF(F34&gt;0,1,0)))</f>
        <v>0</v>
      </c>
      <c r="I34" s="225"/>
    </row>
    <row r="35" spans="1:14" ht="15" customHeight="1" x14ac:dyDescent="0.25">
      <c r="A35" s="78" t="s">
        <v>35</v>
      </c>
      <c r="B35" s="74"/>
      <c r="C35" s="74"/>
      <c r="D35" s="307"/>
      <c r="E35" s="74"/>
      <c r="F35" s="74"/>
      <c r="G35" s="66"/>
      <c r="I35" s="225"/>
    </row>
    <row r="36" spans="1:14" ht="15" customHeight="1" x14ac:dyDescent="0.25">
      <c r="A36" s="73" t="s">
        <v>34</v>
      </c>
      <c r="B36" s="69">
        <f>LSUHSCS!B36+LSUHSCNO!B36+LSUAg!B36+PBRC!B36+SULaw!B36+SUAg!B36</f>
        <v>0</v>
      </c>
      <c r="C36" s="69">
        <f>LSUHSCS!C36+LSUHSCNO!C36+LSUAg!C36+PBRC!C36+SULaw!C36+SUAg!C36</f>
        <v>0</v>
      </c>
      <c r="D36" s="306">
        <f>LSUHSCS!D36+LSUHSCNO!D36+LSUAg!D36+PBRC!D36+SULaw!D36+SUAg!D36</f>
        <v>0</v>
      </c>
      <c r="E36" s="69">
        <f>LSUHSCS!E36+LSUHSCNO!E36+LSUAg!E36+PBRC!E36+SULaw!E36+SUAg!E36</f>
        <v>0</v>
      </c>
      <c r="F36" s="69">
        <f>E36-C36</f>
        <v>0</v>
      </c>
      <c r="G36" s="70">
        <f>IF(ISBLANK(F36),"  ",IF(C36&gt;0,F36/C36,IF(F36&gt;0,1,0)))</f>
        <v>0</v>
      </c>
      <c r="I36" s="225"/>
    </row>
    <row r="37" spans="1:14" ht="15" customHeight="1" x14ac:dyDescent="0.25">
      <c r="A37" s="75" t="s">
        <v>36</v>
      </c>
      <c r="B37" s="122"/>
      <c r="C37" s="122"/>
      <c r="D37" s="308"/>
      <c r="E37" s="122"/>
      <c r="F37" s="72"/>
      <c r="G37" s="70" t="s">
        <v>37</v>
      </c>
      <c r="I37" s="225"/>
    </row>
    <row r="38" spans="1:14" s="124" customFormat="1" ht="15" customHeight="1" x14ac:dyDescent="0.25">
      <c r="A38" s="79" t="s">
        <v>38</v>
      </c>
      <c r="B38" s="123">
        <f>B36+B34+B10+B9+B8</f>
        <v>250772683</v>
      </c>
      <c r="C38" s="123">
        <f>C36+C34+C10+C9+C8</f>
        <v>253472683</v>
      </c>
      <c r="D38" s="309">
        <f>D36+D34+D10+D9+D8</f>
        <v>253472683</v>
      </c>
      <c r="E38" s="123">
        <f>E36+E34+E10+E9+E8</f>
        <v>275050547</v>
      </c>
      <c r="F38" s="87">
        <f>E38-C38</f>
        <v>21577864</v>
      </c>
      <c r="G38" s="81">
        <f>IF(ISBLANK(F38),"  ",IF(C38&gt;0,F38/C38,IF(F38&gt;0,1,0)))</f>
        <v>8.5128952534897023E-2</v>
      </c>
      <c r="I38" s="226"/>
    </row>
    <row r="39" spans="1:14" ht="15" customHeight="1" x14ac:dyDescent="0.25">
      <c r="A39" s="77" t="s">
        <v>39</v>
      </c>
      <c r="B39" s="74"/>
      <c r="C39" s="74"/>
      <c r="D39" s="307"/>
      <c r="E39" s="74"/>
      <c r="F39" s="74"/>
      <c r="G39" s="66"/>
      <c r="I39" s="225"/>
    </row>
    <row r="40" spans="1:14" ht="15" customHeight="1" x14ac:dyDescent="0.25">
      <c r="A40" s="82" t="s">
        <v>40</v>
      </c>
      <c r="B40" s="69">
        <f>LSUHSCS!B40+LSUHSCNO!B40+LSUAg!B40+PBRC!B40+SULaw!B40+SUAg!B40</f>
        <v>0</v>
      </c>
      <c r="C40" s="69">
        <f>LSUHSCS!C40+LSUHSCNO!C40+LSUAg!C40+PBRC!C40+SULaw!C40+SUAg!C40</f>
        <v>0</v>
      </c>
      <c r="D40" s="306">
        <f>LSUHSCS!D40+LSUHSCNO!D40+LSUAg!D40+PBRC!D40+SULaw!D40+SUAg!D40</f>
        <v>0</v>
      </c>
      <c r="E40" s="69">
        <f>LSUHSCS!E40+LSUHSCNO!E40+LSUAg!E40+PBRC!E40+SULaw!E40+SUAg!E40</f>
        <v>0</v>
      </c>
      <c r="F40" s="69">
        <f>E40-C40</f>
        <v>0</v>
      </c>
      <c r="G40" s="70">
        <f t="shared" ref="G40:G45" si="4">IF(ISBLANK(F40),"  ",IF(C40&gt;0,F40/C40,IF(F40&gt;0,1,0)))</f>
        <v>0</v>
      </c>
      <c r="I40" s="225"/>
    </row>
    <row r="41" spans="1:14" ht="15" customHeight="1" x14ac:dyDescent="0.25">
      <c r="A41" s="83" t="s">
        <v>41</v>
      </c>
      <c r="B41" s="69">
        <f>LSUHSCS!B41+LSUHSCNO!B41+LSUAg!B41+PBRC!B41+SULaw!B41+SUAg!B41</f>
        <v>0</v>
      </c>
      <c r="C41" s="69">
        <f>LSUHSCS!C41+LSUHSCNO!C41+LSUAg!C41+PBRC!C41+SULaw!C41+SUAg!C41</f>
        <v>0</v>
      </c>
      <c r="D41" s="306">
        <f>LSUHSCS!D41+LSUHSCNO!D41+LSUAg!D41+PBRC!D41+SULaw!D41+SUAg!D41</f>
        <v>0</v>
      </c>
      <c r="E41" s="69">
        <f>LSUHSCS!E41+LSUHSCNO!E41+LSUAg!E41+PBRC!E41+SULaw!E41+SUAg!E41</f>
        <v>0</v>
      </c>
      <c r="F41" s="69">
        <f>E41-C41</f>
        <v>0</v>
      </c>
      <c r="G41" s="70">
        <f t="shared" si="4"/>
        <v>0</v>
      </c>
      <c r="I41" s="225"/>
    </row>
    <row r="42" spans="1:14" ht="15" customHeight="1" x14ac:dyDescent="0.25">
      <c r="A42" s="83" t="s">
        <v>42</v>
      </c>
      <c r="B42" s="69">
        <f>LSUHSCS!B42+LSUHSCNO!B42+LSUAg!B42+PBRC!B42+SULaw!B42+SUAg!B42</f>
        <v>0</v>
      </c>
      <c r="C42" s="69">
        <f>LSUHSCS!C42+LSUHSCNO!C42+LSUAg!C42+PBRC!C42+SULaw!C42+SUAg!C42</f>
        <v>0</v>
      </c>
      <c r="D42" s="306">
        <f>LSUHSCS!D42+LSUHSCNO!D42+LSUAg!D42+PBRC!D42+SULaw!D42+SUAg!D42</f>
        <v>0</v>
      </c>
      <c r="E42" s="69">
        <f>LSUHSCS!E42+LSUHSCNO!E42+LSUAg!E42+PBRC!E42+SULaw!E42+SUAg!E42</f>
        <v>0</v>
      </c>
      <c r="F42" s="69">
        <f t="shared" ref="F42:F45" si="5">E42-C42</f>
        <v>0</v>
      </c>
      <c r="G42" s="70">
        <f t="shared" si="4"/>
        <v>0</v>
      </c>
      <c r="I42" s="225"/>
    </row>
    <row r="43" spans="1:14" ht="15" customHeight="1" x14ac:dyDescent="0.25">
      <c r="A43" s="83" t="s">
        <v>43</v>
      </c>
      <c r="B43" s="69">
        <f>LSUHSCS!B43+LSUHSCNO!B43+LSUAg!B43+PBRC!B43+SULaw!B43+SUAg!B43</f>
        <v>0</v>
      </c>
      <c r="C43" s="69">
        <f>LSUHSCS!C43+LSUHSCNO!C43+LSUAg!C43+PBRC!C43+SULaw!C43+SUAg!C43</f>
        <v>0</v>
      </c>
      <c r="D43" s="306">
        <f>LSUHSCS!D43+LSUHSCNO!D43+LSUAg!D43+PBRC!D43+SULaw!D43+SUAg!D43</f>
        <v>0</v>
      </c>
      <c r="E43" s="69">
        <f>LSUHSCS!E43+LSUHSCNO!E43+LSUAg!E43+PBRC!E43+SULaw!E43+SUAg!E43</f>
        <v>0</v>
      </c>
      <c r="F43" s="69">
        <f t="shared" si="5"/>
        <v>0</v>
      </c>
      <c r="G43" s="70">
        <f t="shared" si="4"/>
        <v>0</v>
      </c>
      <c r="I43" s="225"/>
    </row>
    <row r="44" spans="1:14" ht="15" customHeight="1" x14ac:dyDescent="0.25">
      <c r="A44" s="84" t="s">
        <v>44</v>
      </c>
      <c r="B44" s="69">
        <f>LSUHSCS!B44+LSUHSCNO!B44+LSUAg!B44+PBRC!B44+SULaw!B44+SUAg!B44</f>
        <v>0</v>
      </c>
      <c r="C44" s="69">
        <f>LSUHSCS!C44+LSUHSCNO!C44+LSUAg!C44+PBRC!C44+SULaw!C44+SUAg!C44</f>
        <v>0</v>
      </c>
      <c r="D44" s="306">
        <f>LSUHSCS!D44+LSUHSCNO!D44+LSUAg!D44+PBRC!D44+SULaw!D44+SUAg!D44</f>
        <v>0</v>
      </c>
      <c r="E44" s="69">
        <f>LSUHSCS!E44+LSUHSCNO!E44+LSUAg!E44+PBRC!E44+SULaw!E44+SUAg!E44</f>
        <v>0</v>
      </c>
      <c r="F44" s="69">
        <f t="shared" si="5"/>
        <v>0</v>
      </c>
      <c r="G44" s="70">
        <f t="shared" si="4"/>
        <v>0</v>
      </c>
      <c r="I44" s="225"/>
    </row>
    <row r="45" spans="1:14" s="124" customFormat="1" ht="15" customHeight="1" x14ac:dyDescent="0.25">
      <c r="A45" s="77" t="s">
        <v>45</v>
      </c>
      <c r="B45" s="87">
        <f>LSUHSCS!B45+LSUHSCNO!B45+LSUAg!B45+PBRC!B45+SULaw!B45+SUAg!B45</f>
        <v>0</v>
      </c>
      <c r="C45" s="87">
        <f>LSUHSCS!C45+LSUHSCNO!C45+LSUAg!C45+PBRC!C45+SULaw!C45+SUAg!C45</f>
        <v>0</v>
      </c>
      <c r="D45" s="310">
        <f>LSUHSCS!D45+LSUHSCNO!D45+LSUAg!D45+PBRC!D45+SULaw!D45+SUAg!D45</f>
        <v>0</v>
      </c>
      <c r="E45" s="87">
        <f>LSUHSCS!E45+LSUHSCNO!E45+LSUAg!E45+PBRC!E45+SULaw!E45+SUAg!E45</f>
        <v>0</v>
      </c>
      <c r="F45" s="87">
        <f t="shared" si="5"/>
        <v>0</v>
      </c>
      <c r="G45" s="81">
        <f t="shared" si="4"/>
        <v>0</v>
      </c>
      <c r="I45" s="226"/>
      <c r="N45" s="124" t="s">
        <v>46</v>
      </c>
    </row>
    <row r="46" spans="1:14" ht="15" customHeight="1" x14ac:dyDescent="0.25">
      <c r="A46" s="75" t="s">
        <v>46</v>
      </c>
      <c r="B46" s="74"/>
      <c r="C46" s="74"/>
      <c r="D46" s="307"/>
      <c r="E46" s="74"/>
      <c r="F46" s="74"/>
      <c r="G46" s="66"/>
      <c r="I46" s="225"/>
    </row>
    <row r="47" spans="1:14" s="124" customFormat="1" ht="15" customHeight="1" x14ac:dyDescent="0.25">
      <c r="A47" s="86" t="s">
        <v>47</v>
      </c>
      <c r="B47" s="87">
        <f>LSUHSCS!B47+LSUHSCNO!B47+LSUAg!B47+PBRC!B47+SULaw!B47+SUAg!B47</f>
        <v>0</v>
      </c>
      <c r="C47" s="87">
        <f>LSUHSCS!C47+LSUHSCNO!C47+LSUAg!C47+PBRC!C47+SULaw!C47+SUAg!C47</f>
        <v>0</v>
      </c>
      <c r="D47" s="310">
        <f>LSUHSCS!D47+LSUHSCNO!D47+LSUAg!D47+PBRC!D47+SULaw!D47+SUAg!D47</f>
        <v>0</v>
      </c>
      <c r="E47" s="87">
        <f>LSUHSCS!E47+LSUHSCNO!E47+LSUAg!E47+PBRC!E47+SULaw!E47+SUAg!E47</f>
        <v>0</v>
      </c>
      <c r="F47" s="87">
        <f>E47-C47</f>
        <v>0</v>
      </c>
      <c r="G47" s="81">
        <f>IF(ISBLANK(F47),"  ",IF(C47&gt;0,F47/C47,IF(F47&gt;0,1,0)))</f>
        <v>0</v>
      </c>
      <c r="I47" s="226"/>
    </row>
    <row r="48" spans="1:14" ht="15" customHeight="1" x14ac:dyDescent="0.25">
      <c r="A48" s="75" t="s">
        <v>46</v>
      </c>
      <c r="B48" s="80"/>
      <c r="C48" s="80"/>
      <c r="D48" s="311"/>
      <c r="E48" s="80"/>
      <c r="F48" s="74"/>
      <c r="G48" s="66"/>
      <c r="I48" s="226"/>
    </row>
    <row r="49" spans="1:12" ht="15" customHeight="1" x14ac:dyDescent="0.25">
      <c r="A49" s="86" t="s">
        <v>198</v>
      </c>
      <c r="B49" s="87">
        <f>LSUHSCS!B49+LSUHSCNO!B49+LSUAg!B49+PBRC!B49+SULaw!B49+SUAg!B49</f>
        <v>0</v>
      </c>
      <c r="C49" s="87">
        <f>LSUHSCS!C49+LSUHSCNO!C49+LSUAg!C49+PBRC!C49+SULaw!C49+SUAg!C49</f>
        <v>0</v>
      </c>
      <c r="D49" s="310">
        <f>LSUHSCS!D49+LSUHSCNO!D49+LSUAg!D49+PBRC!D49+SULaw!D49+SUAg!D49</f>
        <v>17979941</v>
      </c>
      <c r="E49" s="87">
        <f>LSUHSCS!E49+LSUHSCNO!E49+LSUAg!E49+PBRC!E49+SULaw!E49+SUAg!E49</f>
        <v>0</v>
      </c>
      <c r="F49" s="87">
        <f>E49-C49</f>
        <v>0</v>
      </c>
      <c r="G49" s="81">
        <f>IF(ISBLANK(F49)," ",IF(C49&gt;0,F49/C49,IF(F49&gt;0,1,0)))</f>
        <v>0</v>
      </c>
      <c r="I49" s="226"/>
      <c r="L49" s="187"/>
    </row>
    <row r="50" spans="1:12" ht="15" customHeight="1" x14ac:dyDescent="0.25">
      <c r="A50" s="73"/>
      <c r="B50" s="65"/>
      <c r="C50" s="65"/>
      <c r="D50" s="305"/>
      <c r="E50" s="65"/>
      <c r="F50" s="65"/>
      <c r="G50" s="67"/>
      <c r="I50" s="225"/>
    </row>
    <row r="51" spans="1:12" s="124" customFormat="1" ht="15" customHeight="1" x14ac:dyDescent="0.25">
      <c r="A51" s="86" t="s">
        <v>48</v>
      </c>
      <c r="B51" s="87">
        <f>LSUHSCS!B51+LSUHSCNO!B51+LSUAg!B51+PBRC!B51+SULaw!B51+SUAg!B51</f>
        <v>0</v>
      </c>
      <c r="C51" s="87">
        <f>LSUHSCS!C51+LSUHSCNO!C51+LSUAg!C51+PBRC!C51+SULaw!C51+SUAg!C51</f>
        <v>0</v>
      </c>
      <c r="D51" s="310">
        <f>LSUHSCS!D51+LSUHSCNO!D51+LSUAg!D51+PBRC!D51+SULaw!D51+SUAg!D51</f>
        <v>0</v>
      </c>
      <c r="E51" s="87">
        <f>LSUHSCS!E51+LSUHSCNO!E51+LSUAg!E51+PBRC!E51+SULaw!E51+SUAg!E51</f>
        <v>0</v>
      </c>
      <c r="F51" s="87">
        <f>E51-C51</f>
        <v>0</v>
      </c>
      <c r="G51" s="81">
        <f>IF(ISBLANK(F51),"  ",IF(C51&gt;0,F51/C51,IF(F51&gt;0,1,0)))</f>
        <v>0</v>
      </c>
      <c r="I51" s="226"/>
    </row>
    <row r="52" spans="1:12" ht="15" customHeight="1" x14ac:dyDescent="0.25">
      <c r="A52" s="75" t="s">
        <v>46</v>
      </c>
      <c r="B52" s="74"/>
      <c r="C52" s="74"/>
      <c r="D52" s="307"/>
      <c r="E52" s="74"/>
      <c r="F52" s="74"/>
      <c r="G52" s="66"/>
      <c r="I52" s="225"/>
    </row>
    <row r="53" spans="1:12" s="124" customFormat="1" ht="15" customHeight="1" x14ac:dyDescent="0.25">
      <c r="A53" s="77" t="s">
        <v>49</v>
      </c>
      <c r="B53" s="87">
        <f>LSUHSCS!B53+LSUHSCNO!B53+LSUAg!B53+PBRC!B53+SULaw!B53+SUAg!B53</f>
        <v>111282119.38999999</v>
      </c>
      <c r="C53" s="87">
        <f>LSUHSCS!C53+LSUHSCNO!C53+LSUAg!C53+PBRC!C53+SULaw!C53+SUAg!C53</f>
        <v>116951318</v>
      </c>
      <c r="D53" s="310">
        <f>LSUHSCS!D53+LSUHSCNO!D53+LSUAg!D53+PBRC!D53+SULaw!D53+SUAg!D53</f>
        <v>823411318</v>
      </c>
      <c r="E53" s="87">
        <f>LSUHSCS!E53+LSUHSCNO!E53+LSUAg!E53+PBRC!E53+SULaw!E53+SUAg!E53</f>
        <v>118044952</v>
      </c>
      <c r="F53" s="87">
        <f>E53-C53</f>
        <v>1093634</v>
      </c>
      <c r="G53" s="81">
        <f>IF(ISBLANK(F53),"  ",IF(C53&gt;0,F53/C53,IF(F53&gt;0,1,0)))</f>
        <v>9.3511900396026325E-3</v>
      </c>
      <c r="I53" s="226"/>
    </row>
    <row r="54" spans="1:12" ht="15" customHeight="1" x14ac:dyDescent="0.25">
      <c r="A54" s="75" t="s">
        <v>46</v>
      </c>
      <c r="B54" s="74"/>
      <c r="C54" s="74"/>
      <c r="D54" s="307"/>
      <c r="E54" s="74"/>
      <c r="F54" s="74"/>
      <c r="G54" s="66"/>
      <c r="I54" s="225"/>
    </row>
    <row r="55" spans="1:12" s="124" customFormat="1" ht="15" customHeight="1" x14ac:dyDescent="0.25">
      <c r="A55" s="88" t="s">
        <v>50</v>
      </c>
      <c r="B55" s="87">
        <f>LSUHSCS!B55+LSUHSCNO!B55+LSUAg!B55+PBRC!B55+SULaw!B55+SUAg!B55</f>
        <v>14693713.189999999</v>
      </c>
      <c r="C55" s="87">
        <f>LSUHSCS!C55+LSUHSCNO!C55+LSUAg!C55+PBRC!C55+SULaw!C55+SUAg!C55</f>
        <v>19172484</v>
      </c>
      <c r="D55" s="310">
        <f>LSUHSCS!D55+LSUHSCNO!D55+LSUAg!D55+PBRC!D55+SULaw!D55+SUAg!D55</f>
        <v>19172484</v>
      </c>
      <c r="E55" s="87">
        <f>LSUHSCS!E55+LSUHSCNO!E55+LSUAg!E55+PBRC!E55+SULaw!E55+SUAg!E55</f>
        <v>16672484</v>
      </c>
      <c r="F55" s="87">
        <f>E55-C55</f>
        <v>-2500000</v>
      </c>
      <c r="G55" s="81">
        <f>IF(ISBLANK(F55),"  ",IF(C55&gt;0,F55/C55,IF(F55&gt;0,1,0)))</f>
        <v>-0.13039520596287887</v>
      </c>
      <c r="I55" s="226"/>
    </row>
    <row r="56" spans="1:12" ht="15" customHeight="1" x14ac:dyDescent="0.25">
      <c r="A56" s="77"/>
      <c r="B56" s="65"/>
      <c r="C56" s="65"/>
      <c r="D56" s="305"/>
      <c r="E56" s="65"/>
      <c r="F56" s="65"/>
      <c r="G56" s="90"/>
      <c r="I56" s="225"/>
    </row>
    <row r="57" spans="1:12" s="124" customFormat="1" ht="15" customHeight="1" x14ac:dyDescent="0.25">
      <c r="A57" s="77" t="s">
        <v>51</v>
      </c>
      <c r="B57" s="87">
        <f>LSUHSCS!B57+LSUHSCNO!B57+LSUAg!B57+PBRC!B57+SULaw!B57+SUAg!B57</f>
        <v>0</v>
      </c>
      <c r="C57" s="87">
        <f>LSUHSCS!C57+LSUHSCNO!C57+LSUAg!C57+PBRC!C57+SULaw!C57+SUAg!C57</f>
        <v>0</v>
      </c>
      <c r="D57" s="310">
        <f>LSUHSCS!D57+LSUHSCNO!D57+LSUAg!D57+PBRC!D57+SULaw!D57+SUAg!D57</f>
        <v>0</v>
      </c>
      <c r="E57" s="87">
        <f>LSUHSCS!E57+LSUHSCNO!E57+LSUAg!E57+PBRC!E57+SULaw!E57+SUAg!E57</f>
        <v>0</v>
      </c>
      <c r="F57" s="87">
        <f>E57-C57</f>
        <v>0</v>
      </c>
      <c r="G57" s="81">
        <f>IF(ISBLANK(F57),"  ",IF(C57&gt;0,F57/C57,IF(F57&gt;0,1,0)))</f>
        <v>0</v>
      </c>
      <c r="I57" s="226"/>
    </row>
    <row r="58" spans="1:12" ht="15" customHeight="1" x14ac:dyDescent="0.25">
      <c r="A58" s="75"/>
      <c r="B58" s="74"/>
      <c r="C58" s="74"/>
      <c r="D58" s="307"/>
      <c r="E58" s="74"/>
      <c r="F58" s="74"/>
      <c r="G58" s="66"/>
      <c r="I58" s="225"/>
    </row>
    <row r="59" spans="1:12" s="124" customFormat="1" ht="15" customHeight="1" x14ac:dyDescent="0.25">
      <c r="A59" s="91" t="s">
        <v>52</v>
      </c>
      <c r="B59" s="87">
        <f>B57+B55+B53+B51+B49+B47+-B45+B38</f>
        <v>376748515.57999998</v>
      </c>
      <c r="C59" s="87">
        <f>C57+C55+C53+C51+C49+C47+-C45+C38</f>
        <v>389596485</v>
      </c>
      <c r="D59" s="310">
        <f>D57+D55+D53+D51+D47+-D45+D38</f>
        <v>1096056485</v>
      </c>
      <c r="E59" s="87">
        <f>E57+E55+E53+E51+E47+-E45+E38</f>
        <v>409767983</v>
      </c>
      <c r="F59" s="87">
        <f>E59-C59</f>
        <v>20171498</v>
      </c>
      <c r="G59" s="81">
        <f>IF(ISBLANK(F59),"  ",IF(C59&gt;0,F59/C59,IF(F59&gt;0,1,0)))</f>
        <v>5.1775359318244361E-2</v>
      </c>
      <c r="I59" s="226"/>
    </row>
    <row r="60" spans="1:12" ht="15" customHeight="1" x14ac:dyDescent="0.25">
      <c r="A60" s="92"/>
      <c r="B60" s="74"/>
      <c r="C60" s="74"/>
      <c r="D60" s="307"/>
      <c r="E60" s="74"/>
      <c r="F60" s="74"/>
      <c r="G60" s="66" t="s">
        <v>46</v>
      </c>
      <c r="I60" s="225"/>
    </row>
    <row r="61" spans="1:12" ht="15" customHeight="1" x14ac:dyDescent="0.25">
      <c r="A61" s="93"/>
      <c r="B61" s="65"/>
      <c r="C61" s="65"/>
      <c r="D61" s="305"/>
      <c r="E61" s="65"/>
      <c r="F61" s="65"/>
      <c r="G61" s="67" t="s">
        <v>46</v>
      </c>
      <c r="I61" s="225"/>
    </row>
    <row r="62" spans="1:12" ht="15" customHeight="1" x14ac:dyDescent="0.25">
      <c r="A62" s="91" t="s">
        <v>53</v>
      </c>
      <c r="B62" s="65"/>
      <c r="C62" s="65"/>
      <c r="D62" s="305"/>
      <c r="E62" s="65"/>
      <c r="F62" s="65"/>
      <c r="G62" s="67"/>
      <c r="I62" s="225"/>
    </row>
    <row r="63" spans="1:12" ht="15" customHeight="1" x14ac:dyDescent="0.25">
      <c r="A63" s="73" t="s">
        <v>54</v>
      </c>
      <c r="B63" s="69">
        <f>LSUHSCS!B63+LSUHSCNO!B63+LSUAg!B63+PBRC!B63+SULaw!B63+SUAg!B63</f>
        <v>57161448.890000001</v>
      </c>
      <c r="C63" s="69">
        <f>LSUHSCS!C63+LSUHSCNO!C63+LSUAg!C63+PBRC!C63+SULaw!C63+SUAg!C63</f>
        <v>59589974.840000004</v>
      </c>
      <c r="D63" s="306">
        <f>LSUHSCS!D63+LSUHSCNO!D63+LSUAg!D63+PBRC!D63+SULaw!D63+SUAg!D63</f>
        <v>144096503.84</v>
      </c>
      <c r="E63" s="69">
        <f>LSUHSCS!E63+LSUHSCNO!E63+LSUAg!E63+PBRC!E63+SULaw!E63+SUAg!E63</f>
        <v>83812147.299999997</v>
      </c>
      <c r="F63" s="69">
        <f>E63-C63</f>
        <v>24222172.459999993</v>
      </c>
      <c r="G63" s="70">
        <f t="shared" ref="G63:G76" si="6">IF(ISBLANK(F63),"  ",IF(C63&gt;0,F63/C63,IF(F63&gt;0,1,0)))</f>
        <v>0.40648066264563626</v>
      </c>
      <c r="I63" s="225"/>
    </row>
    <row r="64" spans="1:12" ht="15" customHeight="1" x14ac:dyDescent="0.25">
      <c r="A64" s="75" t="s">
        <v>55</v>
      </c>
      <c r="B64" s="69">
        <f>LSUHSCS!B64+LSUHSCNO!B64+LSUAg!B64+PBRC!B64+SULaw!B64+SUAg!B64</f>
        <v>61061899.07</v>
      </c>
      <c r="C64" s="69">
        <f>LSUHSCS!C64+LSUHSCNO!C64+LSUAg!C64+PBRC!C64+SULaw!C64+SUAg!C64</f>
        <v>78977504.786853433</v>
      </c>
      <c r="D64" s="306">
        <f>LSUHSCS!D64+LSUHSCNO!D64+LSUAg!D64+PBRC!D64+SULaw!D64+SUAg!D64</f>
        <v>120792504.78685343</v>
      </c>
      <c r="E64" s="69">
        <f>LSUHSCS!E64+LSUHSCNO!E64+LSUAg!E64+PBRC!E64+SULaw!E64+SUAg!E64</f>
        <v>79060095</v>
      </c>
      <c r="F64" s="69">
        <f>E64-C64</f>
        <v>82590.213146567345</v>
      </c>
      <c r="G64" s="70">
        <f t="shared" si="6"/>
        <v>1.0457435110094195E-3</v>
      </c>
      <c r="I64" s="225"/>
    </row>
    <row r="65" spans="1:9" ht="15" customHeight="1" x14ac:dyDescent="0.25">
      <c r="A65" s="75" t="s">
        <v>56</v>
      </c>
      <c r="B65" s="69">
        <f>LSUHSCS!B65+LSUHSCNO!B65+LSUAg!B65+PBRC!B65+SULaw!B65+SUAg!B65</f>
        <v>41083594.649999999</v>
      </c>
      <c r="C65" s="69">
        <f>LSUHSCS!C65+LSUHSCNO!C65+LSUAg!C65+PBRC!C65+SULaw!C65+SUAg!C65</f>
        <v>57760348.438623555</v>
      </c>
      <c r="D65" s="306">
        <f>LSUHSCS!D65+LSUHSCNO!D65+LSUAg!D65+PBRC!D65+SULaw!D65+SUAg!D65</f>
        <v>565907348.43862355</v>
      </c>
      <c r="E65" s="69">
        <f>LSUHSCS!E65+LSUHSCNO!E65+LSUAg!E65+PBRC!E65+SULaw!E65+SUAg!E65</f>
        <v>49632572.600000001</v>
      </c>
      <c r="F65" s="69">
        <f t="shared" ref="F65:F76" si="7">E65-C65</f>
        <v>-8127775.8386235535</v>
      </c>
      <c r="G65" s="70">
        <f t="shared" si="6"/>
        <v>-0.14071549182671864</v>
      </c>
      <c r="I65" s="225"/>
    </row>
    <row r="66" spans="1:9" ht="15" customHeight="1" x14ac:dyDescent="0.25">
      <c r="A66" s="75" t="s">
        <v>57</v>
      </c>
      <c r="B66" s="69">
        <f>LSUHSCS!B66+LSUHSCNO!B66+LSUAg!B66+PBRC!B66+SULaw!B66+SUAg!B66</f>
        <v>35360343.590999998</v>
      </c>
      <c r="C66" s="69">
        <f>LSUHSCS!C66+LSUHSCNO!C66+LSUAg!C66+PBRC!C66+SULaw!C66+SUAg!C66</f>
        <v>36699906.872052424</v>
      </c>
      <c r="D66" s="306">
        <f>LSUHSCS!D66+LSUHSCNO!D66+LSUAg!D66+PBRC!D66+SULaw!D66+SUAg!D66</f>
        <v>44035906.872052424</v>
      </c>
      <c r="E66" s="69">
        <f>LSUHSCS!E66+LSUHSCNO!E66+LSUAg!E66+PBRC!E66+SULaw!E66+SUAg!E66</f>
        <v>39675274.619999997</v>
      </c>
      <c r="F66" s="69">
        <f t="shared" si="7"/>
        <v>2975367.7479475737</v>
      </c>
      <c r="G66" s="70">
        <f t="shared" si="6"/>
        <v>8.107289640599509E-2</v>
      </c>
      <c r="I66" s="225"/>
    </row>
    <row r="67" spans="1:9" ht="15" customHeight="1" x14ac:dyDescent="0.25">
      <c r="A67" s="75" t="s">
        <v>58</v>
      </c>
      <c r="B67" s="69">
        <f>LSUHSCS!B67+LSUHSCNO!B67+LSUAg!B67+PBRC!B67+SULaw!B67+SUAg!B67</f>
        <v>8952507.7699999996</v>
      </c>
      <c r="C67" s="69">
        <f>LSUHSCS!C67+LSUHSCNO!C67+LSUAg!C67+PBRC!C67+SULaw!C67+SUAg!C67</f>
        <v>9730683.870000001</v>
      </c>
      <c r="D67" s="306">
        <f>LSUHSCS!D67+LSUHSCNO!D67+LSUAg!D67+PBRC!D67+SULaw!D67+SUAg!D67</f>
        <v>12006683.870000001</v>
      </c>
      <c r="E67" s="69">
        <f>LSUHSCS!E67+LSUHSCNO!E67+LSUAg!E67+PBRC!E67+SULaw!E67+SUAg!E67</f>
        <v>10198597.5</v>
      </c>
      <c r="F67" s="69">
        <f t="shared" si="7"/>
        <v>467913.62999999896</v>
      </c>
      <c r="G67" s="70">
        <f t="shared" si="6"/>
        <v>4.8086407517830387E-2</v>
      </c>
      <c r="I67" s="225"/>
    </row>
    <row r="68" spans="1:9" ht="15" customHeight="1" x14ac:dyDescent="0.25">
      <c r="A68" s="75" t="s">
        <v>59</v>
      </c>
      <c r="B68" s="69">
        <f>LSUHSCS!B68+LSUHSCNO!B68+LSUAg!B68+PBRC!B68+SULaw!B68+SUAg!B68</f>
        <v>116600208.14</v>
      </c>
      <c r="C68" s="69">
        <f>LSUHSCS!C68+LSUHSCNO!C68+LSUAg!C68+PBRC!C68+SULaw!C68+SUAg!C68</f>
        <v>86015084.046513647</v>
      </c>
      <c r="D68" s="306">
        <f>LSUHSCS!D68+LSUHSCNO!D68+LSUAg!D68+PBRC!D68+SULaw!D68+SUAg!D68</f>
        <v>139479034.04651365</v>
      </c>
      <c r="E68" s="69">
        <f>LSUHSCS!E68+LSUHSCNO!E68+LSUAg!E68+PBRC!E68+SULaw!E68+SUAg!E68</f>
        <v>83572354.200000003</v>
      </c>
      <c r="F68" s="69">
        <f t="shared" si="7"/>
        <v>-2442729.8465136439</v>
      </c>
      <c r="G68" s="70">
        <f t="shared" si="6"/>
        <v>-2.8398854382246604E-2</v>
      </c>
      <c r="I68" s="225"/>
    </row>
    <row r="69" spans="1:9" ht="15" customHeight="1" x14ac:dyDescent="0.25">
      <c r="A69" s="75" t="s">
        <v>60</v>
      </c>
      <c r="B69" s="69">
        <f>LSUHSCS!B69+LSUHSCNO!B69+LSUAg!B69+PBRC!B69+SULaw!B69+SUAg!B69</f>
        <v>7594995</v>
      </c>
      <c r="C69" s="69">
        <f>LSUHSCS!C69+LSUHSCNO!C69+LSUAg!C69+PBRC!C69+SULaw!C69+SUAg!C69</f>
        <v>8092405</v>
      </c>
      <c r="D69" s="306">
        <f>LSUHSCS!D69+LSUHSCNO!D69+LSUAg!D69+PBRC!D69+SULaw!D69+SUAg!D69</f>
        <v>11723696</v>
      </c>
      <c r="E69" s="69">
        <f>LSUHSCS!E69+LSUHSCNO!E69+LSUAg!E69+PBRC!E69+SULaw!E69+SUAg!E69</f>
        <v>8786747</v>
      </c>
      <c r="F69" s="69">
        <f t="shared" si="7"/>
        <v>694342</v>
      </c>
      <c r="G69" s="70">
        <f t="shared" si="6"/>
        <v>8.5801686890362008E-2</v>
      </c>
      <c r="I69" s="225"/>
    </row>
    <row r="70" spans="1:9" ht="15" customHeight="1" x14ac:dyDescent="0.25">
      <c r="A70" s="75" t="s">
        <v>61</v>
      </c>
      <c r="B70" s="69">
        <f>LSUHSCS!B70+LSUHSCNO!B70+LSUAg!B70+PBRC!B70+SULaw!B70+SUAg!B70</f>
        <v>43912876.758999996</v>
      </c>
      <c r="C70" s="69">
        <f>LSUHSCS!C70+LSUHSCNO!C70+LSUAg!C70+PBRC!C70+SULaw!C70+SUAg!C70</f>
        <v>47006863.135956943</v>
      </c>
      <c r="D70" s="306">
        <f>LSUHSCS!D70+LSUHSCNO!D70+LSUAg!D70+PBRC!D70+SULaw!D70+SUAg!D70</f>
        <v>52074863.135956943</v>
      </c>
      <c r="E70" s="69">
        <f>LSUHSCS!E70+LSUHSCNO!E70+LSUAg!E70+PBRC!E70+SULaw!E70+SUAg!E70</f>
        <v>48766847</v>
      </c>
      <c r="F70" s="69">
        <f t="shared" si="7"/>
        <v>1759983.864043057</v>
      </c>
      <c r="G70" s="70">
        <f t="shared" si="6"/>
        <v>3.7440997901789223E-2</v>
      </c>
      <c r="I70" s="225"/>
    </row>
    <row r="71" spans="1:9" s="124" customFormat="1" ht="15" customHeight="1" x14ac:dyDescent="0.25">
      <c r="A71" s="94" t="s">
        <v>62</v>
      </c>
      <c r="B71" s="87">
        <f>SUM(B63:B70)</f>
        <v>371727873.87</v>
      </c>
      <c r="C71" s="87">
        <f>SUM(C63:C70)</f>
        <v>383872770.99000001</v>
      </c>
      <c r="D71" s="310">
        <f>SUM(D63:D70)</f>
        <v>1090116540.99</v>
      </c>
      <c r="E71" s="87">
        <f>SUM(E63:E70)</f>
        <v>403504635.22000003</v>
      </c>
      <c r="F71" s="87">
        <f t="shared" si="7"/>
        <v>19631864.230000019</v>
      </c>
      <c r="G71" s="81">
        <f t="shared" si="6"/>
        <v>5.114159094788058E-2</v>
      </c>
      <c r="I71" s="226"/>
    </row>
    <row r="72" spans="1:9" ht="15" customHeight="1" x14ac:dyDescent="0.25">
      <c r="A72" s="75" t="s">
        <v>63</v>
      </c>
      <c r="B72" s="69">
        <f>LSUHSCS!B72+LSUHSCNO!B72+LSUAg!B72+PBRC!B72+SULaw!B72+SUAg!B72</f>
        <v>3791730.63</v>
      </c>
      <c r="C72" s="69">
        <f>LSUHSCS!C72+LSUHSCNO!C72+LSUAg!C72+PBRC!C72+SULaw!C72+SUAg!C72</f>
        <v>4204241</v>
      </c>
      <c r="D72" s="306">
        <f>LSUHSCS!D72+LSUHSCNO!D72+LSUAg!D72+PBRC!D72+SULaw!D72+SUAg!D72</f>
        <v>4204241</v>
      </c>
      <c r="E72" s="69">
        <f>LSUHSCS!E72+LSUHSCNO!E72+LSUAg!E72+PBRC!E72+SULaw!E72+SUAg!E72</f>
        <v>4230790</v>
      </c>
      <c r="F72" s="69">
        <f t="shared" si="7"/>
        <v>26549</v>
      </c>
      <c r="G72" s="70">
        <f t="shared" si="6"/>
        <v>6.3148140175598878E-3</v>
      </c>
      <c r="I72" s="225"/>
    </row>
    <row r="73" spans="1:9" ht="15" customHeight="1" x14ac:dyDescent="0.25">
      <c r="A73" s="75" t="s">
        <v>64</v>
      </c>
      <c r="B73" s="69">
        <f>LSUHSCS!B73+LSUHSCNO!B73+LSUAg!B73+PBRC!B73+SULaw!B73+SUAg!B73</f>
        <v>1428911.2999999998</v>
      </c>
      <c r="C73" s="69">
        <f>LSUHSCS!C73+LSUHSCNO!C73+LSUAg!C73+PBRC!C73+SULaw!C73+SUAg!C73</f>
        <v>1519473</v>
      </c>
      <c r="D73" s="306">
        <f>LSUHSCS!D73+LSUHSCNO!D73+LSUAg!D73+PBRC!D73+SULaw!D73+SUAg!D73</f>
        <v>6597473</v>
      </c>
      <c r="E73" s="69">
        <f>LSUHSCS!E73+LSUHSCNO!E73+LSUAg!E73+PBRC!E73+SULaw!E73+SUAg!E73</f>
        <v>2032559</v>
      </c>
      <c r="F73" s="69">
        <f t="shared" si="7"/>
        <v>513086</v>
      </c>
      <c r="G73" s="70">
        <f t="shared" si="6"/>
        <v>0.33767365395765503</v>
      </c>
      <c r="I73" s="225"/>
    </row>
    <row r="74" spans="1:9" ht="15" customHeight="1" x14ac:dyDescent="0.25">
      <c r="A74" s="75" t="s">
        <v>65</v>
      </c>
      <c r="B74" s="69">
        <f>LSUHSCS!B74+LSUHSCNO!B74+LSUAg!B74+PBRC!B74+SULaw!B74+SUAg!B74</f>
        <v>0</v>
      </c>
      <c r="C74" s="69">
        <f>LSUHSCS!C74+LSUHSCNO!C74+LSUAg!C74+PBRC!C74+SULaw!C74+SUAg!C74</f>
        <v>0</v>
      </c>
      <c r="D74" s="306">
        <f>LSUHSCS!D74+LSUHSCNO!D74+LSUAg!D74+PBRC!D74+SULaw!D74+SUAg!D74</f>
        <v>0</v>
      </c>
      <c r="E74" s="69">
        <f>LSUHSCS!E74+LSUHSCNO!E74+LSUAg!E74+PBRC!E74+SULaw!E74+SUAg!E74</f>
        <v>0</v>
      </c>
      <c r="F74" s="69">
        <f t="shared" si="7"/>
        <v>0</v>
      </c>
      <c r="G74" s="70">
        <f t="shared" si="6"/>
        <v>0</v>
      </c>
      <c r="I74" s="225"/>
    </row>
    <row r="75" spans="1:9" ht="15" customHeight="1" x14ac:dyDescent="0.25">
      <c r="A75" s="75" t="s">
        <v>66</v>
      </c>
      <c r="B75" s="69">
        <f>LSUHSCS!B75+LSUHSCNO!B75+LSUAg!B75+PBRC!B75+SULaw!B75+SUAg!B75</f>
        <v>0</v>
      </c>
      <c r="C75" s="69">
        <f>LSUHSCS!C75+LSUHSCNO!C75+LSUAg!C75+PBRC!C75+SULaw!C75+SUAg!C75</f>
        <v>0</v>
      </c>
      <c r="D75" s="306">
        <f>LSUHSCS!D75+LSUHSCNO!D75+LSUAg!D75+PBRC!D75+SULaw!D75+SUAg!D75</f>
        <v>13118171</v>
      </c>
      <c r="E75" s="69">
        <f>LSUHSCS!E75+LSUHSCNO!E75+LSUAg!E75+PBRC!E75+SULaw!E75+SUAg!E75</f>
        <v>0</v>
      </c>
      <c r="F75" s="69">
        <f t="shared" si="7"/>
        <v>0</v>
      </c>
      <c r="G75" s="70">
        <f t="shared" si="6"/>
        <v>0</v>
      </c>
      <c r="I75" s="225"/>
    </row>
    <row r="76" spans="1:9" s="124" customFormat="1" ht="15" customHeight="1" x14ac:dyDescent="0.25">
      <c r="A76" s="95" t="s">
        <v>67</v>
      </c>
      <c r="B76" s="87">
        <f>SUM(B71:B75)</f>
        <v>376948515.80000001</v>
      </c>
      <c r="C76" s="87">
        <f>SUM(C71:C75)</f>
        <v>389596484.99000001</v>
      </c>
      <c r="D76" s="310">
        <f>SUM(D71:D75)</f>
        <v>1114036425.99</v>
      </c>
      <c r="E76" s="87">
        <f>SUM(E71:E75)</f>
        <v>409767984.22000003</v>
      </c>
      <c r="F76" s="87">
        <f t="shared" si="7"/>
        <v>20171499.230000019</v>
      </c>
      <c r="G76" s="81">
        <f t="shared" si="6"/>
        <v>5.1775362476686029E-2</v>
      </c>
      <c r="I76" s="226"/>
    </row>
    <row r="77" spans="1:9" ht="15" customHeight="1" x14ac:dyDescent="0.25">
      <c r="A77" s="93"/>
      <c r="B77" s="65"/>
      <c r="C77" s="65"/>
      <c r="D77" s="305"/>
      <c r="E77" s="65"/>
      <c r="F77" s="65"/>
      <c r="G77" s="67"/>
      <c r="I77" s="225"/>
    </row>
    <row r="78" spans="1:9" ht="15" customHeight="1" x14ac:dyDescent="0.25">
      <c r="A78" s="91" t="s">
        <v>68</v>
      </c>
      <c r="B78" s="65"/>
      <c r="C78" s="65"/>
      <c r="D78" s="305"/>
      <c r="E78" s="65"/>
      <c r="F78" s="65"/>
      <c r="G78" s="67"/>
      <c r="I78" s="225"/>
    </row>
    <row r="79" spans="1:9" ht="15" customHeight="1" x14ac:dyDescent="0.25">
      <c r="A79" s="73" t="s">
        <v>69</v>
      </c>
      <c r="B79" s="69">
        <f>LSUHSCS!B79+LSUHSCNO!B79+LSUAg!B79+PBRC!B79+SULaw!B79+SUAg!B79</f>
        <v>155664187.06999999</v>
      </c>
      <c r="C79" s="69">
        <f>LSUHSCS!C79+LSUHSCNO!C79+LSUAg!C79+PBRC!C79+SULaw!C79+SUAg!C79</f>
        <v>159005753.39835313</v>
      </c>
      <c r="D79" s="306">
        <f>LSUHSCS!D79+LSUHSCNO!D79+LSUAg!D79+PBRC!D79+SULaw!D79+SUAg!D79</f>
        <v>394270417.39835316</v>
      </c>
      <c r="E79" s="69">
        <f>LSUHSCS!E79+LSUHSCNO!E79+LSUAg!E79+PBRC!E79+SULaw!E79+SUAg!E79</f>
        <v>172757789.24668491</v>
      </c>
      <c r="F79" s="69">
        <f>E79-C79</f>
        <v>13752035.848331779</v>
      </c>
      <c r="G79" s="70">
        <f t="shared" ref="G79:G97" si="8">IF(ISBLANK(F79),"  ",IF(C79&gt;0,F79/C79,IF(F79&gt;0,1,0)))</f>
        <v>8.6487661951949305E-2</v>
      </c>
      <c r="I79" s="225"/>
    </row>
    <row r="80" spans="1:9" ht="15" customHeight="1" x14ac:dyDescent="0.25">
      <c r="A80" s="75" t="s">
        <v>70</v>
      </c>
      <c r="B80" s="69">
        <f>LSUHSCS!B80+LSUHSCNO!B80+LSUAg!B80+PBRC!B80+SULaw!B80+SUAg!B80</f>
        <v>5981374.7289999994</v>
      </c>
      <c r="C80" s="69">
        <f>LSUHSCS!C80+LSUHSCNO!C80+LSUAg!C80+PBRC!C80+SULaw!C80+SUAg!C80</f>
        <v>5019310.9885894218</v>
      </c>
      <c r="D80" s="306">
        <f>LSUHSCS!D80+LSUHSCNO!D80+LSUAg!D80+PBRC!D80+SULaw!D80+SUAg!D80</f>
        <v>58950310.988589421</v>
      </c>
      <c r="E80" s="69">
        <f>LSUHSCS!E80+LSUHSCNO!E80+LSUAg!E80+PBRC!E80+SULaw!E80+SUAg!E80</f>
        <v>7769968.4481327552</v>
      </c>
      <c r="F80" s="69">
        <f>E80-C80</f>
        <v>2750657.4595433334</v>
      </c>
      <c r="G80" s="70">
        <f t="shared" si="8"/>
        <v>0.5480149498201049</v>
      </c>
      <c r="I80" s="225"/>
    </row>
    <row r="81" spans="1:9" ht="15" customHeight="1" x14ac:dyDescent="0.25">
      <c r="A81" s="75" t="s">
        <v>71</v>
      </c>
      <c r="B81" s="69">
        <f>LSUHSCS!B81+LSUHSCNO!B81+LSUAg!B81+PBRC!B81+SULaw!B81+SUAg!B81</f>
        <v>74172159.140000001</v>
      </c>
      <c r="C81" s="69">
        <f>LSUHSCS!C81+LSUHSCNO!C81+LSUAg!C81+PBRC!C81+SULaw!C81+SUAg!C81</f>
        <v>79084135.013599366</v>
      </c>
      <c r="D81" s="306">
        <f>LSUHSCS!D81+LSUHSCNO!D81+LSUAg!D81+PBRC!D81+SULaw!D81+SUAg!D81</f>
        <v>133338145.01359937</v>
      </c>
      <c r="E81" s="69">
        <f>LSUHSCS!E81+LSUHSCNO!E81+LSUAg!E81+PBRC!E81+SULaw!E81+SUAg!E81</f>
        <v>89741475.662324548</v>
      </c>
      <c r="F81" s="69">
        <f t="shared" ref="F81:F96" si="9">E81-C81</f>
        <v>10657340.648725182</v>
      </c>
      <c r="G81" s="70">
        <f t="shared" si="8"/>
        <v>0.13475952726665769</v>
      </c>
      <c r="I81" s="225"/>
    </row>
    <row r="82" spans="1:9" s="124" customFormat="1" ht="15" customHeight="1" x14ac:dyDescent="0.25">
      <c r="A82" s="94" t="s">
        <v>72</v>
      </c>
      <c r="B82" s="87">
        <f>SUM(B79:B81)</f>
        <v>235817720.93900001</v>
      </c>
      <c r="C82" s="87">
        <f>SUM(C79:C81)</f>
        <v>243109199.40054193</v>
      </c>
      <c r="D82" s="310">
        <f>SUM(D79:D81)</f>
        <v>586558873.4005419</v>
      </c>
      <c r="E82" s="87">
        <f>SUM(E79:E81)</f>
        <v>270269233.35714221</v>
      </c>
      <c r="F82" s="87">
        <f t="shared" si="9"/>
        <v>27160033.956600279</v>
      </c>
      <c r="G82" s="81">
        <f t="shared" si="8"/>
        <v>0.11171948253530276</v>
      </c>
      <c r="I82" s="226"/>
    </row>
    <row r="83" spans="1:9" ht="15" customHeight="1" x14ac:dyDescent="0.25">
      <c r="A83" s="75" t="s">
        <v>73</v>
      </c>
      <c r="B83" s="69">
        <f>LSUHSCS!B83+LSUHSCNO!B83+LSUAg!B83+PBRC!B83+SULaw!B83+SUAg!B83</f>
        <v>598553.96000000008</v>
      </c>
      <c r="C83" s="69">
        <f>LSUHSCS!C83+LSUHSCNO!C83+LSUAg!C83+PBRC!C83+SULaw!C83+SUAg!C83</f>
        <v>2433844.0238928217</v>
      </c>
      <c r="D83" s="306">
        <f>LSUHSCS!D83+LSUHSCNO!D83+LSUAg!D83+PBRC!D83+SULaw!D83+SUAg!D83</f>
        <v>4143844.0238928217</v>
      </c>
      <c r="E83" s="69">
        <f>LSUHSCS!E83+LSUHSCNO!E83+LSUAg!E83+PBRC!E83+SULaw!E83+SUAg!E83</f>
        <v>2695783.8843906866</v>
      </c>
      <c r="F83" s="69">
        <f t="shared" si="9"/>
        <v>261939.86049786489</v>
      </c>
      <c r="G83" s="70">
        <f t="shared" si="8"/>
        <v>0.10762393067362802</v>
      </c>
      <c r="I83" s="225"/>
    </row>
    <row r="84" spans="1:9" ht="15" customHeight="1" x14ac:dyDescent="0.25">
      <c r="A84" s="75" t="s">
        <v>74</v>
      </c>
      <c r="B84" s="69">
        <f>LSUHSCS!B84+LSUHSCNO!B84+LSUAg!B84+PBRC!B84+SULaw!B84+SUAg!B84</f>
        <v>57834873.030000009</v>
      </c>
      <c r="C84" s="69">
        <f>LSUHSCS!C84+LSUHSCNO!C84+LSUAg!C84+PBRC!C84+SULaw!C84+SUAg!C84</f>
        <v>57718918.245342508</v>
      </c>
      <c r="D84" s="306">
        <f>LSUHSCS!D84+LSUHSCNO!D84+LSUAg!D84+PBRC!D84+SULaw!D84+SUAg!D84</f>
        <v>73918807.245342508</v>
      </c>
      <c r="E84" s="69">
        <f>LSUHSCS!E84+LSUHSCNO!E84+LSUAg!E84+PBRC!E84+SULaw!E84+SUAg!E84</f>
        <v>56219222.122639731</v>
      </c>
      <c r="F84" s="69">
        <f t="shared" si="9"/>
        <v>-1499696.1227027774</v>
      </c>
      <c r="G84" s="70">
        <f t="shared" si="8"/>
        <v>-2.5982748261637628E-2</v>
      </c>
      <c r="I84" s="225"/>
    </row>
    <row r="85" spans="1:9" ht="15" customHeight="1" x14ac:dyDescent="0.25">
      <c r="A85" s="75" t="s">
        <v>75</v>
      </c>
      <c r="B85" s="69">
        <f>LSUHSCS!B85+LSUHSCNO!B85+LSUAg!B85+PBRC!B85+SULaw!B85+SUAg!B85</f>
        <v>9925559.8100000005</v>
      </c>
      <c r="C85" s="69">
        <f>LSUHSCS!C85+LSUHSCNO!C85+LSUAg!C85+PBRC!C85+SULaw!C85+SUAg!C85</f>
        <v>11463557.654209359</v>
      </c>
      <c r="D85" s="306">
        <f>LSUHSCS!D85+LSUHSCNO!D85+LSUAg!D85+PBRC!D85+SULaw!D85+SUAg!D85</f>
        <v>30884918.654209357</v>
      </c>
      <c r="E85" s="69">
        <f>LSUHSCS!E85+LSUHSCNO!E85+LSUAg!E85+PBRC!E85+SULaw!E85+SUAg!E85</f>
        <v>14875169.728873938</v>
      </c>
      <c r="F85" s="69">
        <f t="shared" si="9"/>
        <v>3411612.0746645797</v>
      </c>
      <c r="G85" s="70">
        <f t="shared" si="8"/>
        <v>0.29760499991133671</v>
      </c>
      <c r="I85" s="225"/>
    </row>
    <row r="86" spans="1:9" s="124" customFormat="1" ht="15" customHeight="1" x14ac:dyDescent="0.25">
      <c r="A86" s="78" t="s">
        <v>76</v>
      </c>
      <c r="B86" s="87">
        <f>SUM(B83:B85)</f>
        <v>68358986.800000012</v>
      </c>
      <c r="C86" s="87">
        <f>SUM(C83:C85)</f>
        <v>71616319.923444688</v>
      </c>
      <c r="D86" s="310">
        <f>SUM(D83:D85)</f>
        <v>108947569.92344469</v>
      </c>
      <c r="E86" s="87">
        <f>SUM(E83:E85)</f>
        <v>73790175.735904366</v>
      </c>
      <c r="F86" s="87">
        <f t="shared" si="9"/>
        <v>2173855.8124596775</v>
      </c>
      <c r="G86" s="81">
        <f t="shared" si="8"/>
        <v>3.0354196009840389E-2</v>
      </c>
      <c r="I86" s="226"/>
    </row>
    <row r="87" spans="1:9" ht="15" customHeight="1" x14ac:dyDescent="0.25">
      <c r="A87" s="75" t="s">
        <v>77</v>
      </c>
      <c r="B87" s="69">
        <f>LSUHSCS!B87+LSUHSCNO!B87+LSUAg!B87+PBRC!B87+SULaw!B87+SUAg!B87</f>
        <v>4554339.37</v>
      </c>
      <c r="C87" s="69">
        <f>LSUHSCS!C87+LSUHSCNO!C87+LSUAg!C87+PBRC!C87+SULaw!C87+SUAg!C87</f>
        <v>6030529.3122362942</v>
      </c>
      <c r="D87" s="306">
        <f>LSUHSCS!D87+LSUHSCNO!D87+LSUAg!D87+PBRC!D87+SULaw!D87+SUAg!D87</f>
        <v>34056529.312236294</v>
      </c>
      <c r="E87" s="69">
        <f>LSUHSCS!E87+LSUHSCNO!E87+LSUAg!E87+PBRC!E87+SULaw!E87+SUAg!E87</f>
        <v>5058290.1672747508</v>
      </c>
      <c r="F87" s="69">
        <f t="shared" si="9"/>
        <v>-972239.14496154338</v>
      </c>
      <c r="G87" s="70">
        <f t="shared" si="8"/>
        <v>-0.16121953722848403</v>
      </c>
      <c r="I87" s="225"/>
    </row>
    <row r="88" spans="1:9" ht="15" customHeight="1" x14ac:dyDescent="0.25">
      <c r="A88" s="75" t="s">
        <v>78</v>
      </c>
      <c r="B88" s="69">
        <f>LSUHSCS!B88+LSUHSCNO!B88+LSUAg!B88+PBRC!B88+SULaw!B88+SUAg!B88</f>
        <v>41038651.250999987</v>
      </c>
      <c r="C88" s="69">
        <f>LSUHSCS!C88+LSUHSCNO!C88+LSUAg!C88+PBRC!C88+SULaw!C88+SUAg!C88</f>
        <v>41175357.956729569</v>
      </c>
      <c r="D88" s="306">
        <f>LSUHSCS!D88+LSUHSCNO!D88+LSUAg!D88+PBRC!D88+SULaw!D88+SUAg!D88</f>
        <v>345828440.95672959</v>
      </c>
      <c r="E88" s="69">
        <f>LSUHSCS!E88+LSUHSCNO!E88+LSUAg!E88+PBRC!E88+SULaw!E88+SUAg!E88</f>
        <v>28996958.044185642</v>
      </c>
      <c r="F88" s="69">
        <f t="shared" si="9"/>
        <v>-12178399.912543926</v>
      </c>
      <c r="G88" s="70">
        <f t="shared" si="8"/>
        <v>-0.29576913272598587</v>
      </c>
      <c r="I88" s="225"/>
    </row>
    <row r="89" spans="1:9" ht="15" customHeight="1" x14ac:dyDescent="0.25">
      <c r="A89" s="75" t="s">
        <v>79</v>
      </c>
      <c r="B89" s="69">
        <f>LSUHSCS!B89+LSUHSCNO!B89+LSUAg!B89+PBRC!B89+SULaw!B89+SUAg!B89</f>
        <v>262147.28000000003</v>
      </c>
      <c r="C89" s="69">
        <f>LSUHSCS!C89+LSUHSCNO!C89+LSUAg!C89+PBRC!C89+SULaw!C89+SUAg!C89</f>
        <v>262124</v>
      </c>
      <c r="D89" s="306">
        <f>LSUHSCS!D89+LSUHSCNO!D89+LSUAg!D89+PBRC!D89+SULaw!D89+SUAg!D89</f>
        <v>1177574</v>
      </c>
      <c r="E89" s="69">
        <f>LSUHSCS!E89+LSUHSCNO!E89+LSUAg!E89+PBRC!E89+SULaw!E89+SUAg!E89</f>
        <v>263884</v>
      </c>
      <c r="F89" s="69">
        <f t="shared" si="9"/>
        <v>1760</v>
      </c>
      <c r="G89" s="70">
        <f t="shared" si="8"/>
        <v>6.714379453998871E-3</v>
      </c>
      <c r="I89" s="225"/>
    </row>
    <row r="90" spans="1:9" ht="15" customHeight="1" x14ac:dyDescent="0.25">
      <c r="A90" s="75" t="s">
        <v>80</v>
      </c>
      <c r="B90" s="69">
        <f>LSUHSCS!B90+LSUHSCNO!B90+LSUAg!B90+PBRC!B90+SULaw!B90+SUAg!B90</f>
        <v>23327711.469999999</v>
      </c>
      <c r="C90" s="69">
        <f>LSUHSCS!C90+LSUHSCNO!C90+LSUAg!C90+PBRC!C90+SULaw!C90+SUAg!C90</f>
        <v>19505863</v>
      </c>
      <c r="D90" s="306">
        <f>LSUHSCS!D90+LSUHSCNO!D90+LSUAg!D90+PBRC!D90+SULaw!D90+SUAg!D90</f>
        <v>19505863</v>
      </c>
      <c r="E90" s="69">
        <f>LSUHSCS!E90+LSUHSCNO!E90+LSUAg!E90+PBRC!E90+SULaw!E90+SUAg!E90</f>
        <v>24220279</v>
      </c>
      <c r="F90" s="69">
        <f t="shared" si="9"/>
        <v>4714416</v>
      </c>
      <c r="G90" s="70">
        <f t="shared" si="8"/>
        <v>0.24169225427247182</v>
      </c>
      <c r="I90" s="225"/>
    </row>
    <row r="91" spans="1:9" s="124" customFormat="1" ht="15" customHeight="1" x14ac:dyDescent="0.25">
      <c r="A91" s="78" t="s">
        <v>81</v>
      </c>
      <c r="B91" s="87">
        <f>SUM(B87:B90)</f>
        <v>69182849.370999992</v>
      </c>
      <c r="C91" s="87">
        <f>SUM(C87:C90)</f>
        <v>66973874.268965863</v>
      </c>
      <c r="D91" s="310">
        <f>SUM(D87:D90)</f>
        <v>400568407.2689659</v>
      </c>
      <c r="E91" s="87">
        <f>SUM(E87:E90)</f>
        <v>58539411.211460397</v>
      </c>
      <c r="F91" s="87">
        <f t="shared" si="9"/>
        <v>-8434463.057505466</v>
      </c>
      <c r="G91" s="81">
        <f t="shared" si="8"/>
        <v>-0.12593661557688623</v>
      </c>
      <c r="I91" s="226"/>
    </row>
    <row r="92" spans="1:9" ht="15" customHeight="1" x14ac:dyDescent="0.25">
      <c r="A92" s="75" t="s">
        <v>82</v>
      </c>
      <c r="B92" s="69">
        <f>LSUHSCS!B92+LSUHSCNO!B92+LSUAg!B92+PBRC!B92+SULaw!B92+SUAg!B92</f>
        <v>3146031.26</v>
      </c>
      <c r="C92" s="69">
        <f>LSUHSCS!C92+LSUHSCNO!C92+LSUAg!C92+PBRC!C92+SULaw!C92+SUAg!C92</f>
        <v>2637091.3970475248</v>
      </c>
      <c r="D92" s="306">
        <f>LSUHSCS!D92+LSUHSCNO!D92+LSUAg!D92+PBRC!D92+SULaw!D92+SUAg!D92</f>
        <v>12367091.397047525</v>
      </c>
      <c r="E92" s="69">
        <f>LSUHSCS!E92+LSUHSCNO!E92+LSUAg!E92+PBRC!E92+SULaw!E92+SUAg!E92</f>
        <v>6007369.9154930338</v>
      </c>
      <c r="F92" s="69">
        <f t="shared" si="9"/>
        <v>3370278.518445509</v>
      </c>
      <c r="G92" s="70">
        <f t="shared" si="8"/>
        <v>1.2780287108057222</v>
      </c>
      <c r="I92" s="225"/>
    </row>
    <row r="93" spans="1:9" ht="15" customHeight="1" x14ac:dyDescent="0.25">
      <c r="A93" s="75" t="s">
        <v>83</v>
      </c>
      <c r="B93" s="69">
        <f>LSUHSCS!B93+LSUHSCNO!B93+LSUAg!B93+PBRC!B93+SULaw!B93+SUAg!B93</f>
        <v>441652.42999999993</v>
      </c>
      <c r="C93" s="69">
        <f>LSUHSCS!C93+LSUHSCNO!C93+LSUAg!C93+PBRC!C93+SULaw!C93+SUAg!C93</f>
        <v>260000</v>
      </c>
      <c r="D93" s="306">
        <f>LSUHSCS!D93+LSUHSCNO!D93+LSUAg!D93+PBRC!D93+SULaw!D93+SUAg!D93</f>
        <v>265000</v>
      </c>
      <c r="E93" s="69">
        <f>LSUHSCS!E93+LSUHSCNO!E93+LSUAg!E93+PBRC!E93+SULaw!E93+SUAg!E93</f>
        <v>360000</v>
      </c>
      <c r="F93" s="69">
        <f t="shared" si="9"/>
        <v>100000</v>
      </c>
      <c r="G93" s="70">
        <f t="shared" si="8"/>
        <v>0.38461538461538464</v>
      </c>
      <c r="I93" s="225"/>
    </row>
    <row r="94" spans="1:9" ht="15" customHeight="1" x14ac:dyDescent="0.25">
      <c r="A94" s="83" t="s">
        <v>84</v>
      </c>
      <c r="B94" s="69">
        <f>LSUHSCS!B94+LSUHSCNO!B94+LSUAg!B94+PBRC!B94+SULaw!B94+SUAg!B94</f>
        <v>1275</v>
      </c>
      <c r="C94" s="69">
        <f>LSUHSCS!C94+LSUHSCNO!C94+LSUAg!C94+PBRC!C94+SULaw!C94+SUAg!C94</f>
        <v>5000000</v>
      </c>
      <c r="D94" s="306">
        <f>LSUHSCS!D94+LSUHSCNO!D94+LSUAg!D94+PBRC!D94+SULaw!D94+SUAg!D94</f>
        <v>5329484</v>
      </c>
      <c r="E94" s="69">
        <f>LSUHSCS!E94+LSUHSCNO!E94+LSUAg!E94+PBRC!E94+SULaw!E94+SUAg!E94</f>
        <v>801794</v>
      </c>
      <c r="F94" s="69">
        <f t="shared" si="9"/>
        <v>-4198206</v>
      </c>
      <c r="G94" s="70">
        <f t="shared" si="8"/>
        <v>-0.83964119999999998</v>
      </c>
      <c r="I94" s="225"/>
    </row>
    <row r="95" spans="1:9" s="124" customFormat="1" ht="15" customHeight="1" x14ac:dyDescent="0.25">
      <c r="A95" s="97" t="s">
        <v>85</v>
      </c>
      <c r="B95" s="87">
        <f>SUM(B92:B94)</f>
        <v>3588958.6899999995</v>
      </c>
      <c r="C95" s="87">
        <f>SUM(C92:C94)</f>
        <v>7897091.3970475253</v>
      </c>
      <c r="D95" s="310">
        <f>SUM(D92:D94)</f>
        <v>17961575.397047527</v>
      </c>
      <c r="E95" s="87">
        <f>SUM(E92:E94)</f>
        <v>7169163.9154930338</v>
      </c>
      <c r="F95" s="87">
        <f t="shared" si="9"/>
        <v>-727927.48155449145</v>
      </c>
      <c r="G95" s="81">
        <f t="shared" si="8"/>
        <v>-9.2176656563281098E-2</v>
      </c>
      <c r="I95" s="226"/>
    </row>
    <row r="96" spans="1:9" ht="15" customHeight="1" x14ac:dyDescent="0.25">
      <c r="A96" s="83" t="s">
        <v>86</v>
      </c>
      <c r="B96" s="69">
        <f>LSUHSCS!B96+LSUHSCNO!B96+LSUAg!B96+PBRC!B96+SULaw!B96+SUAg!B96</f>
        <v>0</v>
      </c>
      <c r="C96" s="69">
        <f>LSUHSCS!C96+LSUHSCNO!C96+LSUAg!C96+PBRC!C96+SULaw!C96+SUAg!C96</f>
        <v>0</v>
      </c>
      <c r="D96" s="306">
        <f>LSUHSCS!D96+LSUHSCNO!D96+LSUAg!D96+PBRC!D96+SULaw!D96+SUAg!D96</f>
        <v>0</v>
      </c>
      <c r="E96" s="69">
        <f>LSUHSCS!E96+LSUHSCNO!E96+LSUAg!E96+PBRC!E96+SULaw!E96+SUAg!E96</f>
        <v>0</v>
      </c>
      <c r="F96" s="69">
        <f t="shared" si="9"/>
        <v>0</v>
      </c>
      <c r="G96" s="70">
        <f t="shared" si="8"/>
        <v>0</v>
      </c>
      <c r="I96" s="225"/>
    </row>
    <row r="97" spans="1:10" s="124" customFormat="1" ht="15" customHeight="1" thickBot="1" x14ac:dyDescent="0.3">
      <c r="A97" s="195" t="s">
        <v>67</v>
      </c>
      <c r="B97" s="196">
        <f>B96+B95+B91+B86+B82</f>
        <v>376948515.80000001</v>
      </c>
      <c r="C97" s="196">
        <f>C96+C95+C91+C86+C82</f>
        <v>389596484.99000001</v>
      </c>
      <c r="D97" s="313">
        <f>D96+D95+D91+D86+D82</f>
        <v>1114036425.99</v>
      </c>
      <c r="E97" s="196">
        <f>E96+E95+E91+E86+E82</f>
        <v>409767984.22000003</v>
      </c>
      <c r="F97" s="197">
        <f>E97-C97</f>
        <v>20171499.230000019</v>
      </c>
      <c r="G97" s="198">
        <f t="shared" si="8"/>
        <v>5.1775362476686029E-2</v>
      </c>
      <c r="I97" s="226"/>
    </row>
    <row r="98" spans="1:10" ht="15" customHeight="1" thickTop="1" x14ac:dyDescent="0.4">
      <c r="A98" s="4"/>
      <c r="B98" s="5"/>
      <c r="C98" s="5"/>
      <c r="D98" s="142"/>
      <c r="E98" s="5"/>
      <c r="F98" s="5"/>
      <c r="G98" s="6" t="s">
        <v>46</v>
      </c>
      <c r="I98" s="142"/>
      <c r="J98" s="142"/>
    </row>
    <row r="99" spans="1:10" x14ac:dyDescent="0.25">
      <c r="A99" s="11" t="s">
        <v>196</v>
      </c>
    </row>
    <row r="100" spans="1:10" x14ac:dyDescent="0.25">
      <c r="A100" s="11" t="s">
        <v>190</v>
      </c>
    </row>
  </sheetData>
  <mergeCells count="1">
    <mergeCell ref="D2:D3"/>
  </mergeCells>
  <hyperlinks>
    <hyperlink ref="J2" location="Home!A1" tooltip="Home" display="Home" xr:uid="{00000000-0004-0000-0600-000000000000}"/>
  </hyperlinks>
  <printOptions horizontalCentered="1" verticalCentered="1"/>
  <pageMargins left="0.25" right="0.25" top="0.75" bottom="0.75" header="0.3" footer="0.3"/>
  <pageSetup scale="46" fitToWidth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tabColor theme="8" tint="0.79998168889431442"/>
    <pageSetUpPr fitToPage="1"/>
  </sheetPr>
  <dimension ref="A1:N100"/>
  <sheetViews>
    <sheetView workbookViewId="0">
      <pane xSplit="1" ySplit="5" topLeftCell="B42" activePane="bottomRight" state="frozen"/>
      <selection activeCell="I2" sqref="I2"/>
      <selection pane="topRight" activeCell="I2" sqref="I2"/>
      <selection pane="bottomLeft" activeCell="I2" sqref="I2"/>
      <selection pane="bottomRight" activeCell="J2" sqref="J2"/>
    </sheetView>
  </sheetViews>
  <sheetFormatPr defaultColWidth="9.140625" defaultRowHeight="15.75" x14ac:dyDescent="0.25"/>
  <cols>
    <col min="1" max="1" width="66.5703125" style="11" customWidth="1"/>
    <col min="2" max="3" width="23.7109375" style="12" customWidth="1"/>
    <col min="4" max="4" width="27.140625" style="139" bestFit="1" customWidth="1"/>
    <col min="5" max="6" width="23.7109375" style="12" customWidth="1"/>
    <col min="7" max="7" width="23.7109375" style="13" customWidth="1"/>
    <col min="9" max="9" width="7.7109375" style="139" customWidth="1"/>
    <col min="10" max="10" width="11.5703125" style="139" customWidth="1"/>
    <col min="11" max="16384" width="9.140625" style="139"/>
  </cols>
  <sheetData>
    <row r="1" spans="1:10" ht="19.5" customHeight="1" thickBot="1" x14ac:dyDescent="0.35">
      <c r="A1" s="30" t="s">
        <v>0</v>
      </c>
      <c r="B1" s="35"/>
      <c r="E1" s="32" t="s">
        <v>1</v>
      </c>
      <c r="F1" s="29" t="s">
        <v>134</v>
      </c>
      <c r="G1" s="40"/>
    </row>
    <row r="2" spans="1:10" ht="19.5" customHeight="1" thickBot="1" x14ac:dyDescent="0.35">
      <c r="A2" s="30" t="s">
        <v>2</v>
      </c>
      <c r="B2" s="31"/>
      <c r="C2" s="36"/>
      <c r="D2" s="355" t="s">
        <v>207</v>
      </c>
      <c r="E2" s="31"/>
      <c r="F2" s="34"/>
      <c r="G2" s="35"/>
      <c r="J2" s="209" t="s">
        <v>187</v>
      </c>
    </row>
    <row r="3" spans="1:10" ht="19.5" customHeight="1" thickBot="1" x14ac:dyDescent="0.35">
      <c r="A3" s="37" t="s">
        <v>3</v>
      </c>
      <c r="B3" s="38"/>
      <c r="C3" s="39"/>
      <c r="D3" s="356"/>
      <c r="E3" s="301"/>
      <c r="F3" s="34"/>
      <c r="G3" s="35"/>
    </row>
    <row r="4" spans="1:10" ht="15" customHeight="1" thickTop="1" x14ac:dyDescent="0.25">
      <c r="A4" s="57" t="s">
        <v>4</v>
      </c>
      <c r="B4" s="58" t="s">
        <v>5</v>
      </c>
      <c r="C4" s="59" t="s">
        <v>6</v>
      </c>
      <c r="D4" s="303" t="s">
        <v>212</v>
      </c>
      <c r="E4" s="59" t="s">
        <v>6</v>
      </c>
      <c r="F4" s="59" t="s">
        <v>7</v>
      </c>
      <c r="G4" s="60" t="s">
        <v>8</v>
      </c>
      <c r="I4" s="224"/>
    </row>
    <row r="5" spans="1:10" s="140" customFormat="1" ht="15" customHeight="1" x14ac:dyDescent="0.25">
      <c r="A5" s="61"/>
      <c r="B5" s="62" t="s">
        <v>197</v>
      </c>
      <c r="C5" s="62" t="s">
        <v>208</v>
      </c>
      <c r="D5" s="304" t="s">
        <v>210</v>
      </c>
      <c r="E5" s="62" t="s">
        <v>209</v>
      </c>
      <c r="F5" s="62" t="s">
        <v>197</v>
      </c>
      <c r="G5" s="63" t="s">
        <v>9</v>
      </c>
      <c r="I5" s="224"/>
    </row>
    <row r="6" spans="1:10" ht="15" customHeight="1" x14ac:dyDescent="0.25">
      <c r="A6" s="64" t="s">
        <v>10</v>
      </c>
      <c r="B6" s="65"/>
      <c r="C6" s="65"/>
      <c r="D6" s="305"/>
      <c r="E6" s="65"/>
      <c r="F6" s="65"/>
      <c r="G6" s="66"/>
      <c r="I6" s="225"/>
    </row>
    <row r="7" spans="1:10" ht="15" customHeight="1" x14ac:dyDescent="0.25">
      <c r="A7" s="64" t="s">
        <v>11</v>
      </c>
      <c r="B7" s="65"/>
      <c r="C7" s="65"/>
      <c r="D7" s="305"/>
      <c r="E7" s="65"/>
      <c r="F7" s="65"/>
      <c r="G7" s="67"/>
      <c r="I7" s="225"/>
    </row>
    <row r="8" spans="1:10" ht="15" customHeight="1" x14ac:dyDescent="0.25">
      <c r="A8" s="68" t="s">
        <v>12</v>
      </c>
      <c r="B8" s="69">
        <f>BOR!B8+LUMCON!B8+LOSFA!B8</f>
        <v>313865683</v>
      </c>
      <c r="C8" s="69">
        <f>BOR!C8+LUMCON!C8+LOSFA!C8</f>
        <v>313865683</v>
      </c>
      <c r="D8" s="306">
        <f>BOR!D8+LUMCON!D8+LOSFA!D8</f>
        <v>313865683</v>
      </c>
      <c r="E8" s="69">
        <f>SUM(BOR:LOSFA!E8)</f>
        <v>354816947</v>
      </c>
      <c r="F8" s="69">
        <f>E8-C8</f>
        <v>40951264</v>
      </c>
      <c r="G8" s="70">
        <f t="shared" ref="G8:G31" si="0">IF(ISBLANK(F8),"  ",IF(C8&gt;0,F8/C8,IF(F8&gt;0,1,0)))</f>
        <v>0.13047384986016455</v>
      </c>
      <c r="I8" s="225"/>
    </row>
    <row r="9" spans="1:10" ht="15" customHeight="1" x14ac:dyDescent="0.25">
      <c r="A9" s="68" t="s">
        <v>13</v>
      </c>
      <c r="B9" s="69">
        <f>BOR!B9+LUMCON!B9+LOSFA!B9</f>
        <v>0</v>
      </c>
      <c r="C9" s="69">
        <f>BOR!C9+LUMCON!C9+LOSFA!C9</f>
        <v>0</v>
      </c>
      <c r="D9" s="306">
        <f>BOR!D9+LUMCON!D9+LOSFA!D9</f>
        <v>0</v>
      </c>
      <c r="E9" s="69">
        <f>SUM(BOR:LOSFA!E9)</f>
        <v>0</v>
      </c>
      <c r="F9" s="69">
        <f>E9-C9</f>
        <v>0</v>
      </c>
      <c r="G9" s="70">
        <f t="shared" si="0"/>
        <v>0</v>
      </c>
      <c r="I9" s="225"/>
    </row>
    <row r="10" spans="1:10" ht="15" customHeight="1" x14ac:dyDescent="0.25">
      <c r="A10" s="71" t="s">
        <v>14</v>
      </c>
      <c r="B10" s="69">
        <f>BOR!B10+LUMCON!B10+LOSFA!B10</f>
        <v>87695866.969999999</v>
      </c>
      <c r="C10" s="69">
        <f>BOR!C10+LUMCON!C10+LOSFA!C10</f>
        <v>92170595</v>
      </c>
      <c r="D10" s="306">
        <f>BOR!D10+LUMCON!D10+LOSFA!D10</f>
        <v>92170595</v>
      </c>
      <c r="E10" s="69">
        <f>SUM(BOR:LOSFA!E10)</f>
        <v>86239444</v>
      </c>
      <c r="F10" s="69">
        <f t="shared" ref="F10:F31" si="1">E10-C10</f>
        <v>-5931151</v>
      </c>
      <c r="G10" s="70">
        <f t="shared" si="0"/>
        <v>-6.4349709362297156E-2</v>
      </c>
      <c r="I10" s="225"/>
    </row>
    <row r="11" spans="1:10" ht="15" customHeight="1" x14ac:dyDescent="0.25">
      <c r="A11" s="73" t="s">
        <v>15</v>
      </c>
      <c r="B11" s="69">
        <f>BOR!B11+LUMCON!B11+LOSFA!B11</f>
        <v>44917.32</v>
      </c>
      <c r="C11" s="69">
        <f>BOR!C11+LUMCON!C11+LOSFA!C11</f>
        <v>180000</v>
      </c>
      <c r="D11" s="306">
        <f>BOR!D11+LUMCON!D11+LOSFA!D11</f>
        <v>180000</v>
      </c>
      <c r="E11" s="69">
        <f>SUM(BOR:LOSFA!E11)</f>
        <v>4280000</v>
      </c>
      <c r="F11" s="69">
        <f t="shared" si="1"/>
        <v>4100000</v>
      </c>
      <c r="G11" s="70">
        <f t="shared" si="0"/>
        <v>22.777777777777779</v>
      </c>
      <c r="I11" s="225"/>
    </row>
    <row r="12" spans="1:10" ht="15" customHeight="1" x14ac:dyDescent="0.25">
      <c r="A12" s="75" t="s">
        <v>16</v>
      </c>
      <c r="B12" s="69">
        <f>BOR!B12+LUMCON!B12+LOSFA!B12</f>
        <v>0</v>
      </c>
      <c r="C12" s="69">
        <f>BOR!C12+LUMCON!C12+LOSFA!C12</f>
        <v>33097</v>
      </c>
      <c r="D12" s="306">
        <f>BOR!D12+LUMCON!D12+LOSFA!D12</f>
        <v>33097</v>
      </c>
      <c r="E12" s="69">
        <f>SUM(BOR:LOSFA!E12)</f>
        <v>33366</v>
      </c>
      <c r="F12" s="69">
        <f t="shared" si="1"/>
        <v>269</v>
      </c>
      <c r="G12" s="70">
        <f t="shared" si="0"/>
        <v>8.1276248602592388E-3</v>
      </c>
      <c r="I12" s="225"/>
    </row>
    <row r="13" spans="1:10" ht="15" customHeight="1" x14ac:dyDescent="0.25">
      <c r="A13" s="75" t="s">
        <v>17</v>
      </c>
      <c r="B13" s="69">
        <f>BOR!B13+LUMCON!B13+LOSFA!B13</f>
        <v>0</v>
      </c>
      <c r="C13" s="69">
        <f>BOR!C13+LUMCON!C13+LOSFA!C13</f>
        <v>0</v>
      </c>
      <c r="D13" s="306">
        <f>BOR!D13+LUMCON!D13+LOSFA!D13</f>
        <v>0</v>
      </c>
      <c r="E13" s="69">
        <f>SUM(BOR:LOSFA!E13)</f>
        <v>0</v>
      </c>
      <c r="F13" s="69">
        <f t="shared" si="1"/>
        <v>0</v>
      </c>
      <c r="G13" s="70">
        <f t="shared" si="0"/>
        <v>0</v>
      </c>
      <c r="I13" s="225"/>
    </row>
    <row r="14" spans="1:10" ht="15" customHeight="1" x14ac:dyDescent="0.25">
      <c r="A14" s="75" t="s">
        <v>18</v>
      </c>
      <c r="B14" s="69">
        <f>BOR!B14+LUMCON!B14+LOSFA!B14</f>
        <v>0</v>
      </c>
      <c r="C14" s="69">
        <f>BOR!C14+LUMCON!C14+LOSFA!C14</f>
        <v>0</v>
      </c>
      <c r="D14" s="306">
        <f>BOR!D14+LUMCON!D14+LOSFA!D14</f>
        <v>0</v>
      </c>
      <c r="E14" s="69">
        <f>SUM(BOR:LOSFA!E14)</f>
        <v>0</v>
      </c>
      <c r="F14" s="69">
        <f t="shared" si="1"/>
        <v>0</v>
      </c>
      <c r="G14" s="70">
        <f t="shared" si="0"/>
        <v>0</v>
      </c>
      <c r="I14" s="225"/>
    </row>
    <row r="15" spans="1:10" ht="15" customHeight="1" x14ac:dyDescent="0.25">
      <c r="A15" s="75" t="s">
        <v>19</v>
      </c>
      <c r="B15" s="69">
        <f>BOR!B15+LUMCON!B15+LOSFA!B15</f>
        <v>0</v>
      </c>
      <c r="C15" s="69">
        <f>BOR!C15+LUMCON!C15+LOSFA!C15</f>
        <v>0</v>
      </c>
      <c r="D15" s="306">
        <f>BOR!D15+LUMCON!D15+LOSFA!D15</f>
        <v>0</v>
      </c>
      <c r="E15" s="69">
        <f>SUM(BOR:LOSFA!E15)</f>
        <v>0</v>
      </c>
      <c r="F15" s="69">
        <f t="shared" si="1"/>
        <v>0</v>
      </c>
      <c r="G15" s="70">
        <f t="shared" si="0"/>
        <v>0</v>
      </c>
      <c r="I15" s="225"/>
    </row>
    <row r="16" spans="1:10" ht="15" customHeight="1" x14ac:dyDescent="0.25">
      <c r="A16" s="75" t="s">
        <v>20</v>
      </c>
      <c r="B16" s="69">
        <f>BOR!B16+LUMCON!B16+LOSFA!B16</f>
        <v>0</v>
      </c>
      <c r="C16" s="69">
        <f>BOR!C16+LUMCON!C16+LOSFA!C16</f>
        <v>0</v>
      </c>
      <c r="D16" s="306">
        <f>BOR!D16+LUMCON!D16+LOSFA!D16</f>
        <v>0</v>
      </c>
      <c r="E16" s="69">
        <f>SUM(BOR:LOSFA!E16)</f>
        <v>0</v>
      </c>
      <c r="F16" s="69">
        <f t="shared" si="1"/>
        <v>0</v>
      </c>
      <c r="G16" s="70">
        <f t="shared" si="0"/>
        <v>0</v>
      </c>
      <c r="I16" s="225"/>
    </row>
    <row r="17" spans="1:9" ht="15" customHeight="1" x14ac:dyDescent="0.25">
      <c r="A17" s="75" t="s">
        <v>21</v>
      </c>
      <c r="B17" s="69">
        <f>BOR!B17+LUMCON!B17+LOSFA!B17</f>
        <v>0</v>
      </c>
      <c r="C17" s="69">
        <f>BOR!C17+LUMCON!C17+LOSFA!C17</f>
        <v>0</v>
      </c>
      <c r="D17" s="306">
        <f>BOR!D17+LUMCON!D17+LOSFA!D17</f>
        <v>0</v>
      </c>
      <c r="E17" s="69">
        <f>SUM(BOR:LOSFA!E17)</f>
        <v>0</v>
      </c>
      <c r="F17" s="69">
        <f t="shared" si="1"/>
        <v>0</v>
      </c>
      <c r="G17" s="70">
        <f t="shared" si="0"/>
        <v>0</v>
      </c>
      <c r="I17" s="225"/>
    </row>
    <row r="18" spans="1:9" ht="15" customHeight="1" x14ac:dyDescent="0.25">
      <c r="A18" s="75" t="s">
        <v>22</v>
      </c>
      <c r="B18" s="69">
        <f>BOR!B18+LUMCON!B18+LOSFA!B18</f>
        <v>0</v>
      </c>
      <c r="C18" s="69">
        <f>BOR!C18+LUMCON!C18+LOSFA!C18</f>
        <v>0</v>
      </c>
      <c r="D18" s="306">
        <f>BOR!D18+LUMCON!D18+LOSFA!D18</f>
        <v>0</v>
      </c>
      <c r="E18" s="69">
        <f>SUM(BOR:LOSFA!E18)</f>
        <v>0</v>
      </c>
      <c r="F18" s="69">
        <f t="shared" si="1"/>
        <v>0</v>
      </c>
      <c r="G18" s="70">
        <f t="shared" si="0"/>
        <v>0</v>
      </c>
      <c r="I18" s="225"/>
    </row>
    <row r="19" spans="1:9" ht="15" customHeight="1" x14ac:dyDescent="0.25">
      <c r="A19" s="75" t="s">
        <v>23</v>
      </c>
      <c r="B19" s="69">
        <f>BOR!B19+LUMCON!B19+LOSFA!B19</f>
        <v>0</v>
      </c>
      <c r="C19" s="69">
        <f>BOR!C19+LUMCON!C19+LOSFA!C19</f>
        <v>0</v>
      </c>
      <c r="D19" s="306">
        <f>BOR!D19+LUMCON!D19+LOSFA!D19</f>
        <v>0</v>
      </c>
      <c r="E19" s="69">
        <f>SUM(BOR:LOSFA!E19)</f>
        <v>0</v>
      </c>
      <c r="F19" s="69">
        <f t="shared" si="1"/>
        <v>0</v>
      </c>
      <c r="G19" s="70">
        <f t="shared" si="0"/>
        <v>0</v>
      </c>
      <c r="I19" s="225"/>
    </row>
    <row r="20" spans="1:9" ht="15" customHeight="1" x14ac:dyDescent="0.25">
      <c r="A20" s="75" t="s">
        <v>24</v>
      </c>
      <c r="B20" s="69">
        <f>BOR!B20+LUMCON!B20+LOSFA!B20</f>
        <v>0</v>
      </c>
      <c r="C20" s="69">
        <f>BOR!C20+LUMCON!C20+LOSFA!C20</f>
        <v>0</v>
      </c>
      <c r="D20" s="306">
        <f>BOR!D20+LUMCON!D20+LOSFA!D20</f>
        <v>0</v>
      </c>
      <c r="E20" s="69">
        <f>SUM(BOR:LOSFA!E20)</f>
        <v>0</v>
      </c>
      <c r="F20" s="69">
        <f t="shared" si="1"/>
        <v>0</v>
      </c>
      <c r="G20" s="70">
        <f t="shared" si="0"/>
        <v>0</v>
      </c>
      <c r="I20" s="225"/>
    </row>
    <row r="21" spans="1:9" ht="15" customHeight="1" x14ac:dyDescent="0.25">
      <c r="A21" s="75" t="s">
        <v>25</v>
      </c>
      <c r="B21" s="69">
        <f>BOR!B21+LUMCON!B21+LOSFA!B21</f>
        <v>0</v>
      </c>
      <c r="C21" s="69">
        <f>BOR!C21+LUMCON!C21+LOSFA!C21</f>
        <v>0</v>
      </c>
      <c r="D21" s="306">
        <f>BOR!D21+LUMCON!D21+LOSFA!D21</f>
        <v>0</v>
      </c>
      <c r="E21" s="69">
        <f>SUM(BOR:LOSFA!E21)</f>
        <v>0</v>
      </c>
      <c r="F21" s="69">
        <f t="shared" si="1"/>
        <v>0</v>
      </c>
      <c r="G21" s="70">
        <f t="shared" si="0"/>
        <v>0</v>
      </c>
      <c r="I21" s="225"/>
    </row>
    <row r="22" spans="1:9" ht="15" customHeight="1" x14ac:dyDescent="0.25">
      <c r="A22" s="75" t="s">
        <v>26</v>
      </c>
      <c r="B22" s="69">
        <f>BOR!B22+LUMCON!B22+LOSFA!B22</f>
        <v>20143626</v>
      </c>
      <c r="C22" s="69">
        <f>BOR!C22+LUMCON!C22+LOSFA!C22</f>
        <v>24230000</v>
      </c>
      <c r="D22" s="306">
        <f>BOR!D22+LUMCON!D22+LOSFA!D22</f>
        <v>24230000</v>
      </c>
      <c r="E22" s="69">
        <f>SUM(BOR:LOSFA!E22)</f>
        <v>22220000</v>
      </c>
      <c r="F22" s="69">
        <f t="shared" si="1"/>
        <v>-2010000</v>
      </c>
      <c r="G22" s="70">
        <f t="shared" si="0"/>
        <v>-8.2955014444903011E-2</v>
      </c>
      <c r="I22" s="225"/>
    </row>
    <row r="23" spans="1:9" ht="15" customHeight="1" x14ac:dyDescent="0.25">
      <c r="A23" s="76" t="s">
        <v>27</v>
      </c>
      <c r="B23" s="69">
        <f>BOR!B23+LUMCON!B23+LOSFA!B23</f>
        <v>17374</v>
      </c>
      <c r="C23" s="69">
        <f>BOR!C23+LUMCON!C23+LOSFA!C23</f>
        <v>200000</v>
      </c>
      <c r="D23" s="306">
        <f>BOR!D23+LUMCON!D23+LOSFA!D23</f>
        <v>200000</v>
      </c>
      <c r="E23" s="69">
        <f>SUM(BOR:LOSFA!E23)</f>
        <v>200000</v>
      </c>
      <c r="F23" s="69">
        <f t="shared" si="1"/>
        <v>0</v>
      </c>
      <c r="G23" s="70">
        <f t="shared" si="0"/>
        <v>0</v>
      </c>
      <c r="I23" s="225"/>
    </row>
    <row r="24" spans="1:9" ht="15" customHeight="1" x14ac:dyDescent="0.25">
      <c r="A24" s="76" t="s">
        <v>28</v>
      </c>
      <c r="B24" s="69">
        <f>BOR!B24+LUMCON!B24+LOSFA!B24</f>
        <v>0</v>
      </c>
      <c r="C24" s="69">
        <f>BOR!C24+LUMCON!C24+LOSFA!C24</f>
        <v>0</v>
      </c>
      <c r="D24" s="306">
        <f>BOR!D24+LUMCON!D24+LOSFA!D24</f>
        <v>0</v>
      </c>
      <c r="E24" s="69">
        <f>SUM(BOR:LOSFA!E24)</f>
        <v>0</v>
      </c>
      <c r="F24" s="69">
        <f t="shared" si="1"/>
        <v>0</v>
      </c>
      <c r="G24" s="70">
        <f t="shared" si="0"/>
        <v>0</v>
      </c>
      <c r="I24" s="225"/>
    </row>
    <row r="25" spans="1:9" ht="15" customHeight="1" x14ac:dyDescent="0.25">
      <c r="A25" s="76" t="s">
        <v>29</v>
      </c>
      <c r="B25" s="69">
        <f>BOR!B25+LUMCON!B25+LOSFA!B25</f>
        <v>60000</v>
      </c>
      <c r="C25" s="69">
        <f>BOR!C25+LUMCON!C25+LOSFA!C25</f>
        <v>60000</v>
      </c>
      <c r="D25" s="306">
        <f>BOR!D25+LUMCON!D25+LOSFA!D25</f>
        <v>60000</v>
      </c>
      <c r="E25" s="69">
        <f>SUM(BOR:LOSFA!E25)</f>
        <v>60000</v>
      </c>
      <c r="F25" s="69">
        <f t="shared" si="1"/>
        <v>0</v>
      </c>
      <c r="G25" s="70">
        <f t="shared" si="0"/>
        <v>0</v>
      </c>
      <c r="I25" s="225"/>
    </row>
    <row r="26" spans="1:9" ht="15" customHeight="1" x14ac:dyDescent="0.25">
      <c r="A26" s="76" t="s">
        <v>30</v>
      </c>
      <c r="B26" s="69">
        <f>BOR!B26+LUMCON!B26+LOSFA!B26</f>
        <v>0</v>
      </c>
      <c r="C26" s="69">
        <f>BOR!C26+LUMCON!C26+LOSFA!C26</f>
        <v>0</v>
      </c>
      <c r="D26" s="306">
        <f>BOR!D26+LUMCON!D26+LOSFA!D26</f>
        <v>0</v>
      </c>
      <c r="E26" s="69">
        <f>SUM(BOR:LOSFA!E26)</f>
        <v>0</v>
      </c>
      <c r="F26" s="69">
        <f t="shared" si="1"/>
        <v>0</v>
      </c>
      <c r="G26" s="70">
        <f t="shared" si="0"/>
        <v>0</v>
      </c>
      <c r="I26" s="225"/>
    </row>
    <row r="27" spans="1:9" ht="15" customHeight="1" x14ac:dyDescent="0.25">
      <c r="A27" s="76" t="s">
        <v>31</v>
      </c>
      <c r="B27" s="69">
        <f>BOR!B27+LUMCON!B27+LOSFA!B27</f>
        <v>67229949.650000006</v>
      </c>
      <c r="C27" s="69">
        <f>BOR!C27+LUMCON!C27+LOSFA!C27</f>
        <v>67267498</v>
      </c>
      <c r="D27" s="306">
        <f>BOR!D27+LUMCON!D27+LOSFA!D27</f>
        <v>67267498</v>
      </c>
      <c r="E27" s="69">
        <f>SUM(BOR:LOSFA!E27)</f>
        <v>58246078</v>
      </c>
      <c r="F27" s="69">
        <f t="shared" si="1"/>
        <v>-9021420</v>
      </c>
      <c r="G27" s="70">
        <f t="shared" si="0"/>
        <v>-0.13411261408890218</v>
      </c>
      <c r="I27" s="225"/>
    </row>
    <row r="28" spans="1:9" ht="15" customHeight="1" x14ac:dyDescent="0.25">
      <c r="A28" s="76" t="s">
        <v>87</v>
      </c>
      <c r="B28" s="69">
        <f>BOR!B28+LUMCON!B28+LOSFA!B28</f>
        <v>200000</v>
      </c>
      <c r="C28" s="69">
        <f>BOR!C28+LUMCON!C28+LOSFA!C28</f>
        <v>200000</v>
      </c>
      <c r="D28" s="306">
        <f>BOR!D28+LUMCON!D28+LOSFA!D28</f>
        <v>200000</v>
      </c>
      <c r="E28" s="69">
        <f>SUM(BOR:LOSFA!E28)</f>
        <v>200000</v>
      </c>
      <c r="F28" s="69">
        <f t="shared" si="1"/>
        <v>0</v>
      </c>
      <c r="G28" s="70">
        <f t="shared" si="0"/>
        <v>0</v>
      </c>
      <c r="I28" s="225"/>
    </row>
    <row r="29" spans="1:9" ht="15" customHeight="1" x14ac:dyDescent="0.25">
      <c r="A29" s="76" t="s">
        <v>32</v>
      </c>
      <c r="B29" s="69">
        <f>BOR!B29+LUMCON!B29+LOSFA!B29</f>
        <v>0</v>
      </c>
      <c r="C29" s="69">
        <f>BOR!C29+LUMCON!C29+LOSFA!C29</f>
        <v>0</v>
      </c>
      <c r="D29" s="306">
        <f>BOR!D29+LUMCON!D29+LOSFA!D29</f>
        <v>0</v>
      </c>
      <c r="E29" s="69">
        <f>SUM(BOR:LOSFA!E29)</f>
        <v>0</v>
      </c>
      <c r="F29" s="69">
        <f t="shared" si="1"/>
        <v>0</v>
      </c>
      <c r="G29" s="70">
        <f t="shared" si="0"/>
        <v>0</v>
      </c>
      <c r="I29" s="225"/>
    </row>
    <row r="30" spans="1:9" ht="15" customHeight="1" x14ac:dyDescent="0.25">
      <c r="A30" s="217" t="s">
        <v>199</v>
      </c>
      <c r="B30" s="69">
        <f>BOR!B30+LUMCON!B30+LOSFA!B30</f>
        <v>0</v>
      </c>
      <c r="C30" s="69">
        <f>BOR!C30+LUMCON!C30+LOSFA!C30</f>
        <v>0</v>
      </c>
      <c r="D30" s="306">
        <f>BOR!D30+LUMCON!D30+LOSFA!D30</f>
        <v>0</v>
      </c>
      <c r="E30" s="69">
        <f>SUM(BOR:LOSFA!E30)</f>
        <v>0</v>
      </c>
      <c r="F30" s="69">
        <f t="shared" si="1"/>
        <v>0</v>
      </c>
      <c r="G30" s="70">
        <f t="shared" si="0"/>
        <v>0</v>
      </c>
      <c r="I30" s="225"/>
    </row>
    <row r="31" spans="1:9" ht="15" customHeight="1" x14ac:dyDescent="0.25">
      <c r="A31" s="76" t="s">
        <v>200</v>
      </c>
      <c r="B31" s="69">
        <f>BOR!B31+LUMCON!B31+LOSFA!B31</f>
        <v>0</v>
      </c>
      <c r="C31" s="69">
        <f>BOR!C31+LUMCON!C31+LOSFA!C31</f>
        <v>0</v>
      </c>
      <c r="D31" s="306">
        <f>BOR!D31+LUMCON!D31+LOSFA!D31</f>
        <v>0</v>
      </c>
      <c r="E31" s="69">
        <f>SUM(BOR:LOSFA!E31)</f>
        <v>0</v>
      </c>
      <c r="F31" s="69">
        <f t="shared" si="1"/>
        <v>0</v>
      </c>
      <c r="G31" s="70">
        <f t="shared" si="0"/>
        <v>0</v>
      </c>
      <c r="I31" s="225"/>
    </row>
    <row r="32" spans="1:9" ht="15" customHeight="1" x14ac:dyDescent="0.25">
      <c r="A32" s="350" t="s">
        <v>211</v>
      </c>
      <c r="B32" s="69">
        <f>BOR!B32+LUMCON!B32+LOSFA!B32</f>
        <v>0</v>
      </c>
      <c r="C32" s="69">
        <f>BOR!C32+LUMCON!C32+LOSFA!C32</f>
        <v>0</v>
      </c>
      <c r="D32" s="306">
        <f>BOR!D32+LUMCON!D32+LOSFA!D32</f>
        <v>0</v>
      </c>
      <c r="E32" s="69">
        <f>SUM(BOR:LOSFA!E32)</f>
        <v>1000000</v>
      </c>
      <c r="F32" s="69">
        <f t="shared" ref="F32" si="2">E32-C32</f>
        <v>1000000</v>
      </c>
      <c r="G32" s="70">
        <f t="shared" ref="G32" si="3">IF(ISBLANK(F32),"  ",IF(C32&gt;0,F32/C32,IF(F32&gt;0,1,0)))</f>
        <v>1</v>
      </c>
      <c r="I32" s="225"/>
    </row>
    <row r="33" spans="1:14" ht="15" customHeight="1" x14ac:dyDescent="0.25">
      <c r="A33" s="77" t="s">
        <v>33</v>
      </c>
      <c r="B33" s="74"/>
      <c r="C33" s="74"/>
      <c r="D33" s="307"/>
      <c r="E33" s="74"/>
      <c r="F33" s="74"/>
      <c r="G33" s="66"/>
      <c r="I33" s="225"/>
    </row>
    <row r="34" spans="1:14" ht="15" customHeight="1" x14ac:dyDescent="0.25">
      <c r="A34" s="73" t="s">
        <v>34</v>
      </c>
      <c r="B34" s="69">
        <f>BOR!B34+LUMCON!B34+LOSFA!B34</f>
        <v>0</v>
      </c>
      <c r="C34" s="69">
        <f>BOR!C34+LUMCON!C34+LOSFA!C34</f>
        <v>0</v>
      </c>
      <c r="D34" s="306">
        <f>BOR!D34+LUMCON!D34+LOSFA!D34</f>
        <v>0</v>
      </c>
      <c r="E34" s="69">
        <f>BOR!E34+LUMCON!E34+LOSFA!E34</f>
        <v>0</v>
      </c>
      <c r="F34" s="69">
        <f>E34-C34</f>
        <v>0</v>
      </c>
      <c r="G34" s="70">
        <f>IF(ISBLANK(F34),"  ",IF(C34&gt;0,F34/C34,IF(F34&gt;0,1,0)))</f>
        <v>0</v>
      </c>
      <c r="I34" s="225"/>
    </row>
    <row r="35" spans="1:14" ht="15" customHeight="1" x14ac:dyDescent="0.25">
      <c r="A35" s="78" t="s">
        <v>35</v>
      </c>
      <c r="B35" s="74"/>
      <c r="C35" s="74"/>
      <c r="D35" s="307"/>
      <c r="E35" s="74"/>
      <c r="F35" s="74"/>
      <c r="G35" s="66"/>
      <c r="I35" s="225"/>
    </row>
    <row r="36" spans="1:14" ht="15" customHeight="1" x14ac:dyDescent="0.25">
      <c r="A36" s="73" t="s">
        <v>34</v>
      </c>
      <c r="B36" s="69">
        <f>BOR!B36+LUMCON!B36+LOSFA!B36</f>
        <v>0</v>
      </c>
      <c r="C36" s="69">
        <f>BOR!C36+LUMCON!C36+LOSFA!C36</f>
        <v>0</v>
      </c>
      <c r="D36" s="306">
        <f>BOR!D36+LUMCON!D36+LOSFA!D36</f>
        <v>0</v>
      </c>
      <c r="E36" s="69">
        <f>BOR!E36+LUMCON!E36+LOSFA!E36</f>
        <v>0</v>
      </c>
      <c r="F36" s="69">
        <f>E36-C36</f>
        <v>0</v>
      </c>
      <c r="G36" s="70">
        <f>IF(ISBLANK(F36),"  ",IF(C36&gt;0,F36/C36,IF(F36&gt;0,1,0)))</f>
        <v>0</v>
      </c>
      <c r="I36" s="225"/>
    </row>
    <row r="37" spans="1:14" ht="15" customHeight="1" x14ac:dyDescent="0.25">
      <c r="A37" s="75" t="s">
        <v>36</v>
      </c>
      <c r="B37" s="122"/>
      <c r="C37" s="122"/>
      <c r="D37" s="308"/>
      <c r="E37" s="122"/>
      <c r="F37" s="72"/>
      <c r="G37" s="70" t="s">
        <v>37</v>
      </c>
      <c r="I37" s="225"/>
    </row>
    <row r="38" spans="1:14" s="124" customFormat="1" ht="15" customHeight="1" x14ac:dyDescent="0.25">
      <c r="A38" s="79" t="s">
        <v>38</v>
      </c>
      <c r="B38" s="123">
        <f>B36+B34+B10+B9+B8</f>
        <v>401561549.97000003</v>
      </c>
      <c r="C38" s="123">
        <f>C36+C34+C10+C9+C8</f>
        <v>406036278</v>
      </c>
      <c r="D38" s="309">
        <f>D36+D34+D10+D9+D8</f>
        <v>406036278</v>
      </c>
      <c r="E38" s="123">
        <f>E36+E34+E10+E9+E8</f>
        <v>441056391</v>
      </c>
      <c r="F38" s="87">
        <f>E38-C38</f>
        <v>35020113</v>
      </c>
      <c r="G38" s="81">
        <f>IF(ISBLANK(F38),"  ",IF(C38&gt;0,F38/C38,IF(F38&gt;0,1,0)))</f>
        <v>8.624872923300711E-2</v>
      </c>
      <c r="I38" s="226"/>
      <c r="J38" s="189"/>
    </row>
    <row r="39" spans="1:14" ht="15" customHeight="1" x14ac:dyDescent="0.25">
      <c r="A39" s="77" t="s">
        <v>39</v>
      </c>
      <c r="B39" s="74"/>
      <c r="C39" s="74"/>
      <c r="D39" s="307"/>
      <c r="E39" s="74"/>
      <c r="F39" s="74"/>
      <c r="G39" s="66"/>
      <c r="I39" s="225"/>
    </row>
    <row r="40" spans="1:14" ht="15" customHeight="1" x14ac:dyDescent="0.25">
      <c r="A40" s="82" t="s">
        <v>40</v>
      </c>
      <c r="B40" s="69">
        <f>BOR!B40+LUMCON!B40+LOSFA!B40</f>
        <v>0</v>
      </c>
      <c r="C40" s="69">
        <f>BOR!C40+LUMCON!C40+LOSFA!C40</f>
        <v>0</v>
      </c>
      <c r="D40" s="306">
        <f>BOR!D40+LUMCON!D40+LOSFA!D40</f>
        <v>0</v>
      </c>
      <c r="E40" s="69">
        <f>BOR!E40+LUMCON!E40+LOSFA!E40</f>
        <v>0</v>
      </c>
      <c r="F40" s="69">
        <f>E40-C40</f>
        <v>0</v>
      </c>
      <c r="G40" s="70">
        <f t="shared" ref="G40:G45" si="4">IF(ISBLANK(F40),"  ",IF(C40&gt;0,F40/C40,IF(F40&gt;0,1,0)))</f>
        <v>0</v>
      </c>
      <c r="I40" s="225"/>
    </row>
    <row r="41" spans="1:14" ht="15" customHeight="1" x14ac:dyDescent="0.25">
      <c r="A41" s="83" t="s">
        <v>41</v>
      </c>
      <c r="B41" s="69">
        <f>BOR!B41+LUMCON!B41+LOSFA!B41</f>
        <v>0</v>
      </c>
      <c r="C41" s="69">
        <f>BOR!C41+LUMCON!C41+LOSFA!C41</f>
        <v>0</v>
      </c>
      <c r="D41" s="306">
        <f>BOR!D41+LUMCON!D41+LOSFA!D41</f>
        <v>0</v>
      </c>
      <c r="E41" s="69">
        <f>BOR!E41+LUMCON!E41+LOSFA!E41</f>
        <v>0</v>
      </c>
      <c r="F41" s="69">
        <f>E41-C41</f>
        <v>0</v>
      </c>
      <c r="G41" s="70">
        <f t="shared" si="4"/>
        <v>0</v>
      </c>
      <c r="I41" s="225"/>
    </row>
    <row r="42" spans="1:14" ht="15" customHeight="1" x14ac:dyDescent="0.25">
      <c r="A42" s="83" t="s">
        <v>42</v>
      </c>
      <c r="B42" s="69">
        <f>BOR!B42+LUMCON!B42+LOSFA!B42</f>
        <v>0</v>
      </c>
      <c r="C42" s="69">
        <f>BOR!C42+LUMCON!C42+LOSFA!C42</f>
        <v>0</v>
      </c>
      <c r="D42" s="306">
        <f>BOR!D42+LUMCON!D42+LOSFA!D42</f>
        <v>0</v>
      </c>
      <c r="E42" s="69">
        <f>BOR!E42+LUMCON!E42+LOSFA!E42</f>
        <v>0</v>
      </c>
      <c r="F42" s="69">
        <f t="shared" ref="F42:F45" si="5">E42-C42</f>
        <v>0</v>
      </c>
      <c r="G42" s="70">
        <f t="shared" si="4"/>
        <v>0</v>
      </c>
      <c r="I42" s="225"/>
    </row>
    <row r="43" spans="1:14" ht="15" customHeight="1" x14ac:dyDescent="0.25">
      <c r="A43" s="83" t="s">
        <v>43</v>
      </c>
      <c r="B43" s="69">
        <f>BOR!B43+LUMCON!B43+LOSFA!B43</f>
        <v>0</v>
      </c>
      <c r="C43" s="69">
        <f>BOR!C43+LUMCON!C43+LOSFA!C43</f>
        <v>0</v>
      </c>
      <c r="D43" s="306">
        <f>BOR!D43+LUMCON!D43+LOSFA!D43</f>
        <v>0</v>
      </c>
      <c r="E43" s="69">
        <f>BOR!E43+LUMCON!E43+LOSFA!E43</f>
        <v>0</v>
      </c>
      <c r="F43" s="69">
        <f t="shared" si="5"/>
        <v>0</v>
      </c>
      <c r="G43" s="70">
        <f t="shared" si="4"/>
        <v>0</v>
      </c>
      <c r="I43" s="225"/>
    </row>
    <row r="44" spans="1:14" ht="15" customHeight="1" x14ac:dyDescent="0.25">
      <c r="A44" s="84" t="s">
        <v>44</v>
      </c>
      <c r="B44" s="69">
        <f>BOR!B44+LUMCON!B44+LOSFA!B44</f>
        <v>0</v>
      </c>
      <c r="C44" s="69">
        <f>BOR!C44+LUMCON!C44+LOSFA!C44</f>
        <v>0</v>
      </c>
      <c r="D44" s="306">
        <f>BOR!D44+LUMCON!D44+LOSFA!D44</f>
        <v>0</v>
      </c>
      <c r="E44" s="69">
        <f>BOR!E44+LUMCON!E44+LOSFA!E44</f>
        <v>0</v>
      </c>
      <c r="F44" s="69">
        <f t="shared" si="5"/>
        <v>0</v>
      </c>
      <c r="G44" s="70">
        <f t="shared" si="4"/>
        <v>0</v>
      </c>
      <c r="I44" s="225"/>
    </row>
    <row r="45" spans="1:14" s="124" customFormat="1" ht="15" customHeight="1" x14ac:dyDescent="0.25">
      <c r="A45" s="77" t="s">
        <v>45</v>
      </c>
      <c r="B45" s="87">
        <f>BOR!B45+LUMCON!B45+LOSFA!B45</f>
        <v>0</v>
      </c>
      <c r="C45" s="87">
        <f>BOR!C45+LUMCON!C45+LOSFA!C45</f>
        <v>0</v>
      </c>
      <c r="D45" s="310">
        <f>BOR!D45+LUMCON!D45+LOSFA!D45</f>
        <v>0</v>
      </c>
      <c r="E45" s="87">
        <f>BOR!E45+LUMCON!E45+LOSFA!E45</f>
        <v>0</v>
      </c>
      <c r="F45" s="87">
        <f t="shared" si="5"/>
        <v>0</v>
      </c>
      <c r="G45" s="81">
        <f t="shared" si="4"/>
        <v>0</v>
      </c>
      <c r="I45" s="226"/>
      <c r="N45" s="124" t="s">
        <v>46</v>
      </c>
    </row>
    <row r="46" spans="1:14" ht="15" customHeight="1" x14ac:dyDescent="0.25">
      <c r="A46" s="75" t="s">
        <v>46</v>
      </c>
      <c r="B46" s="74"/>
      <c r="C46" s="74"/>
      <c r="D46" s="307"/>
      <c r="E46" s="74"/>
      <c r="F46" s="74"/>
      <c r="G46" s="66"/>
      <c r="I46" s="225"/>
    </row>
    <row r="47" spans="1:14" s="124" customFormat="1" ht="15" customHeight="1" x14ac:dyDescent="0.25">
      <c r="A47" s="86" t="s">
        <v>47</v>
      </c>
      <c r="B47" s="87">
        <f>BOR!B47+LUMCON!B47+LOSFA!B47</f>
        <v>7568125.0499999998</v>
      </c>
      <c r="C47" s="87">
        <f>BOR!C47+LUMCON!C47+LOSFA!C47</f>
        <v>10864702</v>
      </c>
      <c r="D47" s="310">
        <f>BOR!D47+LUMCON!D47+LOSFA!D47</f>
        <v>10864702</v>
      </c>
      <c r="E47" s="87">
        <f>BOR!E47+LUMCON!E47+LOSFA!E47</f>
        <v>11072702</v>
      </c>
      <c r="F47" s="87">
        <f>E47-C47</f>
        <v>208000</v>
      </c>
      <c r="G47" s="81">
        <f>IF(ISBLANK(F47),"  ",IF(C47&gt;0,F47/C47,IF(F47&gt;0,1,0)))</f>
        <v>1.914456558495576E-2</v>
      </c>
      <c r="I47" s="226"/>
    </row>
    <row r="48" spans="1:14" ht="15" customHeight="1" x14ac:dyDescent="0.25">
      <c r="A48" s="75" t="s">
        <v>46</v>
      </c>
      <c r="B48" s="80"/>
      <c r="C48" s="80"/>
      <c r="D48" s="311"/>
      <c r="E48" s="80"/>
      <c r="F48" s="74"/>
      <c r="G48" s="66"/>
      <c r="I48" s="226"/>
    </row>
    <row r="49" spans="1:10" ht="15" customHeight="1" x14ac:dyDescent="0.25">
      <c r="A49" s="86" t="s">
        <v>198</v>
      </c>
      <c r="B49" s="87">
        <f>BOR!B49+LUMCON!B49+LOSFA!B49</f>
        <v>0</v>
      </c>
      <c r="C49" s="87">
        <f>BOR!C49+LUMCON!C49+LOSFA!C49</f>
        <v>0</v>
      </c>
      <c r="D49" s="310">
        <f>BOR!D49+LUMCON!D49+LOSFA!D49</f>
        <v>3250000</v>
      </c>
      <c r="E49" s="87">
        <f>BOR!E49+LUMCON!E49+LOSFA!E49</f>
        <v>0</v>
      </c>
      <c r="F49" s="87">
        <f>E49-C49</f>
        <v>0</v>
      </c>
      <c r="G49" s="81">
        <f>IF(ISBLANK(F49)," ",IF(C49&gt;0,F49/C49,IF(F49&gt;0,1,0)))</f>
        <v>0</v>
      </c>
      <c r="I49" s="226"/>
    </row>
    <row r="50" spans="1:10" ht="15" customHeight="1" x14ac:dyDescent="0.25">
      <c r="A50" s="73"/>
      <c r="B50" s="65"/>
      <c r="C50" s="65"/>
      <c r="D50" s="305"/>
      <c r="E50" s="65"/>
      <c r="F50" s="65"/>
      <c r="G50" s="67"/>
      <c r="I50" s="225"/>
    </row>
    <row r="51" spans="1:10" s="124" customFormat="1" ht="15" customHeight="1" x14ac:dyDescent="0.25">
      <c r="A51" s="86" t="s">
        <v>48</v>
      </c>
      <c r="B51" s="87">
        <f>BOR!B51+LUMCON!B51+LOSFA!B51</f>
        <v>0</v>
      </c>
      <c r="C51" s="87">
        <f>BOR!C51+LUMCON!C51+LOSFA!C51</f>
        <v>0</v>
      </c>
      <c r="D51" s="310">
        <f>BOR!D51+LUMCON!D51+LOSFA!D51</f>
        <v>0</v>
      </c>
      <c r="E51" s="87">
        <f>BOR!E51+LUMCON!E51+LOSFA!E51</f>
        <v>0</v>
      </c>
      <c r="F51" s="87">
        <f>E51-C51</f>
        <v>0</v>
      </c>
      <c r="G51" s="81">
        <f>IF(ISBLANK(F51),"  ",IF(C51&gt;0,F51/C51,IF(F51&gt;0,1,0)))</f>
        <v>0</v>
      </c>
      <c r="I51" s="226"/>
    </row>
    <row r="52" spans="1:10" ht="15" customHeight="1" x14ac:dyDescent="0.25">
      <c r="A52" s="75" t="s">
        <v>46</v>
      </c>
      <c r="B52" s="74"/>
      <c r="C52" s="74"/>
      <c r="D52" s="307"/>
      <c r="E52" s="74"/>
      <c r="F52" s="74"/>
      <c r="G52" s="66"/>
      <c r="I52" s="225"/>
    </row>
    <row r="53" spans="1:10" s="124" customFormat="1" ht="15" customHeight="1" x14ac:dyDescent="0.25">
      <c r="A53" s="77" t="s">
        <v>49</v>
      </c>
      <c r="B53" s="87">
        <f>BOR!B53+LUMCON!B53+LOSFA!B53</f>
        <v>5360888.3099999996</v>
      </c>
      <c r="C53" s="87">
        <f>BOR!C53+LUMCON!C53+LOSFA!C53</f>
        <v>11830299</v>
      </c>
      <c r="D53" s="310">
        <f>BOR!D53+LUMCON!D53+LOSFA!D53</f>
        <v>11830299</v>
      </c>
      <c r="E53" s="87">
        <f>BOR!E53+LUMCON!E53+LOSFA!E53</f>
        <v>11830299</v>
      </c>
      <c r="F53" s="87">
        <f>E53-C53</f>
        <v>0</v>
      </c>
      <c r="G53" s="81">
        <f>IF(ISBLANK(F53),"  ",IF(C53&gt;0,F53/C53,IF(F53&gt;0,1,0)))</f>
        <v>0</v>
      </c>
      <c r="I53" s="226"/>
    </row>
    <row r="54" spans="1:10" ht="15" customHeight="1" x14ac:dyDescent="0.25">
      <c r="A54" s="75" t="s">
        <v>46</v>
      </c>
      <c r="B54" s="74"/>
      <c r="C54" s="74"/>
      <c r="D54" s="307"/>
      <c r="E54" s="74"/>
      <c r="F54" s="74"/>
      <c r="G54" s="66"/>
      <c r="I54" s="225"/>
    </row>
    <row r="55" spans="1:10" s="124" customFormat="1" ht="15" customHeight="1" x14ac:dyDescent="0.25">
      <c r="A55" s="88" t="s">
        <v>50</v>
      </c>
      <c r="B55" s="87">
        <f>BOR!B55+LUMCON!B55+LOSFA!B55</f>
        <v>32626912.52</v>
      </c>
      <c r="C55" s="87">
        <f>BOR!C55+LUMCON!C55+LOSFA!C55</f>
        <v>54930959</v>
      </c>
      <c r="D55" s="310">
        <f>BOR!D55+LUMCON!D55+LOSFA!D55</f>
        <v>54930959</v>
      </c>
      <c r="E55" s="87">
        <f>BOR!E55+LUMCON!E55+LOSFA!E55</f>
        <v>54622799</v>
      </c>
      <c r="F55" s="87">
        <f>E55-C55</f>
        <v>-308160</v>
      </c>
      <c r="G55" s="81">
        <f>IF(ISBLANK(F55),"  ",IF(C55&gt;0,F55/C55,IF(F55&gt;0,1,0)))</f>
        <v>-5.6099512116655386E-3</v>
      </c>
      <c r="I55" s="226"/>
    </row>
    <row r="56" spans="1:10" ht="15" customHeight="1" x14ac:dyDescent="0.25">
      <c r="A56" s="77"/>
      <c r="B56" s="65"/>
      <c r="C56" s="65"/>
      <c r="D56" s="305"/>
      <c r="E56" s="65"/>
      <c r="F56" s="65"/>
      <c r="G56" s="90"/>
      <c r="I56" s="225"/>
    </row>
    <row r="57" spans="1:10" s="124" customFormat="1" ht="15" customHeight="1" x14ac:dyDescent="0.25">
      <c r="A57" s="77" t="s">
        <v>51</v>
      </c>
      <c r="B57" s="87">
        <f>BOR!B57+LUMCON!B57+LOSFA!B57</f>
        <v>0</v>
      </c>
      <c r="C57" s="87">
        <f>BOR!C57+LUMCON!C57+LOSFA!C57</f>
        <v>0</v>
      </c>
      <c r="D57" s="310">
        <f>BOR!D57+LUMCON!D57+LOSFA!D57</f>
        <v>0</v>
      </c>
      <c r="E57" s="87">
        <f>BOR!E57+LUMCON!E57+LOSFA!E57</f>
        <v>0</v>
      </c>
      <c r="F57" s="87">
        <f>E57-C57</f>
        <v>0</v>
      </c>
      <c r="G57" s="81">
        <f>IF(ISBLANK(F57),"  ",IF(C57&gt;0,F57/C57,IF(F57&gt;0,1,0)))</f>
        <v>0</v>
      </c>
      <c r="I57" s="226"/>
    </row>
    <row r="58" spans="1:10" ht="15" customHeight="1" x14ac:dyDescent="0.25">
      <c r="A58" s="75"/>
      <c r="B58" s="74"/>
      <c r="C58" s="74"/>
      <c r="D58" s="307"/>
      <c r="E58" s="74"/>
      <c r="F58" s="74"/>
      <c r="G58" s="66"/>
      <c r="I58" s="225"/>
    </row>
    <row r="59" spans="1:10" s="124" customFormat="1" ht="15" customHeight="1" x14ac:dyDescent="0.25">
      <c r="A59" s="91" t="s">
        <v>52</v>
      </c>
      <c r="B59" s="87">
        <f>B57+B55+B53+B51+B49+B47+-B45+B38</f>
        <v>447117475.85000002</v>
      </c>
      <c r="C59" s="87">
        <f>C57+C55+C53+C51+C49+C47+-C45+C38</f>
        <v>483662238</v>
      </c>
      <c r="D59" s="310">
        <f>D57+D55+D53+D51+D49+D47+-D45+D38</f>
        <v>486912238</v>
      </c>
      <c r="E59" s="87">
        <f>E57+E55+E53+E51+E49+E47+-E45+E38</f>
        <v>518582191</v>
      </c>
      <c r="F59" s="87">
        <f>E59-C59</f>
        <v>34919953</v>
      </c>
      <c r="G59" s="81">
        <f>IF(ISBLANK(F59),"  ",IF(C59&gt;0,F59/C59,IF(F59&gt;0,1,0)))</f>
        <v>7.2199047716435538E-2</v>
      </c>
      <c r="I59" s="226"/>
      <c r="J59" s="189"/>
    </row>
    <row r="60" spans="1:10" ht="15" customHeight="1" x14ac:dyDescent="0.25">
      <c r="A60" s="92"/>
      <c r="B60" s="74"/>
      <c r="C60" s="74"/>
      <c r="D60" s="307"/>
      <c r="E60" s="74"/>
      <c r="F60" s="74"/>
      <c r="G60" s="66" t="s">
        <v>46</v>
      </c>
      <c r="I60" s="225"/>
    </row>
    <row r="61" spans="1:10" ht="15" customHeight="1" x14ac:dyDescent="0.25">
      <c r="A61" s="93"/>
      <c r="B61" s="65"/>
      <c r="C61" s="65"/>
      <c r="D61" s="305"/>
      <c r="E61" s="65"/>
      <c r="F61" s="65"/>
      <c r="G61" s="67" t="s">
        <v>46</v>
      </c>
      <c r="I61" s="225"/>
    </row>
    <row r="62" spans="1:10" ht="15" customHeight="1" x14ac:dyDescent="0.25">
      <c r="A62" s="91" t="s">
        <v>53</v>
      </c>
      <c r="B62" s="65"/>
      <c r="C62" s="65"/>
      <c r="D62" s="305"/>
      <c r="E62" s="65"/>
      <c r="F62" s="65"/>
      <c r="G62" s="67"/>
      <c r="I62" s="225"/>
    </row>
    <row r="63" spans="1:10" ht="15" customHeight="1" x14ac:dyDescent="0.25">
      <c r="A63" s="73" t="s">
        <v>54</v>
      </c>
      <c r="B63" s="69">
        <f>BOR!B63+LUMCON!B63+LOSFA!B63</f>
        <v>49641349.259999998</v>
      </c>
      <c r="C63" s="69">
        <f>BOR!C63+LUMCON!C63+LOSFA!C63</f>
        <v>62384005</v>
      </c>
      <c r="D63" s="306">
        <f>BOR!D63+LUMCON!D63+LOSFA!D63</f>
        <v>65634005</v>
      </c>
      <c r="E63" s="69">
        <f>BOR!E63+LUMCON!E63+LOSFA!E63</f>
        <v>72620235</v>
      </c>
      <c r="F63" s="69">
        <f>E63-C63</f>
        <v>10236230</v>
      </c>
      <c r="G63" s="70">
        <f t="shared" ref="G63:G76" si="6">IF(ISBLANK(F63),"  ",IF(C63&gt;0,F63/C63,IF(F63&gt;0,1,0)))</f>
        <v>0.16408420716175565</v>
      </c>
      <c r="I63" s="225"/>
    </row>
    <row r="64" spans="1:10" ht="15" customHeight="1" x14ac:dyDescent="0.25">
      <c r="A64" s="75" t="s">
        <v>55</v>
      </c>
      <c r="B64" s="69">
        <f>BOR!B64+LUMCON!B64+LOSFA!B64</f>
        <v>2649387.9699999997</v>
      </c>
      <c r="C64" s="69">
        <f>BOR!C64+LUMCON!C64+LOSFA!C64</f>
        <v>2909946</v>
      </c>
      <c r="D64" s="306">
        <f>BOR!D64+LUMCON!D64+LOSFA!D64</f>
        <v>2909946</v>
      </c>
      <c r="E64" s="69">
        <f>BOR!E64+LUMCON!E64+LOSFA!E64</f>
        <v>3060658</v>
      </c>
      <c r="F64" s="69">
        <f>E64-C64</f>
        <v>150712</v>
      </c>
      <c r="G64" s="70">
        <f t="shared" si="6"/>
        <v>5.1792026381245561E-2</v>
      </c>
      <c r="I64" s="225"/>
    </row>
    <row r="65" spans="1:10" ht="15" customHeight="1" x14ac:dyDescent="0.25">
      <c r="A65" s="75" t="s">
        <v>56</v>
      </c>
      <c r="B65" s="69">
        <f>BOR!B65+LUMCON!B65+LOSFA!B65</f>
        <v>0</v>
      </c>
      <c r="C65" s="69">
        <f>BOR!C65+LUMCON!C65+LOSFA!C65</f>
        <v>0</v>
      </c>
      <c r="D65" s="306">
        <f>BOR!D65+LUMCON!D65+LOSFA!D65</f>
        <v>0</v>
      </c>
      <c r="E65" s="69">
        <f>BOR!E65+LUMCON!E65+LOSFA!E65</f>
        <v>0</v>
      </c>
      <c r="F65" s="69">
        <f t="shared" ref="F65:F76" si="7">E65-C65</f>
        <v>0</v>
      </c>
      <c r="G65" s="70">
        <f t="shared" si="6"/>
        <v>0</v>
      </c>
      <c r="I65" s="225"/>
    </row>
    <row r="66" spans="1:10" ht="15" customHeight="1" x14ac:dyDescent="0.25">
      <c r="A66" s="75" t="s">
        <v>57</v>
      </c>
      <c r="B66" s="69">
        <f>BOR!B66+LUMCON!B66+LOSFA!B66</f>
        <v>0</v>
      </c>
      <c r="C66" s="69">
        <f>BOR!C66+LUMCON!C66+LOSFA!C66</f>
        <v>0</v>
      </c>
      <c r="D66" s="306">
        <f>BOR!D66+LUMCON!D66+LOSFA!D66</f>
        <v>0</v>
      </c>
      <c r="E66" s="69">
        <f>BOR!E66+LUMCON!E66+LOSFA!E66</f>
        <v>0</v>
      </c>
      <c r="F66" s="69">
        <f t="shared" si="7"/>
        <v>0</v>
      </c>
      <c r="G66" s="70">
        <f t="shared" si="6"/>
        <v>0</v>
      </c>
      <c r="I66" s="225"/>
    </row>
    <row r="67" spans="1:10" ht="15" customHeight="1" x14ac:dyDescent="0.25">
      <c r="A67" s="75" t="s">
        <v>58</v>
      </c>
      <c r="B67" s="69">
        <f>BOR!B67+LUMCON!B67+LOSFA!B67</f>
        <v>13914632.209999999</v>
      </c>
      <c r="C67" s="69">
        <f>BOR!C67+LUMCON!C67+LOSFA!C67</f>
        <v>15202952</v>
      </c>
      <c r="D67" s="306">
        <f>BOR!D67+LUMCON!D67+LOSFA!D67</f>
        <v>15202952</v>
      </c>
      <c r="E67" s="69">
        <f>BOR!E67+LUMCON!E67+LOSFA!E67</f>
        <v>16290668</v>
      </c>
      <c r="F67" s="69">
        <f t="shared" si="7"/>
        <v>1087716</v>
      </c>
      <c r="G67" s="70">
        <f t="shared" si="6"/>
        <v>7.1546368100090033E-2</v>
      </c>
      <c r="I67" s="225"/>
    </row>
    <row r="68" spans="1:10" ht="15" customHeight="1" x14ac:dyDescent="0.25">
      <c r="A68" s="75" t="s">
        <v>59</v>
      </c>
      <c r="B68" s="69">
        <f>BOR!B68+LUMCON!B68+LOSFA!B68</f>
        <v>9461247.9100000001</v>
      </c>
      <c r="C68" s="69">
        <f>BOR!C68+LUMCON!C68+LOSFA!C68</f>
        <v>10002000</v>
      </c>
      <c r="D68" s="306">
        <f>BOR!D68+LUMCON!D68+LOSFA!D68</f>
        <v>10002000</v>
      </c>
      <c r="E68" s="69">
        <f>BOR!E68+LUMCON!E68+LOSFA!E68</f>
        <v>9995000</v>
      </c>
      <c r="F68" s="69">
        <f t="shared" si="7"/>
        <v>-7000</v>
      </c>
      <c r="G68" s="70">
        <f t="shared" si="6"/>
        <v>-6.9986002799440113E-4</v>
      </c>
      <c r="I68" s="225"/>
    </row>
    <row r="69" spans="1:10" ht="15" customHeight="1" x14ac:dyDescent="0.25">
      <c r="A69" s="75" t="s">
        <v>60</v>
      </c>
      <c r="B69" s="69">
        <f>BOR!B69+LUMCON!B69+LOSFA!B69</f>
        <v>355593462.56</v>
      </c>
      <c r="C69" s="69">
        <f>BOR!C69+LUMCON!C69+LOSFA!C69</f>
        <v>356125594</v>
      </c>
      <c r="D69" s="306">
        <f>BOR!D69+LUMCON!D69+LOSFA!D69</f>
        <v>356125594</v>
      </c>
      <c r="E69" s="69">
        <f>BOR!E69+LUMCON!E69+LOSFA!E69</f>
        <v>381329377</v>
      </c>
      <c r="F69" s="69">
        <f t="shared" si="7"/>
        <v>25203783</v>
      </c>
      <c r="G69" s="70">
        <f t="shared" si="6"/>
        <v>7.0772175391583897E-2</v>
      </c>
      <c r="I69" s="225"/>
    </row>
    <row r="70" spans="1:10" ht="15" customHeight="1" x14ac:dyDescent="0.25">
      <c r="A70" s="75" t="s">
        <v>61</v>
      </c>
      <c r="B70" s="69">
        <f>BOR!B70+LUMCON!B70+LOSFA!B70</f>
        <v>289235.24</v>
      </c>
      <c r="C70" s="69">
        <f>BOR!C70+LUMCON!C70+LOSFA!C70</f>
        <v>347000</v>
      </c>
      <c r="D70" s="306">
        <f>BOR!D70+LUMCON!D70+LOSFA!D70</f>
        <v>347000</v>
      </c>
      <c r="E70" s="69">
        <f>BOR!E70+LUMCON!E70+LOSFA!E70</f>
        <v>347000</v>
      </c>
      <c r="F70" s="69">
        <f t="shared" si="7"/>
        <v>0</v>
      </c>
      <c r="G70" s="70">
        <f t="shared" si="6"/>
        <v>0</v>
      </c>
      <c r="I70" s="225"/>
    </row>
    <row r="71" spans="1:10" s="124" customFormat="1" ht="15" customHeight="1" x14ac:dyDescent="0.25">
      <c r="A71" s="94" t="s">
        <v>62</v>
      </c>
      <c r="B71" s="87">
        <f>SUM(B63:B70)</f>
        <v>431549315.14999998</v>
      </c>
      <c r="C71" s="87">
        <f>SUM(C63:C70)</f>
        <v>446971497</v>
      </c>
      <c r="D71" s="310">
        <f>SUM(D63:D70)</f>
        <v>450221497</v>
      </c>
      <c r="E71" s="87">
        <f>SUM(E63:E70)</f>
        <v>483642938</v>
      </c>
      <c r="F71" s="87">
        <f t="shared" si="7"/>
        <v>36671441</v>
      </c>
      <c r="G71" s="81">
        <f t="shared" si="6"/>
        <v>8.2044249456917837E-2</v>
      </c>
      <c r="I71" s="226"/>
    </row>
    <row r="72" spans="1:10" ht="15" customHeight="1" x14ac:dyDescent="0.25">
      <c r="A72" s="75" t="s">
        <v>63</v>
      </c>
      <c r="B72" s="69">
        <f>BOR!B72+LUMCON!B72+LOSFA!B72</f>
        <v>0</v>
      </c>
      <c r="C72" s="69">
        <f>BOR!C72+LUMCON!C72+LOSFA!C72</f>
        <v>0</v>
      </c>
      <c r="D72" s="306">
        <f>BOR!D72+LUMCON!D72+LOSFA!D72</f>
        <v>0</v>
      </c>
      <c r="E72" s="69">
        <f>BOR!E72+LUMCON!E72+LOSFA!E72</f>
        <v>0</v>
      </c>
      <c r="F72" s="69">
        <f t="shared" si="7"/>
        <v>0</v>
      </c>
      <c r="G72" s="70">
        <f t="shared" si="6"/>
        <v>0</v>
      </c>
      <c r="I72" s="225"/>
    </row>
    <row r="73" spans="1:10" ht="15" customHeight="1" x14ac:dyDescent="0.25">
      <c r="A73" s="75" t="s">
        <v>64</v>
      </c>
      <c r="B73" s="69">
        <f>BOR!B73+LUMCON!B73+LOSFA!B73</f>
        <v>0</v>
      </c>
      <c r="C73" s="69">
        <f>BOR!C73+LUMCON!C73+LOSFA!C73</f>
        <v>0</v>
      </c>
      <c r="D73" s="306">
        <f>BOR!D73+LUMCON!D73+LOSFA!D73</f>
        <v>0</v>
      </c>
      <c r="E73" s="69">
        <f>BOR!E73+LUMCON!E73+LOSFA!E73</f>
        <v>0</v>
      </c>
      <c r="F73" s="69">
        <f t="shared" si="7"/>
        <v>0</v>
      </c>
      <c r="G73" s="70">
        <f t="shared" si="6"/>
        <v>0</v>
      </c>
      <c r="I73" s="225"/>
    </row>
    <row r="74" spans="1:10" ht="15" customHeight="1" x14ac:dyDescent="0.25">
      <c r="A74" s="75" t="s">
        <v>65</v>
      </c>
      <c r="B74" s="69">
        <f>BOR!B74+LUMCON!B74+LOSFA!B74</f>
        <v>0</v>
      </c>
      <c r="C74" s="69">
        <f>BOR!C74+LUMCON!C74+LOSFA!C74</f>
        <v>0</v>
      </c>
      <c r="D74" s="306">
        <f>BOR!D74+LUMCON!D74+LOSFA!D74</f>
        <v>0</v>
      </c>
      <c r="E74" s="69">
        <f>BOR!E74+LUMCON!E74+LOSFA!E74</f>
        <v>0</v>
      </c>
      <c r="F74" s="69">
        <f t="shared" si="7"/>
        <v>0</v>
      </c>
      <c r="G74" s="70">
        <f t="shared" si="6"/>
        <v>0</v>
      </c>
      <c r="I74" s="225"/>
    </row>
    <row r="75" spans="1:10" ht="15" customHeight="1" x14ac:dyDescent="0.25">
      <c r="A75" s="75" t="s">
        <v>66</v>
      </c>
      <c r="B75" s="69">
        <f>BOR!B75+LUMCON!B75+LOSFA!B75</f>
        <v>15568160.52</v>
      </c>
      <c r="C75" s="69">
        <f>BOR!C75+LUMCON!C75+LOSFA!C75</f>
        <v>36690741</v>
      </c>
      <c r="D75" s="306">
        <f>BOR!D75+LUMCON!D75+LOSFA!D75</f>
        <v>36690741</v>
      </c>
      <c r="E75" s="69">
        <f>BOR!E75+LUMCON!E75+LOSFA!E75</f>
        <v>34939253</v>
      </c>
      <c r="F75" s="69">
        <f t="shared" si="7"/>
        <v>-1751488</v>
      </c>
      <c r="G75" s="70">
        <f t="shared" si="6"/>
        <v>-4.7736512053545059E-2</v>
      </c>
      <c r="I75" s="225"/>
    </row>
    <row r="76" spans="1:10" s="124" customFormat="1" ht="15" customHeight="1" x14ac:dyDescent="0.25">
      <c r="A76" s="95" t="s">
        <v>67</v>
      </c>
      <c r="B76" s="87">
        <f>SUM(B71:B75)-2</f>
        <v>447117473.66999996</v>
      </c>
      <c r="C76" s="87">
        <f>SUM(C71:C75)</f>
        <v>483662238</v>
      </c>
      <c r="D76" s="310">
        <f>SUM(D71:D75)</f>
        <v>486912238</v>
      </c>
      <c r="E76" s="87">
        <f>SUM(E71:E75)</f>
        <v>518582191</v>
      </c>
      <c r="F76" s="87">
        <f t="shared" si="7"/>
        <v>34919953</v>
      </c>
      <c r="G76" s="81">
        <f t="shared" si="6"/>
        <v>7.2199047716435538E-2</v>
      </c>
      <c r="I76" s="226"/>
      <c r="J76" s="189"/>
    </row>
    <row r="77" spans="1:10" ht="15" customHeight="1" x14ac:dyDescent="0.25">
      <c r="A77" s="93"/>
      <c r="B77" s="65"/>
      <c r="C77" s="65"/>
      <c r="D77" s="305"/>
      <c r="E77" s="65"/>
      <c r="F77" s="65"/>
      <c r="G77" s="67"/>
      <c r="I77" s="225"/>
    </row>
    <row r="78" spans="1:10" ht="15" customHeight="1" x14ac:dyDescent="0.25">
      <c r="A78" s="91" t="s">
        <v>68</v>
      </c>
      <c r="B78" s="65"/>
      <c r="C78" s="65"/>
      <c r="D78" s="305"/>
      <c r="E78" s="65"/>
      <c r="F78" s="65"/>
      <c r="G78" s="67"/>
      <c r="I78" s="225"/>
    </row>
    <row r="79" spans="1:10" ht="15" customHeight="1" x14ac:dyDescent="0.25">
      <c r="A79" s="73" t="s">
        <v>69</v>
      </c>
      <c r="B79" s="69">
        <f>BOR!B79+LUMCON!B79+LOSFA!B79</f>
        <v>14776562.869999999</v>
      </c>
      <c r="C79" s="69">
        <f>BOR!C79+LUMCON!C79+LOSFA!C79</f>
        <v>16543472</v>
      </c>
      <c r="D79" s="306">
        <f>BOR!D79+LUMCON!D79+LOSFA!D79</f>
        <v>16543472</v>
      </c>
      <c r="E79" s="69">
        <f>BOR!E79+LUMCON!E79+LOSFA!E79</f>
        <v>17347162</v>
      </c>
      <c r="F79" s="69">
        <f>E79-C79</f>
        <v>803690</v>
      </c>
      <c r="G79" s="70">
        <f t="shared" ref="G79:G97" si="8">IF(ISBLANK(F79),"  ",IF(C79&gt;0,F79/C79,IF(F79&gt;0,1,0)))</f>
        <v>4.8580491447019099E-2</v>
      </c>
      <c r="I79" s="225"/>
    </row>
    <row r="80" spans="1:10" ht="15" customHeight="1" x14ac:dyDescent="0.25">
      <c r="A80" s="75" t="s">
        <v>70</v>
      </c>
      <c r="B80" s="69">
        <f>BOR!B80+LUMCON!B80+LOSFA!B80</f>
        <v>300356.84999999998</v>
      </c>
      <c r="C80" s="69">
        <f>BOR!C80+LUMCON!C80+LOSFA!C80</f>
        <v>334017</v>
      </c>
      <c r="D80" s="306">
        <f>BOR!D80+LUMCON!D80+LOSFA!D80</f>
        <v>334017</v>
      </c>
      <c r="E80" s="69">
        <f>BOR!E80+LUMCON!E80+LOSFA!E80</f>
        <v>503009</v>
      </c>
      <c r="F80" s="69">
        <f>E80-C80</f>
        <v>168992</v>
      </c>
      <c r="G80" s="70">
        <f t="shared" si="8"/>
        <v>0.50593832050464493</v>
      </c>
      <c r="I80" s="225"/>
    </row>
    <row r="81" spans="1:9" ht="15" customHeight="1" x14ac:dyDescent="0.25">
      <c r="A81" s="75" t="s">
        <v>71</v>
      </c>
      <c r="B81" s="69">
        <f>BOR!B81+LUMCON!B81+LOSFA!B81</f>
        <v>6786266.6500000004</v>
      </c>
      <c r="C81" s="69">
        <f>BOR!C81+LUMCON!C81+LOSFA!C81</f>
        <v>7651739</v>
      </c>
      <c r="D81" s="306">
        <f>BOR!D81+LUMCON!D81+LOSFA!D81</f>
        <v>7651739</v>
      </c>
      <c r="E81" s="69">
        <f>BOR!E81+LUMCON!E81+LOSFA!E81</f>
        <v>7924656</v>
      </c>
      <c r="F81" s="69">
        <f t="shared" ref="F81:F96" si="9">E81-C81</f>
        <v>272917</v>
      </c>
      <c r="G81" s="70">
        <f t="shared" si="8"/>
        <v>3.5667316932791356E-2</v>
      </c>
      <c r="I81" s="225"/>
    </row>
    <row r="82" spans="1:9" s="124" customFormat="1" ht="15" customHeight="1" x14ac:dyDescent="0.25">
      <c r="A82" s="94" t="s">
        <v>72</v>
      </c>
      <c r="B82" s="87">
        <f>SUM(B79:B81)</f>
        <v>21863186.369999997</v>
      </c>
      <c r="C82" s="87">
        <f>SUM(C79:C81)</f>
        <v>24529228</v>
      </c>
      <c r="D82" s="310">
        <f>SUM(D79:D81)</f>
        <v>24529228</v>
      </c>
      <c r="E82" s="87">
        <f>SUM(E79:E81)</f>
        <v>25774827</v>
      </c>
      <c r="F82" s="87">
        <f t="shared" si="9"/>
        <v>1245599</v>
      </c>
      <c r="G82" s="81">
        <f t="shared" si="8"/>
        <v>5.0780195772977446E-2</v>
      </c>
      <c r="I82" s="226"/>
    </row>
    <row r="83" spans="1:9" ht="15" customHeight="1" x14ac:dyDescent="0.25">
      <c r="A83" s="75" t="s">
        <v>73</v>
      </c>
      <c r="B83" s="69">
        <f>BOR!B83+LUMCON!B83+LOSFA!B83</f>
        <v>66458.81</v>
      </c>
      <c r="C83" s="69">
        <f>BOR!C83+LUMCON!C83+LOSFA!C83</f>
        <v>394009</v>
      </c>
      <c r="D83" s="306">
        <f>BOR!D83+LUMCON!D83+LOSFA!D83</f>
        <v>394009</v>
      </c>
      <c r="E83" s="69">
        <f>BOR!E83+LUMCON!E83+LOSFA!E83</f>
        <v>411289</v>
      </c>
      <c r="F83" s="69">
        <f t="shared" si="9"/>
        <v>17280</v>
      </c>
      <c r="G83" s="70">
        <f t="shared" si="8"/>
        <v>4.3856866213715928E-2</v>
      </c>
      <c r="I83" s="225"/>
    </row>
    <row r="84" spans="1:9" ht="15" customHeight="1" x14ac:dyDescent="0.25">
      <c r="A84" s="75" t="s">
        <v>74</v>
      </c>
      <c r="B84" s="69">
        <f>BOR!B84+LUMCON!B84+LOSFA!B84</f>
        <v>11592091.84</v>
      </c>
      <c r="C84" s="69">
        <f>BOR!C84+LUMCON!C84+LOSFA!C84</f>
        <v>11612099</v>
      </c>
      <c r="D84" s="306">
        <f>BOR!D84+LUMCON!D84+LOSFA!D84</f>
        <v>13181099</v>
      </c>
      <c r="E84" s="69">
        <f>BOR!E84+LUMCON!E84+LOSFA!E84</f>
        <v>13844974</v>
      </c>
      <c r="F84" s="69">
        <f t="shared" si="9"/>
        <v>2232875</v>
      </c>
      <c r="G84" s="70">
        <f t="shared" si="8"/>
        <v>0.19228866374632184</v>
      </c>
      <c r="I84" s="225"/>
    </row>
    <row r="85" spans="1:9" ht="15" customHeight="1" x14ac:dyDescent="0.25">
      <c r="A85" s="75" t="s">
        <v>75</v>
      </c>
      <c r="B85" s="69">
        <f>BOR!B85+LUMCON!B85+LOSFA!B85</f>
        <v>91220.069999999992</v>
      </c>
      <c r="C85" s="69">
        <f>BOR!C85+LUMCON!C85+LOSFA!C85</f>
        <v>216282</v>
      </c>
      <c r="D85" s="306">
        <f>BOR!D85+LUMCON!D85+LOSFA!D85</f>
        <v>228182</v>
      </c>
      <c r="E85" s="69">
        <f>BOR!E85+LUMCON!E85+LOSFA!E85</f>
        <v>257212</v>
      </c>
      <c r="F85" s="69">
        <f t="shared" si="9"/>
        <v>40930</v>
      </c>
      <c r="G85" s="70">
        <f t="shared" si="8"/>
        <v>0.18924367261260761</v>
      </c>
      <c r="I85" s="225"/>
    </row>
    <row r="86" spans="1:9" s="124" customFormat="1" ht="15" customHeight="1" x14ac:dyDescent="0.25">
      <c r="A86" s="78" t="s">
        <v>76</v>
      </c>
      <c r="B86" s="87">
        <f>SUM(B83:B85)</f>
        <v>11749770.720000001</v>
      </c>
      <c r="C86" s="87">
        <f>SUM(C83:C85)</f>
        <v>12222390</v>
      </c>
      <c r="D86" s="310">
        <f>SUM(D83:D85)</f>
        <v>13803290</v>
      </c>
      <c r="E86" s="87">
        <f>SUM(E83:E85)</f>
        <v>14513475</v>
      </c>
      <c r="F86" s="87">
        <f t="shared" si="9"/>
        <v>2291085</v>
      </c>
      <c r="G86" s="81">
        <f t="shared" si="8"/>
        <v>0.18744983591588879</v>
      </c>
      <c r="I86" s="226"/>
    </row>
    <row r="87" spans="1:9" ht="15" customHeight="1" x14ac:dyDescent="0.25">
      <c r="A87" s="75" t="s">
        <v>77</v>
      </c>
      <c r="B87" s="69">
        <f>BOR!B87+LUMCON!B87+LOSFA!B87</f>
        <v>3431747.4299999997</v>
      </c>
      <c r="C87" s="69">
        <f>BOR!C87+LUMCON!C87+LOSFA!C87</f>
        <v>5143570</v>
      </c>
      <c r="D87" s="306">
        <f>BOR!D87+LUMCON!D87+LOSFA!D87</f>
        <v>5143570</v>
      </c>
      <c r="E87" s="69">
        <f>BOR!E87+LUMCON!E87+LOSFA!E87</f>
        <v>7408374</v>
      </c>
      <c r="F87" s="69">
        <f t="shared" si="9"/>
        <v>2264804</v>
      </c>
      <c r="G87" s="70">
        <f t="shared" si="8"/>
        <v>0.44031752265449875</v>
      </c>
      <c r="I87" s="225"/>
    </row>
    <row r="88" spans="1:9" ht="15" customHeight="1" x14ac:dyDescent="0.25">
      <c r="A88" s="75" t="s">
        <v>78</v>
      </c>
      <c r="B88" s="69">
        <f>BOR!B88+LUMCON!B88+LOSFA!B88</f>
        <v>407295070.38999999</v>
      </c>
      <c r="C88" s="69">
        <f>BOR!C88+LUMCON!C88+LOSFA!C88</f>
        <v>438494127</v>
      </c>
      <c r="D88" s="306">
        <f>BOR!D88+LUMCON!D88+LOSFA!D88</f>
        <v>440095127</v>
      </c>
      <c r="E88" s="69">
        <f>BOR!E88+LUMCON!E88+LOSFA!E88</f>
        <v>466764873</v>
      </c>
      <c r="F88" s="69">
        <f t="shared" si="9"/>
        <v>28270746</v>
      </c>
      <c r="G88" s="70">
        <f t="shared" si="8"/>
        <v>6.4472348109693156E-2</v>
      </c>
      <c r="I88" s="225"/>
    </row>
    <row r="89" spans="1:9" ht="15" customHeight="1" x14ac:dyDescent="0.25">
      <c r="A89" s="75" t="s">
        <v>79</v>
      </c>
      <c r="B89" s="69">
        <f>BOR!B89+LUMCON!B89+LOSFA!B89</f>
        <v>0</v>
      </c>
      <c r="C89" s="69">
        <f>BOR!C89+LUMCON!C89+LOSFA!C89</f>
        <v>0</v>
      </c>
      <c r="D89" s="306">
        <f>BOR!D89+LUMCON!D89+LOSFA!D89</f>
        <v>0</v>
      </c>
      <c r="E89" s="69">
        <f>BOR!E89+LUMCON!E89+LOSFA!E89</f>
        <v>0</v>
      </c>
      <c r="F89" s="69">
        <f t="shared" si="9"/>
        <v>0</v>
      </c>
      <c r="G89" s="70">
        <f t="shared" si="8"/>
        <v>0</v>
      </c>
      <c r="I89" s="225"/>
    </row>
    <row r="90" spans="1:9" ht="15" customHeight="1" x14ac:dyDescent="0.25">
      <c r="A90" s="75" t="s">
        <v>80</v>
      </c>
      <c r="B90" s="69">
        <f>BOR!B90+LUMCON!B90+LOSFA!B90</f>
        <v>2650753.7599999998</v>
      </c>
      <c r="C90" s="69">
        <f>BOR!C90+LUMCON!C90+LOSFA!C90</f>
        <v>3201249</v>
      </c>
      <c r="D90" s="306">
        <f>BOR!D90+LUMCON!D90+LOSFA!D90</f>
        <v>3201249</v>
      </c>
      <c r="E90" s="69">
        <f>BOR!E90+LUMCON!E90+LOSFA!E90</f>
        <v>3232770</v>
      </c>
      <c r="F90" s="69">
        <f t="shared" si="9"/>
        <v>31521</v>
      </c>
      <c r="G90" s="70">
        <f t="shared" si="8"/>
        <v>9.8464692999513624E-3</v>
      </c>
      <c r="I90" s="225"/>
    </row>
    <row r="91" spans="1:9" s="124" customFormat="1" ht="15" customHeight="1" x14ac:dyDescent="0.25">
      <c r="A91" s="78" t="s">
        <v>81</v>
      </c>
      <c r="B91" s="87">
        <f>SUM(B87:B90)</f>
        <v>413377571.57999998</v>
      </c>
      <c r="C91" s="87">
        <f>SUM(C87:C90)</f>
        <v>446838946</v>
      </c>
      <c r="D91" s="310">
        <f>SUM(D87:D90)</f>
        <v>448439946</v>
      </c>
      <c r="E91" s="87">
        <f>SUM(E87:E90)</f>
        <v>477406017</v>
      </c>
      <c r="F91" s="87">
        <f t="shared" si="9"/>
        <v>30567071</v>
      </c>
      <c r="G91" s="81">
        <f t="shared" si="8"/>
        <v>6.8407356327440619E-2</v>
      </c>
      <c r="I91" s="226"/>
    </row>
    <row r="92" spans="1:9" ht="15" customHeight="1" x14ac:dyDescent="0.25">
      <c r="A92" s="75" t="s">
        <v>82</v>
      </c>
      <c r="B92" s="69">
        <f>BOR!B92+LUMCON!B92+LOSFA!B92</f>
        <v>126947</v>
      </c>
      <c r="C92" s="69">
        <f>BOR!C92+LUMCON!C92+LOSFA!C92</f>
        <v>71674</v>
      </c>
      <c r="D92" s="306">
        <f>BOR!D92+LUMCON!D92+LOSFA!D92</f>
        <v>139774</v>
      </c>
      <c r="E92" s="69">
        <f>BOR!E92+LUMCON!E92+LOSFA!E92</f>
        <v>887872</v>
      </c>
      <c r="F92" s="69">
        <f t="shared" si="9"/>
        <v>816198</v>
      </c>
      <c r="G92" s="70">
        <f t="shared" si="8"/>
        <v>11.387644055026927</v>
      </c>
      <c r="I92" s="225"/>
    </row>
    <row r="93" spans="1:9" ht="15" customHeight="1" x14ac:dyDescent="0.25">
      <c r="A93" s="75" t="s">
        <v>83</v>
      </c>
      <c r="B93" s="69">
        <f>BOR!B93+LUMCON!B93+LOSFA!B93</f>
        <v>0</v>
      </c>
      <c r="C93" s="69">
        <f>BOR!C93+LUMCON!C93+LOSFA!C93</f>
        <v>0</v>
      </c>
      <c r="D93" s="306">
        <f>BOR!D93+LUMCON!D93+LOSFA!D93</f>
        <v>0</v>
      </c>
      <c r="E93" s="69">
        <f>BOR!E93+LUMCON!E93+LOSFA!E93</f>
        <v>0</v>
      </c>
      <c r="F93" s="69">
        <f t="shared" si="9"/>
        <v>0</v>
      </c>
      <c r="G93" s="70">
        <f t="shared" si="8"/>
        <v>0</v>
      </c>
      <c r="I93" s="225"/>
    </row>
    <row r="94" spans="1:9" ht="15" customHeight="1" x14ac:dyDescent="0.25">
      <c r="A94" s="83" t="s">
        <v>84</v>
      </c>
      <c r="B94" s="69">
        <f>BOR!B94+LUMCON!B94+LOSFA!B94</f>
        <v>0</v>
      </c>
      <c r="C94" s="69">
        <f>BOR!C94+LUMCON!C94+LOSFA!C94</f>
        <v>0</v>
      </c>
      <c r="D94" s="306">
        <f>BOR!D94+LUMCON!D94+LOSFA!D94</f>
        <v>0</v>
      </c>
      <c r="E94" s="69">
        <f>BOR!E94+LUMCON!E94+LOSFA!E94</f>
        <v>0</v>
      </c>
      <c r="F94" s="69">
        <f t="shared" si="9"/>
        <v>0</v>
      </c>
      <c r="G94" s="70">
        <f t="shared" si="8"/>
        <v>0</v>
      </c>
      <c r="I94" s="225"/>
    </row>
    <row r="95" spans="1:9" s="124" customFormat="1" ht="15" customHeight="1" x14ac:dyDescent="0.25">
      <c r="A95" s="97" t="s">
        <v>85</v>
      </c>
      <c r="B95" s="87">
        <f>SUM(B92:B94)</f>
        <v>126947</v>
      </c>
      <c r="C95" s="87">
        <f>SUM(C92:C94)</f>
        <v>71674</v>
      </c>
      <c r="D95" s="310">
        <f>SUM(D92:D94)</f>
        <v>139774</v>
      </c>
      <c r="E95" s="87">
        <f>SUM(E92:E94)</f>
        <v>887872</v>
      </c>
      <c r="F95" s="87">
        <f t="shared" si="9"/>
        <v>816198</v>
      </c>
      <c r="G95" s="81">
        <f t="shared" si="8"/>
        <v>11.387644055026927</v>
      </c>
      <c r="I95" s="226"/>
    </row>
    <row r="96" spans="1:9" ht="15" customHeight="1" x14ac:dyDescent="0.25">
      <c r="A96" s="83" t="s">
        <v>86</v>
      </c>
      <c r="B96" s="69">
        <f>BOR!B96+LUMCON!B96+LOSFA!B96</f>
        <v>0</v>
      </c>
      <c r="C96" s="69">
        <f>BOR!C96+LUMCON!C96+LOSFA!C96</f>
        <v>0</v>
      </c>
      <c r="D96" s="306">
        <f>BOR!D96+LUMCON!D96+LOSFA!D96</f>
        <v>0</v>
      </c>
      <c r="E96" s="69">
        <f>BOR!E96+LUMCON!E96+LOSFA!E96</f>
        <v>0</v>
      </c>
      <c r="F96" s="69">
        <f t="shared" si="9"/>
        <v>0</v>
      </c>
      <c r="G96" s="70">
        <f t="shared" si="8"/>
        <v>0</v>
      </c>
      <c r="I96" s="225"/>
    </row>
    <row r="97" spans="1:10" s="124" customFormat="1" ht="15" customHeight="1" thickBot="1" x14ac:dyDescent="0.3">
      <c r="A97" s="195" t="s">
        <v>67</v>
      </c>
      <c r="B97" s="196">
        <f>B96+B95+B91+B86+B82-2</f>
        <v>447117473.67000002</v>
      </c>
      <c r="C97" s="196">
        <f>C96+C95+C91+C86+C82</f>
        <v>483662238</v>
      </c>
      <c r="D97" s="313">
        <f>D96+D95+D91+D86+D82</f>
        <v>486912238</v>
      </c>
      <c r="E97" s="196">
        <f>E96+E95+E91+E86+E82</f>
        <v>518582191</v>
      </c>
      <c r="F97" s="197">
        <f>E97-C97</f>
        <v>34919953</v>
      </c>
      <c r="G97" s="198">
        <f t="shared" si="8"/>
        <v>7.2199047716435538E-2</v>
      </c>
      <c r="I97" s="226"/>
    </row>
    <row r="98" spans="1:10" ht="15" customHeight="1" thickTop="1" x14ac:dyDescent="0.4">
      <c r="A98" s="4"/>
      <c r="B98" s="5"/>
      <c r="C98" s="5"/>
      <c r="D98" s="142"/>
      <c r="E98" s="5"/>
      <c r="F98" s="5"/>
      <c r="G98" s="6" t="s">
        <v>46</v>
      </c>
      <c r="I98" s="142"/>
      <c r="J98" s="142"/>
    </row>
    <row r="99" spans="1:10" x14ac:dyDescent="0.25">
      <c r="A99" s="11" t="s">
        <v>196</v>
      </c>
    </row>
    <row r="100" spans="1:10" x14ac:dyDescent="0.25">
      <c r="A100" s="11" t="s">
        <v>190</v>
      </c>
    </row>
  </sheetData>
  <mergeCells count="1">
    <mergeCell ref="D2:D3"/>
  </mergeCells>
  <hyperlinks>
    <hyperlink ref="J2" location="Home!A1" tooltip="Home" display="Home" xr:uid="{00000000-0004-0000-0700-000000000000}"/>
  </hyperlinks>
  <printOptions horizontalCentered="1" verticalCentered="1"/>
  <pageMargins left="0.25" right="0.25" top="0.75" bottom="0.75" header="0.3" footer="0.3"/>
  <pageSetup scale="46" fitToWidth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>
    <pageSetUpPr fitToPage="1"/>
  </sheetPr>
  <dimension ref="A1:N100"/>
  <sheetViews>
    <sheetView workbookViewId="0">
      <pane xSplit="1" ySplit="5" topLeftCell="B36" activePane="bottomRight" state="frozen"/>
      <selection activeCell="I2" sqref="I2"/>
      <selection pane="topRight" activeCell="I2" sqref="I2"/>
      <selection pane="bottomLeft" activeCell="I2" sqref="I2"/>
      <selection pane="bottomRight" activeCell="C59" sqref="C59"/>
    </sheetView>
  </sheetViews>
  <sheetFormatPr defaultColWidth="9.140625" defaultRowHeight="15.75" x14ac:dyDescent="0.25"/>
  <cols>
    <col min="1" max="1" width="66.5703125" style="11" customWidth="1"/>
    <col min="2" max="3" width="23.7109375" style="12" customWidth="1"/>
    <col min="4" max="4" width="27.140625" style="139" bestFit="1" customWidth="1"/>
    <col min="5" max="6" width="23.7109375" style="12" customWidth="1"/>
    <col min="7" max="7" width="23.7109375" style="13" customWidth="1"/>
    <col min="9" max="9" width="7.7109375" style="139" customWidth="1"/>
    <col min="10" max="10" width="11.5703125" style="139" customWidth="1"/>
    <col min="11" max="11" width="9.140625" style="139"/>
    <col min="12" max="12" width="12.7109375" style="139" bestFit="1" customWidth="1"/>
    <col min="13" max="16384" width="9.140625" style="139"/>
  </cols>
  <sheetData>
    <row r="1" spans="1:10" ht="19.5" customHeight="1" thickBot="1" x14ac:dyDescent="0.35">
      <c r="A1" s="30" t="s">
        <v>0</v>
      </c>
      <c r="B1" s="31"/>
      <c r="E1" s="32" t="s">
        <v>1</v>
      </c>
      <c r="F1" s="29" t="s">
        <v>0</v>
      </c>
      <c r="G1" s="40"/>
      <c r="J1" s="142"/>
    </row>
    <row r="2" spans="1:10" ht="19.5" customHeight="1" thickBot="1" x14ac:dyDescent="0.3">
      <c r="A2" s="30" t="s">
        <v>2</v>
      </c>
      <c r="B2" s="31"/>
      <c r="C2" s="31"/>
      <c r="D2" s="355" t="s">
        <v>207</v>
      </c>
      <c r="E2" s="31"/>
      <c r="F2" s="31"/>
      <c r="G2" s="36"/>
      <c r="I2" s="142"/>
      <c r="J2" s="209" t="s">
        <v>187</v>
      </c>
    </row>
    <row r="3" spans="1:10" ht="19.5" customHeight="1" thickBot="1" x14ac:dyDescent="0.3">
      <c r="A3" s="37" t="s">
        <v>3</v>
      </c>
      <c r="B3" s="38"/>
      <c r="C3" s="38"/>
      <c r="D3" s="356"/>
      <c r="E3" s="38"/>
      <c r="F3" s="38"/>
      <c r="G3" s="39"/>
      <c r="I3" s="142"/>
      <c r="J3" s="142"/>
    </row>
    <row r="4" spans="1:10" ht="15" customHeight="1" thickTop="1" x14ac:dyDescent="0.25">
      <c r="A4" s="57" t="s">
        <v>4</v>
      </c>
      <c r="B4" s="58" t="s">
        <v>5</v>
      </c>
      <c r="C4" s="59" t="s">
        <v>6</v>
      </c>
      <c r="D4" s="303" t="s">
        <v>212</v>
      </c>
      <c r="E4" s="59" t="s">
        <v>6</v>
      </c>
      <c r="F4" s="59" t="s">
        <v>7</v>
      </c>
      <c r="G4" s="60" t="s">
        <v>8</v>
      </c>
      <c r="I4" s="224"/>
    </row>
    <row r="5" spans="1:10" s="140" customFormat="1" ht="15" customHeight="1" x14ac:dyDescent="0.25">
      <c r="A5" s="61"/>
      <c r="B5" s="62" t="s">
        <v>197</v>
      </c>
      <c r="C5" s="62" t="s">
        <v>208</v>
      </c>
      <c r="D5" s="304" t="s">
        <v>210</v>
      </c>
      <c r="E5" s="62" t="s">
        <v>209</v>
      </c>
      <c r="F5" s="62" t="s">
        <v>197</v>
      </c>
      <c r="G5" s="63" t="s">
        <v>9</v>
      </c>
      <c r="I5" s="224"/>
    </row>
    <row r="6" spans="1:10" ht="15" customHeight="1" x14ac:dyDescent="0.25">
      <c r="A6" s="64" t="s">
        <v>10</v>
      </c>
      <c r="B6" s="65"/>
      <c r="C6" s="65"/>
      <c r="D6" s="305"/>
      <c r="E6" s="65"/>
      <c r="F6" s="65"/>
      <c r="G6" s="66"/>
      <c r="I6" s="225"/>
    </row>
    <row r="7" spans="1:10" ht="15" customHeight="1" x14ac:dyDescent="0.25">
      <c r="A7" s="64" t="s">
        <v>11</v>
      </c>
      <c r="B7" s="65"/>
      <c r="C7" s="65"/>
      <c r="D7" s="305"/>
      <c r="E7" s="65"/>
      <c r="F7" s="65"/>
      <c r="G7" s="67"/>
      <c r="I7" s="225"/>
    </row>
    <row r="8" spans="1:10" ht="15" customHeight="1" x14ac:dyDescent="0.25">
      <c r="A8" s="68" t="s">
        <v>12</v>
      </c>
      <c r="B8" s="69">
        <v>12928688</v>
      </c>
      <c r="C8" s="69">
        <v>12928688</v>
      </c>
      <c r="D8" s="306">
        <v>12928688</v>
      </c>
      <c r="E8" s="69">
        <v>18866918</v>
      </c>
      <c r="F8" s="69">
        <f>E8-C8</f>
        <v>5938230</v>
      </c>
      <c r="G8" s="70">
        <f t="shared" ref="G8:G31" si="0">IF(ISBLANK(F8),"  ",IF(C8&gt;0,F8/C8,IF(F8&gt;0,1,0)))</f>
        <v>0.45930646636379502</v>
      </c>
      <c r="I8" s="225"/>
    </row>
    <row r="9" spans="1:10" ht="15" customHeight="1" x14ac:dyDescent="0.25">
      <c r="A9" s="68" t="s">
        <v>13</v>
      </c>
      <c r="B9" s="69">
        <v>0</v>
      </c>
      <c r="C9" s="69">
        <v>0</v>
      </c>
      <c r="D9" s="306">
        <v>0</v>
      </c>
      <c r="E9" s="69">
        <v>0</v>
      </c>
      <c r="F9" s="69">
        <f>E9-C9</f>
        <v>0</v>
      </c>
      <c r="G9" s="70">
        <f t="shared" si="0"/>
        <v>0</v>
      </c>
      <c r="I9" s="225"/>
    </row>
    <row r="10" spans="1:10" ht="15" customHeight="1" x14ac:dyDescent="0.25">
      <c r="A10" s="71" t="s">
        <v>14</v>
      </c>
      <c r="B10" s="72">
        <v>20362109</v>
      </c>
      <c r="C10" s="72">
        <v>24650000</v>
      </c>
      <c r="D10" s="314">
        <v>24650000</v>
      </c>
      <c r="E10" s="72">
        <v>27740000</v>
      </c>
      <c r="F10" s="69">
        <f t="shared" ref="F10:F31" si="1">E10-C10</f>
        <v>3090000</v>
      </c>
      <c r="G10" s="70">
        <f t="shared" si="0"/>
        <v>0.12535496957403652</v>
      </c>
      <c r="I10" s="225"/>
    </row>
    <row r="11" spans="1:10" ht="15" customHeight="1" x14ac:dyDescent="0.25">
      <c r="A11" s="73" t="s">
        <v>15</v>
      </c>
      <c r="B11" s="74">
        <v>1109</v>
      </c>
      <c r="C11" s="74">
        <v>20000</v>
      </c>
      <c r="D11" s="307">
        <v>20000</v>
      </c>
      <c r="E11" s="74">
        <v>4120000</v>
      </c>
      <c r="F11" s="69">
        <f t="shared" si="1"/>
        <v>4100000</v>
      </c>
      <c r="G11" s="70">
        <f t="shared" si="0"/>
        <v>205</v>
      </c>
      <c r="I11" s="225"/>
    </row>
    <row r="12" spans="1:10" ht="15" customHeight="1" x14ac:dyDescent="0.25">
      <c r="A12" s="75" t="s">
        <v>16</v>
      </c>
      <c r="B12" s="74">
        <v>0</v>
      </c>
      <c r="C12" s="74">
        <v>0</v>
      </c>
      <c r="D12" s="307">
        <v>0</v>
      </c>
      <c r="E12" s="74">
        <v>0</v>
      </c>
      <c r="F12" s="69">
        <f t="shared" si="1"/>
        <v>0</v>
      </c>
      <c r="G12" s="70">
        <f t="shared" si="0"/>
        <v>0</v>
      </c>
      <c r="I12" s="225"/>
    </row>
    <row r="13" spans="1:10" ht="15" customHeight="1" x14ac:dyDescent="0.25">
      <c r="A13" s="75" t="s">
        <v>17</v>
      </c>
      <c r="B13" s="74">
        <v>0</v>
      </c>
      <c r="C13" s="74">
        <v>0</v>
      </c>
      <c r="D13" s="307">
        <v>0</v>
      </c>
      <c r="E13" s="74">
        <v>0</v>
      </c>
      <c r="F13" s="69">
        <f t="shared" si="1"/>
        <v>0</v>
      </c>
      <c r="G13" s="70">
        <f t="shared" si="0"/>
        <v>0</v>
      </c>
      <c r="I13" s="225"/>
    </row>
    <row r="14" spans="1:10" ht="15" customHeight="1" x14ac:dyDescent="0.25">
      <c r="A14" s="75" t="s">
        <v>18</v>
      </c>
      <c r="B14" s="74">
        <v>0</v>
      </c>
      <c r="C14" s="74">
        <v>0</v>
      </c>
      <c r="D14" s="307">
        <v>0</v>
      </c>
      <c r="E14" s="74">
        <v>0</v>
      </c>
      <c r="F14" s="69">
        <f t="shared" si="1"/>
        <v>0</v>
      </c>
      <c r="G14" s="70">
        <f t="shared" si="0"/>
        <v>0</v>
      </c>
      <c r="I14" s="225"/>
    </row>
    <row r="15" spans="1:10" ht="15" customHeight="1" x14ac:dyDescent="0.25">
      <c r="A15" s="75" t="s">
        <v>19</v>
      </c>
      <c r="B15" s="74">
        <v>0</v>
      </c>
      <c r="C15" s="74">
        <v>0</v>
      </c>
      <c r="D15" s="307">
        <v>0</v>
      </c>
      <c r="E15" s="74">
        <v>0</v>
      </c>
      <c r="F15" s="69">
        <f t="shared" si="1"/>
        <v>0</v>
      </c>
      <c r="G15" s="70">
        <f t="shared" si="0"/>
        <v>0</v>
      </c>
      <c r="I15" s="225"/>
    </row>
    <row r="16" spans="1:10" ht="15" customHeight="1" x14ac:dyDescent="0.25">
      <c r="A16" s="75" t="s">
        <v>20</v>
      </c>
      <c r="B16" s="74">
        <v>0</v>
      </c>
      <c r="C16" s="74">
        <v>0</v>
      </c>
      <c r="D16" s="307">
        <v>0</v>
      </c>
      <c r="E16" s="74">
        <v>0</v>
      </c>
      <c r="F16" s="69">
        <f t="shared" si="1"/>
        <v>0</v>
      </c>
      <c r="G16" s="70">
        <f t="shared" si="0"/>
        <v>0</v>
      </c>
      <c r="I16" s="225"/>
    </row>
    <row r="17" spans="1:9" ht="15" customHeight="1" x14ac:dyDescent="0.25">
      <c r="A17" s="75" t="s">
        <v>21</v>
      </c>
      <c r="B17" s="74">
        <v>0</v>
      </c>
      <c r="C17" s="74">
        <v>0</v>
      </c>
      <c r="D17" s="307">
        <v>0</v>
      </c>
      <c r="E17" s="74">
        <v>0</v>
      </c>
      <c r="F17" s="69">
        <f t="shared" si="1"/>
        <v>0</v>
      </c>
      <c r="G17" s="70">
        <f t="shared" si="0"/>
        <v>0</v>
      </c>
      <c r="I17" s="225"/>
    </row>
    <row r="18" spans="1:9" ht="15" customHeight="1" x14ac:dyDescent="0.25">
      <c r="A18" s="75" t="s">
        <v>22</v>
      </c>
      <c r="B18" s="74">
        <v>0</v>
      </c>
      <c r="C18" s="74">
        <v>0</v>
      </c>
      <c r="D18" s="307">
        <v>0</v>
      </c>
      <c r="E18" s="74">
        <v>0</v>
      </c>
      <c r="F18" s="69">
        <f t="shared" si="1"/>
        <v>0</v>
      </c>
      <c r="G18" s="70">
        <f t="shared" si="0"/>
        <v>0</v>
      </c>
      <c r="I18" s="225"/>
    </row>
    <row r="19" spans="1:9" ht="15" customHeight="1" x14ac:dyDescent="0.25">
      <c r="A19" s="75" t="s">
        <v>23</v>
      </c>
      <c r="B19" s="74">
        <v>0</v>
      </c>
      <c r="C19" s="74">
        <v>0</v>
      </c>
      <c r="D19" s="307">
        <v>0</v>
      </c>
      <c r="E19" s="74">
        <v>0</v>
      </c>
      <c r="F19" s="69">
        <f t="shared" si="1"/>
        <v>0</v>
      </c>
      <c r="G19" s="70">
        <f t="shared" si="0"/>
        <v>0</v>
      </c>
      <c r="I19" s="225"/>
    </row>
    <row r="20" spans="1:9" ht="15" customHeight="1" x14ac:dyDescent="0.25">
      <c r="A20" s="75" t="s">
        <v>24</v>
      </c>
      <c r="B20" s="74">
        <v>0</v>
      </c>
      <c r="C20" s="74">
        <v>0</v>
      </c>
      <c r="D20" s="307">
        <v>0</v>
      </c>
      <c r="E20" s="74">
        <v>0</v>
      </c>
      <c r="F20" s="69">
        <f t="shared" si="1"/>
        <v>0</v>
      </c>
      <c r="G20" s="70">
        <f t="shared" si="0"/>
        <v>0</v>
      </c>
      <c r="I20" s="225"/>
    </row>
    <row r="21" spans="1:9" ht="15" customHeight="1" x14ac:dyDescent="0.25">
      <c r="A21" s="75" t="s">
        <v>25</v>
      </c>
      <c r="B21" s="74">
        <v>0</v>
      </c>
      <c r="C21" s="74">
        <v>0</v>
      </c>
      <c r="D21" s="307">
        <v>0</v>
      </c>
      <c r="E21" s="74">
        <v>0</v>
      </c>
      <c r="F21" s="69">
        <f t="shared" si="1"/>
        <v>0</v>
      </c>
      <c r="G21" s="70">
        <f t="shared" si="0"/>
        <v>0</v>
      </c>
      <c r="I21" s="225"/>
    </row>
    <row r="22" spans="1:9" ht="15" customHeight="1" x14ac:dyDescent="0.25">
      <c r="A22" s="75" t="s">
        <v>26</v>
      </c>
      <c r="B22" s="74">
        <v>20143626</v>
      </c>
      <c r="C22" s="74">
        <v>24230000</v>
      </c>
      <c r="D22" s="307">
        <v>24230000</v>
      </c>
      <c r="E22" s="74">
        <v>22220000</v>
      </c>
      <c r="F22" s="69">
        <f t="shared" si="1"/>
        <v>-2010000</v>
      </c>
      <c r="G22" s="70">
        <f t="shared" si="0"/>
        <v>-8.2955014444903011E-2</v>
      </c>
      <c r="I22" s="225"/>
    </row>
    <row r="23" spans="1:9" ht="15" customHeight="1" x14ac:dyDescent="0.25">
      <c r="A23" s="76" t="s">
        <v>27</v>
      </c>
      <c r="B23" s="74">
        <v>17374</v>
      </c>
      <c r="C23" s="74">
        <v>200000</v>
      </c>
      <c r="D23" s="307">
        <v>200000</v>
      </c>
      <c r="E23" s="74">
        <v>200000</v>
      </c>
      <c r="F23" s="69">
        <f t="shared" si="1"/>
        <v>0</v>
      </c>
      <c r="G23" s="70">
        <f t="shared" si="0"/>
        <v>0</v>
      </c>
      <c r="I23" s="225"/>
    </row>
    <row r="24" spans="1:9" ht="15" customHeight="1" x14ac:dyDescent="0.25">
      <c r="A24" s="76" t="s">
        <v>28</v>
      </c>
      <c r="B24" s="74">
        <v>0</v>
      </c>
      <c r="C24" s="74">
        <v>0</v>
      </c>
      <c r="D24" s="307">
        <v>0</v>
      </c>
      <c r="E24" s="74">
        <v>0</v>
      </c>
      <c r="F24" s="69">
        <f t="shared" si="1"/>
        <v>0</v>
      </c>
      <c r="G24" s="70">
        <f t="shared" si="0"/>
        <v>0</v>
      </c>
      <c r="I24" s="225"/>
    </row>
    <row r="25" spans="1:9" ht="15" customHeight="1" x14ac:dyDescent="0.25">
      <c r="A25" s="76" t="s">
        <v>29</v>
      </c>
      <c r="B25" s="74">
        <v>0</v>
      </c>
      <c r="C25" s="74">
        <v>0</v>
      </c>
      <c r="D25" s="307">
        <v>0</v>
      </c>
      <c r="E25" s="74">
        <v>0</v>
      </c>
      <c r="F25" s="69">
        <f t="shared" si="1"/>
        <v>0</v>
      </c>
      <c r="G25" s="70">
        <f t="shared" si="0"/>
        <v>0</v>
      </c>
      <c r="I25" s="225"/>
    </row>
    <row r="26" spans="1:9" ht="15" customHeight="1" x14ac:dyDescent="0.25">
      <c r="A26" s="76" t="s">
        <v>30</v>
      </c>
      <c r="B26" s="74">
        <v>0</v>
      </c>
      <c r="C26" s="74">
        <v>0</v>
      </c>
      <c r="D26" s="307">
        <v>0</v>
      </c>
      <c r="E26" s="74">
        <v>0</v>
      </c>
      <c r="F26" s="69">
        <f t="shared" si="1"/>
        <v>0</v>
      </c>
      <c r="G26" s="70">
        <f t="shared" si="0"/>
        <v>0</v>
      </c>
      <c r="I26" s="225"/>
    </row>
    <row r="27" spans="1:9" ht="15" customHeight="1" x14ac:dyDescent="0.25">
      <c r="A27" s="76" t="s">
        <v>31</v>
      </c>
      <c r="B27" s="74">
        <v>0</v>
      </c>
      <c r="C27" s="74">
        <v>0</v>
      </c>
      <c r="D27" s="307">
        <v>0</v>
      </c>
      <c r="E27" s="74">
        <v>0</v>
      </c>
      <c r="F27" s="69">
        <f t="shared" si="1"/>
        <v>0</v>
      </c>
      <c r="G27" s="70">
        <f t="shared" si="0"/>
        <v>0</v>
      </c>
      <c r="I27" s="225"/>
    </row>
    <row r="28" spans="1:9" ht="15" customHeight="1" x14ac:dyDescent="0.25">
      <c r="A28" s="76" t="s">
        <v>87</v>
      </c>
      <c r="B28" s="74">
        <v>200000</v>
      </c>
      <c r="C28" s="74">
        <v>200000</v>
      </c>
      <c r="D28" s="307">
        <v>200000</v>
      </c>
      <c r="E28" s="74">
        <v>200000</v>
      </c>
      <c r="F28" s="69">
        <f t="shared" si="1"/>
        <v>0</v>
      </c>
      <c r="G28" s="70">
        <f t="shared" si="0"/>
        <v>0</v>
      </c>
      <c r="I28" s="225"/>
    </row>
    <row r="29" spans="1:9" ht="15" customHeight="1" x14ac:dyDescent="0.25">
      <c r="A29" s="76" t="s">
        <v>32</v>
      </c>
      <c r="B29" s="74">
        <v>0</v>
      </c>
      <c r="C29" s="74">
        <v>0</v>
      </c>
      <c r="D29" s="307">
        <v>0</v>
      </c>
      <c r="E29" s="74">
        <v>0</v>
      </c>
      <c r="F29" s="69">
        <f t="shared" si="1"/>
        <v>0</v>
      </c>
      <c r="G29" s="70">
        <f t="shared" si="0"/>
        <v>0</v>
      </c>
      <c r="I29" s="225"/>
    </row>
    <row r="30" spans="1:9" ht="15" customHeight="1" x14ac:dyDescent="0.25">
      <c r="A30" s="217" t="s">
        <v>199</v>
      </c>
      <c r="B30" s="74">
        <v>0</v>
      </c>
      <c r="C30" s="74">
        <v>0</v>
      </c>
      <c r="D30" s="307">
        <v>0</v>
      </c>
      <c r="E30" s="74">
        <v>0</v>
      </c>
      <c r="F30" s="69">
        <f t="shared" si="1"/>
        <v>0</v>
      </c>
      <c r="G30" s="70">
        <f t="shared" si="0"/>
        <v>0</v>
      </c>
      <c r="I30" s="225"/>
    </row>
    <row r="31" spans="1:9" ht="15" customHeight="1" x14ac:dyDescent="0.25">
      <c r="A31" s="76" t="s">
        <v>200</v>
      </c>
      <c r="B31" s="74">
        <v>0</v>
      </c>
      <c r="C31" s="74">
        <v>0</v>
      </c>
      <c r="D31" s="307">
        <v>0</v>
      </c>
      <c r="E31" s="74">
        <v>0</v>
      </c>
      <c r="F31" s="69">
        <f t="shared" si="1"/>
        <v>0</v>
      </c>
      <c r="G31" s="70">
        <f t="shared" si="0"/>
        <v>0</v>
      </c>
      <c r="I31" s="225"/>
    </row>
    <row r="32" spans="1:9" ht="15" customHeight="1" x14ac:dyDescent="0.25">
      <c r="A32" s="350" t="s">
        <v>211</v>
      </c>
      <c r="B32" s="74">
        <v>0</v>
      </c>
      <c r="C32" s="74">
        <v>0</v>
      </c>
      <c r="D32" s="307">
        <v>0</v>
      </c>
      <c r="E32" s="74">
        <v>1000000</v>
      </c>
      <c r="F32" s="69">
        <f t="shared" ref="F32" si="2">E32-C32</f>
        <v>1000000</v>
      </c>
      <c r="G32" s="70">
        <f t="shared" ref="G32" si="3">IF(ISBLANK(F32),"  ",IF(C32&gt;0,F32/C32,IF(F32&gt;0,1,0)))</f>
        <v>1</v>
      </c>
      <c r="I32" s="225"/>
    </row>
    <row r="33" spans="1:14" ht="15" customHeight="1" x14ac:dyDescent="0.25">
      <c r="A33" s="77" t="s">
        <v>33</v>
      </c>
      <c r="B33" s="74"/>
      <c r="C33" s="74"/>
      <c r="D33" s="307"/>
      <c r="E33" s="74"/>
      <c r="F33" s="74"/>
      <c r="G33" s="66"/>
      <c r="I33" s="225"/>
    </row>
    <row r="34" spans="1:14" ht="15" customHeight="1" x14ac:dyDescent="0.25">
      <c r="A34" s="73" t="s">
        <v>34</v>
      </c>
      <c r="B34" s="69">
        <v>0</v>
      </c>
      <c r="C34" s="69">
        <v>0</v>
      </c>
      <c r="D34" s="306">
        <v>0</v>
      </c>
      <c r="E34" s="69">
        <v>0</v>
      </c>
      <c r="F34" s="69">
        <f>E34-C34</f>
        <v>0</v>
      </c>
      <c r="G34" s="70">
        <f>IF(ISBLANK(F34),"  ",IF(C34&gt;0,F34/C34,IF(F34&gt;0,1,0)))</f>
        <v>0</v>
      </c>
      <c r="I34" s="225"/>
    </row>
    <row r="35" spans="1:14" ht="15" customHeight="1" x14ac:dyDescent="0.25">
      <c r="A35" s="78" t="s">
        <v>35</v>
      </c>
      <c r="B35" s="74"/>
      <c r="C35" s="74"/>
      <c r="D35" s="307"/>
      <c r="E35" s="74"/>
      <c r="F35" s="74"/>
      <c r="G35" s="66"/>
      <c r="I35" s="225"/>
    </row>
    <row r="36" spans="1:14" ht="15" customHeight="1" x14ac:dyDescent="0.25">
      <c r="A36" s="73" t="s">
        <v>34</v>
      </c>
      <c r="B36" s="65">
        <v>0</v>
      </c>
      <c r="C36" s="65">
        <v>0</v>
      </c>
      <c r="D36" s="305">
        <v>0</v>
      </c>
      <c r="E36" s="65">
        <v>0</v>
      </c>
      <c r="F36" s="69">
        <f>E36-C36</f>
        <v>0</v>
      </c>
      <c r="G36" s="70">
        <f>IF(ISBLANK(F36),"  ",IF(C36&gt;0,F36/C36,IF(F36&gt;0,1,0)))</f>
        <v>0</v>
      </c>
      <c r="I36" s="225"/>
    </row>
    <row r="37" spans="1:14" ht="15" customHeight="1" x14ac:dyDescent="0.25">
      <c r="A37" s="75" t="s">
        <v>36</v>
      </c>
      <c r="B37" s="74"/>
      <c r="C37" s="74"/>
      <c r="D37" s="307"/>
      <c r="E37" s="74"/>
      <c r="F37" s="72"/>
      <c r="G37" s="70" t="str">
        <f>IF(ISBLANK(F37),"  ",IF(C37&gt;0,F37/C37,IF(F37&gt;0,1,0)))</f>
        <v xml:space="preserve">  </v>
      </c>
      <c r="I37" s="225"/>
    </row>
    <row r="38" spans="1:14" s="124" customFormat="1" ht="15" customHeight="1" x14ac:dyDescent="0.25">
      <c r="A38" s="79" t="s">
        <v>38</v>
      </c>
      <c r="B38" s="80">
        <v>33290797</v>
      </c>
      <c r="C38" s="80">
        <v>37578688</v>
      </c>
      <c r="D38" s="311">
        <v>37578688</v>
      </c>
      <c r="E38" s="80">
        <v>46606918</v>
      </c>
      <c r="F38" s="80">
        <f>E38-C38</f>
        <v>9028230</v>
      </c>
      <c r="G38" s="81">
        <f>IF(ISBLANK(F38),"  ",IF(C38&gt;0,F38/C38,IF(F38&gt;0,1,0)))</f>
        <v>0.24024867499365599</v>
      </c>
      <c r="I38" s="226"/>
      <c r="J38" s="189"/>
    </row>
    <row r="39" spans="1:14" ht="15" customHeight="1" x14ac:dyDescent="0.25">
      <c r="A39" s="77" t="s">
        <v>39</v>
      </c>
      <c r="B39" s="74"/>
      <c r="C39" s="74"/>
      <c r="D39" s="307"/>
      <c r="E39" s="74"/>
      <c r="F39" s="74"/>
      <c r="G39" s="66"/>
      <c r="I39" s="225"/>
    </row>
    <row r="40" spans="1:14" ht="15" customHeight="1" x14ac:dyDescent="0.25">
      <c r="A40" s="82" t="s">
        <v>40</v>
      </c>
      <c r="B40" s="69">
        <v>0</v>
      </c>
      <c r="C40" s="69">
        <v>0</v>
      </c>
      <c r="D40" s="306">
        <v>0</v>
      </c>
      <c r="E40" s="69">
        <v>0</v>
      </c>
      <c r="F40" s="69">
        <f>E40-C40</f>
        <v>0</v>
      </c>
      <c r="G40" s="70">
        <f t="shared" ref="G40:G45" si="4">IF(ISBLANK(F40),"  ",IF(C40&gt;0,F40/C40,IF(F40&gt;0,1,0)))</f>
        <v>0</v>
      </c>
      <c r="I40" s="225"/>
    </row>
    <row r="41" spans="1:14" ht="15" customHeight="1" x14ac:dyDescent="0.25">
      <c r="A41" s="83" t="s">
        <v>41</v>
      </c>
      <c r="B41" s="69">
        <v>0</v>
      </c>
      <c r="C41" s="69">
        <v>0</v>
      </c>
      <c r="D41" s="306">
        <v>0</v>
      </c>
      <c r="E41" s="69">
        <v>0</v>
      </c>
      <c r="F41" s="72">
        <f>E41-C41</f>
        <v>0</v>
      </c>
      <c r="G41" s="70">
        <f t="shared" si="4"/>
        <v>0</v>
      </c>
      <c r="I41" s="225"/>
    </row>
    <row r="42" spans="1:14" ht="15" customHeight="1" x14ac:dyDescent="0.25">
      <c r="A42" s="83" t="s">
        <v>42</v>
      </c>
      <c r="B42" s="69">
        <v>0</v>
      </c>
      <c r="C42" s="69">
        <v>0</v>
      </c>
      <c r="D42" s="306">
        <v>0</v>
      </c>
      <c r="E42" s="69">
        <v>0</v>
      </c>
      <c r="F42" s="72">
        <f t="shared" ref="F42:F45" si="5">E42-C42</f>
        <v>0</v>
      </c>
      <c r="G42" s="70">
        <f t="shared" si="4"/>
        <v>0</v>
      </c>
      <c r="I42" s="225"/>
    </row>
    <row r="43" spans="1:14" ht="15" customHeight="1" x14ac:dyDescent="0.25">
      <c r="A43" s="83" t="s">
        <v>43</v>
      </c>
      <c r="B43" s="69">
        <v>0</v>
      </c>
      <c r="C43" s="69">
        <v>0</v>
      </c>
      <c r="D43" s="306">
        <v>0</v>
      </c>
      <c r="E43" s="69">
        <v>0</v>
      </c>
      <c r="F43" s="72">
        <f t="shared" si="5"/>
        <v>0</v>
      </c>
      <c r="G43" s="70">
        <f t="shared" si="4"/>
        <v>0</v>
      </c>
      <c r="I43" s="225"/>
    </row>
    <row r="44" spans="1:14" ht="15" customHeight="1" x14ac:dyDescent="0.25">
      <c r="A44" s="84" t="s">
        <v>44</v>
      </c>
      <c r="B44" s="69">
        <v>0</v>
      </c>
      <c r="C44" s="69">
        <v>0</v>
      </c>
      <c r="D44" s="306">
        <v>0</v>
      </c>
      <c r="E44" s="69">
        <v>0</v>
      </c>
      <c r="F44" s="72">
        <f t="shared" si="5"/>
        <v>0</v>
      </c>
      <c r="G44" s="70">
        <f t="shared" si="4"/>
        <v>0</v>
      </c>
      <c r="I44" s="225"/>
    </row>
    <row r="45" spans="1:14" s="124" customFormat="1" ht="15" customHeight="1" x14ac:dyDescent="0.25">
      <c r="A45" s="77" t="s">
        <v>45</v>
      </c>
      <c r="B45" s="85">
        <v>0</v>
      </c>
      <c r="C45" s="85">
        <v>0</v>
      </c>
      <c r="D45" s="315">
        <v>0</v>
      </c>
      <c r="E45" s="85">
        <v>0</v>
      </c>
      <c r="F45" s="96">
        <f t="shared" si="5"/>
        <v>0</v>
      </c>
      <c r="G45" s="81">
        <f t="shared" si="4"/>
        <v>0</v>
      </c>
      <c r="I45" s="226"/>
      <c r="N45" s="124" t="s">
        <v>46</v>
      </c>
    </row>
    <row r="46" spans="1:14" ht="15" customHeight="1" x14ac:dyDescent="0.25">
      <c r="A46" s="75" t="s">
        <v>46</v>
      </c>
      <c r="B46" s="74"/>
      <c r="C46" s="74"/>
      <c r="D46" s="307"/>
      <c r="E46" s="74"/>
      <c r="F46" s="74"/>
      <c r="G46" s="66"/>
      <c r="I46" s="225"/>
    </row>
    <row r="47" spans="1:14" s="124" customFormat="1" ht="15" customHeight="1" x14ac:dyDescent="0.25">
      <c r="A47" s="86" t="s">
        <v>47</v>
      </c>
      <c r="B47" s="87">
        <v>6926885</v>
      </c>
      <c r="C47" s="87">
        <v>9818704</v>
      </c>
      <c r="D47" s="310">
        <v>9818704</v>
      </c>
      <c r="E47" s="87">
        <v>10026704</v>
      </c>
      <c r="F47" s="87">
        <f>E47-C47</f>
        <v>208000</v>
      </c>
      <c r="G47" s="81">
        <f>IF(ISBLANK(F47),"  ",IF(C47&gt;0,F47/C47,IF(F47&gt;0,1,0)))</f>
        <v>2.1184058507110512E-2</v>
      </c>
      <c r="I47" s="226"/>
      <c r="J47" s="189"/>
    </row>
    <row r="48" spans="1:14" ht="15" customHeight="1" x14ac:dyDescent="0.25">
      <c r="A48" s="75" t="s">
        <v>46</v>
      </c>
      <c r="B48" s="80"/>
      <c r="C48" s="80"/>
      <c r="D48" s="311"/>
      <c r="E48" s="80"/>
      <c r="F48" s="74"/>
      <c r="G48" s="66"/>
      <c r="I48" s="226"/>
    </row>
    <row r="49" spans="1:12" ht="15" customHeight="1" x14ac:dyDescent="0.25">
      <c r="A49" s="86" t="s">
        <v>198</v>
      </c>
      <c r="B49" s="87">
        <v>0</v>
      </c>
      <c r="C49" s="87">
        <v>0</v>
      </c>
      <c r="D49" s="310">
        <v>3250000</v>
      </c>
      <c r="E49" s="87">
        <v>0</v>
      </c>
      <c r="F49" s="87">
        <f>E49-C49</f>
        <v>0</v>
      </c>
      <c r="G49" s="81">
        <f>IF(ISBLANK(F49)," ",IF(C49&gt;0,F49/C49,IF(F49&gt;0,1,0)))</f>
        <v>0</v>
      </c>
      <c r="I49" s="226"/>
      <c r="J49" s="189"/>
    </row>
    <row r="50" spans="1:12" ht="15" customHeight="1" x14ac:dyDescent="0.25">
      <c r="A50" s="73"/>
      <c r="B50" s="65"/>
      <c r="C50" s="65"/>
      <c r="D50" s="305"/>
      <c r="E50" s="65"/>
      <c r="F50" s="65"/>
      <c r="G50" s="67"/>
      <c r="I50" s="225"/>
    </row>
    <row r="51" spans="1:12" s="124" customFormat="1" ht="15" customHeight="1" x14ac:dyDescent="0.25">
      <c r="A51" s="86" t="s">
        <v>48</v>
      </c>
      <c r="B51" s="87">
        <v>0</v>
      </c>
      <c r="C51" s="87">
        <v>0</v>
      </c>
      <c r="D51" s="310">
        <v>0</v>
      </c>
      <c r="E51" s="87">
        <v>0</v>
      </c>
      <c r="F51" s="87">
        <f>E51-C51</f>
        <v>0</v>
      </c>
      <c r="G51" s="81">
        <f>IF(ISBLANK(F51),"  ",IF(C51&gt;0,F51/C51,IF(F51&gt;0,1,0)))</f>
        <v>0</v>
      </c>
      <c r="I51" s="226"/>
      <c r="J51" s="189"/>
    </row>
    <row r="52" spans="1:12" ht="15" customHeight="1" x14ac:dyDescent="0.25">
      <c r="A52" s="75" t="s">
        <v>46</v>
      </c>
      <c r="B52" s="74"/>
      <c r="C52" s="74"/>
      <c r="D52" s="307"/>
      <c r="E52" s="74"/>
      <c r="F52" s="74"/>
      <c r="G52" s="66"/>
      <c r="I52" s="225"/>
    </row>
    <row r="53" spans="1:12" s="124" customFormat="1" ht="15" customHeight="1" x14ac:dyDescent="0.25">
      <c r="A53" s="77" t="s">
        <v>49</v>
      </c>
      <c r="B53" s="85">
        <v>1698108</v>
      </c>
      <c r="C53" s="85">
        <v>2730299</v>
      </c>
      <c r="D53" s="315">
        <v>2730299</v>
      </c>
      <c r="E53" s="85">
        <v>2730299</v>
      </c>
      <c r="F53" s="85">
        <f>E53-C53</f>
        <v>0</v>
      </c>
      <c r="G53" s="81">
        <f>IF(ISBLANK(F53),"  ",IF(C53&gt;0,F53/C53,IF(F53&gt;0,1,0)))</f>
        <v>0</v>
      </c>
      <c r="I53" s="226"/>
      <c r="J53" s="189"/>
    </row>
    <row r="54" spans="1:12" ht="15" customHeight="1" x14ac:dyDescent="0.25">
      <c r="A54" s="75" t="s">
        <v>46</v>
      </c>
      <c r="B54" s="74"/>
      <c r="C54" s="74"/>
      <c r="D54" s="307"/>
      <c r="E54" s="74"/>
      <c r="F54" s="74"/>
      <c r="G54" s="66"/>
      <c r="I54" s="225"/>
    </row>
    <row r="55" spans="1:12" s="124" customFormat="1" ht="15" customHeight="1" x14ac:dyDescent="0.25">
      <c r="A55" s="88" t="s">
        <v>50</v>
      </c>
      <c r="B55" s="89">
        <v>7630832</v>
      </c>
      <c r="C55" s="89">
        <v>12172314</v>
      </c>
      <c r="D55" s="316">
        <v>12172314</v>
      </c>
      <c r="E55" s="89">
        <v>13172314</v>
      </c>
      <c r="F55" s="89">
        <f>E55-C55</f>
        <v>1000000</v>
      </c>
      <c r="G55" s="81">
        <f>IF(ISBLANK(F55),"  ",IF(C55&gt;0,F55/C55,IF(F55&gt;0,1,0)))</f>
        <v>8.2153648024525169E-2</v>
      </c>
      <c r="I55" s="226"/>
      <c r="J55" s="189"/>
    </row>
    <row r="56" spans="1:12" ht="15" customHeight="1" x14ac:dyDescent="0.25">
      <c r="A56" s="77"/>
      <c r="B56" s="65"/>
      <c r="C56" s="65"/>
      <c r="D56" s="305"/>
      <c r="E56" s="65"/>
      <c r="F56" s="65"/>
      <c r="G56" s="90"/>
      <c r="I56" s="225"/>
    </row>
    <row r="57" spans="1:12" s="124" customFormat="1" ht="15" customHeight="1" x14ac:dyDescent="0.25">
      <c r="A57" s="77" t="s">
        <v>51</v>
      </c>
      <c r="B57" s="85">
        <v>0</v>
      </c>
      <c r="C57" s="85">
        <v>0</v>
      </c>
      <c r="D57" s="315">
        <v>0</v>
      </c>
      <c r="E57" s="85">
        <v>0</v>
      </c>
      <c r="F57" s="89">
        <f>E57-C57</f>
        <v>0</v>
      </c>
      <c r="G57" s="81">
        <f>IF(ISBLANK(F57),"  ",IF(C57&gt;0,F57/C57,IF(F57&gt;0,1,0)))</f>
        <v>0</v>
      </c>
      <c r="I57" s="226"/>
      <c r="J57" s="189"/>
    </row>
    <row r="58" spans="1:12" ht="15" customHeight="1" x14ac:dyDescent="0.25">
      <c r="A58" s="75"/>
      <c r="B58" s="74"/>
      <c r="C58" s="74"/>
      <c r="D58" s="307"/>
      <c r="E58" s="74"/>
      <c r="F58" s="74"/>
      <c r="G58" s="66"/>
      <c r="I58" s="225"/>
    </row>
    <row r="59" spans="1:12" s="124" customFormat="1" ht="15" customHeight="1" x14ac:dyDescent="0.25">
      <c r="A59" s="91" t="s">
        <v>52</v>
      </c>
      <c r="B59" s="85">
        <v>49546622</v>
      </c>
      <c r="C59" s="85">
        <v>62300005</v>
      </c>
      <c r="D59" s="315">
        <v>65550005</v>
      </c>
      <c r="E59" s="85">
        <v>72536235</v>
      </c>
      <c r="F59" s="85">
        <f>E59-C59</f>
        <v>10236230</v>
      </c>
      <c r="G59" s="81">
        <f>IF(ISBLANK(F59),"  ",IF(C59&gt;0,F59/C59,IF(F59&gt;0,1,0)))</f>
        <v>0.16430544427725166</v>
      </c>
      <c r="I59" s="226"/>
      <c r="J59" s="189"/>
      <c r="L59" s="189"/>
    </row>
    <row r="60" spans="1:12" ht="15" customHeight="1" x14ac:dyDescent="0.25">
      <c r="A60" s="92"/>
      <c r="B60" s="74"/>
      <c r="C60" s="74"/>
      <c r="D60" s="307"/>
      <c r="E60" s="74"/>
      <c r="F60" s="74"/>
      <c r="G60" s="66" t="s">
        <v>46</v>
      </c>
      <c r="I60" s="225"/>
    </row>
    <row r="61" spans="1:12" ht="15" customHeight="1" x14ac:dyDescent="0.25">
      <c r="A61" s="93"/>
      <c r="B61" s="65"/>
      <c r="C61" s="65"/>
      <c r="D61" s="305"/>
      <c r="E61" s="65"/>
      <c r="F61" s="65"/>
      <c r="G61" s="67" t="s">
        <v>46</v>
      </c>
      <c r="I61" s="225"/>
    </row>
    <row r="62" spans="1:12" ht="15" customHeight="1" x14ac:dyDescent="0.25">
      <c r="A62" s="91" t="s">
        <v>53</v>
      </c>
      <c r="B62" s="65"/>
      <c r="C62" s="65"/>
      <c r="D62" s="305"/>
      <c r="E62" s="65"/>
      <c r="F62" s="65"/>
      <c r="G62" s="67"/>
      <c r="I62" s="225"/>
    </row>
    <row r="63" spans="1:12" ht="15" customHeight="1" x14ac:dyDescent="0.25">
      <c r="A63" s="73" t="s">
        <v>54</v>
      </c>
      <c r="B63" s="65">
        <v>49546622</v>
      </c>
      <c r="C63" s="65">
        <v>62300005</v>
      </c>
      <c r="D63" s="305">
        <v>65550005</v>
      </c>
      <c r="E63" s="65">
        <v>72536235</v>
      </c>
      <c r="F63" s="65">
        <f>E63-C63</f>
        <v>10236230</v>
      </c>
      <c r="G63" s="70">
        <f t="shared" ref="G63:G76" si="6">IF(ISBLANK(F63),"  ",IF(C63&gt;0,F63/C63,IF(F63&gt;0,1,0)))</f>
        <v>0.16430544427725166</v>
      </c>
      <c r="I63" s="225"/>
    </row>
    <row r="64" spans="1:12" ht="15" customHeight="1" x14ac:dyDescent="0.25">
      <c r="A64" s="75" t="s">
        <v>55</v>
      </c>
      <c r="B64" s="74">
        <v>0</v>
      </c>
      <c r="C64" s="74">
        <v>0</v>
      </c>
      <c r="D64" s="307">
        <v>0</v>
      </c>
      <c r="E64" s="74">
        <v>0</v>
      </c>
      <c r="F64" s="74">
        <f>E64-C64</f>
        <v>0</v>
      </c>
      <c r="G64" s="70">
        <f t="shared" si="6"/>
        <v>0</v>
      </c>
      <c r="I64" s="225"/>
    </row>
    <row r="65" spans="1:9" ht="15" customHeight="1" x14ac:dyDescent="0.25">
      <c r="A65" s="75" t="s">
        <v>56</v>
      </c>
      <c r="B65" s="74">
        <v>0</v>
      </c>
      <c r="C65" s="74">
        <v>0</v>
      </c>
      <c r="D65" s="307">
        <v>0</v>
      </c>
      <c r="E65" s="74">
        <v>0</v>
      </c>
      <c r="F65" s="74">
        <f t="shared" ref="F65:F76" si="7">E65-C65</f>
        <v>0</v>
      </c>
      <c r="G65" s="70">
        <f t="shared" si="6"/>
        <v>0</v>
      </c>
      <c r="I65" s="225"/>
    </row>
    <row r="66" spans="1:9" ht="15" customHeight="1" x14ac:dyDescent="0.25">
      <c r="A66" s="75" t="s">
        <v>57</v>
      </c>
      <c r="B66" s="74">
        <v>0</v>
      </c>
      <c r="C66" s="74">
        <v>0</v>
      </c>
      <c r="D66" s="307">
        <v>0</v>
      </c>
      <c r="E66" s="74">
        <v>0</v>
      </c>
      <c r="F66" s="74">
        <f t="shared" si="7"/>
        <v>0</v>
      </c>
      <c r="G66" s="70">
        <f t="shared" si="6"/>
        <v>0</v>
      </c>
      <c r="I66" s="225"/>
    </row>
    <row r="67" spans="1:9" ht="15" customHeight="1" x14ac:dyDescent="0.25">
      <c r="A67" s="75" t="s">
        <v>58</v>
      </c>
      <c r="B67" s="74">
        <v>0</v>
      </c>
      <c r="C67" s="74">
        <v>0</v>
      </c>
      <c r="D67" s="307">
        <v>0</v>
      </c>
      <c r="E67" s="74">
        <v>0</v>
      </c>
      <c r="F67" s="74">
        <f t="shared" si="7"/>
        <v>0</v>
      </c>
      <c r="G67" s="70">
        <f t="shared" si="6"/>
        <v>0</v>
      </c>
      <c r="I67" s="225"/>
    </row>
    <row r="68" spans="1:9" ht="15" customHeight="1" x14ac:dyDescent="0.25">
      <c r="A68" s="75" t="s">
        <v>59</v>
      </c>
      <c r="B68" s="74">
        <v>0</v>
      </c>
      <c r="C68" s="74">
        <v>0</v>
      </c>
      <c r="D68" s="307">
        <v>0</v>
      </c>
      <c r="E68" s="74">
        <v>0</v>
      </c>
      <c r="F68" s="74">
        <f t="shared" si="7"/>
        <v>0</v>
      </c>
      <c r="G68" s="70">
        <f t="shared" si="6"/>
        <v>0</v>
      </c>
      <c r="I68" s="225"/>
    </row>
    <row r="69" spans="1:9" ht="15" customHeight="1" x14ac:dyDescent="0.25">
      <c r="A69" s="75" t="s">
        <v>60</v>
      </c>
      <c r="B69" s="74">
        <v>0</v>
      </c>
      <c r="C69" s="74">
        <v>0</v>
      </c>
      <c r="D69" s="307">
        <v>0</v>
      </c>
      <c r="E69" s="74">
        <v>0</v>
      </c>
      <c r="F69" s="74">
        <f t="shared" si="7"/>
        <v>0</v>
      </c>
      <c r="G69" s="70">
        <f t="shared" si="6"/>
        <v>0</v>
      </c>
      <c r="I69" s="225"/>
    </row>
    <row r="70" spans="1:9" ht="15" customHeight="1" x14ac:dyDescent="0.25">
      <c r="A70" s="75" t="s">
        <v>61</v>
      </c>
      <c r="B70" s="74">
        <v>0</v>
      </c>
      <c r="C70" s="74">
        <v>0</v>
      </c>
      <c r="D70" s="307">
        <v>0</v>
      </c>
      <c r="E70" s="74">
        <v>0</v>
      </c>
      <c r="F70" s="74">
        <f t="shared" si="7"/>
        <v>0</v>
      </c>
      <c r="G70" s="70">
        <f t="shared" si="6"/>
        <v>0</v>
      </c>
      <c r="I70" s="225"/>
    </row>
    <row r="71" spans="1:9" s="124" customFormat="1" ht="15" customHeight="1" x14ac:dyDescent="0.25">
      <c r="A71" s="94" t="s">
        <v>62</v>
      </c>
      <c r="B71" s="80">
        <v>49546622</v>
      </c>
      <c r="C71" s="80">
        <v>62300005</v>
      </c>
      <c r="D71" s="311">
        <v>65550005</v>
      </c>
      <c r="E71" s="80">
        <v>72536235</v>
      </c>
      <c r="F71" s="80">
        <f t="shared" si="7"/>
        <v>10236230</v>
      </c>
      <c r="G71" s="81">
        <f t="shared" si="6"/>
        <v>0.16430544427725166</v>
      </c>
      <c r="I71" s="226"/>
    </row>
    <row r="72" spans="1:9" ht="15" customHeight="1" x14ac:dyDescent="0.25">
      <c r="A72" s="75" t="s">
        <v>63</v>
      </c>
      <c r="B72" s="74">
        <v>0</v>
      </c>
      <c r="C72" s="74">
        <v>0</v>
      </c>
      <c r="D72" s="307">
        <v>0</v>
      </c>
      <c r="E72" s="74">
        <v>0</v>
      </c>
      <c r="F72" s="74">
        <f t="shared" si="7"/>
        <v>0</v>
      </c>
      <c r="G72" s="70">
        <f t="shared" si="6"/>
        <v>0</v>
      </c>
      <c r="I72" s="225"/>
    </row>
    <row r="73" spans="1:9" ht="15" customHeight="1" x14ac:dyDescent="0.25">
      <c r="A73" s="75" t="s">
        <v>64</v>
      </c>
      <c r="B73" s="74">
        <v>0</v>
      </c>
      <c r="C73" s="74">
        <v>0</v>
      </c>
      <c r="D73" s="307">
        <v>0</v>
      </c>
      <c r="E73" s="74">
        <v>0</v>
      </c>
      <c r="F73" s="74">
        <f t="shared" si="7"/>
        <v>0</v>
      </c>
      <c r="G73" s="70">
        <f t="shared" si="6"/>
        <v>0</v>
      </c>
      <c r="I73" s="225"/>
    </row>
    <row r="74" spans="1:9" ht="15" customHeight="1" x14ac:dyDescent="0.25">
      <c r="A74" s="75" t="s">
        <v>65</v>
      </c>
      <c r="B74" s="74">
        <v>0</v>
      </c>
      <c r="C74" s="74">
        <v>0</v>
      </c>
      <c r="D74" s="307">
        <v>0</v>
      </c>
      <c r="E74" s="74">
        <v>0</v>
      </c>
      <c r="F74" s="74">
        <f t="shared" si="7"/>
        <v>0</v>
      </c>
      <c r="G74" s="70">
        <f t="shared" si="6"/>
        <v>0</v>
      </c>
      <c r="I74" s="225"/>
    </row>
    <row r="75" spans="1:9" ht="15" customHeight="1" x14ac:dyDescent="0.25">
      <c r="A75" s="75" t="s">
        <v>66</v>
      </c>
      <c r="B75" s="74">
        <v>0</v>
      </c>
      <c r="C75" s="74">
        <v>0</v>
      </c>
      <c r="D75" s="307">
        <v>0</v>
      </c>
      <c r="E75" s="74">
        <v>0</v>
      </c>
      <c r="F75" s="74">
        <f t="shared" si="7"/>
        <v>0</v>
      </c>
      <c r="G75" s="70">
        <f t="shared" si="6"/>
        <v>0</v>
      </c>
      <c r="I75" s="225"/>
    </row>
    <row r="76" spans="1:9" s="124" customFormat="1" ht="15" customHeight="1" x14ac:dyDescent="0.25">
      <c r="A76" s="95" t="s">
        <v>67</v>
      </c>
      <c r="B76" s="96">
        <v>49546622</v>
      </c>
      <c r="C76" s="96">
        <v>62300005</v>
      </c>
      <c r="D76" s="317">
        <v>65550005</v>
      </c>
      <c r="E76" s="96">
        <v>72536235</v>
      </c>
      <c r="F76" s="229">
        <f t="shared" si="7"/>
        <v>10236230</v>
      </c>
      <c r="G76" s="81">
        <f t="shared" si="6"/>
        <v>0.16430544427725166</v>
      </c>
      <c r="I76" s="226"/>
    </row>
    <row r="77" spans="1:9" ht="15" customHeight="1" x14ac:dyDescent="0.25">
      <c r="A77" s="93"/>
      <c r="B77" s="65"/>
      <c r="C77" s="65"/>
      <c r="D77" s="305"/>
      <c r="E77" s="65"/>
      <c r="F77" s="65"/>
      <c r="G77" s="67"/>
      <c r="I77" s="225"/>
    </row>
    <row r="78" spans="1:9" ht="15" customHeight="1" x14ac:dyDescent="0.25">
      <c r="A78" s="91" t="s">
        <v>68</v>
      </c>
      <c r="B78" s="65"/>
      <c r="C78" s="65"/>
      <c r="D78" s="305"/>
      <c r="E78" s="65"/>
      <c r="F78" s="65"/>
      <c r="G78" s="67"/>
      <c r="I78" s="225"/>
    </row>
    <row r="79" spans="1:9" ht="15" customHeight="1" x14ac:dyDescent="0.25">
      <c r="A79" s="73" t="s">
        <v>69</v>
      </c>
      <c r="B79" s="69">
        <v>5993452</v>
      </c>
      <c r="C79" s="69">
        <v>6295964</v>
      </c>
      <c r="D79" s="306">
        <v>6295964</v>
      </c>
      <c r="E79" s="69">
        <v>6657459</v>
      </c>
      <c r="F79" s="65">
        <f>E79-C79</f>
        <v>361495</v>
      </c>
      <c r="G79" s="70">
        <f t="shared" ref="G79:G97" si="8">IF(ISBLANK(F79),"  ",IF(C79&gt;0,F79/C79,IF(F79&gt;0,1,0)))</f>
        <v>5.7416942028258103E-2</v>
      </c>
      <c r="I79" s="225"/>
    </row>
    <row r="80" spans="1:9" ht="15" customHeight="1" x14ac:dyDescent="0.25">
      <c r="A80" s="75" t="s">
        <v>70</v>
      </c>
      <c r="B80" s="72">
        <v>230037</v>
      </c>
      <c r="C80" s="72">
        <v>181896</v>
      </c>
      <c r="D80" s="314">
        <v>181896</v>
      </c>
      <c r="E80" s="72">
        <v>316860</v>
      </c>
      <c r="F80" s="74">
        <f>E80-C80</f>
        <v>134964</v>
      </c>
      <c r="G80" s="70">
        <f t="shared" si="8"/>
        <v>0.74198443066367592</v>
      </c>
      <c r="I80" s="225"/>
    </row>
    <row r="81" spans="1:9" ht="15" customHeight="1" x14ac:dyDescent="0.25">
      <c r="A81" s="75" t="s">
        <v>71</v>
      </c>
      <c r="B81" s="65">
        <v>2619121</v>
      </c>
      <c r="C81" s="65">
        <v>2748906</v>
      </c>
      <c r="D81" s="305">
        <v>2748906</v>
      </c>
      <c r="E81" s="65">
        <v>2884959</v>
      </c>
      <c r="F81" s="74">
        <f t="shared" ref="F81:F96" si="9">E81-C81</f>
        <v>136053</v>
      </c>
      <c r="G81" s="70">
        <f t="shared" si="8"/>
        <v>4.9493507599023032E-2</v>
      </c>
      <c r="I81" s="225"/>
    </row>
    <row r="82" spans="1:9" s="124" customFormat="1" ht="15" customHeight="1" x14ac:dyDescent="0.25">
      <c r="A82" s="94" t="s">
        <v>72</v>
      </c>
      <c r="B82" s="96">
        <v>8842610</v>
      </c>
      <c r="C82" s="96">
        <v>9226766</v>
      </c>
      <c r="D82" s="317">
        <v>9226766</v>
      </c>
      <c r="E82" s="96">
        <v>9859278</v>
      </c>
      <c r="F82" s="80">
        <f t="shared" si="9"/>
        <v>632512</v>
      </c>
      <c r="G82" s="81">
        <f t="shared" si="8"/>
        <v>6.8551863133843427E-2</v>
      </c>
      <c r="I82" s="226"/>
    </row>
    <row r="83" spans="1:9" ht="15" customHeight="1" x14ac:dyDescent="0.25">
      <c r="A83" s="75" t="s">
        <v>73</v>
      </c>
      <c r="B83" s="72">
        <v>29585</v>
      </c>
      <c r="C83" s="72">
        <v>146000</v>
      </c>
      <c r="D83" s="314">
        <v>146000</v>
      </c>
      <c r="E83" s="72">
        <v>178000</v>
      </c>
      <c r="F83" s="74">
        <f t="shared" si="9"/>
        <v>32000</v>
      </c>
      <c r="G83" s="70">
        <f t="shared" si="8"/>
        <v>0.21917808219178081</v>
      </c>
      <c r="I83" s="225"/>
    </row>
    <row r="84" spans="1:9" ht="15" customHeight="1" x14ac:dyDescent="0.25">
      <c r="A84" s="75" t="s">
        <v>74</v>
      </c>
      <c r="B84" s="69">
        <v>6406495</v>
      </c>
      <c r="C84" s="69">
        <v>6297869</v>
      </c>
      <c r="D84" s="306">
        <v>7866869</v>
      </c>
      <c r="E84" s="69">
        <v>8352235</v>
      </c>
      <c r="F84" s="74">
        <f t="shared" si="9"/>
        <v>2054366</v>
      </c>
      <c r="G84" s="70">
        <f t="shared" si="8"/>
        <v>0.32620017977509536</v>
      </c>
      <c r="I84" s="225"/>
    </row>
    <row r="85" spans="1:9" ht="15" customHeight="1" x14ac:dyDescent="0.25">
      <c r="A85" s="75" t="s">
        <v>75</v>
      </c>
      <c r="B85" s="65">
        <v>58188</v>
      </c>
      <c r="C85" s="65">
        <v>93215</v>
      </c>
      <c r="D85" s="305">
        <v>105115</v>
      </c>
      <c r="E85" s="65">
        <v>141145</v>
      </c>
      <c r="F85" s="74">
        <f t="shared" si="9"/>
        <v>47930</v>
      </c>
      <c r="G85" s="70">
        <f t="shared" si="8"/>
        <v>0.5141876307461245</v>
      </c>
      <c r="I85" s="225"/>
    </row>
    <row r="86" spans="1:9" s="124" customFormat="1" ht="15" customHeight="1" x14ac:dyDescent="0.25">
      <c r="A86" s="78" t="s">
        <v>76</v>
      </c>
      <c r="B86" s="96">
        <v>6494268</v>
      </c>
      <c r="C86" s="96">
        <v>6537084</v>
      </c>
      <c r="D86" s="317">
        <v>8117984</v>
      </c>
      <c r="E86" s="96">
        <v>8671380</v>
      </c>
      <c r="F86" s="80">
        <f t="shared" si="9"/>
        <v>2134296</v>
      </c>
      <c r="G86" s="81">
        <f t="shared" si="8"/>
        <v>0.3264905269689054</v>
      </c>
      <c r="I86" s="226"/>
    </row>
    <row r="87" spans="1:9" ht="15" customHeight="1" x14ac:dyDescent="0.25">
      <c r="A87" s="75" t="s">
        <v>77</v>
      </c>
      <c r="B87" s="65">
        <v>616249</v>
      </c>
      <c r="C87" s="65">
        <v>650577</v>
      </c>
      <c r="D87" s="305">
        <v>650577</v>
      </c>
      <c r="E87" s="65">
        <v>2760381</v>
      </c>
      <c r="F87" s="74">
        <f t="shared" si="9"/>
        <v>2109804</v>
      </c>
      <c r="G87" s="70">
        <f t="shared" si="8"/>
        <v>3.2429735450223416</v>
      </c>
      <c r="I87" s="225"/>
    </row>
    <row r="88" spans="1:9" ht="15" customHeight="1" x14ac:dyDescent="0.25">
      <c r="A88" s="75" t="s">
        <v>78</v>
      </c>
      <c r="B88" s="74">
        <v>32204424</v>
      </c>
      <c r="C88" s="74">
        <v>44412976</v>
      </c>
      <c r="D88" s="307">
        <v>46013976</v>
      </c>
      <c r="E88" s="74">
        <v>48748603</v>
      </c>
      <c r="F88" s="74">
        <f t="shared" si="9"/>
        <v>4335627</v>
      </c>
      <c r="G88" s="70">
        <f t="shared" si="8"/>
        <v>9.7620726879459732E-2</v>
      </c>
      <c r="I88" s="225"/>
    </row>
    <row r="89" spans="1:9" ht="15" customHeight="1" x14ac:dyDescent="0.25">
      <c r="A89" s="75" t="s">
        <v>79</v>
      </c>
      <c r="B89" s="74">
        <v>0</v>
      </c>
      <c r="C89" s="74">
        <v>0</v>
      </c>
      <c r="D89" s="307">
        <v>0</v>
      </c>
      <c r="E89" s="74">
        <v>0</v>
      </c>
      <c r="F89" s="74">
        <f t="shared" si="9"/>
        <v>0</v>
      </c>
      <c r="G89" s="70">
        <f t="shared" si="8"/>
        <v>0</v>
      </c>
      <c r="I89" s="225"/>
    </row>
    <row r="90" spans="1:9" ht="15" customHeight="1" x14ac:dyDescent="0.25">
      <c r="A90" s="75" t="s">
        <v>80</v>
      </c>
      <c r="B90" s="74">
        <v>1299592</v>
      </c>
      <c r="C90" s="74">
        <v>1452128</v>
      </c>
      <c r="D90" s="307">
        <v>1452128</v>
      </c>
      <c r="E90" s="74">
        <v>1659921</v>
      </c>
      <c r="F90" s="74">
        <f t="shared" si="9"/>
        <v>207793</v>
      </c>
      <c r="G90" s="70">
        <f t="shared" si="8"/>
        <v>0.14309551224134512</v>
      </c>
      <c r="I90" s="225"/>
    </row>
    <row r="91" spans="1:9" s="124" customFormat="1" ht="15" customHeight="1" x14ac:dyDescent="0.25">
      <c r="A91" s="78" t="s">
        <v>81</v>
      </c>
      <c r="B91" s="80">
        <v>34120265</v>
      </c>
      <c r="C91" s="80">
        <v>46515681</v>
      </c>
      <c r="D91" s="311">
        <v>48116681</v>
      </c>
      <c r="E91" s="80">
        <v>53168905</v>
      </c>
      <c r="F91" s="80">
        <f t="shared" si="9"/>
        <v>6653224</v>
      </c>
      <c r="G91" s="81">
        <f t="shared" si="8"/>
        <v>0.14303185198986981</v>
      </c>
      <c r="I91" s="226"/>
    </row>
    <row r="92" spans="1:9" ht="15" customHeight="1" x14ac:dyDescent="0.25">
      <c r="A92" s="75" t="s">
        <v>82</v>
      </c>
      <c r="B92" s="74">
        <v>89479</v>
      </c>
      <c r="C92" s="74">
        <v>20474</v>
      </c>
      <c r="D92" s="307">
        <v>88574</v>
      </c>
      <c r="E92" s="74">
        <v>836672</v>
      </c>
      <c r="F92" s="74">
        <f t="shared" si="9"/>
        <v>816198</v>
      </c>
      <c r="G92" s="70">
        <f t="shared" si="8"/>
        <v>39.865097196444268</v>
      </c>
      <c r="I92" s="225"/>
    </row>
    <row r="93" spans="1:9" ht="15" customHeight="1" x14ac:dyDescent="0.25">
      <c r="A93" s="75" t="s">
        <v>83</v>
      </c>
      <c r="B93" s="74">
        <v>0</v>
      </c>
      <c r="C93" s="74">
        <v>0</v>
      </c>
      <c r="D93" s="307">
        <v>0</v>
      </c>
      <c r="E93" s="74">
        <v>0</v>
      </c>
      <c r="F93" s="74">
        <f t="shared" si="9"/>
        <v>0</v>
      </c>
      <c r="G93" s="70">
        <f t="shared" si="8"/>
        <v>0</v>
      </c>
      <c r="I93" s="225"/>
    </row>
    <row r="94" spans="1:9" ht="15" customHeight="1" x14ac:dyDescent="0.25">
      <c r="A94" s="83" t="s">
        <v>84</v>
      </c>
      <c r="B94" s="74">
        <v>0</v>
      </c>
      <c r="C94" s="74">
        <v>0</v>
      </c>
      <c r="D94" s="307">
        <v>0</v>
      </c>
      <c r="E94" s="74">
        <v>0</v>
      </c>
      <c r="F94" s="74">
        <f t="shared" si="9"/>
        <v>0</v>
      </c>
      <c r="G94" s="70">
        <f t="shared" si="8"/>
        <v>0</v>
      </c>
      <c r="I94" s="225"/>
    </row>
    <row r="95" spans="1:9" s="124" customFormat="1" ht="15" customHeight="1" x14ac:dyDescent="0.25">
      <c r="A95" s="97" t="s">
        <v>85</v>
      </c>
      <c r="B95" s="96">
        <v>89479</v>
      </c>
      <c r="C95" s="96">
        <v>20474</v>
      </c>
      <c r="D95" s="317">
        <v>88574</v>
      </c>
      <c r="E95" s="96">
        <v>836672</v>
      </c>
      <c r="F95" s="80">
        <f t="shared" si="9"/>
        <v>816198</v>
      </c>
      <c r="G95" s="81">
        <f t="shared" si="8"/>
        <v>39.865097196444268</v>
      </c>
      <c r="I95" s="226"/>
    </row>
    <row r="96" spans="1:9" ht="15" customHeight="1" x14ac:dyDescent="0.25">
      <c r="A96" s="83" t="s">
        <v>86</v>
      </c>
      <c r="B96" s="74">
        <v>0</v>
      </c>
      <c r="C96" s="74">
        <v>0</v>
      </c>
      <c r="D96" s="307">
        <v>0</v>
      </c>
      <c r="E96" s="74">
        <v>0</v>
      </c>
      <c r="F96" s="74">
        <f t="shared" si="9"/>
        <v>0</v>
      </c>
      <c r="G96" s="70">
        <f t="shared" si="8"/>
        <v>0</v>
      </c>
      <c r="I96" s="225"/>
    </row>
    <row r="97" spans="1:10" s="124" customFormat="1" ht="15" customHeight="1" thickBot="1" x14ac:dyDescent="0.3">
      <c r="A97" s="195" t="s">
        <v>67</v>
      </c>
      <c r="B97" s="196">
        <v>49546622</v>
      </c>
      <c r="C97" s="196">
        <v>62300005</v>
      </c>
      <c r="D97" s="313">
        <v>65550005</v>
      </c>
      <c r="E97" s="196">
        <v>72536235</v>
      </c>
      <c r="F97" s="196">
        <f>E97-C97</f>
        <v>10236230</v>
      </c>
      <c r="G97" s="198">
        <f t="shared" si="8"/>
        <v>0.16430544427725166</v>
      </c>
      <c r="I97" s="226"/>
    </row>
    <row r="98" spans="1:10" ht="15" customHeight="1" thickTop="1" x14ac:dyDescent="0.4">
      <c r="A98" s="4"/>
      <c r="B98" s="5"/>
      <c r="C98" s="5"/>
      <c r="D98" s="142"/>
      <c r="E98" s="5"/>
      <c r="F98" s="5"/>
      <c r="G98" s="6" t="s">
        <v>46</v>
      </c>
      <c r="I98" s="142"/>
      <c r="J98" s="142"/>
    </row>
    <row r="99" spans="1:10" x14ac:dyDescent="0.25">
      <c r="A99" s="11" t="s">
        <v>196</v>
      </c>
    </row>
    <row r="100" spans="1:10" x14ac:dyDescent="0.25">
      <c r="A100" s="11" t="s">
        <v>190</v>
      </c>
    </row>
  </sheetData>
  <mergeCells count="1">
    <mergeCell ref="D2:D3"/>
  </mergeCells>
  <hyperlinks>
    <hyperlink ref="J2" location="Home!A1" tooltip="Home" display="Home" xr:uid="{00000000-0004-0000-0800-000000000000}"/>
  </hyperlinks>
  <printOptions horizontalCentered="1" verticalCentered="1"/>
  <pageMargins left="0.25" right="0.25" top="0.75" bottom="0.75" header="0.3" footer="0.3"/>
  <pageSetup scale="46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55</vt:i4>
      </vt:variant>
      <vt:variant>
        <vt:lpstr>Named Ranges</vt:lpstr>
      </vt:variant>
      <vt:variant>
        <vt:i4>54</vt:i4>
      </vt:variant>
    </vt:vector>
  </HeadingPairs>
  <TitlesOfParts>
    <vt:vector size="109" baseType="lpstr">
      <vt:lpstr>Home</vt:lpstr>
      <vt:lpstr>HESummary</vt:lpstr>
      <vt:lpstr>2Year</vt:lpstr>
      <vt:lpstr>4Year</vt:lpstr>
      <vt:lpstr>2&amp;4Year</vt:lpstr>
      <vt:lpstr>Boards</vt:lpstr>
      <vt:lpstr>Specialized</vt:lpstr>
      <vt:lpstr>BORSummary</vt:lpstr>
      <vt:lpstr>BOR</vt:lpstr>
      <vt:lpstr>LUMCON</vt:lpstr>
      <vt:lpstr>LOSFA</vt:lpstr>
      <vt:lpstr>ULSummary</vt:lpstr>
      <vt:lpstr>ULBoard</vt:lpstr>
      <vt:lpstr>Grambling</vt:lpstr>
      <vt:lpstr>LATech</vt:lpstr>
      <vt:lpstr>McNeese</vt:lpstr>
      <vt:lpstr>Nicholls</vt:lpstr>
      <vt:lpstr>NwSU</vt:lpstr>
      <vt:lpstr>SLU</vt:lpstr>
      <vt:lpstr>ULL</vt:lpstr>
      <vt:lpstr>ULM</vt:lpstr>
      <vt:lpstr>UNO</vt:lpstr>
      <vt:lpstr>LSU Summary</vt:lpstr>
      <vt:lpstr>LSU</vt:lpstr>
      <vt:lpstr>LSUA</vt:lpstr>
      <vt:lpstr>LSUS</vt:lpstr>
      <vt:lpstr>LSUE</vt:lpstr>
      <vt:lpstr>LSUHSCS</vt:lpstr>
      <vt:lpstr>LSUHSCNO</vt:lpstr>
      <vt:lpstr>LSUAg</vt:lpstr>
      <vt:lpstr>PBRC</vt:lpstr>
      <vt:lpstr>SU Summary</vt:lpstr>
      <vt:lpstr>SUBoard</vt:lpstr>
      <vt:lpstr>SUBR</vt:lpstr>
      <vt:lpstr>SUNO</vt:lpstr>
      <vt:lpstr>SUSLA</vt:lpstr>
      <vt:lpstr>SULaw</vt:lpstr>
      <vt:lpstr>SUAg</vt:lpstr>
      <vt:lpstr>LCTCS Summary</vt:lpstr>
      <vt:lpstr>LCTCBoard</vt:lpstr>
      <vt:lpstr>Online</vt:lpstr>
      <vt:lpstr>AE</vt:lpstr>
      <vt:lpstr>RR</vt:lpstr>
      <vt:lpstr>BRCC</vt:lpstr>
      <vt:lpstr>BPCC</vt:lpstr>
      <vt:lpstr>Delgado</vt:lpstr>
      <vt:lpstr>CentLATCC</vt:lpstr>
      <vt:lpstr>Fletcher</vt:lpstr>
      <vt:lpstr>LDCC</vt:lpstr>
      <vt:lpstr>Northshore</vt:lpstr>
      <vt:lpstr>Nunez</vt:lpstr>
      <vt:lpstr>RPCC</vt:lpstr>
      <vt:lpstr>SLCC</vt:lpstr>
      <vt:lpstr>SOWELA</vt:lpstr>
      <vt:lpstr>NwLTCC</vt:lpstr>
      <vt:lpstr>'2&amp;4Year'!Print_Area</vt:lpstr>
      <vt:lpstr>'2Year'!Print_Area</vt:lpstr>
      <vt:lpstr>'4Year'!Print_Area</vt:lpstr>
      <vt:lpstr>AE!Print_Area</vt:lpstr>
      <vt:lpstr>Boards!Print_Area</vt:lpstr>
      <vt:lpstr>BOR!Print_Area</vt:lpstr>
      <vt:lpstr>BORSummary!Print_Area</vt:lpstr>
      <vt:lpstr>BPCC!Print_Area</vt:lpstr>
      <vt:lpstr>BRCC!Print_Area</vt:lpstr>
      <vt:lpstr>CentLATCC!Print_Area</vt:lpstr>
      <vt:lpstr>Delgado!Print_Area</vt:lpstr>
      <vt:lpstr>Fletcher!Print_Area</vt:lpstr>
      <vt:lpstr>Grambling!Print_Area</vt:lpstr>
      <vt:lpstr>HESummary!Print_Area</vt:lpstr>
      <vt:lpstr>LATech!Print_Area</vt:lpstr>
      <vt:lpstr>LCTCBoard!Print_Area</vt:lpstr>
      <vt:lpstr>'LCTCS Summary'!Print_Area</vt:lpstr>
      <vt:lpstr>LDCC!Print_Area</vt:lpstr>
      <vt:lpstr>LOSFA!Print_Area</vt:lpstr>
      <vt:lpstr>LSU!Print_Area</vt:lpstr>
      <vt:lpstr>'LSU Summary'!Print_Area</vt:lpstr>
      <vt:lpstr>LSUA!Print_Area</vt:lpstr>
      <vt:lpstr>LSUAg!Print_Area</vt:lpstr>
      <vt:lpstr>LSUE!Print_Area</vt:lpstr>
      <vt:lpstr>LSUHSCNO!Print_Area</vt:lpstr>
      <vt:lpstr>LSUHSCS!Print_Area</vt:lpstr>
      <vt:lpstr>LSUS!Print_Area</vt:lpstr>
      <vt:lpstr>LUMCON!Print_Area</vt:lpstr>
      <vt:lpstr>McNeese!Print_Area</vt:lpstr>
      <vt:lpstr>Nicholls!Print_Area</vt:lpstr>
      <vt:lpstr>Northshore!Print_Area</vt:lpstr>
      <vt:lpstr>Nunez!Print_Area</vt:lpstr>
      <vt:lpstr>NwLTCC!Print_Area</vt:lpstr>
      <vt:lpstr>NwSU!Print_Area</vt:lpstr>
      <vt:lpstr>Online!Print_Area</vt:lpstr>
      <vt:lpstr>PBRC!Print_Area</vt:lpstr>
      <vt:lpstr>RPCC!Print_Area</vt:lpstr>
      <vt:lpstr>RR!Print_Area</vt:lpstr>
      <vt:lpstr>SLCC!Print_Area</vt:lpstr>
      <vt:lpstr>SLU!Print_Area</vt:lpstr>
      <vt:lpstr>SOWELA!Print_Area</vt:lpstr>
      <vt:lpstr>Specialized!Print_Area</vt:lpstr>
      <vt:lpstr>'SU Summary'!Print_Area</vt:lpstr>
      <vt:lpstr>SUAg!Print_Area</vt:lpstr>
      <vt:lpstr>SUBoard!Print_Area</vt:lpstr>
      <vt:lpstr>SUBR!Print_Area</vt:lpstr>
      <vt:lpstr>SULaw!Print_Area</vt:lpstr>
      <vt:lpstr>SUNO!Print_Area</vt:lpstr>
      <vt:lpstr>SUSLA!Print_Area</vt:lpstr>
      <vt:lpstr>ULBoard!Print_Area</vt:lpstr>
      <vt:lpstr>ULL!Print_Area</vt:lpstr>
      <vt:lpstr>ULM!Print_Area</vt:lpstr>
      <vt:lpstr>ULSummary!Print_Area</vt:lpstr>
      <vt:lpstr>UNO!Print_Area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Lori.Parker</dc:creator>
  <cp:lastModifiedBy>Dawn Melancon</cp:lastModifiedBy>
  <cp:lastPrinted>2021-09-10T18:01:35Z</cp:lastPrinted>
  <dcterms:created xsi:type="dcterms:W3CDTF">2013-09-10T14:36:10Z</dcterms:created>
  <dcterms:modified xsi:type="dcterms:W3CDTF">2022-01-14T16:21:52Z</dcterms:modified>
</cp:coreProperties>
</file>