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2\BOR1_BOR2_BOR3_BOR5_Summary\"/>
    </mc:Choice>
  </mc:AlternateContent>
  <xr:revisionPtr revIDLastSave="0" documentId="13_ncr:1_{2D65CFA0-4C4D-4CD3-8B26-6F397A5DD356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AE" sheetId="62" r:id="rId42"/>
    <sheet name="RR" sheetId="63" r:id="rId43"/>
    <sheet name="BRCC" sheetId="39" r:id="rId44"/>
    <sheet name="BPCC" sheetId="40" r:id="rId45"/>
    <sheet name="Delgado" sheetId="41" r:id="rId46"/>
    <sheet name="CentLATCC" sheetId="42" r:id="rId47"/>
    <sheet name="Fletcher" sheetId="43" r:id="rId48"/>
    <sheet name="LDCC" sheetId="44" r:id="rId49"/>
    <sheet name="Northshore" sheetId="45" r:id="rId50"/>
    <sheet name="Nunez" sheetId="46" r:id="rId51"/>
    <sheet name="RPCC" sheetId="47" r:id="rId52"/>
    <sheet name="SLCC" sheetId="48" r:id="rId53"/>
    <sheet name="SOWELA" sheetId="49" r:id="rId54"/>
    <sheet name="NWLTC" sheetId="50" r:id="rId55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_xlnm.Print_Area" localSheetId="4">'2&amp;4Year'!$A$1:$M$80</definedName>
    <definedName name="_xlnm.Print_Area" localSheetId="2">'2Year'!$A$1:$M$80</definedName>
    <definedName name="_xlnm.Print_Area" localSheetId="3">'4Year'!$A$1:$M$80</definedName>
    <definedName name="_xlnm.Print_Area" localSheetId="41">AE!$A$1:$M$80</definedName>
    <definedName name="_xlnm.Print_Area" localSheetId="5">Boards!$A$1:$M$80</definedName>
    <definedName name="_xlnm.Print_Area" localSheetId="8">BOR!$A$1:$M$80</definedName>
    <definedName name="_xlnm.Print_Area" localSheetId="7">BORSummary!$A$1:$M$80</definedName>
    <definedName name="_xlnm.Print_Area" localSheetId="44">BPCC!$A$1:$M$80</definedName>
    <definedName name="_xlnm.Print_Area" localSheetId="43">BRCC!$A$1:$M$80</definedName>
    <definedName name="_xlnm.Print_Area" localSheetId="46">CentLATCC!$A$1:$M$80</definedName>
    <definedName name="_xlnm.Print_Area" localSheetId="45">Delgado!$A$1:$M$80</definedName>
    <definedName name="_xlnm.Print_Area" localSheetId="47">Fletcher!$A$1:$M$80</definedName>
    <definedName name="_xlnm.Print_Area" localSheetId="13">Grambling!$A$1:$M$80</definedName>
    <definedName name="_xlnm.Print_Area" localSheetId="1">HESummary!$A$1:$M$80</definedName>
    <definedName name="_xlnm.Print_Area" localSheetId="28">HSCNO!$A$1:$M$80</definedName>
    <definedName name="_xlnm.Print_Area" localSheetId="27">HSCS!$A$1:$M$80</definedName>
    <definedName name="_xlnm.Print_Area" localSheetId="14">LATech!$A$1:$M$80</definedName>
    <definedName name="_xlnm.Print_Area" localSheetId="39">LCTCBoard!$A$1:$M$80</definedName>
    <definedName name="_xlnm.Print_Area" localSheetId="38">LCTCSummary!$A$1:$M$80</definedName>
    <definedName name="_xlnm.Print_Area" localSheetId="48">LDCC!$A$1:$M$80</definedName>
    <definedName name="_xlnm.Print_Area" localSheetId="10">LOSFA!$A$1:$M$80</definedName>
    <definedName name="_xlnm.Print_Area" localSheetId="23">LSU!$A$1:$M$80</definedName>
    <definedName name="_xlnm.Print_Area" localSheetId="22">'LSU Summary'!$A$1:$M$80</definedName>
    <definedName name="_xlnm.Print_Area" localSheetId="24">LSUA!$A$1:$M$80</definedName>
    <definedName name="_xlnm.Print_Area" localSheetId="29">LSUAg!$A$1:$M$80</definedName>
    <definedName name="_xlnm.Print_Area" localSheetId="26">LSUE!$A$1:$M$80</definedName>
    <definedName name="_xlnm.Print_Area" localSheetId="25">LSUS!$A$1:$M$80</definedName>
    <definedName name="_xlnm.Print_Area" localSheetId="9">LUMCON!$A$1:$M$80</definedName>
    <definedName name="_xlnm.Print_Area" localSheetId="15">McNeese!$A$1:$M$80</definedName>
    <definedName name="_xlnm.Print_Area" localSheetId="16">Nicholls!$A$1:$M$80</definedName>
    <definedName name="_xlnm.Print_Area" localSheetId="49">Northshore!$A$1:$M$80</definedName>
    <definedName name="_xlnm.Print_Area" localSheetId="50">Nunez!$A$1:$M$80</definedName>
    <definedName name="_xlnm.Print_Area" localSheetId="54">NWLTC!$A$1:$M$80</definedName>
    <definedName name="_xlnm.Print_Area" localSheetId="17">NwSU!$A$1:$M$80</definedName>
    <definedName name="_xlnm.Print_Area" localSheetId="40">Online!$A$1:$M$80</definedName>
    <definedName name="_xlnm.Print_Area" localSheetId="30">PBRC!$A$1:$M$80</definedName>
    <definedName name="_xlnm.Print_Area" localSheetId="51">RPCC!$A$1:$M$80</definedName>
    <definedName name="_xlnm.Print_Area" localSheetId="42">RR!$A$1:$M$80</definedName>
    <definedName name="_xlnm.Print_Area" localSheetId="52">SLCC!$A$1:$M$80</definedName>
    <definedName name="_xlnm.Print_Area" localSheetId="18">SLU!$A$1:$M$80</definedName>
    <definedName name="_xlnm.Print_Area" localSheetId="53">SOWELA!$A$1:$M$80</definedName>
    <definedName name="_xlnm.Print_Area" localSheetId="6">Specialized!$A$1:$M$80</definedName>
    <definedName name="_xlnm.Print_Area" localSheetId="37">SUAg!$A$1:$M$80</definedName>
    <definedName name="_xlnm.Print_Area" localSheetId="32">SUBoard!$A$1:$M$80</definedName>
    <definedName name="_xlnm.Print_Area" localSheetId="33">SUBR!$A$1:$M$80</definedName>
    <definedName name="_xlnm.Print_Area" localSheetId="36">SULaw!$A$1:$M$80</definedName>
    <definedName name="_xlnm.Print_Area" localSheetId="34">SUNO!$A$1:$M$80</definedName>
    <definedName name="_xlnm.Print_Area" localSheetId="35">SUSLA!$A$1:$M$80</definedName>
    <definedName name="_xlnm.Print_Area" localSheetId="31">SUSummary!$A$1:$M$80</definedName>
    <definedName name="_xlnm.Print_Area" localSheetId="19">ULL!$A$1:$M$80</definedName>
    <definedName name="_xlnm.Print_Area" localSheetId="20">ULM!$A$1:$M$80</definedName>
    <definedName name="_xlnm.Print_Area" localSheetId="11">'ULS Summary'!$A$1:$M$80</definedName>
    <definedName name="_xlnm.Print_Area" localSheetId="12">ULSBoard!$A$1:$M$80</definedName>
    <definedName name="_xlnm.Print_Area" localSheetId="21">UNO!$A$1:$M$80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20" l="1"/>
  <c r="D37" i="20"/>
  <c r="H37" i="20"/>
  <c r="J37" i="20"/>
  <c r="F37" i="19"/>
  <c r="B37" i="36"/>
  <c r="D37" i="36"/>
  <c r="H37" i="36"/>
  <c r="J37" i="36"/>
  <c r="J37" i="54" s="1"/>
  <c r="B37" i="1"/>
  <c r="D37" i="1"/>
  <c r="F37" i="1"/>
  <c r="G37" i="1" s="1"/>
  <c r="H37" i="1"/>
  <c r="J37" i="1"/>
  <c r="D37" i="54"/>
  <c r="H37" i="54"/>
  <c r="B37" i="59"/>
  <c r="D37" i="59"/>
  <c r="F37" i="59" s="1"/>
  <c r="G37" i="59" s="1"/>
  <c r="H37" i="59"/>
  <c r="J37" i="59"/>
  <c r="B37" i="58"/>
  <c r="D37" i="58"/>
  <c r="H37" i="58"/>
  <c r="J37" i="58"/>
  <c r="B37" i="60"/>
  <c r="D37" i="60"/>
  <c r="H37" i="60"/>
  <c r="J37" i="60"/>
  <c r="F37" i="35"/>
  <c r="G37" i="35" s="1"/>
  <c r="L37" i="35"/>
  <c r="M37" i="35"/>
  <c r="F37" i="34"/>
  <c r="G37" i="34" s="1"/>
  <c r="L37" i="34"/>
  <c r="M37" i="34" s="1"/>
  <c r="F37" i="33"/>
  <c r="G37" i="33" s="1"/>
  <c r="L37" i="33"/>
  <c r="M37" i="33"/>
  <c r="B37" i="32"/>
  <c r="B37" i="53" s="1"/>
  <c r="D37" i="32"/>
  <c r="D37" i="53" s="1"/>
  <c r="H37" i="32"/>
  <c r="H37" i="53" s="1"/>
  <c r="J37" i="32"/>
  <c r="J37" i="53" s="1"/>
  <c r="E37" i="1" l="1"/>
  <c r="E37" i="20"/>
  <c r="F37" i="20"/>
  <c r="G37" i="20" s="1"/>
  <c r="F37" i="60"/>
  <c r="G37" i="60" s="1"/>
  <c r="C37" i="60"/>
  <c r="B37" i="54"/>
  <c r="F37" i="54" s="1"/>
  <c r="G37" i="54" s="1"/>
  <c r="F37" i="36"/>
  <c r="G37" i="36" s="1"/>
  <c r="C37" i="1"/>
  <c r="L37" i="20"/>
  <c r="L37" i="36"/>
  <c r="L37" i="1"/>
  <c r="F37" i="58"/>
  <c r="G37" i="58" s="1"/>
  <c r="H37" i="51"/>
  <c r="D37" i="51"/>
  <c r="C37" i="59"/>
  <c r="J37" i="52"/>
  <c r="L37" i="53"/>
  <c r="M37" i="53" s="1"/>
  <c r="H37" i="52"/>
  <c r="F37" i="53"/>
  <c r="G37" i="53" s="1"/>
  <c r="D37" i="52"/>
  <c r="B37" i="52"/>
  <c r="J37" i="51"/>
  <c r="B37" i="51"/>
  <c r="F37" i="32"/>
  <c r="E37" i="60"/>
  <c r="E37" i="59"/>
  <c r="L37" i="32"/>
  <c r="L37" i="60"/>
  <c r="L37" i="58"/>
  <c r="L37" i="59"/>
  <c r="K37" i="59" s="1"/>
  <c r="L37" i="54"/>
  <c r="K37" i="32"/>
  <c r="J60" i="31"/>
  <c r="D60" i="31"/>
  <c r="C37" i="20" l="1"/>
  <c r="C37" i="36"/>
  <c r="E37" i="36"/>
  <c r="M37" i="20"/>
  <c r="I37" i="20"/>
  <c r="K37" i="20"/>
  <c r="E37" i="58"/>
  <c r="C37" i="58"/>
  <c r="M37" i="36"/>
  <c r="I37" i="36"/>
  <c r="K37" i="36"/>
  <c r="I37" i="1"/>
  <c r="M37" i="1"/>
  <c r="K37" i="1"/>
  <c r="C37" i="53"/>
  <c r="E37" i="54"/>
  <c r="C37" i="54"/>
  <c r="K37" i="53"/>
  <c r="I37" i="53"/>
  <c r="E37" i="53"/>
  <c r="I37" i="60"/>
  <c r="M37" i="60"/>
  <c r="I37" i="54"/>
  <c r="M37" i="54"/>
  <c r="I37" i="32"/>
  <c r="M37" i="32"/>
  <c r="G37" i="32"/>
  <c r="E37" i="32"/>
  <c r="F37" i="52"/>
  <c r="G37" i="52" s="1"/>
  <c r="L37" i="52"/>
  <c r="M37" i="52" s="1"/>
  <c r="I37" i="59"/>
  <c r="M37" i="59"/>
  <c r="F37" i="51"/>
  <c r="K37" i="54"/>
  <c r="C37" i="32"/>
  <c r="I37" i="58"/>
  <c r="M37" i="58"/>
  <c r="L37" i="51"/>
  <c r="K37" i="58"/>
  <c r="K37" i="60"/>
  <c r="L60" i="31"/>
  <c r="C37" i="52" l="1"/>
  <c r="E37" i="52"/>
  <c r="G37" i="51"/>
  <c r="E37" i="51"/>
  <c r="I37" i="51"/>
  <c r="M37" i="51"/>
  <c r="C37" i="51"/>
  <c r="K37" i="52"/>
  <c r="K37" i="51"/>
  <c r="I37" i="52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L27" i="59" s="1"/>
  <c r="K27" i="59" s="1"/>
  <c r="J28" i="59"/>
  <c r="J29" i="59"/>
  <c r="J30" i="59"/>
  <c r="J31" i="59"/>
  <c r="J32" i="59"/>
  <c r="J33" i="59"/>
  <c r="J34" i="59"/>
  <c r="J35" i="59"/>
  <c r="J36" i="59"/>
  <c r="J38" i="59"/>
  <c r="J39" i="59"/>
  <c r="J40" i="59"/>
  <c r="J41" i="59"/>
  <c r="J42" i="59"/>
  <c r="J43" i="59"/>
  <c r="J44" i="59"/>
  <c r="J45" i="59"/>
  <c r="J46" i="59"/>
  <c r="J47" i="59"/>
  <c r="L47" i="59" s="1"/>
  <c r="J48" i="59"/>
  <c r="K48" i="59" s="1"/>
  <c r="J49" i="59"/>
  <c r="J50" i="59"/>
  <c r="J51" i="59"/>
  <c r="L51" i="59" s="1"/>
  <c r="I51" i="59" s="1"/>
  <c r="J52" i="59"/>
  <c r="L52" i="59" s="1"/>
  <c r="K52" i="59" s="1"/>
  <c r="J53" i="59"/>
  <c r="J54" i="59"/>
  <c r="J55" i="59"/>
  <c r="L55" i="59" s="1"/>
  <c r="K55" i="59" s="1"/>
  <c r="J56" i="59"/>
  <c r="J57" i="59"/>
  <c r="J58" i="59"/>
  <c r="J59" i="59"/>
  <c r="J60" i="59"/>
  <c r="J61" i="59"/>
  <c r="J62" i="59"/>
  <c r="J63" i="59"/>
  <c r="J64" i="59"/>
  <c r="L64" i="59" s="1"/>
  <c r="I64" i="59" s="1"/>
  <c r="J65" i="59"/>
  <c r="J66" i="59"/>
  <c r="J67" i="59"/>
  <c r="J68" i="59"/>
  <c r="J69" i="59"/>
  <c r="J70" i="59"/>
  <c r="J71" i="59"/>
  <c r="J72" i="59"/>
  <c r="J73" i="59"/>
  <c r="J74" i="59"/>
  <c r="J75" i="59"/>
  <c r="J76" i="59"/>
  <c r="L76" i="59" s="1"/>
  <c r="I76" i="59" s="1"/>
  <c r="J77" i="59"/>
  <c r="J78" i="59"/>
  <c r="J79" i="59"/>
  <c r="J80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9" i="59"/>
  <c r="L39" i="59" s="1"/>
  <c r="K39" i="59" s="1"/>
  <c r="H41" i="59"/>
  <c r="H42" i="59"/>
  <c r="H43" i="59"/>
  <c r="H44" i="59"/>
  <c r="H45" i="59"/>
  <c r="H46" i="59"/>
  <c r="H47" i="59"/>
  <c r="I47" i="59" s="1"/>
  <c r="H48" i="59"/>
  <c r="I48" i="59" s="1"/>
  <c r="H49" i="59"/>
  <c r="H50" i="59"/>
  <c r="H51" i="59"/>
  <c r="H52" i="59"/>
  <c r="I52" i="59" s="1"/>
  <c r="H53" i="59"/>
  <c r="H54" i="59"/>
  <c r="H55" i="59"/>
  <c r="H56" i="59"/>
  <c r="I56" i="59" s="1"/>
  <c r="H57" i="59"/>
  <c r="H58" i="59"/>
  <c r="H59" i="59"/>
  <c r="I59" i="59" s="1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6" i="59"/>
  <c r="D38" i="59"/>
  <c r="D39" i="59"/>
  <c r="D41" i="59"/>
  <c r="D42" i="59"/>
  <c r="D43" i="59"/>
  <c r="D44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D67" i="59"/>
  <c r="D68" i="59"/>
  <c r="D69" i="59"/>
  <c r="D70" i="59"/>
  <c r="D71" i="59"/>
  <c r="D72" i="59"/>
  <c r="D73" i="59"/>
  <c r="D74" i="59"/>
  <c r="D75" i="59"/>
  <c r="D76" i="59"/>
  <c r="D77" i="59"/>
  <c r="D78" i="59"/>
  <c r="D79" i="59"/>
  <c r="D80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F28" i="59" s="1"/>
  <c r="E28" i="59" s="1"/>
  <c r="B29" i="59"/>
  <c r="B30" i="59"/>
  <c r="B31" i="59"/>
  <c r="B32" i="59"/>
  <c r="F32" i="59" s="1"/>
  <c r="E32" i="59" s="1"/>
  <c r="B33" i="59"/>
  <c r="B34" i="59"/>
  <c r="B35" i="59"/>
  <c r="B36" i="59"/>
  <c r="B39" i="59"/>
  <c r="B41" i="59"/>
  <c r="B42" i="59"/>
  <c r="B43" i="59"/>
  <c r="B44" i="59"/>
  <c r="B45" i="59"/>
  <c r="B46" i="59"/>
  <c r="B47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4" i="59"/>
  <c r="B75" i="59"/>
  <c r="B76" i="59"/>
  <c r="B77" i="59"/>
  <c r="B78" i="59"/>
  <c r="B79" i="59"/>
  <c r="B80" i="59"/>
  <c r="J13" i="59"/>
  <c r="H13" i="59"/>
  <c r="B13" i="59"/>
  <c r="D13" i="59"/>
  <c r="J18" i="60"/>
  <c r="H18" i="60"/>
  <c r="J77" i="60"/>
  <c r="H77" i="60"/>
  <c r="J76" i="60"/>
  <c r="H76" i="60"/>
  <c r="J74" i="60"/>
  <c r="H74" i="60"/>
  <c r="J73" i="60"/>
  <c r="H73" i="60"/>
  <c r="J70" i="60"/>
  <c r="H70" i="60"/>
  <c r="J69" i="60"/>
  <c r="H69" i="60"/>
  <c r="J68" i="60"/>
  <c r="H68" i="60"/>
  <c r="J67" i="60"/>
  <c r="H67" i="60"/>
  <c r="J66" i="60"/>
  <c r="H66" i="60"/>
  <c r="J65" i="60"/>
  <c r="L65" i="60" s="1"/>
  <c r="K65" i="60" s="1"/>
  <c r="H65" i="60"/>
  <c r="J64" i="60"/>
  <c r="H64" i="60"/>
  <c r="L64" i="60"/>
  <c r="K64" i="60" s="1"/>
  <c r="J63" i="60"/>
  <c r="H63" i="60"/>
  <c r="J62" i="60"/>
  <c r="H62" i="60"/>
  <c r="J61" i="60"/>
  <c r="H61" i="60"/>
  <c r="J59" i="60"/>
  <c r="J57" i="60"/>
  <c r="J56" i="60"/>
  <c r="J55" i="60"/>
  <c r="J54" i="60"/>
  <c r="H59" i="60"/>
  <c r="H57" i="60"/>
  <c r="H56" i="60"/>
  <c r="H55" i="60"/>
  <c r="L55" i="60" s="1"/>
  <c r="H54" i="60"/>
  <c r="J49" i="60"/>
  <c r="H49" i="60"/>
  <c r="J48" i="60"/>
  <c r="H48" i="60"/>
  <c r="J47" i="60"/>
  <c r="H47" i="60"/>
  <c r="J46" i="60"/>
  <c r="H46" i="60"/>
  <c r="J45" i="60"/>
  <c r="H45" i="60"/>
  <c r="J13" i="60"/>
  <c r="H13" i="60"/>
  <c r="J14" i="60"/>
  <c r="H14" i="60"/>
  <c r="J15" i="60"/>
  <c r="H15" i="60"/>
  <c r="J39" i="60"/>
  <c r="L39" i="60" s="1"/>
  <c r="I39" i="60" s="1"/>
  <c r="H39" i="60"/>
  <c r="J41" i="60"/>
  <c r="H41" i="60"/>
  <c r="J52" i="60"/>
  <c r="H52" i="60"/>
  <c r="J51" i="60"/>
  <c r="L51" i="60" s="1"/>
  <c r="M51" i="60" s="1"/>
  <c r="H51" i="60"/>
  <c r="J79" i="60"/>
  <c r="H79" i="60"/>
  <c r="L79" i="60"/>
  <c r="K79" i="60" s="1"/>
  <c r="J19" i="60"/>
  <c r="H19" i="60"/>
  <c r="J20" i="60"/>
  <c r="H20" i="60"/>
  <c r="J21" i="60"/>
  <c r="H21" i="60"/>
  <c r="J22" i="60"/>
  <c r="H22" i="60"/>
  <c r="J23" i="60"/>
  <c r="H23" i="60"/>
  <c r="J24" i="60"/>
  <c r="H24" i="60"/>
  <c r="J25" i="60"/>
  <c r="H25" i="60"/>
  <c r="J26" i="60"/>
  <c r="H26" i="60"/>
  <c r="F78" i="18"/>
  <c r="F71" i="18"/>
  <c r="F50" i="18"/>
  <c r="F43" i="18"/>
  <c r="F52" i="18"/>
  <c r="F51" i="18"/>
  <c r="F79" i="18"/>
  <c r="F78" i="17"/>
  <c r="F71" i="17"/>
  <c r="F50" i="17"/>
  <c r="F43" i="17"/>
  <c r="F52" i="17"/>
  <c r="F51" i="17"/>
  <c r="F79" i="17"/>
  <c r="F78" i="16"/>
  <c r="F71" i="16"/>
  <c r="F50" i="16"/>
  <c r="F43" i="16"/>
  <c r="F52" i="16"/>
  <c r="F51" i="16"/>
  <c r="F79" i="16"/>
  <c r="F78" i="14"/>
  <c r="F71" i="14"/>
  <c r="F50" i="14"/>
  <c r="F43" i="14"/>
  <c r="F52" i="14"/>
  <c r="F51" i="14"/>
  <c r="F79" i="14"/>
  <c r="F78" i="13"/>
  <c r="F71" i="13"/>
  <c r="F50" i="13"/>
  <c r="F43" i="13"/>
  <c r="F52" i="13"/>
  <c r="F51" i="13"/>
  <c r="F79" i="13"/>
  <c r="F78" i="12"/>
  <c r="F71" i="12"/>
  <c r="F50" i="12"/>
  <c r="F43" i="12"/>
  <c r="F52" i="12"/>
  <c r="F51" i="12"/>
  <c r="F79" i="12"/>
  <c r="F78" i="11"/>
  <c r="F71" i="11"/>
  <c r="F50" i="11"/>
  <c r="F43" i="11"/>
  <c r="F52" i="11"/>
  <c r="F51" i="11"/>
  <c r="F79" i="11"/>
  <c r="F78" i="19"/>
  <c r="F71" i="19"/>
  <c r="F50" i="19"/>
  <c r="F43" i="19"/>
  <c r="F52" i="19"/>
  <c r="F51" i="19"/>
  <c r="F79" i="19"/>
  <c r="L4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M36" i="23" s="1"/>
  <c r="L13" i="23"/>
  <c r="M35" i="23"/>
  <c r="B77" i="32"/>
  <c r="B76" i="32"/>
  <c r="B74" i="32"/>
  <c r="B73" i="32"/>
  <c r="B73" i="53" s="1"/>
  <c r="B70" i="32"/>
  <c r="B70" i="53" s="1"/>
  <c r="B69" i="32"/>
  <c r="B68" i="32"/>
  <c r="B68" i="53" s="1"/>
  <c r="B67" i="32"/>
  <c r="B66" i="32"/>
  <c r="B66" i="53" s="1"/>
  <c r="B65" i="32"/>
  <c r="B64" i="32"/>
  <c r="B64" i="53" s="1"/>
  <c r="B63" i="32"/>
  <c r="B63" i="53" s="1"/>
  <c r="B62" i="32"/>
  <c r="B61" i="32"/>
  <c r="B59" i="32"/>
  <c r="B59" i="53" s="1"/>
  <c r="B57" i="32"/>
  <c r="B57" i="53" s="1"/>
  <c r="B56" i="32"/>
  <c r="B55" i="32"/>
  <c r="B54" i="32"/>
  <c r="B54" i="53" s="1"/>
  <c r="B49" i="32"/>
  <c r="B48" i="32"/>
  <c r="B47" i="32"/>
  <c r="B46" i="32"/>
  <c r="B46" i="53" s="1"/>
  <c r="B45" i="32"/>
  <c r="B13" i="32"/>
  <c r="B13" i="53" s="1"/>
  <c r="B14" i="32"/>
  <c r="B15" i="32"/>
  <c r="B39" i="32"/>
  <c r="B41" i="32"/>
  <c r="B41" i="53" s="1"/>
  <c r="B52" i="32"/>
  <c r="B51" i="32"/>
  <c r="B79" i="32"/>
  <c r="B79" i="53" s="1"/>
  <c r="L42" i="17"/>
  <c r="L41" i="17"/>
  <c r="L39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42" i="18"/>
  <c r="L41" i="18"/>
  <c r="L39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42" i="19"/>
  <c r="L41" i="19"/>
  <c r="L43" i="19" s="1"/>
  <c r="L39" i="19"/>
  <c r="L36" i="19"/>
  <c r="L35" i="19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D57" i="60"/>
  <c r="B57" i="60"/>
  <c r="H13" i="32"/>
  <c r="H14" i="32"/>
  <c r="H14" i="53" s="1"/>
  <c r="H15" i="32"/>
  <c r="H39" i="32"/>
  <c r="H41" i="32"/>
  <c r="D13" i="60"/>
  <c r="B13" i="60"/>
  <c r="D14" i="60"/>
  <c r="B14" i="60"/>
  <c r="F14" i="60" s="1"/>
  <c r="E14" i="60" s="1"/>
  <c r="D15" i="60"/>
  <c r="B15" i="60"/>
  <c r="D39" i="60"/>
  <c r="B39" i="60"/>
  <c r="D41" i="60"/>
  <c r="B41" i="60"/>
  <c r="D13" i="32"/>
  <c r="D14" i="32"/>
  <c r="D15" i="32"/>
  <c r="D39" i="32"/>
  <c r="D39" i="53" s="1"/>
  <c r="D41" i="32"/>
  <c r="D77" i="60"/>
  <c r="D76" i="60"/>
  <c r="D74" i="60"/>
  <c r="D73" i="60"/>
  <c r="D70" i="60"/>
  <c r="D69" i="60"/>
  <c r="D68" i="60"/>
  <c r="D67" i="60"/>
  <c r="D66" i="60"/>
  <c r="D65" i="60"/>
  <c r="D64" i="60"/>
  <c r="F64" i="60" s="1"/>
  <c r="D63" i="60"/>
  <c r="D62" i="60"/>
  <c r="D61" i="60"/>
  <c r="D59" i="60"/>
  <c r="D56" i="60"/>
  <c r="D55" i="60"/>
  <c r="D54" i="60"/>
  <c r="D49" i="60"/>
  <c r="D48" i="60"/>
  <c r="D47" i="60"/>
  <c r="D46" i="60"/>
  <c r="D45" i="60"/>
  <c r="D52" i="60"/>
  <c r="D51" i="60"/>
  <c r="D79" i="60"/>
  <c r="D77" i="32"/>
  <c r="D77" i="53" s="1"/>
  <c r="D76" i="32"/>
  <c r="F76" i="32" s="1"/>
  <c r="D74" i="32"/>
  <c r="D73" i="32"/>
  <c r="D70" i="32"/>
  <c r="D70" i="53" s="1"/>
  <c r="D69" i="32"/>
  <c r="D68" i="32"/>
  <c r="D68" i="53" s="1"/>
  <c r="D67" i="32"/>
  <c r="D66" i="32"/>
  <c r="D66" i="53" s="1"/>
  <c r="D65" i="32"/>
  <c r="D64" i="32"/>
  <c r="D64" i="53" s="1"/>
  <c r="D63" i="32"/>
  <c r="D63" i="53" s="1"/>
  <c r="D62" i="32"/>
  <c r="D62" i="53" s="1"/>
  <c r="D61" i="32"/>
  <c r="D59" i="32"/>
  <c r="D57" i="32"/>
  <c r="D56" i="32"/>
  <c r="D55" i="32"/>
  <c r="D54" i="32"/>
  <c r="D58" i="32"/>
  <c r="D58" i="53" s="1"/>
  <c r="D49" i="32"/>
  <c r="D49" i="53" s="1"/>
  <c r="D48" i="32"/>
  <c r="D48" i="53" s="1"/>
  <c r="D47" i="32"/>
  <c r="D46" i="32"/>
  <c r="D46" i="53" s="1"/>
  <c r="D45" i="32"/>
  <c r="D52" i="32"/>
  <c r="D52" i="53" s="1"/>
  <c r="D51" i="32"/>
  <c r="D79" i="32"/>
  <c r="B77" i="60"/>
  <c r="B76" i="60"/>
  <c r="B74" i="60"/>
  <c r="B73" i="60"/>
  <c r="B70" i="60"/>
  <c r="B69" i="60"/>
  <c r="B68" i="60"/>
  <c r="B67" i="60"/>
  <c r="B66" i="60"/>
  <c r="B65" i="60"/>
  <c r="B64" i="60"/>
  <c r="B63" i="60"/>
  <c r="B62" i="60"/>
  <c r="B61" i="60"/>
  <c r="B59" i="60"/>
  <c r="B56" i="60"/>
  <c r="B55" i="60"/>
  <c r="B54" i="60"/>
  <c r="B49" i="60"/>
  <c r="B48" i="60"/>
  <c r="B47" i="60"/>
  <c r="B46" i="60"/>
  <c r="B45" i="60"/>
  <c r="B52" i="60"/>
  <c r="B51" i="60"/>
  <c r="B79" i="60"/>
  <c r="L77" i="33"/>
  <c r="L76" i="33"/>
  <c r="L74" i="33"/>
  <c r="L73" i="33"/>
  <c r="L70" i="33"/>
  <c r="L69" i="33"/>
  <c r="L68" i="33"/>
  <c r="L67" i="33"/>
  <c r="L66" i="33"/>
  <c r="L65" i="33"/>
  <c r="L64" i="33"/>
  <c r="L63" i="33"/>
  <c r="L62" i="33"/>
  <c r="L61" i="33"/>
  <c r="L60" i="33"/>
  <c r="L49" i="33"/>
  <c r="L48" i="33"/>
  <c r="L47" i="33"/>
  <c r="L46" i="33"/>
  <c r="M46" i="33" s="1"/>
  <c r="L45" i="33"/>
  <c r="L42" i="33"/>
  <c r="L41" i="33"/>
  <c r="L39" i="33"/>
  <c r="L34" i="33"/>
  <c r="L29" i="33"/>
  <c r="L28" i="33"/>
  <c r="L26" i="33"/>
  <c r="L27" i="33"/>
  <c r="L25" i="33"/>
  <c r="L24" i="33"/>
  <c r="L23" i="33"/>
  <c r="L22" i="33"/>
  <c r="L21" i="33"/>
  <c r="L20" i="33"/>
  <c r="L19" i="33"/>
  <c r="L18" i="33"/>
  <c r="L17" i="33"/>
  <c r="L16" i="33"/>
  <c r="L14" i="33"/>
  <c r="L13" i="33"/>
  <c r="L30" i="33"/>
  <c r="L31" i="33"/>
  <c r="L32" i="33"/>
  <c r="L33" i="33"/>
  <c r="L52" i="33"/>
  <c r="L51" i="33"/>
  <c r="L79" i="33"/>
  <c r="L77" i="22"/>
  <c r="L76" i="22"/>
  <c r="L78" i="22" s="1"/>
  <c r="L74" i="22"/>
  <c r="L73" i="22"/>
  <c r="L70" i="22"/>
  <c r="L69" i="22"/>
  <c r="L68" i="22"/>
  <c r="L67" i="22"/>
  <c r="L66" i="22"/>
  <c r="L65" i="22"/>
  <c r="L64" i="22"/>
  <c r="L63" i="22"/>
  <c r="L62" i="22"/>
  <c r="L61" i="22"/>
  <c r="L60" i="22"/>
  <c r="L49" i="22"/>
  <c r="L48" i="22"/>
  <c r="L47" i="22"/>
  <c r="L50" i="22" s="1"/>
  <c r="L46" i="22"/>
  <c r="L45" i="22"/>
  <c r="L42" i="22"/>
  <c r="L41" i="22"/>
  <c r="L39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52" i="22"/>
  <c r="L51" i="22"/>
  <c r="L79" i="22"/>
  <c r="L80" i="23"/>
  <c r="L77" i="2"/>
  <c r="L76" i="2"/>
  <c r="L78" i="2" s="1"/>
  <c r="L74" i="2"/>
  <c r="L73" i="2"/>
  <c r="L70" i="2"/>
  <c r="L69" i="2"/>
  <c r="L68" i="2"/>
  <c r="L67" i="2"/>
  <c r="L66" i="2"/>
  <c r="L65" i="2"/>
  <c r="L64" i="2"/>
  <c r="L63" i="2"/>
  <c r="L62" i="2"/>
  <c r="L61" i="2"/>
  <c r="L60" i="2"/>
  <c r="L49" i="2"/>
  <c r="L48" i="2"/>
  <c r="L47" i="2"/>
  <c r="L46" i="2"/>
  <c r="L45" i="2"/>
  <c r="L42" i="2"/>
  <c r="L41" i="2"/>
  <c r="L39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52" i="2"/>
  <c r="L51" i="2"/>
  <c r="L79" i="2"/>
  <c r="L77" i="4"/>
  <c r="L76" i="4"/>
  <c r="L74" i="4"/>
  <c r="L73" i="4"/>
  <c r="L70" i="4"/>
  <c r="L71" i="4" s="1"/>
  <c r="L69" i="4"/>
  <c r="L68" i="4"/>
  <c r="L67" i="4"/>
  <c r="L66" i="4"/>
  <c r="L65" i="4"/>
  <c r="L64" i="4"/>
  <c r="L63" i="4"/>
  <c r="L62" i="4"/>
  <c r="L61" i="4"/>
  <c r="L60" i="4"/>
  <c r="L49" i="4"/>
  <c r="L48" i="4"/>
  <c r="L47" i="4"/>
  <c r="L46" i="4"/>
  <c r="L45" i="4"/>
  <c r="L42" i="4"/>
  <c r="L41" i="4"/>
  <c r="L39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52" i="4"/>
  <c r="L51" i="4"/>
  <c r="L79" i="4"/>
  <c r="L77" i="5"/>
  <c r="L76" i="5"/>
  <c r="L74" i="5"/>
  <c r="L78" i="5" s="1"/>
  <c r="L73" i="5"/>
  <c r="L70" i="5"/>
  <c r="L69" i="5"/>
  <c r="L68" i="5"/>
  <c r="L67" i="5"/>
  <c r="L66" i="5"/>
  <c r="L65" i="5"/>
  <c r="L64" i="5"/>
  <c r="L63" i="5"/>
  <c r="L62" i="5"/>
  <c r="L61" i="5"/>
  <c r="L60" i="5"/>
  <c r="L49" i="5"/>
  <c r="L48" i="5"/>
  <c r="L47" i="5"/>
  <c r="L46" i="5"/>
  <c r="L45" i="5"/>
  <c r="L42" i="5"/>
  <c r="L41" i="5"/>
  <c r="L39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52" i="5"/>
  <c r="L51" i="5"/>
  <c r="L79" i="5"/>
  <c r="L77" i="6"/>
  <c r="L76" i="6"/>
  <c r="L74" i="6"/>
  <c r="L73" i="6"/>
  <c r="L70" i="6"/>
  <c r="L69" i="6"/>
  <c r="L68" i="6"/>
  <c r="L67" i="6"/>
  <c r="L66" i="6"/>
  <c r="L65" i="6"/>
  <c r="L64" i="6"/>
  <c r="L63" i="6"/>
  <c r="L62" i="6"/>
  <c r="L61" i="6"/>
  <c r="L60" i="6"/>
  <c r="L49" i="6"/>
  <c r="L48" i="6"/>
  <c r="M48" i="6" s="1"/>
  <c r="L47" i="6"/>
  <c r="L46" i="6"/>
  <c r="L45" i="6"/>
  <c r="L42" i="6"/>
  <c r="L41" i="6"/>
  <c r="L39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52" i="6"/>
  <c r="L51" i="6"/>
  <c r="L79" i="6"/>
  <c r="L77" i="7"/>
  <c r="L76" i="7"/>
  <c r="L78" i="7" s="1"/>
  <c r="L74" i="7"/>
  <c r="L73" i="7"/>
  <c r="L70" i="7"/>
  <c r="L69" i="7"/>
  <c r="L68" i="7"/>
  <c r="L67" i="7"/>
  <c r="L66" i="7"/>
  <c r="L65" i="7"/>
  <c r="L64" i="7"/>
  <c r="L63" i="7"/>
  <c r="L62" i="7"/>
  <c r="L61" i="7"/>
  <c r="L60" i="7"/>
  <c r="L49" i="7"/>
  <c r="L48" i="7"/>
  <c r="L47" i="7"/>
  <c r="L46" i="7"/>
  <c r="L45" i="7"/>
  <c r="L42" i="7"/>
  <c r="L41" i="7"/>
  <c r="L39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52" i="7"/>
  <c r="L51" i="7"/>
  <c r="M51" i="7" s="1"/>
  <c r="L79" i="7"/>
  <c r="L77" i="37"/>
  <c r="L76" i="37"/>
  <c r="L74" i="37"/>
  <c r="L73" i="37"/>
  <c r="L78" i="37"/>
  <c r="L70" i="37"/>
  <c r="L69" i="37"/>
  <c r="L68" i="37"/>
  <c r="L67" i="37"/>
  <c r="L66" i="37"/>
  <c r="L65" i="37"/>
  <c r="L64" i="37"/>
  <c r="L63" i="37"/>
  <c r="L62" i="37"/>
  <c r="L61" i="37"/>
  <c r="L60" i="37"/>
  <c r="L71" i="37"/>
  <c r="L49" i="37"/>
  <c r="L48" i="37"/>
  <c r="L47" i="37"/>
  <c r="L46" i="37"/>
  <c r="L50" i="37" s="1"/>
  <c r="L45" i="37"/>
  <c r="L42" i="37"/>
  <c r="L41" i="37"/>
  <c r="L39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52" i="37"/>
  <c r="L51" i="37"/>
  <c r="L79" i="37"/>
  <c r="L77" i="38"/>
  <c r="L76" i="38"/>
  <c r="L74" i="38"/>
  <c r="L73" i="38"/>
  <c r="L70" i="38"/>
  <c r="L69" i="38"/>
  <c r="L68" i="38"/>
  <c r="L67" i="38"/>
  <c r="L66" i="38"/>
  <c r="L65" i="38"/>
  <c r="L64" i="38"/>
  <c r="L63" i="38"/>
  <c r="L62" i="38"/>
  <c r="L61" i="38"/>
  <c r="L60" i="38"/>
  <c r="L49" i="38"/>
  <c r="L48" i="38"/>
  <c r="L47" i="38"/>
  <c r="L46" i="38"/>
  <c r="L45" i="38"/>
  <c r="L42" i="38"/>
  <c r="L41" i="38"/>
  <c r="L39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52" i="38"/>
  <c r="L51" i="38"/>
  <c r="L79" i="38"/>
  <c r="L77" i="62"/>
  <c r="L76" i="62"/>
  <c r="L74" i="62"/>
  <c r="L78" i="62" s="1"/>
  <c r="L73" i="62"/>
  <c r="L70" i="62"/>
  <c r="L69" i="62"/>
  <c r="L68" i="62"/>
  <c r="L67" i="62"/>
  <c r="L66" i="62"/>
  <c r="L65" i="62"/>
  <c r="L64" i="62"/>
  <c r="L63" i="62"/>
  <c r="L62" i="62"/>
  <c r="L61" i="62"/>
  <c r="L60" i="62"/>
  <c r="L49" i="62"/>
  <c r="L48" i="62"/>
  <c r="M48" i="62" s="1"/>
  <c r="L47" i="62"/>
  <c r="L46" i="62"/>
  <c r="L50" i="62" s="1"/>
  <c r="L45" i="62"/>
  <c r="L42" i="62"/>
  <c r="L41" i="62"/>
  <c r="L39" i="62"/>
  <c r="L34" i="62"/>
  <c r="L29" i="62"/>
  <c r="L28" i="62"/>
  <c r="L26" i="62"/>
  <c r="L27" i="62"/>
  <c r="L25" i="62"/>
  <c r="L24" i="62"/>
  <c r="L23" i="62"/>
  <c r="L22" i="62"/>
  <c r="L21" i="62"/>
  <c r="L20" i="62"/>
  <c r="L19" i="62"/>
  <c r="L18" i="62"/>
  <c r="L17" i="62"/>
  <c r="L16" i="62"/>
  <c r="L14" i="62"/>
  <c r="L13" i="62"/>
  <c r="L30" i="62"/>
  <c r="L31" i="62"/>
  <c r="L32" i="62"/>
  <c r="L33" i="62"/>
  <c r="L52" i="62"/>
  <c r="L51" i="62"/>
  <c r="L79" i="62"/>
  <c r="L77" i="63"/>
  <c r="L76" i="63"/>
  <c r="L78" i="63" s="1"/>
  <c r="L74" i="63"/>
  <c r="L73" i="63"/>
  <c r="L70" i="63"/>
  <c r="L69" i="63"/>
  <c r="L68" i="63"/>
  <c r="L67" i="63"/>
  <c r="L66" i="63"/>
  <c r="L65" i="63"/>
  <c r="L64" i="63"/>
  <c r="L63" i="63"/>
  <c r="L62" i="63"/>
  <c r="L61" i="63"/>
  <c r="L60" i="63"/>
  <c r="L49" i="63"/>
  <c r="L48" i="63"/>
  <c r="L47" i="63"/>
  <c r="M47" i="63" s="1"/>
  <c r="L46" i="63"/>
  <c r="L45" i="63"/>
  <c r="M45" i="63" s="1"/>
  <c r="L42" i="63"/>
  <c r="L41" i="63"/>
  <c r="L39" i="63"/>
  <c r="L34" i="63"/>
  <c r="L29" i="63"/>
  <c r="L28" i="63"/>
  <c r="L26" i="63"/>
  <c r="L27" i="63"/>
  <c r="L25" i="63"/>
  <c r="L24" i="63"/>
  <c r="L23" i="63"/>
  <c r="L22" i="63"/>
  <c r="L21" i="63"/>
  <c r="L20" i="63"/>
  <c r="L19" i="63"/>
  <c r="L18" i="63"/>
  <c r="L17" i="63"/>
  <c r="L16" i="63"/>
  <c r="L14" i="63"/>
  <c r="L13" i="63"/>
  <c r="L30" i="63"/>
  <c r="L31" i="63"/>
  <c r="L32" i="63"/>
  <c r="L33" i="63"/>
  <c r="L52" i="63"/>
  <c r="L51" i="63"/>
  <c r="M51" i="63" s="1"/>
  <c r="L79" i="63"/>
  <c r="L77" i="39"/>
  <c r="L76" i="39"/>
  <c r="L74" i="39"/>
  <c r="L78" i="39" s="1"/>
  <c r="L73" i="39"/>
  <c r="L70" i="39"/>
  <c r="L69" i="39"/>
  <c r="L68" i="39"/>
  <c r="L67" i="39"/>
  <c r="L66" i="39"/>
  <c r="L65" i="39"/>
  <c r="L64" i="39"/>
  <c r="L63" i="39"/>
  <c r="L62" i="39"/>
  <c r="L61" i="39"/>
  <c r="L60" i="39"/>
  <c r="L49" i="39"/>
  <c r="L48" i="39"/>
  <c r="L47" i="39"/>
  <c r="L46" i="39"/>
  <c r="L45" i="39"/>
  <c r="L42" i="39"/>
  <c r="L41" i="39"/>
  <c r="L39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52" i="39"/>
  <c r="L51" i="39"/>
  <c r="L79" i="39"/>
  <c r="L77" i="43"/>
  <c r="L76" i="43"/>
  <c r="L78" i="43" s="1"/>
  <c r="L74" i="43"/>
  <c r="L73" i="43"/>
  <c r="L70" i="43"/>
  <c r="L69" i="43"/>
  <c r="L68" i="43"/>
  <c r="L67" i="43"/>
  <c r="L66" i="43"/>
  <c r="L65" i="43"/>
  <c r="L64" i="43"/>
  <c r="L63" i="43"/>
  <c r="L62" i="43"/>
  <c r="L61" i="43"/>
  <c r="L60" i="43"/>
  <c r="L49" i="43"/>
  <c r="L48" i="43"/>
  <c r="L47" i="43"/>
  <c r="L46" i="43"/>
  <c r="L45" i="43"/>
  <c r="L42" i="43"/>
  <c r="L41" i="43"/>
  <c r="L39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52" i="43"/>
  <c r="L51" i="43"/>
  <c r="L79" i="43"/>
  <c r="L77" i="45"/>
  <c r="L76" i="45"/>
  <c r="L74" i="45"/>
  <c r="L73" i="45"/>
  <c r="L78" i="45"/>
  <c r="L70" i="45"/>
  <c r="L69" i="45"/>
  <c r="L68" i="45"/>
  <c r="L67" i="45"/>
  <c r="L66" i="45"/>
  <c r="L65" i="45"/>
  <c r="L64" i="45"/>
  <c r="L63" i="45"/>
  <c r="L62" i="45"/>
  <c r="L61" i="45"/>
  <c r="L60" i="45"/>
  <c r="L71" i="45"/>
  <c r="L49" i="45"/>
  <c r="L48" i="45"/>
  <c r="L47" i="45"/>
  <c r="L46" i="45"/>
  <c r="L50" i="45" s="1"/>
  <c r="L45" i="45"/>
  <c r="L42" i="45"/>
  <c r="L41" i="45"/>
  <c r="L39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52" i="45"/>
  <c r="L51" i="45"/>
  <c r="L79" i="45"/>
  <c r="L77" i="48"/>
  <c r="L76" i="48"/>
  <c r="L74" i="48"/>
  <c r="L73" i="48"/>
  <c r="L78" i="48" s="1"/>
  <c r="L70" i="48"/>
  <c r="L69" i="48"/>
  <c r="L68" i="48"/>
  <c r="L67" i="48"/>
  <c r="L66" i="48"/>
  <c r="L65" i="48"/>
  <c r="L64" i="48"/>
  <c r="L63" i="48"/>
  <c r="L62" i="48"/>
  <c r="L61" i="48"/>
  <c r="L60" i="48"/>
  <c r="L49" i="48"/>
  <c r="L48" i="48"/>
  <c r="L47" i="48"/>
  <c r="L46" i="48"/>
  <c r="L45" i="48"/>
  <c r="L42" i="48"/>
  <c r="L41" i="48"/>
  <c r="L39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52" i="48"/>
  <c r="L51" i="48"/>
  <c r="L79" i="48"/>
  <c r="L77" i="49"/>
  <c r="L76" i="49"/>
  <c r="L74" i="49"/>
  <c r="L73" i="49"/>
  <c r="L78" i="49" s="1"/>
  <c r="L70" i="49"/>
  <c r="L69" i="49"/>
  <c r="L68" i="49"/>
  <c r="L67" i="49"/>
  <c r="L66" i="49"/>
  <c r="L65" i="49"/>
  <c r="L64" i="49"/>
  <c r="L63" i="49"/>
  <c r="L62" i="49"/>
  <c r="L61" i="49"/>
  <c r="L60" i="49"/>
  <c r="L49" i="49"/>
  <c r="L48" i="49"/>
  <c r="L47" i="49"/>
  <c r="M47" i="49" s="1"/>
  <c r="L46" i="49"/>
  <c r="L45" i="49"/>
  <c r="L42" i="49"/>
  <c r="L41" i="49"/>
  <c r="L39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52" i="49"/>
  <c r="L51" i="49"/>
  <c r="L79" i="49"/>
  <c r="L77" i="50"/>
  <c r="L76" i="50"/>
  <c r="L78" i="50" s="1"/>
  <c r="L74" i="50"/>
  <c r="L73" i="50"/>
  <c r="L70" i="50"/>
  <c r="L71" i="50" s="1"/>
  <c r="L69" i="50"/>
  <c r="L68" i="50"/>
  <c r="L67" i="50"/>
  <c r="L66" i="50"/>
  <c r="L65" i="50"/>
  <c r="L64" i="50"/>
  <c r="L63" i="50"/>
  <c r="L62" i="50"/>
  <c r="L61" i="50"/>
  <c r="L60" i="50"/>
  <c r="L49" i="50"/>
  <c r="L48" i="50"/>
  <c r="L47" i="50"/>
  <c r="L46" i="50"/>
  <c r="L45" i="50"/>
  <c r="L42" i="50"/>
  <c r="L41" i="50"/>
  <c r="L39" i="50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52" i="50"/>
  <c r="L51" i="50"/>
  <c r="L79" i="50"/>
  <c r="F77" i="35"/>
  <c r="F76" i="35"/>
  <c r="F78" i="35" s="1"/>
  <c r="F74" i="35"/>
  <c r="F73" i="35"/>
  <c r="F70" i="35"/>
  <c r="F69" i="35"/>
  <c r="F68" i="35"/>
  <c r="F67" i="35"/>
  <c r="F66" i="35"/>
  <c r="F65" i="35"/>
  <c r="F64" i="35"/>
  <c r="F63" i="35"/>
  <c r="F62" i="35"/>
  <c r="F61" i="35"/>
  <c r="F59" i="35"/>
  <c r="F57" i="35"/>
  <c r="F56" i="35"/>
  <c r="F55" i="35"/>
  <c r="F60" i="35" s="1"/>
  <c r="F54" i="35"/>
  <c r="F58" i="35"/>
  <c r="F49" i="35"/>
  <c r="F50" i="35" s="1"/>
  <c r="F48" i="35"/>
  <c r="F47" i="35"/>
  <c r="F46" i="35"/>
  <c r="F45" i="35"/>
  <c r="G45" i="35" s="1"/>
  <c r="F42" i="35"/>
  <c r="F41" i="35"/>
  <c r="F39" i="35"/>
  <c r="F34" i="35"/>
  <c r="F43" i="35" s="1"/>
  <c r="F29" i="35"/>
  <c r="F28" i="35"/>
  <c r="F26" i="35"/>
  <c r="F27" i="35"/>
  <c r="F25" i="35"/>
  <c r="F24" i="35"/>
  <c r="F23" i="35"/>
  <c r="F22" i="35"/>
  <c r="F21" i="35"/>
  <c r="F20" i="35"/>
  <c r="F19" i="35"/>
  <c r="F18" i="35"/>
  <c r="F17" i="35"/>
  <c r="F16" i="35"/>
  <c r="F14" i="35"/>
  <c r="F13" i="35"/>
  <c r="F30" i="35"/>
  <c r="F31" i="35"/>
  <c r="F32" i="35"/>
  <c r="F33" i="35"/>
  <c r="F52" i="35"/>
  <c r="F51" i="35"/>
  <c r="F79" i="35"/>
  <c r="G51" i="35" s="1"/>
  <c r="F77" i="34"/>
  <c r="F76" i="34"/>
  <c r="F74" i="34"/>
  <c r="F73" i="34"/>
  <c r="F70" i="34"/>
  <c r="F69" i="34"/>
  <c r="F68" i="34"/>
  <c r="F67" i="34"/>
  <c r="F66" i="34"/>
  <c r="F65" i="34"/>
  <c r="F64" i="34"/>
  <c r="F63" i="34"/>
  <c r="F62" i="34"/>
  <c r="F61" i="34"/>
  <c r="F59" i="34"/>
  <c r="F57" i="34"/>
  <c r="F56" i="34"/>
  <c r="F55" i="34"/>
  <c r="F54" i="34"/>
  <c r="F58" i="34"/>
  <c r="F49" i="34"/>
  <c r="F48" i="34"/>
  <c r="F47" i="34"/>
  <c r="G47" i="34" s="1"/>
  <c r="F46" i="34"/>
  <c r="G46" i="34" s="1"/>
  <c r="F45" i="34"/>
  <c r="G45" i="34" s="1"/>
  <c r="F42" i="34"/>
  <c r="F41" i="34"/>
  <c r="F39" i="34"/>
  <c r="F34" i="34"/>
  <c r="F29" i="34"/>
  <c r="F28" i="34"/>
  <c r="F26" i="34"/>
  <c r="F27" i="34"/>
  <c r="F25" i="34"/>
  <c r="F24" i="34"/>
  <c r="F23" i="34"/>
  <c r="F22" i="34"/>
  <c r="F21" i="34"/>
  <c r="F20" i="34"/>
  <c r="F19" i="34"/>
  <c r="F18" i="34"/>
  <c r="F17" i="34"/>
  <c r="F16" i="34"/>
  <c r="F14" i="34"/>
  <c r="F13" i="34"/>
  <c r="F30" i="34"/>
  <c r="F31" i="34"/>
  <c r="F32" i="34"/>
  <c r="F33" i="34"/>
  <c r="F52" i="34"/>
  <c r="F51" i="34"/>
  <c r="F79" i="34"/>
  <c r="F77" i="33"/>
  <c r="F76" i="33"/>
  <c r="F78" i="33" s="1"/>
  <c r="F74" i="33"/>
  <c r="F73" i="33"/>
  <c r="F70" i="33"/>
  <c r="F69" i="33"/>
  <c r="F68" i="33"/>
  <c r="F67" i="33"/>
  <c r="F66" i="33"/>
  <c r="F65" i="33"/>
  <c r="F64" i="33"/>
  <c r="F63" i="33"/>
  <c r="F62" i="33"/>
  <c r="F61" i="33"/>
  <c r="F59" i="33"/>
  <c r="F57" i="33"/>
  <c r="F56" i="33"/>
  <c r="F55" i="33"/>
  <c r="F60" i="33" s="1"/>
  <c r="F54" i="33"/>
  <c r="F58" i="33"/>
  <c r="F49" i="33"/>
  <c r="F48" i="33"/>
  <c r="F47" i="33"/>
  <c r="F46" i="33"/>
  <c r="G46" i="33" s="1"/>
  <c r="F45" i="33"/>
  <c r="G45" i="33" s="1"/>
  <c r="F42" i="33"/>
  <c r="F41" i="33"/>
  <c r="F39" i="33"/>
  <c r="F34" i="33"/>
  <c r="F29" i="33"/>
  <c r="F28" i="33"/>
  <c r="F26" i="33"/>
  <c r="F27" i="33"/>
  <c r="F25" i="33"/>
  <c r="F24" i="33"/>
  <c r="F23" i="33"/>
  <c r="F22" i="33"/>
  <c r="F21" i="33"/>
  <c r="F20" i="33"/>
  <c r="F19" i="33"/>
  <c r="F18" i="33"/>
  <c r="F17" i="33"/>
  <c r="F16" i="33"/>
  <c r="F14" i="33"/>
  <c r="F13" i="33"/>
  <c r="F30" i="33"/>
  <c r="F31" i="33"/>
  <c r="F32" i="33"/>
  <c r="F33" i="33"/>
  <c r="F52" i="33"/>
  <c r="F51" i="33"/>
  <c r="F79" i="33"/>
  <c r="B58" i="32"/>
  <c r="F77" i="22"/>
  <c r="F76" i="22"/>
  <c r="F74" i="22"/>
  <c r="F73" i="22"/>
  <c r="F70" i="22"/>
  <c r="F69" i="22"/>
  <c r="F68" i="22"/>
  <c r="F67" i="22"/>
  <c r="F66" i="22"/>
  <c r="F65" i="22"/>
  <c r="F64" i="22"/>
  <c r="F63" i="22"/>
  <c r="F62" i="22"/>
  <c r="F61" i="22"/>
  <c r="F59" i="22"/>
  <c r="F57" i="22"/>
  <c r="F56" i="22"/>
  <c r="F55" i="22"/>
  <c r="F54" i="22"/>
  <c r="F58" i="22"/>
  <c r="F49" i="22"/>
  <c r="F48" i="22"/>
  <c r="F47" i="22"/>
  <c r="F46" i="22"/>
  <c r="F45" i="22"/>
  <c r="F42" i="22"/>
  <c r="F41" i="22"/>
  <c r="F39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52" i="22"/>
  <c r="F51" i="22"/>
  <c r="F79" i="22"/>
  <c r="F77" i="31"/>
  <c r="F76" i="31"/>
  <c r="F74" i="31"/>
  <c r="F73" i="31"/>
  <c r="F70" i="31"/>
  <c r="F69" i="31"/>
  <c r="F68" i="31"/>
  <c r="F67" i="31"/>
  <c r="F66" i="31"/>
  <c r="F65" i="31"/>
  <c r="F64" i="31"/>
  <c r="F63" i="31"/>
  <c r="F62" i="31"/>
  <c r="F61" i="31"/>
  <c r="F59" i="31"/>
  <c r="F57" i="31"/>
  <c r="F56" i="31"/>
  <c r="F55" i="31"/>
  <c r="F54" i="31"/>
  <c r="F58" i="31"/>
  <c r="F49" i="31"/>
  <c r="F48" i="31"/>
  <c r="G48" i="31" s="1"/>
  <c r="F47" i="31"/>
  <c r="F46" i="31"/>
  <c r="F45" i="31"/>
  <c r="F42" i="31"/>
  <c r="F41" i="31"/>
  <c r="F39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52" i="31"/>
  <c r="F51" i="31"/>
  <c r="F79" i="31"/>
  <c r="F77" i="30"/>
  <c r="F76" i="30"/>
  <c r="F74" i="30"/>
  <c r="F73" i="30"/>
  <c r="F70" i="30"/>
  <c r="F69" i="30"/>
  <c r="F68" i="30"/>
  <c r="F67" i="30"/>
  <c r="F66" i="30"/>
  <c r="F65" i="30"/>
  <c r="F64" i="30"/>
  <c r="F63" i="30"/>
  <c r="F62" i="30"/>
  <c r="F61" i="30"/>
  <c r="F59" i="30"/>
  <c r="F57" i="30"/>
  <c r="F56" i="30"/>
  <c r="F55" i="30"/>
  <c r="F54" i="30"/>
  <c r="F58" i="30"/>
  <c r="F49" i="30"/>
  <c r="F48" i="30"/>
  <c r="G48" i="30" s="1"/>
  <c r="F47" i="30"/>
  <c r="G47" i="30" s="1"/>
  <c r="F46" i="30"/>
  <c r="F45" i="30"/>
  <c r="F42" i="30"/>
  <c r="F41" i="30"/>
  <c r="F39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52" i="30"/>
  <c r="F51" i="30"/>
  <c r="F79" i="30"/>
  <c r="F77" i="24"/>
  <c r="F76" i="24"/>
  <c r="F74" i="24"/>
  <c r="F73" i="24"/>
  <c r="F70" i="24"/>
  <c r="F69" i="24"/>
  <c r="F68" i="24"/>
  <c r="F67" i="24"/>
  <c r="F66" i="24"/>
  <c r="F65" i="24"/>
  <c r="F64" i="24"/>
  <c r="F63" i="24"/>
  <c r="F62" i="24"/>
  <c r="F61" i="24"/>
  <c r="F59" i="24"/>
  <c r="F57" i="24"/>
  <c r="F56" i="24"/>
  <c r="F55" i="24"/>
  <c r="F54" i="24"/>
  <c r="F58" i="24"/>
  <c r="F49" i="24"/>
  <c r="F48" i="24"/>
  <c r="G48" i="24" s="1"/>
  <c r="F47" i="24"/>
  <c r="F46" i="24"/>
  <c r="F45" i="24"/>
  <c r="G45" i="24" s="1"/>
  <c r="F42" i="24"/>
  <c r="F41" i="24"/>
  <c r="F39" i="24"/>
  <c r="F34" i="24"/>
  <c r="F29" i="24"/>
  <c r="F28" i="24"/>
  <c r="F26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30" i="24"/>
  <c r="F31" i="24"/>
  <c r="F32" i="24"/>
  <c r="F33" i="24"/>
  <c r="F52" i="24"/>
  <c r="F51" i="24"/>
  <c r="F79" i="24"/>
  <c r="F77" i="29"/>
  <c r="F76" i="29"/>
  <c r="F74" i="29"/>
  <c r="F73" i="29"/>
  <c r="F70" i="29"/>
  <c r="F69" i="29"/>
  <c r="F68" i="29"/>
  <c r="F67" i="29"/>
  <c r="F66" i="29"/>
  <c r="F65" i="29"/>
  <c r="F64" i="29"/>
  <c r="F63" i="29"/>
  <c r="F62" i="29"/>
  <c r="F61" i="29"/>
  <c r="F59" i="29"/>
  <c r="F57" i="29"/>
  <c r="F56" i="29"/>
  <c r="F55" i="29"/>
  <c r="F54" i="29"/>
  <c r="F58" i="29"/>
  <c r="F49" i="29"/>
  <c r="F48" i="29"/>
  <c r="F47" i="29"/>
  <c r="F46" i="29"/>
  <c r="F45" i="29"/>
  <c r="G45" i="29" s="1"/>
  <c r="F42" i="29"/>
  <c r="F41" i="29"/>
  <c r="F39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52" i="29"/>
  <c r="F51" i="29"/>
  <c r="F79" i="29"/>
  <c r="G51" i="29" s="1"/>
  <c r="F77" i="28"/>
  <c r="F76" i="28"/>
  <c r="F78" i="28" s="1"/>
  <c r="F74" i="28"/>
  <c r="F73" i="28"/>
  <c r="F70" i="28"/>
  <c r="F69" i="28"/>
  <c r="F68" i="28"/>
  <c r="F67" i="28"/>
  <c r="F66" i="28"/>
  <c r="F65" i="28"/>
  <c r="F64" i="28"/>
  <c r="F63" i="28"/>
  <c r="F62" i="28"/>
  <c r="F61" i="28"/>
  <c r="F59" i="28"/>
  <c r="F57" i="28"/>
  <c r="F56" i="28"/>
  <c r="F55" i="28"/>
  <c r="F54" i="28"/>
  <c r="F58" i="28"/>
  <c r="F49" i="28"/>
  <c r="F48" i="28"/>
  <c r="G48" i="28" s="1"/>
  <c r="F47" i="28"/>
  <c r="F46" i="28"/>
  <c r="F45" i="28"/>
  <c r="F42" i="28"/>
  <c r="F41" i="28"/>
  <c r="F39" i="28"/>
  <c r="F34" i="28"/>
  <c r="F29" i="28"/>
  <c r="F28" i="28"/>
  <c r="F26" i="28"/>
  <c r="F27" i="28"/>
  <c r="F25" i="28"/>
  <c r="F24" i="28"/>
  <c r="F23" i="28"/>
  <c r="F22" i="28"/>
  <c r="F21" i="28"/>
  <c r="F20" i="28"/>
  <c r="F19" i="28"/>
  <c r="F18" i="28"/>
  <c r="F17" i="28"/>
  <c r="F16" i="28"/>
  <c r="F14" i="28"/>
  <c r="F13" i="28"/>
  <c r="F30" i="28"/>
  <c r="F31" i="28"/>
  <c r="F32" i="28"/>
  <c r="F33" i="28"/>
  <c r="F52" i="28"/>
  <c r="F51" i="28"/>
  <c r="F79" i="28"/>
  <c r="F77" i="27"/>
  <c r="F76" i="27"/>
  <c r="F74" i="27"/>
  <c r="F73" i="27"/>
  <c r="F70" i="27"/>
  <c r="F69" i="27"/>
  <c r="F68" i="27"/>
  <c r="F67" i="27"/>
  <c r="F66" i="27"/>
  <c r="F65" i="27"/>
  <c r="F64" i="27"/>
  <c r="F63" i="27"/>
  <c r="F62" i="27"/>
  <c r="F61" i="27"/>
  <c r="F59" i="27"/>
  <c r="F57" i="27"/>
  <c r="F56" i="27"/>
  <c r="F55" i="27"/>
  <c r="F54" i="27"/>
  <c r="F58" i="27"/>
  <c r="F49" i="27"/>
  <c r="F48" i="27"/>
  <c r="F47" i="27"/>
  <c r="F46" i="27"/>
  <c r="F45" i="27"/>
  <c r="F42" i="27"/>
  <c r="F41" i="27"/>
  <c r="F39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52" i="27"/>
  <c r="F51" i="27"/>
  <c r="F79" i="27"/>
  <c r="F77" i="26"/>
  <c r="F76" i="26"/>
  <c r="F78" i="26" s="1"/>
  <c r="F74" i="26"/>
  <c r="F73" i="26"/>
  <c r="F70" i="26"/>
  <c r="F69" i="26"/>
  <c r="F68" i="26"/>
  <c r="F67" i="26"/>
  <c r="F66" i="26"/>
  <c r="F65" i="26"/>
  <c r="F64" i="26"/>
  <c r="F63" i="26"/>
  <c r="F62" i="26"/>
  <c r="F61" i="26"/>
  <c r="F59" i="26"/>
  <c r="F57" i="26"/>
  <c r="F56" i="26"/>
  <c r="F55" i="26"/>
  <c r="F54" i="26"/>
  <c r="F58" i="26"/>
  <c r="F49" i="26"/>
  <c r="F48" i="26"/>
  <c r="F47" i="26"/>
  <c r="F46" i="26"/>
  <c r="F45" i="26"/>
  <c r="F42" i="26"/>
  <c r="F41" i="26"/>
  <c r="F39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33" i="26"/>
  <c r="F52" i="26"/>
  <c r="F51" i="26"/>
  <c r="F79" i="26"/>
  <c r="F77" i="25"/>
  <c r="F76" i="25"/>
  <c r="F74" i="25"/>
  <c r="F73" i="25"/>
  <c r="F78" i="25"/>
  <c r="F70" i="25"/>
  <c r="F69" i="25"/>
  <c r="F68" i="25"/>
  <c r="F67" i="25"/>
  <c r="F66" i="25"/>
  <c r="F65" i="25"/>
  <c r="F64" i="25"/>
  <c r="F63" i="25"/>
  <c r="F62" i="25"/>
  <c r="F61" i="25"/>
  <c r="F59" i="25"/>
  <c r="F57" i="25"/>
  <c r="F56" i="25"/>
  <c r="F55" i="25"/>
  <c r="F54" i="25"/>
  <c r="F58" i="25"/>
  <c r="F49" i="25"/>
  <c r="F48" i="25"/>
  <c r="F47" i="25"/>
  <c r="F46" i="25"/>
  <c r="F45" i="25"/>
  <c r="F42" i="25"/>
  <c r="F41" i="25"/>
  <c r="F39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52" i="25"/>
  <c r="F51" i="25"/>
  <c r="F79" i="25"/>
  <c r="F77" i="23"/>
  <c r="F76" i="23"/>
  <c r="F74" i="23"/>
  <c r="F73" i="23"/>
  <c r="F70" i="23"/>
  <c r="F69" i="23"/>
  <c r="F68" i="23"/>
  <c r="F67" i="23"/>
  <c r="F66" i="23"/>
  <c r="F65" i="23"/>
  <c r="F64" i="23"/>
  <c r="F63" i="23"/>
  <c r="F62" i="23"/>
  <c r="F61" i="23"/>
  <c r="F59" i="23"/>
  <c r="F57" i="23"/>
  <c r="F56" i="23"/>
  <c r="F55" i="23"/>
  <c r="F54" i="23"/>
  <c r="F58" i="23"/>
  <c r="F49" i="23"/>
  <c r="F48" i="23"/>
  <c r="F47" i="23"/>
  <c r="F46" i="23"/>
  <c r="F45" i="23"/>
  <c r="G45" i="23" s="1"/>
  <c r="F42" i="23"/>
  <c r="F41" i="23"/>
  <c r="F39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52" i="23"/>
  <c r="F51" i="23"/>
  <c r="F79" i="23"/>
  <c r="F77" i="37"/>
  <c r="F76" i="37"/>
  <c r="F74" i="37"/>
  <c r="F73" i="37"/>
  <c r="F70" i="37"/>
  <c r="F69" i="37"/>
  <c r="F68" i="37"/>
  <c r="F67" i="37"/>
  <c r="F66" i="37"/>
  <c r="F65" i="37"/>
  <c r="F64" i="37"/>
  <c r="F63" i="37"/>
  <c r="F62" i="37"/>
  <c r="F61" i="37"/>
  <c r="F59" i="37"/>
  <c r="F57" i="37"/>
  <c r="F56" i="37"/>
  <c r="F55" i="37"/>
  <c r="F54" i="37"/>
  <c r="F58" i="37"/>
  <c r="F49" i="37"/>
  <c r="F48" i="37"/>
  <c r="F47" i="37"/>
  <c r="G47" i="37" s="1"/>
  <c r="F46" i="37"/>
  <c r="F45" i="37"/>
  <c r="F42" i="37"/>
  <c r="F41" i="37"/>
  <c r="F39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43" i="37"/>
  <c r="F52" i="37"/>
  <c r="F51" i="37"/>
  <c r="F79" i="37"/>
  <c r="F77" i="38"/>
  <c r="F76" i="38"/>
  <c r="F74" i="38"/>
  <c r="F73" i="38"/>
  <c r="F78" i="38"/>
  <c r="F70" i="38"/>
  <c r="F69" i="38"/>
  <c r="F68" i="38"/>
  <c r="F67" i="38"/>
  <c r="F66" i="38"/>
  <c r="F65" i="38"/>
  <c r="F64" i="38"/>
  <c r="F63" i="38"/>
  <c r="F62" i="38"/>
  <c r="F61" i="38"/>
  <c r="F59" i="38"/>
  <c r="F57" i="38"/>
  <c r="F56" i="38"/>
  <c r="F55" i="38"/>
  <c r="F54" i="38"/>
  <c r="F58" i="38"/>
  <c r="F49" i="38"/>
  <c r="F48" i="38"/>
  <c r="G48" i="38" s="1"/>
  <c r="F47" i="38"/>
  <c r="F46" i="38"/>
  <c r="F50" i="38" s="1"/>
  <c r="F45" i="38"/>
  <c r="F42" i="38"/>
  <c r="F41" i="38"/>
  <c r="F39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52" i="38"/>
  <c r="F51" i="38"/>
  <c r="F79" i="38"/>
  <c r="G51" i="38" s="1"/>
  <c r="F77" i="62"/>
  <c r="F76" i="62"/>
  <c r="F74" i="62"/>
  <c r="F73" i="62"/>
  <c r="F70" i="62"/>
  <c r="F69" i="62"/>
  <c r="F68" i="62"/>
  <c r="F67" i="62"/>
  <c r="F66" i="62"/>
  <c r="F65" i="62"/>
  <c r="F64" i="62"/>
  <c r="F63" i="62"/>
  <c r="F62" i="62"/>
  <c r="F61" i="62"/>
  <c r="F59" i="62"/>
  <c r="F57" i="62"/>
  <c r="F56" i="62"/>
  <c r="F55" i="62"/>
  <c r="F54" i="62"/>
  <c r="F58" i="62"/>
  <c r="F49" i="62"/>
  <c r="F48" i="62"/>
  <c r="G48" i="62" s="1"/>
  <c r="F47" i="62"/>
  <c r="F46" i="62"/>
  <c r="F45" i="62"/>
  <c r="F42" i="62"/>
  <c r="F41" i="62"/>
  <c r="F39" i="62"/>
  <c r="F34" i="62"/>
  <c r="F29" i="62"/>
  <c r="F28" i="62"/>
  <c r="F26" i="62"/>
  <c r="F27" i="62"/>
  <c r="F25" i="62"/>
  <c r="F24" i="62"/>
  <c r="F23" i="62"/>
  <c r="F22" i="62"/>
  <c r="F21" i="62"/>
  <c r="F20" i="62"/>
  <c r="F19" i="62"/>
  <c r="F18" i="62"/>
  <c r="F17" i="62"/>
  <c r="F16" i="62"/>
  <c r="F14" i="62"/>
  <c r="F13" i="62"/>
  <c r="F30" i="62"/>
  <c r="F31" i="62"/>
  <c r="F32" i="62"/>
  <c r="F33" i="62"/>
  <c r="F52" i="62"/>
  <c r="F51" i="62"/>
  <c r="F79" i="62"/>
  <c r="F77" i="63"/>
  <c r="F76" i="63"/>
  <c r="F78" i="63" s="1"/>
  <c r="F74" i="63"/>
  <c r="F73" i="63"/>
  <c r="F70" i="63"/>
  <c r="F69" i="63"/>
  <c r="F68" i="63"/>
  <c r="F67" i="63"/>
  <c r="F66" i="63"/>
  <c r="F65" i="63"/>
  <c r="F64" i="63"/>
  <c r="F63" i="63"/>
  <c r="F62" i="63"/>
  <c r="F61" i="63"/>
  <c r="F59" i="63"/>
  <c r="F57" i="63"/>
  <c r="F56" i="63"/>
  <c r="F55" i="63"/>
  <c r="F54" i="63"/>
  <c r="F58" i="63"/>
  <c r="F60" i="63"/>
  <c r="F71" i="63" s="1"/>
  <c r="F49" i="63"/>
  <c r="F48" i="63"/>
  <c r="F47" i="63"/>
  <c r="F46" i="63"/>
  <c r="F45" i="63"/>
  <c r="F42" i="63"/>
  <c r="F41" i="63"/>
  <c r="F39" i="63"/>
  <c r="F34" i="63"/>
  <c r="F29" i="63"/>
  <c r="F28" i="63"/>
  <c r="F26" i="63"/>
  <c r="F27" i="63"/>
  <c r="F25" i="63"/>
  <c r="F24" i="63"/>
  <c r="F23" i="63"/>
  <c r="F22" i="63"/>
  <c r="F21" i="63"/>
  <c r="F20" i="63"/>
  <c r="F19" i="63"/>
  <c r="F18" i="63"/>
  <c r="F17" i="63"/>
  <c r="F16" i="63"/>
  <c r="F14" i="63"/>
  <c r="F13" i="63"/>
  <c r="F30" i="63"/>
  <c r="F31" i="63"/>
  <c r="F32" i="63"/>
  <c r="F33" i="63"/>
  <c r="F52" i="63"/>
  <c r="F51" i="63"/>
  <c r="G51" i="63" s="1"/>
  <c r="F79" i="63"/>
  <c r="F77" i="39"/>
  <c r="F76" i="39"/>
  <c r="F74" i="39"/>
  <c r="F78" i="39" s="1"/>
  <c r="F73" i="39"/>
  <c r="F70" i="39"/>
  <c r="F69" i="39"/>
  <c r="F68" i="39"/>
  <c r="F67" i="39"/>
  <c r="F66" i="39"/>
  <c r="F65" i="39"/>
  <c r="F64" i="39"/>
  <c r="F63" i="39"/>
  <c r="F62" i="39"/>
  <c r="F61" i="39"/>
  <c r="F59" i="39"/>
  <c r="F57" i="39"/>
  <c r="F56" i="39"/>
  <c r="F55" i="39"/>
  <c r="F54" i="39"/>
  <c r="F58" i="39"/>
  <c r="F49" i="39"/>
  <c r="F48" i="39"/>
  <c r="F47" i="39"/>
  <c r="F46" i="39"/>
  <c r="F45" i="39"/>
  <c r="F42" i="39"/>
  <c r="F41" i="39"/>
  <c r="F39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52" i="39"/>
  <c r="F51" i="39"/>
  <c r="F79" i="39"/>
  <c r="F77" i="40"/>
  <c r="F76" i="40"/>
  <c r="F78" i="40" s="1"/>
  <c r="F74" i="40"/>
  <c r="F73" i="40"/>
  <c r="F70" i="40"/>
  <c r="F69" i="40"/>
  <c r="F68" i="40"/>
  <c r="F67" i="40"/>
  <c r="F66" i="40"/>
  <c r="F65" i="40"/>
  <c r="F64" i="40"/>
  <c r="F63" i="40"/>
  <c r="F62" i="40"/>
  <c r="F61" i="40"/>
  <c r="F59" i="40"/>
  <c r="F57" i="40"/>
  <c r="F56" i="40"/>
  <c r="F55" i="40"/>
  <c r="F54" i="40"/>
  <c r="F58" i="40"/>
  <c r="F49" i="40"/>
  <c r="F48" i="40"/>
  <c r="F47" i="40"/>
  <c r="F46" i="40"/>
  <c r="F45" i="40"/>
  <c r="F42" i="40"/>
  <c r="F41" i="40"/>
  <c r="F39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52" i="40"/>
  <c r="F51" i="40"/>
  <c r="F79" i="40"/>
  <c r="F49" i="41"/>
  <c r="F48" i="41"/>
  <c r="G48" i="41" s="1"/>
  <c r="F47" i="41"/>
  <c r="G47" i="41" s="1"/>
  <c r="F46" i="41"/>
  <c r="F45" i="41"/>
  <c r="G45" i="41" s="1"/>
  <c r="F42" i="41"/>
  <c r="F41" i="41"/>
  <c r="F39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51" i="41"/>
  <c r="F77" i="43"/>
  <c r="F76" i="43"/>
  <c r="F74" i="43"/>
  <c r="F78" i="43" s="1"/>
  <c r="F73" i="43"/>
  <c r="F70" i="43"/>
  <c r="F69" i="43"/>
  <c r="F68" i="43"/>
  <c r="F67" i="43"/>
  <c r="F66" i="43"/>
  <c r="F65" i="43"/>
  <c r="F64" i="43"/>
  <c r="F63" i="43"/>
  <c r="F62" i="43"/>
  <c r="F61" i="43"/>
  <c r="F59" i="43"/>
  <c r="F57" i="43"/>
  <c r="F56" i="43"/>
  <c r="F55" i="43"/>
  <c r="F54" i="43"/>
  <c r="F58" i="43"/>
  <c r="F49" i="43"/>
  <c r="F48" i="43"/>
  <c r="F47" i="43"/>
  <c r="F46" i="43"/>
  <c r="F45" i="43"/>
  <c r="F50" i="43"/>
  <c r="F42" i="43"/>
  <c r="F41" i="43"/>
  <c r="F39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52" i="43"/>
  <c r="F51" i="43"/>
  <c r="F79" i="43"/>
  <c r="F77" i="46"/>
  <c r="F76" i="46"/>
  <c r="F74" i="46"/>
  <c r="F73" i="46"/>
  <c r="F78" i="46"/>
  <c r="F70" i="46"/>
  <c r="F69" i="46"/>
  <c r="F68" i="46"/>
  <c r="F67" i="46"/>
  <c r="F66" i="46"/>
  <c r="F65" i="46"/>
  <c r="F64" i="46"/>
  <c r="F63" i="46"/>
  <c r="F62" i="46"/>
  <c r="F61" i="46"/>
  <c r="F59" i="46"/>
  <c r="F57" i="46"/>
  <c r="F56" i="46"/>
  <c r="F55" i="46"/>
  <c r="F54" i="46"/>
  <c r="F58" i="46"/>
  <c r="F49" i="46"/>
  <c r="F48" i="46"/>
  <c r="F47" i="46"/>
  <c r="F46" i="46"/>
  <c r="F45" i="46"/>
  <c r="F42" i="46"/>
  <c r="F41" i="46"/>
  <c r="F39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52" i="46"/>
  <c r="F51" i="46"/>
  <c r="F79" i="46"/>
  <c r="F77" i="50"/>
  <c r="F76" i="50"/>
  <c r="F74" i="50"/>
  <c r="F78" i="50" s="1"/>
  <c r="F73" i="50"/>
  <c r="F70" i="50"/>
  <c r="F69" i="50"/>
  <c r="F68" i="50"/>
  <c r="F67" i="50"/>
  <c r="F66" i="50"/>
  <c r="F65" i="50"/>
  <c r="F64" i="50"/>
  <c r="F63" i="50"/>
  <c r="F62" i="50"/>
  <c r="F61" i="50"/>
  <c r="F59" i="50"/>
  <c r="F57" i="50"/>
  <c r="F56" i="50"/>
  <c r="F55" i="50"/>
  <c r="F54" i="50"/>
  <c r="F58" i="50"/>
  <c r="F49" i="50"/>
  <c r="F48" i="50"/>
  <c r="F47" i="50"/>
  <c r="F46" i="50"/>
  <c r="F45" i="50"/>
  <c r="F42" i="50"/>
  <c r="F41" i="50"/>
  <c r="F39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43" i="50"/>
  <c r="F52" i="50"/>
  <c r="F51" i="50"/>
  <c r="F79" i="50"/>
  <c r="H36" i="58"/>
  <c r="J36" i="58"/>
  <c r="H36" i="60"/>
  <c r="J36" i="60"/>
  <c r="L36" i="60" s="1"/>
  <c r="M36" i="60" s="1"/>
  <c r="L36" i="35"/>
  <c r="M36" i="35" s="1"/>
  <c r="L36" i="34"/>
  <c r="M36" i="34" s="1"/>
  <c r="L36" i="33"/>
  <c r="M36" i="33" s="1"/>
  <c r="H36" i="32"/>
  <c r="H36" i="53" s="1"/>
  <c r="J36" i="32"/>
  <c r="J36" i="53" s="1"/>
  <c r="L36" i="22"/>
  <c r="M36" i="22" s="1"/>
  <c r="L36" i="31"/>
  <c r="L36" i="30"/>
  <c r="L36" i="24"/>
  <c r="M36" i="24" s="1"/>
  <c r="L36" i="29"/>
  <c r="M36" i="29" s="1"/>
  <c r="L36" i="28"/>
  <c r="L36" i="27"/>
  <c r="M36" i="27" s="1"/>
  <c r="L36" i="26"/>
  <c r="L36" i="25"/>
  <c r="M36" i="25" s="1"/>
  <c r="H36" i="20"/>
  <c r="J36" i="20"/>
  <c r="M36" i="19"/>
  <c r="L36" i="18"/>
  <c r="M36" i="18" s="1"/>
  <c r="L36" i="17"/>
  <c r="M36" i="17" s="1"/>
  <c r="L36" i="16"/>
  <c r="M36" i="16" s="1"/>
  <c r="L36" i="14"/>
  <c r="M36" i="14" s="1"/>
  <c r="L36" i="13"/>
  <c r="M36" i="13"/>
  <c r="L36" i="12"/>
  <c r="M36" i="12"/>
  <c r="L36" i="11"/>
  <c r="M36" i="11" s="1"/>
  <c r="H36" i="1"/>
  <c r="L36" i="1" s="1"/>
  <c r="J36" i="1"/>
  <c r="L36" i="2"/>
  <c r="M36" i="2" s="1"/>
  <c r="L36" i="3"/>
  <c r="M36" i="3" s="1"/>
  <c r="L36" i="4"/>
  <c r="M36" i="4" s="1"/>
  <c r="L36" i="5"/>
  <c r="M36" i="5"/>
  <c r="L36" i="6"/>
  <c r="M36" i="6" s="1"/>
  <c r="L36" i="7"/>
  <c r="M36" i="7" s="1"/>
  <c r="H36" i="36"/>
  <c r="H36" i="54" s="1"/>
  <c r="J36" i="36"/>
  <c r="J36" i="54" s="1"/>
  <c r="L36" i="37"/>
  <c r="M36" i="37" s="1"/>
  <c r="L36" i="38"/>
  <c r="M36" i="38" s="1"/>
  <c r="L36" i="62"/>
  <c r="M36" i="62"/>
  <c r="L36" i="63"/>
  <c r="M36" i="63" s="1"/>
  <c r="L36" i="39"/>
  <c r="M36" i="39" s="1"/>
  <c r="L36" i="40"/>
  <c r="M36" i="40" s="1"/>
  <c r="L36" i="41"/>
  <c r="M36" i="41" s="1"/>
  <c r="L36" i="42"/>
  <c r="M36" i="42" s="1"/>
  <c r="L36" i="43"/>
  <c r="M36" i="43" s="1"/>
  <c r="L36" i="44"/>
  <c r="M36" i="44" s="1"/>
  <c r="L36" i="45"/>
  <c r="M36" i="45" s="1"/>
  <c r="L36" i="46"/>
  <c r="M36" i="46" s="1"/>
  <c r="L36" i="47"/>
  <c r="M36" i="47" s="1"/>
  <c r="L36" i="48"/>
  <c r="M36" i="48" s="1"/>
  <c r="L36" i="49"/>
  <c r="M36" i="49" s="1"/>
  <c r="L36" i="50"/>
  <c r="M36" i="50" s="1"/>
  <c r="F36" i="35"/>
  <c r="G36" i="35" s="1"/>
  <c r="F36" i="34"/>
  <c r="G36" i="34" s="1"/>
  <c r="F36" i="33"/>
  <c r="G36" i="33" s="1"/>
  <c r="F36" i="22"/>
  <c r="G36" i="22" s="1"/>
  <c r="F36" i="31"/>
  <c r="G36" i="31" s="1"/>
  <c r="F36" i="30"/>
  <c r="G36" i="30" s="1"/>
  <c r="F36" i="24"/>
  <c r="G36" i="24" s="1"/>
  <c r="F36" i="29"/>
  <c r="G36" i="29" s="1"/>
  <c r="F36" i="28"/>
  <c r="G36" i="28" s="1"/>
  <c r="F36" i="27"/>
  <c r="G36" i="27"/>
  <c r="F36" i="26"/>
  <c r="G36" i="26"/>
  <c r="F36" i="25"/>
  <c r="G36" i="25" s="1"/>
  <c r="F36" i="23"/>
  <c r="G36" i="23" s="1"/>
  <c r="F36" i="19"/>
  <c r="F36" i="18"/>
  <c r="F36" i="17"/>
  <c r="G36" i="17" s="1"/>
  <c r="F36" i="16"/>
  <c r="F36" i="14"/>
  <c r="F36" i="13"/>
  <c r="F36" i="12"/>
  <c r="F36" i="11"/>
  <c r="F36" i="2"/>
  <c r="G36" i="2" s="1"/>
  <c r="F36" i="3"/>
  <c r="G36" i="3" s="1"/>
  <c r="F36" i="4"/>
  <c r="G36" i="4" s="1"/>
  <c r="F36" i="5"/>
  <c r="G36" i="5" s="1"/>
  <c r="F36" i="6"/>
  <c r="G36" i="6" s="1"/>
  <c r="F36" i="7"/>
  <c r="G36" i="7" s="1"/>
  <c r="F36" i="37"/>
  <c r="G36" i="37" s="1"/>
  <c r="F36" i="38"/>
  <c r="G36" i="38" s="1"/>
  <c r="F36" i="62"/>
  <c r="G36" i="62" s="1"/>
  <c r="F36" i="63"/>
  <c r="G36" i="63" s="1"/>
  <c r="F36" i="39"/>
  <c r="G36" i="39" s="1"/>
  <c r="F36" i="40"/>
  <c r="G36" i="40" s="1"/>
  <c r="F36" i="41"/>
  <c r="G36" i="41" s="1"/>
  <c r="F36" i="42"/>
  <c r="G36" i="42" s="1"/>
  <c r="F36" i="43"/>
  <c r="G36" i="43" s="1"/>
  <c r="F36" i="44"/>
  <c r="G36" i="44" s="1"/>
  <c r="F36" i="45"/>
  <c r="G36" i="45" s="1"/>
  <c r="F36" i="46"/>
  <c r="G36" i="46" s="1"/>
  <c r="F36" i="47"/>
  <c r="G36" i="47" s="1"/>
  <c r="F36" i="48"/>
  <c r="G36" i="48" s="1"/>
  <c r="F36" i="49"/>
  <c r="G36" i="49" s="1"/>
  <c r="F36" i="50"/>
  <c r="G36" i="50" s="1"/>
  <c r="D36" i="58"/>
  <c r="F36" i="58" s="1"/>
  <c r="G36" i="58" s="1"/>
  <c r="B36" i="58"/>
  <c r="D36" i="60"/>
  <c r="F36" i="60" s="1"/>
  <c r="B36" i="60"/>
  <c r="D36" i="32"/>
  <c r="D36" i="53" s="1"/>
  <c r="D36" i="20"/>
  <c r="D36" i="1"/>
  <c r="D36" i="36"/>
  <c r="D36" i="54" s="1"/>
  <c r="B36" i="32"/>
  <c r="B36" i="53" s="1"/>
  <c r="B36" i="20"/>
  <c r="B36" i="1"/>
  <c r="B36" i="36"/>
  <c r="B36" i="54" s="1"/>
  <c r="M36" i="30"/>
  <c r="M36" i="31"/>
  <c r="M36" i="26"/>
  <c r="M36" i="28"/>
  <c r="F36" i="59"/>
  <c r="C36" i="59" s="1"/>
  <c r="L36" i="59"/>
  <c r="K36" i="59" s="1"/>
  <c r="J42" i="36"/>
  <c r="H42" i="36"/>
  <c r="D42" i="36"/>
  <c r="B42" i="36"/>
  <c r="J14" i="36"/>
  <c r="J15" i="36"/>
  <c r="J15" i="54" s="1"/>
  <c r="J16" i="36"/>
  <c r="J16" i="54" s="1"/>
  <c r="J17" i="36"/>
  <c r="J18" i="36"/>
  <c r="J18" i="54" s="1"/>
  <c r="J19" i="36"/>
  <c r="J20" i="36"/>
  <c r="J20" i="54" s="1"/>
  <c r="J21" i="36"/>
  <c r="J21" i="54" s="1"/>
  <c r="J22" i="36"/>
  <c r="J22" i="54" s="1"/>
  <c r="J23" i="36"/>
  <c r="J24" i="36"/>
  <c r="J24" i="54" s="1"/>
  <c r="J25" i="36"/>
  <c r="J26" i="36"/>
  <c r="J26" i="54" s="1"/>
  <c r="J27" i="36"/>
  <c r="J27" i="54" s="1"/>
  <c r="J28" i="36"/>
  <c r="J28" i="54" s="1"/>
  <c r="J29" i="36"/>
  <c r="J30" i="36"/>
  <c r="J30" i="54" s="1"/>
  <c r="J31" i="36"/>
  <c r="J31" i="54" s="1"/>
  <c r="J32" i="36"/>
  <c r="J32" i="54" s="1"/>
  <c r="J33" i="36"/>
  <c r="J34" i="36"/>
  <c r="J34" i="54" s="1"/>
  <c r="J35" i="36"/>
  <c r="J39" i="36"/>
  <c r="J40" i="36"/>
  <c r="J41" i="36"/>
  <c r="J41" i="54" s="1"/>
  <c r="J13" i="36"/>
  <c r="J13" i="54" s="1"/>
  <c r="J79" i="36"/>
  <c r="J79" i="54" s="1"/>
  <c r="H79" i="36"/>
  <c r="H79" i="54" s="1"/>
  <c r="D79" i="36"/>
  <c r="B79" i="36"/>
  <c r="J74" i="36"/>
  <c r="J74" i="54" s="1"/>
  <c r="J76" i="36"/>
  <c r="J77" i="36"/>
  <c r="H74" i="36"/>
  <c r="H76" i="36"/>
  <c r="H76" i="54" s="1"/>
  <c r="H77" i="36"/>
  <c r="H77" i="54" s="1"/>
  <c r="J73" i="36"/>
  <c r="J73" i="54" s="1"/>
  <c r="H73" i="36"/>
  <c r="J62" i="36"/>
  <c r="J62" i="54" s="1"/>
  <c r="J63" i="36"/>
  <c r="J63" i="54" s="1"/>
  <c r="J64" i="36"/>
  <c r="J64" i="54" s="1"/>
  <c r="J65" i="36"/>
  <c r="J66" i="36"/>
  <c r="J66" i="54" s="1"/>
  <c r="J67" i="36"/>
  <c r="J68" i="36"/>
  <c r="J68" i="54" s="1"/>
  <c r="J69" i="36"/>
  <c r="H62" i="36"/>
  <c r="H62" i="54" s="1"/>
  <c r="H63" i="36"/>
  <c r="H63" i="54" s="1"/>
  <c r="H64" i="36"/>
  <c r="H64" i="54" s="1"/>
  <c r="H65" i="36"/>
  <c r="H66" i="36"/>
  <c r="H66" i="54" s="1"/>
  <c r="H67" i="36"/>
  <c r="H67" i="54" s="1"/>
  <c r="H68" i="36"/>
  <c r="H69" i="36"/>
  <c r="H69" i="54" s="1"/>
  <c r="H70" i="36"/>
  <c r="H70" i="54" s="1"/>
  <c r="J61" i="36"/>
  <c r="H61" i="36"/>
  <c r="H61" i="54" s="1"/>
  <c r="J55" i="36"/>
  <c r="J55" i="54" s="1"/>
  <c r="J56" i="36"/>
  <c r="J56" i="54" s="1"/>
  <c r="J57" i="36"/>
  <c r="J58" i="36"/>
  <c r="J59" i="36"/>
  <c r="H55" i="36"/>
  <c r="H55" i="54" s="1"/>
  <c r="H56" i="36"/>
  <c r="H57" i="36"/>
  <c r="H57" i="54" s="1"/>
  <c r="H58" i="36"/>
  <c r="H59" i="36"/>
  <c r="H59" i="54" s="1"/>
  <c r="J54" i="36"/>
  <c r="J54" i="54" s="1"/>
  <c r="H54" i="36"/>
  <c r="H54" i="54" s="1"/>
  <c r="J52" i="36"/>
  <c r="H52" i="36"/>
  <c r="H52" i="54" s="1"/>
  <c r="J51" i="36"/>
  <c r="H51" i="36"/>
  <c r="H51" i="54" s="1"/>
  <c r="J46" i="36"/>
  <c r="J47" i="36"/>
  <c r="J47" i="54" s="1"/>
  <c r="J48" i="36"/>
  <c r="J49" i="36"/>
  <c r="J49" i="54" s="1"/>
  <c r="H46" i="36"/>
  <c r="H47" i="36"/>
  <c r="H47" i="54" s="1"/>
  <c r="H48" i="36"/>
  <c r="H49" i="36"/>
  <c r="H49" i="54" s="1"/>
  <c r="J45" i="36"/>
  <c r="H45" i="36"/>
  <c r="H45" i="54" s="1"/>
  <c r="H14" i="36"/>
  <c r="H14" i="54" s="1"/>
  <c r="H15" i="36"/>
  <c r="H15" i="54" s="1"/>
  <c r="H16" i="36"/>
  <c r="H16" i="54" s="1"/>
  <c r="H17" i="36"/>
  <c r="H17" i="54" s="1"/>
  <c r="H18" i="36"/>
  <c r="H19" i="36"/>
  <c r="H19" i="54" s="1"/>
  <c r="H20" i="36"/>
  <c r="H21" i="36"/>
  <c r="H21" i="54" s="1"/>
  <c r="H22" i="36"/>
  <c r="H23" i="36"/>
  <c r="H23" i="54" s="1"/>
  <c r="H24" i="36"/>
  <c r="H24" i="54" s="1"/>
  <c r="H25" i="36"/>
  <c r="H25" i="54" s="1"/>
  <c r="H26" i="36"/>
  <c r="H27" i="36"/>
  <c r="H28" i="36"/>
  <c r="H28" i="54" s="1"/>
  <c r="H29" i="36"/>
  <c r="H29" i="54" s="1"/>
  <c r="H30" i="36"/>
  <c r="H30" i="54" s="1"/>
  <c r="H31" i="36"/>
  <c r="H32" i="36"/>
  <c r="H32" i="54" s="1"/>
  <c r="H33" i="36"/>
  <c r="H33" i="54" s="1"/>
  <c r="H34" i="36"/>
  <c r="H35" i="36"/>
  <c r="H35" i="54" s="1"/>
  <c r="H39" i="36"/>
  <c r="H39" i="54" s="1"/>
  <c r="H40" i="36"/>
  <c r="H41" i="36"/>
  <c r="H13" i="36"/>
  <c r="H13" i="54" s="1"/>
  <c r="D74" i="36"/>
  <c r="D76" i="36"/>
  <c r="D77" i="36"/>
  <c r="D77" i="54" s="1"/>
  <c r="B74" i="36"/>
  <c r="B74" i="54" s="1"/>
  <c r="B76" i="36"/>
  <c r="B77" i="36"/>
  <c r="D73" i="36"/>
  <c r="B73" i="36"/>
  <c r="D62" i="36"/>
  <c r="D63" i="36"/>
  <c r="D64" i="36"/>
  <c r="D64" i="54" s="1"/>
  <c r="D65" i="36"/>
  <c r="D66" i="36"/>
  <c r="D67" i="36"/>
  <c r="D68" i="36"/>
  <c r="D68" i="54" s="1"/>
  <c r="D69" i="36"/>
  <c r="D70" i="36"/>
  <c r="B62" i="36"/>
  <c r="B63" i="36"/>
  <c r="B63" i="54" s="1"/>
  <c r="B64" i="36"/>
  <c r="B64" i="54" s="1"/>
  <c r="B65" i="36"/>
  <c r="B66" i="36"/>
  <c r="B66" i="54" s="1"/>
  <c r="B67" i="36"/>
  <c r="B68" i="36"/>
  <c r="B68" i="54" s="1"/>
  <c r="B69" i="36"/>
  <c r="B70" i="36"/>
  <c r="D61" i="36"/>
  <c r="D61" i="54" s="1"/>
  <c r="B61" i="36"/>
  <c r="D55" i="36"/>
  <c r="D56" i="36"/>
  <c r="D57" i="36"/>
  <c r="D57" i="54" s="1"/>
  <c r="D58" i="36"/>
  <c r="D59" i="36"/>
  <c r="B55" i="36"/>
  <c r="B56" i="36"/>
  <c r="B56" i="54" s="1"/>
  <c r="B57" i="36"/>
  <c r="B58" i="36"/>
  <c r="B59" i="36"/>
  <c r="B59" i="54" s="1"/>
  <c r="D54" i="36"/>
  <c r="D54" i="54" s="1"/>
  <c r="B54" i="36"/>
  <c r="D52" i="36"/>
  <c r="B52" i="36"/>
  <c r="B52" i="54" s="1"/>
  <c r="D51" i="36"/>
  <c r="D51" i="54" s="1"/>
  <c r="B51" i="36"/>
  <c r="D46" i="36"/>
  <c r="D46" i="54" s="1"/>
  <c r="D47" i="36"/>
  <c r="D48" i="36"/>
  <c r="D49" i="36"/>
  <c r="B46" i="36"/>
  <c r="B46" i="54" s="1"/>
  <c r="B47" i="36"/>
  <c r="B48" i="36"/>
  <c r="B48" i="54" s="1"/>
  <c r="B49" i="36"/>
  <c r="D45" i="36"/>
  <c r="B45" i="36"/>
  <c r="D14" i="36"/>
  <c r="D14" i="54" s="1"/>
  <c r="D15" i="36"/>
  <c r="D15" i="54" s="1"/>
  <c r="D16" i="36"/>
  <c r="D16" i="54" s="1"/>
  <c r="D17" i="36"/>
  <c r="D18" i="36"/>
  <c r="D18" i="54" s="1"/>
  <c r="D19" i="36"/>
  <c r="D20" i="36"/>
  <c r="D20" i="54" s="1"/>
  <c r="D21" i="36"/>
  <c r="D21" i="54" s="1"/>
  <c r="D22" i="36"/>
  <c r="D22" i="54" s="1"/>
  <c r="D23" i="36"/>
  <c r="D23" i="54" s="1"/>
  <c r="D24" i="36"/>
  <c r="D24" i="54" s="1"/>
  <c r="D25" i="36"/>
  <c r="D26" i="36"/>
  <c r="D27" i="36"/>
  <c r="D27" i="54" s="1"/>
  <c r="D28" i="36"/>
  <c r="D29" i="36"/>
  <c r="D29" i="54" s="1"/>
  <c r="D30" i="36"/>
  <c r="D30" i="54" s="1"/>
  <c r="D31" i="36"/>
  <c r="D31" i="54" s="1"/>
  <c r="D32" i="36"/>
  <c r="D32" i="54" s="1"/>
  <c r="D33" i="36"/>
  <c r="D33" i="54" s="1"/>
  <c r="D34" i="36"/>
  <c r="D35" i="36"/>
  <c r="D35" i="54" s="1"/>
  <c r="D39" i="36"/>
  <c r="D41" i="36"/>
  <c r="B14" i="36"/>
  <c r="B14" i="54" s="1"/>
  <c r="B15" i="36"/>
  <c r="B15" i="54" s="1"/>
  <c r="B16" i="36"/>
  <c r="B16" i="54" s="1"/>
  <c r="B17" i="36"/>
  <c r="B17" i="54" s="1"/>
  <c r="B18" i="36"/>
  <c r="B18" i="54" s="1"/>
  <c r="F18" i="54" s="1"/>
  <c r="E18" i="54" s="1"/>
  <c r="B19" i="36"/>
  <c r="B19" i="54" s="1"/>
  <c r="B20" i="36"/>
  <c r="B20" i="54" s="1"/>
  <c r="B21" i="36"/>
  <c r="B21" i="54" s="1"/>
  <c r="B22" i="36"/>
  <c r="B22" i="54" s="1"/>
  <c r="B23" i="36"/>
  <c r="B23" i="54" s="1"/>
  <c r="B24" i="36"/>
  <c r="B24" i="54" s="1"/>
  <c r="B25" i="36"/>
  <c r="B25" i="54" s="1"/>
  <c r="B26" i="36"/>
  <c r="B26" i="54" s="1"/>
  <c r="B27" i="36"/>
  <c r="B27" i="54" s="1"/>
  <c r="B28" i="36"/>
  <c r="B28" i="54" s="1"/>
  <c r="B29" i="36"/>
  <c r="B29" i="54" s="1"/>
  <c r="B30" i="36"/>
  <c r="B30" i="54" s="1"/>
  <c r="B31" i="36"/>
  <c r="B31" i="54" s="1"/>
  <c r="B32" i="36"/>
  <c r="B32" i="54" s="1"/>
  <c r="B33" i="36"/>
  <c r="B33" i="54" s="1"/>
  <c r="B34" i="36"/>
  <c r="B34" i="54" s="1"/>
  <c r="B35" i="36"/>
  <c r="B35" i="54" s="1"/>
  <c r="B39" i="36"/>
  <c r="B39" i="54" s="1"/>
  <c r="B41" i="36"/>
  <c r="D13" i="36"/>
  <c r="D13" i="54" s="1"/>
  <c r="B13" i="36"/>
  <c r="L59" i="63"/>
  <c r="L58" i="63"/>
  <c r="L57" i="63"/>
  <c r="L56" i="63"/>
  <c r="L55" i="63"/>
  <c r="L54" i="63"/>
  <c r="M48" i="63"/>
  <c r="G48" i="63"/>
  <c r="G47" i="63"/>
  <c r="M46" i="63"/>
  <c r="G46" i="63"/>
  <c r="G45" i="63"/>
  <c r="L35" i="63"/>
  <c r="M35" i="63" s="1"/>
  <c r="F35" i="63"/>
  <c r="G35" i="63" s="1"/>
  <c r="L15" i="63"/>
  <c r="F15" i="63"/>
  <c r="L59" i="62"/>
  <c r="L58" i="62"/>
  <c r="L57" i="62"/>
  <c r="L56" i="62"/>
  <c r="L55" i="62"/>
  <c r="L54" i="62"/>
  <c r="G51" i="62"/>
  <c r="M47" i="62"/>
  <c r="G47" i="62"/>
  <c r="M46" i="62"/>
  <c r="G46" i="62"/>
  <c r="M45" i="62"/>
  <c r="G45" i="62"/>
  <c r="L35" i="62"/>
  <c r="M35" i="62" s="1"/>
  <c r="F35" i="62"/>
  <c r="G35" i="62" s="1"/>
  <c r="L15" i="62"/>
  <c r="F15" i="62"/>
  <c r="H51" i="1"/>
  <c r="J51" i="1"/>
  <c r="D51" i="1"/>
  <c r="B51" i="1"/>
  <c r="B51" i="58"/>
  <c r="D51" i="58"/>
  <c r="B51" i="20"/>
  <c r="D51" i="20"/>
  <c r="F51" i="2"/>
  <c r="F51" i="3"/>
  <c r="F51" i="4"/>
  <c r="F51" i="5"/>
  <c r="F51" i="6"/>
  <c r="F51" i="7"/>
  <c r="F51" i="42"/>
  <c r="F51" i="44"/>
  <c r="F51" i="45"/>
  <c r="F51" i="47"/>
  <c r="F51" i="48"/>
  <c r="F77" i="48"/>
  <c r="F76" i="48"/>
  <c r="F78" i="48" s="1"/>
  <c r="F74" i="48"/>
  <c r="F73" i="48"/>
  <c r="F70" i="48"/>
  <c r="F69" i="48"/>
  <c r="F68" i="48"/>
  <c r="F67" i="48"/>
  <c r="F66" i="48"/>
  <c r="F65" i="48"/>
  <c r="F64" i="48"/>
  <c r="F63" i="48"/>
  <c r="F62" i="48"/>
  <c r="F61" i="48"/>
  <c r="F59" i="48"/>
  <c r="F57" i="48"/>
  <c r="F56" i="48"/>
  <c r="F55" i="48"/>
  <c r="F60" i="48" s="1"/>
  <c r="F71" i="48" s="1"/>
  <c r="F54" i="48"/>
  <c r="F58" i="48"/>
  <c r="F49" i="48"/>
  <c r="F48" i="48"/>
  <c r="F47" i="48"/>
  <c r="F46" i="48"/>
  <c r="F45" i="48"/>
  <c r="F42" i="48"/>
  <c r="F41" i="48"/>
  <c r="F39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52" i="48"/>
  <c r="F79" i="48"/>
  <c r="F51" i="49"/>
  <c r="H51" i="58"/>
  <c r="J51" i="58"/>
  <c r="L51" i="35"/>
  <c r="L51" i="34"/>
  <c r="H51" i="32"/>
  <c r="H51" i="53" s="1"/>
  <c r="J51" i="32"/>
  <c r="J51" i="53" s="1"/>
  <c r="L51" i="31"/>
  <c r="L51" i="30"/>
  <c r="L77" i="30"/>
  <c r="L76" i="30"/>
  <c r="L78" i="30" s="1"/>
  <c r="L74" i="30"/>
  <c r="L73" i="30"/>
  <c r="L70" i="30"/>
  <c r="L69" i="30"/>
  <c r="L68" i="30"/>
  <c r="L67" i="30"/>
  <c r="L66" i="30"/>
  <c r="L65" i="30"/>
  <c r="L64" i="30"/>
  <c r="L63" i="30"/>
  <c r="L62" i="30"/>
  <c r="L61" i="30"/>
  <c r="L60" i="30"/>
  <c r="L49" i="30"/>
  <c r="L48" i="30"/>
  <c r="L47" i="30"/>
  <c r="L46" i="30"/>
  <c r="L45" i="30"/>
  <c r="L42" i="30"/>
  <c r="L41" i="30"/>
  <c r="L39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52" i="30"/>
  <c r="L79" i="30"/>
  <c r="L51" i="24"/>
  <c r="L77" i="24"/>
  <c r="L76" i="24"/>
  <c r="L74" i="24"/>
  <c r="L73" i="24"/>
  <c r="L70" i="24"/>
  <c r="L69" i="24"/>
  <c r="L68" i="24"/>
  <c r="L67" i="24"/>
  <c r="L66" i="24"/>
  <c r="L65" i="24"/>
  <c r="L64" i="24"/>
  <c r="L63" i="24"/>
  <c r="L62" i="24"/>
  <c r="L61" i="24"/>
  <c r="L60" i="24"/>
  <c r="L49" i="24"/>
  <c r="L48" i="24"/>
  <c r="L47" i="24"/>
  <c r="L46" i="24"/>
  <c r="L45" i="24"/>
  <c r="M45" i="24" s="1"/>
  <c r="L42" i="24"/>
  <c r="L41" i="24"/>
  <c r="L39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52" i="24"/>
  <c r="L79" i="24"/>
  <c r="L51" i="29"/>
  <c r="L77" i="29"/>
  <c r="L76" i="29"/>
  <c r="L74" i="29"/>
  <c r="L73" i="29"/>
  <c r="L70" i="29"/>
  <c r="L69" i="29"/>
  <c r="L68" i="29"/>
  <c r="L67" i="29"/>
  <c r="L66" i="29"/>
  <c r="L65" i="29"/>
  <c r="L64" i="29"/>
  <c r="L63" i="29"/>
  <c r="L62" i="29"/>
  <c r="L61" i="29"/>
  <c r="L60" i="29"/>
  <c r="L49" i="29"/>
  <c r="L48" i="29"/>
  <c r="L47" i="29"/>
  <c r="L46" i="29"/>
  <c r="L45" i="29"/>
  <c r="M45" i="29" s="1"/>
  <c r="L42" i="29"/>
  <c r="L41" i="29"/>
  <c r="L39" i="29"/>
  <c r="L34" i="29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52" i="29"/>
  <c r="L79" i="29"/>
  <c r="L51" i="28"/>
  <c r="L77" i="28"/>
  <c r="L76" i="28"/>
  <c r="L74" i="28"/>
  <c r="L73" i="28"/>
  <c r="L70" i="28"/>
  <c r="L69" i="28"/>
  <c r="L68" i="28"/>
  <c r="L67" i="28"/>
  <c r="L66" i="28"/>
  <c r="L65" i="28"/>
  <c r="L64" i="28"/>
  <c r="L63" i="28"/>
  <c r="L62" i="28"/>
  <c r="L61" i="28"/>
  <c r="L60" i="28"/>
  <c r="L49" i="28"/>
  <c r="L48" i="28"/>
  <c r="L47" i="28"/>
  <c r="L46" i="28"/>
  <c r="L45" i="28"/>
  <c r="M45" i="28" s="1"/>
  <c r="L42" i="28"/>
  <c r="L41" i="28"/>
  <c r="L39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52" i="28"/>
  <c r="L79" i="28"/>
  <c r="L51" i="27"/>
  <c r="L77" i="27"/>
  <c r="L76" i="27"/>
  <c r="L74" i="27"/>
  <c r="L73" i="27"/>
  <c r="L70" i="27"/>
  <c r="L69" i="27"/>
  <c r="L68" i="27"/>
  <c r="L67" i="27"/>
  <c r="L66" i="27"/>
  <c r="L65" i="27"/>
  <c r="L64" i="27"/>
  <c r="L63" i="27"/>
  <c r="L62" i="27"/>
  <c r="L61" i="27"/>
  <c r="L60" i="27"/>
  <c r="L49" i="27"/>
  <c r="L48" i="27"/>
  <c r="M48" i="27" s="1"/>
  <c r="L47" i="27"/>
  <c r="L46" i="27"/>
  <c r="L45" i="27"/>
  <c r="L42" i="27"/>
  <c r="L41" i="27"/>
  <c r="L39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52" i="27"/>
  <c r="L79" i="27"/>
  <c r="L51" i="26"/>
  <c r="L77" i="26"/>
  <c r="L76" i="26"/>
  <c r="L74" i="26"/>
  <c r="L73" i="26"/>
  <c r="L70" i="26"/>
  <c r="L69" i="26"/>
  <c r="L68" i="26"/>
  <c r="L67" i="26"/>
  <c r="L66" i="26"/>
  <c r="L65" i="26"/>
  <c r="L64" i="26"/>
  <c r="L63" i="26"/>
  <c r="L62" i="26"/>
  <c r="L61" i="26"/>
  <c r="L60" i="26"/>
  <c r="L49" i="26"/>
  <c r="L48" i="26"/>
  <c r="L47" i="26"/>
  <c r="L46" i="26"/>
  <c r="L45" i="26"/>
  <c r="L42" i="26"/>
  <c r="L41" i="26"/>
  <c r="L39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52" i="26"/>
  <c r="L79" i="26"/>
  <c r="L51" i="25"/>
  <c r="L77" i="25"/>
  <c r="L76" i="25"/>
  <c r="L74" i="25"/>
  <c r="L73" i="25"/>
  <c r="L70" i="25"/>
  <c r="L69" i="25"/>
  <c r="L68" i="25"/>
  <c r="L67" i="25"/>
  <c r="L66" i="25"/>
  <c r="L65" i="25"/>
  <c r="L64" i="25"/>
  <c r="L63" i="25"/>
  <c r="L62" i="25"/>
  <c r="L61" i="25"/>
  <c r="L60" i="25"/>
  <c r="L49" i="25"/>
  <c r="L48" i="25"/>
  <c r="L47" i="25"/>
  <c r="L46" i="25"/>
  <c r="L45" i="25"/>
  <c r="L42" i="25"/>
  <c r="L41" i="25"/>
  <c r="L39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52" i="25"/>
  <c r="L79" i="25"/>
  <c r="M51" i="23"/>
  <c r="H51" i="20"/>
  <c r="H77" i="20"/>
  <c r="H76" i="20"/>
  <c r="H74" i="20"/>
  <c r="H73" i="20"/>
  <c r="H70" i="20"/>
  <c r="H69" i="20"/>
  <c r="H68" i="20"/>
  <c r="H67" i="20"/>
  <c r="H66" i="20"/>
  <c r="H65" i="20"/>
  <c r="H64" i="20"/>
  <c r="H63" i="20"/>
  <c r="H62" i="20"/>
  <c r="H61" i="20"/>
  <c r="H59" i="20"/>
  <c r="H57" i="20"/>
  <c r="H56" i="20"/>
  <c r="H55" i="20"/>
  <c r="H54" i="20"/>
  <c r="H49" i="20"/>
  <c r="H48" i="20"/>
  <c r="H47" i="20"/>
  <c r="H46" i="20"/>
  <c r="H45" i="20"/>
  <c r="H13" i="20"/>
  <c r="H14" i="20"/>
  <c r="H15" i="20"/>
  <c r="H39" i="20"/>
  <c r="H41" i="20"/>
  <c r="H52" i="20"/>
  <c r="H79" i="20"/>
  <c r="J51" i="20"/>
  <c r="L51" i="20" s="1"/>
  <c r="K51" i="20" s="1"/>
  <c r="L51" i="19"/>
  <c r="L51" i="18"/>
  <c r="L49" i="18"/>
  <c r="L48" i="18"/>
  <c r="L47" i="18"/>
  <c r="M47" i="18" s="1"/>
  <c r="L46" i="18"/>
  <c r="L45" i="18"/>
  <c r="L52" i="18"/>
  <c r="L70" i="18"/>
  <c r="L71" i="18" s="1"/>
  <c r="L69" i="18"/>
  <c r="L68" i="18"/>
  <c r="L67" i="18"/>
  <c r="L66" i="18"/>
  <c r="L65" i="18"/>
  <c r="L64" i="18"/>
  <c r="L63" i="18"/>
  <c r="L62" i="18"/>
  <c r="L61" i="18"/>
  <c r="L60" i="18"/>
  <c r="L77" i="18"/>
  <c r="L76" i="18"/>
  <c r="L74" i="18"/>
  <c r="L73" i="18"/>
  <c r="L79" i="18"/>
  <c r="M51" i="18" s="1"/>
  <c r="L51" i="17"/>
  <c r="L49" i="17"/>
  <c r="L48" i="17"/>
  <c r="L47" i="17"/>
  <c r="L46" i="17"/>
  <c r="L45" i="17"/>
  <c r="L52" i="17"/>
  <c r="L70" i="17"/>
  <c r="L71" i="17" s="1"/>
  <c r="L69" i="17"/>
  <c r="L68" i="17"/>
  <c r="L67" i="17"/>
  <c r="L66" i="17"/>
  <c r="L65" i="17"/>
  <c r="L64" i="17"/>
  <c r="L63" i="17"/>
  <c r="L62" i="17"/>
  <c r="L61" i="17"/>
  <c r="L60" i="17"/>
  <c r="L77" i="17"/>
  <c r="L76" i="17"/>
  <c r="L74" i="17"/>
  <c r="L73" i="17"/>
  <c r="L79" i="17"/>
  <c r="L51" i="16"/>
  <c r="L42" i="16"/>
  <c r="L41" i="16"/>
  <c r="L39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49" i="16"/>
  <c r="L48" i="16"/>
  <c r="L47" i="16"/>
  <c r="L50" i="16" s="1"/>
  <c r="L46" i="16"/>
  <c r="M46" i="16" s="1"/>
  <c r="L45" i="16"/>
  <c r="L52" i="16"/>
  <c r="L70" i="16"/>
  <c r="L69" i="16"/>
  <c r="L68" i="16"/>
  <c r="L67" i="16"/>
  <c r="L66" i="16"/>
  <c r="L65" i="16"/>
  <c r="L64" i="16"/>
  <c r="L63" i="16"/>
  <c r="L62" i="16"/>
  <c r="L61" i="16"/>
  <c r="L60" i="16"/>
  <c r="L77" i="16"/>
  <c r="L76" i="16"/>
  <c r="L74" i="16"/>
  <c r="L73" i="16"/>
  <c r="L79" i="16"/>
  <c r="L51" i="14"/>
  <c r="L42" i="14"/>
  <c r="L41" i="14"/>
  <c r="L39" i="14"/>
  <c r="L34" i="14"/>
  <c r="L29" i="14"/>
  <c r="L28" i="14"/>
  <c r="L26" i="14"/>
  <c r="L27" i="14"/>
  <c r="L25" i="14"/>
  <c r="L24" i="14"/>
  <c r="L23" i="14"/>
  <c r="L22" i="14"/>
  <c r="L21" i="14"/>
  <c r="L20" i="14"/>
  <c r="L19" i="14"/>
  <c r="L18" i="14"/>
  <c r="L17" i="14"/>
  <c r="L16" i="14"/>
  <c r="L14" i="14"/>
  <c r="L13" i="14"/>
  <c r="L30" i="14"/>
  <c r="L31" i="14"/>
  <c r="L32" i="14"/>
  <c r="L33" i="14"/>
  <c r="L49" i="14"/>
  <c r="L48" i="14"/>
  <c r="L47" i="14"/>
  <c r="L46" i="14"/>
  <c r="L45" i="14"/>
  <c r="L52" i="14"/>
  <c r="L70" i="14"/>
  <c r="L69" i="14"/>
  <c r="L68" i="14"/>
  <c r="L67" i="14"/>
  <c r="L66" i="14"/>
  <c r="L65" i="14"/>
  <c r="L64" i="14"/>
  <c r="L63" i="14"/>
  <c r="L62" i="14"/>
  <c r="L61" i="14"/>
  <c r="L60" i="14"/>
  <c r="L77" i="14"/>
  <c r="L76" i="14"/>
  <c r="L74" i="14"/>
  <c r="L73" i="14"/>
  <c r="L79" i="14"/>
  <c r="L51" i="13"/>
  <c r="L42" i="13"/>
  <c r="L41" i="13"/>
  <c r="L39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49" i="13"/>
  <c r="L48" i="13"/>
  <c r="L47" i="13"/>
  <c r="M47" i="13" s="1"/>
  <c r="L46" i="13"/>
  <c r="L45" i="13"/>
  <c r="L52" i="13"/>
  <c r="L70" i="13"/>
  <c r="L69" i="13"/>
  <c r="L68" i="13"/>
  <c r="L67" i="13"/>
  <c r="L66" i="13"/>
  <c r="L65" i="13"/>
  <c r="L64" i="13"/>
  <c r="L63" i="13"/>
  <c r="L62" i="13"/>
  <c r="L61" i="13"/>
  <c r="L60" i="13"/>
  <c r="L77" i="13"/>
  <c r="L76" i="13"/>
  <c r="L78" i="13" s="1"/>
  <c r="L74" i="13"/>
  <c r="L73" i="13"/>
  <c r="L79" i="13"/>
  <c r="L51" i="12"/>
  <c r="L42" i="12"/>
  <c r="L41" i="12"/>
  <c r="L39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49" i="12"/>
  <c r="L48" i="12"/>
  <c r="L47" i="12"/>
  <c r="M47" i="12" s="1"/>
  <c r="L46" i="12"/>
  <c r="L45" i="12"/>
  <c r="L52" i="12"/>
  <c r="L70" i="12"/>
  <c r="L69" i="12"/>
  <c r="L68" i="12"/>
  <c r="L67" i="12"/>
  <c r="L66" i="12"/>
  <c r="L65" i="12"/>
  <c r="L64" i="12"/>
  <c r="L63" i="12"/>
  <c r="L62" i="12"/>
  <c r="L61" i="12"/>
  <c r="L60" i="12"/>
  <c r="L77" i="12"/>
  <c r="L76" i="12"/>
  <c r="L74" i="12"/>
  <c r="L73" i="12"/>
  <c r="L79" i="12"/>
  <c r="M51" i="12" s="1"/>
  <c r="L51" i="11"/>
  <c r="L42" i="11"/>
  <c r="L41" i="11"/>
  <c r="L39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49" i="11"/>
  <c r="L48" i="11"/>
  <c r="L47" i="11"/>
  <c r="L46" i="11"/>
  <c r="L45" i="11"/>
  <c r="M45" i="11" s="1"/>
  <c r="L52" i="11"/>
  <c r="L70" i="11"/>
  <c r="L69" i="11"/>
  <c r="L68" i="11"/>
  <c r="L67" i="11"/>
  <c r="L66" i="11"/>
  <c r="L65" i="11"/>
  <c r="L64" i="11"/>
  <c r="L63" i="11"/>
  <c r="L62" i="11"/>
  <c r="L61" i="11"/>
  <c r="L60" i="11"/>
  <c r="L77" i="11"/>
  <c r="L76" i="11"/>
  <c r="L74" i="11"/>
  <c r="L73" i="11"/>
  <c r="L79" i="11"/>
  <c r="M51" i="11" s="1"/>
  <c r="L51" i="3"/>
  <c r="J51" i="54"/>
  <c r="L51" i="40"/>
  <c r="L51" i="41"/>
  <c r="L77" i="41"/>
  <c r="L76" i="41"/>
  <c r="L74" i="41"/>
  <c r="L73" i="41"/>
  <c r="L70" i="41"/>
  <c r="L69" i="41"/>
  <c r="L68" i="41"/>
  <c r="L67" i="41"/>
  <c r="L66" i="41"/>
  <c r="L65" i="41"/>
  <c r="L64" i="41"/>
  <c r="L63" i="41"/>
  <c r="L62" i="41"/>
  <c r="L61" i="41"/>
  <c r="L60" i="41"/>
  <c r="L49" i="41"/>
  <c r="L50" i="41" s="1"/>
  <c r="L48" i="41"/>
  <c r="M48" i="41" s="1"/>
  <c r="L47" i="41"/>
  <c r="L46" i="41"/>
  <c r="L45" i="41"/>
  <c r="L42" i="41"/>
  <c r="L41" i="41"/>
  <c r="L39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52" i="41"/>
  <c r="L79" i="41"/>
  <c r="L51" i="42"/>
  <c r="L51" i="44"/>
  <c r="L51" i="46"/>
  <c r="L51" i="47"/>
  <c r="B35" i="58"/>
  <c r="F35" i="58" s="1"/>
  <c r="D35" i="58"/>
  <c r="H35" i="58"/>
  <c r="J35" i="58"/>
  <c r="B35" i="60"/>
  <c r="D35" i="60"/>
  <c r="H35" i="60"/>
  <c r="J35" i="60"/>
  <c r="F35" i="35"/>
  <c r="G35" i="35" s="1"/>
  <c r="L35" i="35"/>
  <c r="M35" i="35" s="1"/>
  <c r="F35" i="34"/>
  <c r="G35" i="34" s="1"/>
  <c r="L35" i="34"/>
  <c r="M35" i="34"/>
  <c r="F35" i="33"/>
  <c r="G35" i="33" s="1"/>
  <c r="L35" i="33"/>
  <c r="M35" i="33"/>
  <c r="B35" i="32"/>
  <c r="B35" i="53" s="1"/>
  <c r="D35" i="32"/>
  <c r="H35" i="32"/>
  <c r="H35" i="53" s="1"/>
  <c r="J35" i="32"/>
  <c r="J35" i="53" s="1"/>
  <c r="F35" i="22"/>
  <c r="G35" i="22" s="1"/>
  <c r="L35" i="22"/>
  <c r="F35" i="31"/>
  <c r="G35" i="31" s="1"/>
  <c r="L35" i="31"/>
  <c r="F35" i="30"/>
  <c r="G35" i="30"/>
  <c r="L35" i="30"/>
  <c r="F35" i="24"/>
  <c r="G35" i="24" s="1"/>
  <c r="L35" i="24"/>
  <c r="F35" i="29"/>
  <c r="G35" i="29" s="1"/>
  <c r="L35" i="29"/>
  <c r="F35" i="28"/>
  <c r="G35" i="28" s="1"/>
  <c r="L35" i="28"/>
  <c r="M35" i="28" s="1"/>
  <c r="F35" i="27"/>
  <c r="G35" i="27" s="1"/>
  <c r="L35" i="27"/>
  <c r="F35" i="26"/>
  <c r="G35" i="26" s="1"/>
  <c r="L35" i="26"/>
  <c r="F35" i="25"/>
  <c r="G35" i="25" s="1"/>
  <c r="L35" i="25"/>
  <c r="M35" i="25" s="1"/>
  <c r="F35" i="23"/>
  <c r="G35" i="23" s="1"/>
  <c r="B35" i="20"/>
  <c r="D35" i="20"/>
  <c r="H35" i="20"/>
  <c r="J35" i="20"/>
  <c r="F35" i="19"/>
  <c r="M35" i="19"/>
  <c r="F35" i="18"/>
  <c r="L35" i="18"/>
  <c r="M35" i="18" s="1"/>
  <c r="F35" i="17"/>
  <c r="G35" i="17" s="1"/>
  <c r="L35" i="17"/>
  <c r="M35" i="17" s="1"/>
  <c r="F35" i="16"/>
  <c r="L35" i="16"/>
  <c r="M35" i="16"/>
  <c r="F35" i="14"/>
  <c r="L35" i="14"/>
  <c r="M35" i="14" s="1"/>
  <c r="F35" i="13"/>
  <c r="L35" i="13"/>
  <c r="M35" i="13" s="1"/>
  <c r="F35" i="12"/>
  <c r="L35" i="12"/>
  <c r="M35" i="12" s="1"/>
  <c r="F35" i="11"/>
  <c r="L35" i="11"/>
  <c r="M35" i="11" s="1"/>
  <c r="B35" i="1"/>
  <c r="D35" i="1"/>
  <c r="H35" i="1"/>
  <c r="J35" i="1"/>
  <c r="F35" i="2"/>
  <c r="G35" i="2"/>
  <c r="L35" i="2"/>
  <c r="M35" i="2" s="1"/>
  <c r="F35" i="3"/>
  <c r="G35" i="3" s="1"/>
  <c r="L35" i="3"/>
  <c r="M35" i="3"/>
  <c r="F35" i="4"/>
  <c r="G35" i="4" s="1"/>
  <c r="L35" i="4"/>
  <c r="M35" i="4"/>
  <c r="F35" i="5"/>
  <c r="G35" i="5" s="1"/>
  <c r="L35" i="5"/>
  <c r="M35" i="5" s="1"/>
  <c r="F35" i="6"/>
  <c r="G35" i="6" s="1"/>
  <c r="L35" i="6"/>
  <c r="M35" i="6" s="1"/>
  <c r="F35" i="7"/>
  <c r="G35" i="7" s="1"/>
  <c r="L35" i="7"/>
  <c r="M35" i="7" s="1"/>
  <c r="J35" i="54"/>
  <c r="F35" i="37"/>
  <c r="G35" i="37" s="1"/>
  <c r="L35" i="37"/>
  <c r="M35" i="37" s="1"/>
  <c r="F35" i="38"/>
  <c r="G35" i="38" s="1"/>
  <c r="L35" i="38"/>
  <c r="M35" i="38" s="1"/>
  <c r="F35" i="39"/>
  <c r="G35" i="39" s="1"/>
  <c r="L35" i="39"/>
  <c r="M35" i="39" s="1"/>
  <c r="F35" i="40"/>
  <c r="G35" i="40" s="1"/>
  <c r="L35" i="40"/>
  <c r="M35" i="40" s="1"/>
  <c r="F35" i="41"/>
  <c r="G35" i="41" s="1"/>
  <c r="L35" i="41"/>
  <c r="M35" i="41" s="1"/>
  <c r="F35" i="42"/>
  <c r="G35" i="42" s="1"/>
  <c r="L35" i="42"/>
  <c r="M35" i="42" s="1"/>
  <c r="F35" i="43"/>
  <c r="G35" i="43" s="1"/>
  <c r="L35" i="43"/>
  <c r="M35" i="43"/>
  <c r="F35" i="44"/>
  <c r="G35" i="44" s="1"/>
  <c r="L35" i="44"/>
  <c r="M35" i="44" s="1"/>
  <c r="F35" i="45"/>
  <c r="G35" i="45" s="1"/>
  <c r="L35" i="45"/>
  <c r="M35" i="45" s="1"/>
  <c r="F35" i="46"/>
  <c r="G35" i="46" s="1"/>
  <c r="L35" i="46"/>
  <c r="M35" i="46"/>
  <c r="F35" i="47"/>
  <c r="G35" i="47" s="1"/>
  <c r="L35" i="47"/>
  <c r="M35" i="47" s="1"/>
  <c r="F35" i="48"/>
  <c r="G35" i="48" s="1"/>
  <c r="L35" i="48"/>
  <c r="M35" i="48" s="1"/>
  <c r="F35" i="49"/>
  <c r="G35" i="49" s="1"/>
  <c r="L35" i="49"/>
  <c r="M35" i="49" s="1"/>
  <c r="F35" i="50"/>
  <c r="G35" i="50" s="1"/>
  <c r="L35" i="50"/>
  <c r="M35" i="50" s="1"/>
  <c r="M35" i="30"/>
  <c r="M35" i="26"/>
  <c r="M35" i="31"/>
  <c r="M35" i="22"/>
  <c r="M35" i="24"/>
  <c r="M35" i="27"/>
  <c r="M35" i="29"/>
  <c r="L49" i="19"/>
  <c r="L48" i="19"/>
  <c r="L47" i="19"/>
  <c r="L46" i="19"/>
  <c r="M46" i="19" s="1"/>
  <c r="L45" i="19"/>
  <c r="M45" i="19" s="1"/>
  <c r="L52" i="19"/>
  <c r="L70" i="19"/>
  <c r="L69" i="19"/>
  <c r="L68" i="19"/>
  <c r="L67" i="19"/>
  <c r="L66" i="19"/>
  <c r="L65" i="19"/>
  <c r="L64" i="19"/>
  <c r="L63" i="19"/>
  <c r="L62" i="19"/>
  <c r="L61" i="19"/>
  <c r="L60" i="19"/>
  <c r="L77" i="19"/>
  <c r="L76" i="19"/>
  <c r="L74" i="19"/>
  <c r="L73" i="19"/>
  <c r="L79" i="19"/>
  <c r="M51" i="19" s="1"/>
  <c r="F51" i="1"/>
  <c r="G51" i="1" s="1"/>
  <c r="F51" i="59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8" i="18"/>
  <c r="F39" i="18"/>
  <c r="F40" i="18"/>
  <c r="F41" i="18"/>
  <c r="F42" i="18"/>
  <c r="F45" i="18"/>
  <c r="F46" i="18"/>
  <c r="F47" i="18"/>
  <c r="F48" i="18"/>
  <c r="F49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3" i="18"/>
  <c r="F74" i="18"/>
  <c r="F76" i="18"/>
  <c r="F77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8" i="17"/>
  <c r="F39" i="17"/>
  <c r="F40" i="17"/>
  <c r="F41" i="17"/>
  <c r="F42" i="17"/>
  <c r="F44" i="17"/>
  <c r="F45" i="17"/>
  <c r="G45" i="17" s="1"/>
  <c r="F46" i="17"/>
  <c r="G46" i="17" s="1"/>
  <c r="F47" i="17"/>
  <c r="G47" i="17" s="1"/>
  <c r="F48" i="17"/>
  <c r="F49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2" i="17"/>
  <c r="F73" i="17"/>
  <c r="F74" i="17"/>
  <c r="F75" i="17"/>
  <c r="F76" i="17"/>
  <c r="F77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8" i="16"/>
  <c r="F39" i="16"/>
  <c r="F40" i="16"/>
  <c r="F41" i="16"/>
  <c r="F45" i="16"/>
  <c r="F46" i="16"/>
  <c r="F47" i="16"/>
  <c r="F48" i="16"/>
  <c r="F49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3" i="16"/>
  <c r="F74" i="16"/>
  <c r="F76" i="16"/>
  <c r="F77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9" i="14"/>
  <c r="F40" i="14"/>
  <c r="F41" i="14"/>
  <c r="F42" i="14"/>
  <c r="F45" i="14"/>
  <c r="F46" i="14"/>
  <c r="F47" i="14"/>
  <c r="F48" i="14"/>
  <c r="F49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3" i="14"/>
  <c r="F74" i="14"/>
  <c r="F76" i="14"/>
  <c r="F77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8" i="13"/>
  <c r="F39" i="13"/>
  <c r="F40" i="13"/>
  <c r="F41" i="13"/>
  <c r="F42" i="13"/>
  <c r="F45" i="13"/>
  <c r="F46" i="13"/>
  <c r="F47" i="13"/>
  <c r="F48" i="13"/>
  <c r="F49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3" i="13"/>
  <c r="F74" i="13"/>
  <c r="F76" i="13"/>
  <c r="F77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9" i="12"/>
  <c r="F41" i="12"/>
  <c r="F42" i="12"/>
  <c r="F45" i="12"/>
  <c r="F46" i="12"/>
  <c r="F47" i="12"/>
  <c r="F48" i="12"/>
  <c r="F49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3" i="12"/>
  <c r="F74" i="12"/>
  <c r="F76" i="12"/>
  <c r="F77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9" i="11"/>
  <c r="F41" i="11"/>
  <c r="F42" i="11"/>
  <c r="F45" i="11"/>
  <c r="F46" i="11"/>
  <c r="F47" i="11"/>
  <c r="F48" i="11"/>
  <c r="F49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3" i="11"/>
  <c r="F74" i="11"/>
  <c r="F76" i="11"/>
  <c r="F77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8" i="19"/>
  <c r="F39" i="19"/>
  <c r="F40" i="19"/>
  <c r="F41" i="19"/>
  <c r="F42" i="19"/>
  <c r="F45" i="19"/>
  <c r="F46" i="19"/>
  <c r="F47" i="19"/>
  <c r="F48" i="19"/>
  <c r="F49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3" i="19"/>
  <c r="F74" i="19"/>
  <c r="F76" i="19"/>
  <c r="F77" i="19"/>
  <c r="F13" i="18"/>
  <c r="F13" i="17"/>
  <c r="F13" i="16"/>
  <c r="F13" i="14"/>
  <c r="F13" i="13"/>
  <c r="F13" i="12"/>
  <c r="F13" i="11"/>
  <c r="F13" i="19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9" i="1"/>
  <c r="B41" i="1"/>
  <c r="F41" i="1" s="1"/>
  <c r="C41" i="1" s="1"/>
  <c r="B45" i="1"/>
  <c r="B46" i="1"/>
  <c r="B47" i="1"/>
  <c r="B48" i="1"/>
  <c r="B49" i="1"/>
  <c r="B52" i="1"/>
  <c r="B54" i="1"/>
  <c r="B55" i="1"/>
  <c r="B56" i="1"/>
  <c r="B57" i="1"/>
  <c r="B58" i="1"/>
  <c r="B59" i="1"/>
  <c r="B61" i="1"/>
  <c r="B62" i="1"/>
  <c r="B63" i="1"/>
  <c r="B64" i="1"/>
  <c r="B65" i="1"/>
  <c r="B66" i="1"/>
  <c r="B67" i="1"/>
  <c r="B68" i="1"/>
  <c r="B69" i="1"/>
  <c r="B70" i="1"/>
  <c r="B73" i="1"/>
  <c r="B74" i="1"/>
  <c r="F74" i="1" s="1"/>
  <c r="E74" i="1" s="1"/>
  <c r="B76" i="1"/>
  <c r="B77" i="1"/>
  <c r="B79" i="1"/>
  <c r="D13" i="1"/>
  <c r="D14" i="1"/>
  <c r="D15" i="1"/>
  <c r="F15" i="1" s="1"/>
  <c r="C15" i="1" s="1"/>
  <c r="D16" i="1"/>
  <c r="D17" i="1"/>
  <c r="F17" i="1" s="1"/>
  <c r="E17" i="1" s="1"/>
  <c r="D18" i="1"/>
  <c r="D19" i="1"/>
  <c r="F19" i="1" s="1"/>
  <c r="E19" i="1" s="1"/>
  <c r="D20" i="1"/>
  <c r="D21" i="1"/>
  <c r="F21" i="1" s="1"/>
  <c r="C21" i="1" s="1"/>
  <c r="D22" i="1"/>
  <c r="D23" i="1"/>
  <c r="F23" i="1" s="1"/>
  <c r="E23" i="1" s="1"/>
  <c r="D24" i="1"/>
  <c r="D25" i="1"/>
  <c r="D26" i="1"/>
  <c r="D27" i="1"/>
  <c r="F27" i="1" s="1"/>
  <c r="D28" i="1"/>
  <c r="D29" i="1"/>
  <c r="F29" i="1" s="1"/>
  <c r="E29" i="1" s="1"/>
  <c r="D30" i="1"/>
  <c r="D31" i="1"/>
  <c r="D32" i="1"/>
  <c r="D33" i="1"/>
  <c r="D34" i="1"/>
  <c r="D39" i="1"/>
  <c r="D41" i="1"/>
  <c r="D45" i="1"/>
  <c r="F45" i="1" s="1"/>
  <c r="E45" i="1" s="1"/>
  <c r="D46" i="1"/>
  <c r="D47" i="1"/>
  <c r="D48" i="1"/>
  <c r="D49" i="1"/>
  <c r="F49" i="1" s="1"/>
  <c r="D52" i="1"/>
  <c r="D54" i="1"/>
  <c r="D55" i="1"/>
  <c r="D56" i="1"/>
  <c r="D57" i="1"/>
  <c r="F57" i="1" s="1"/>
  <c r="E57" i="1" s="1"/>
  <c r="D58" i="1"/>
  <c r="D59" i="1"/>
  <c r="D61" i="1"/>
  <c r="D62" i="1"/>
  <c r="F62" i="1" s="1"/>
  <c r="E62" i="1" s="1"/>
  <c r="D63" i="1"/>
  <c r="D64" i="1"/>
  <c r="D65" i="1"/>
  <c r="F65" i="1" s="1"/>
  <c r="C65" i="1" s="1"/>
  <c r="D66" i="1"/>
  <c r="D67" i="1"/>
  <c r="D68" i="1"/>
  <c r="D69" i="1"/>
  <c r="F69" i="1" s="1"/>
  <c r="D70" i="1"/>
  <c r="F70" i="1" s="1"/>
  <c r="D73" i="1"/>
  <c r="D74" i="1"/>
  <c r="D76" i="1"/>
  <c r="F76" i="1" s="1"/>
  <c r="D77" i="1"/>
  <c r="F77" i="1" s="1"/>
  <c r="D79" i="1"/>
  <c r="L79" i="3"/>
  <c r="M51" i="3"/>
  <c r="F79" i="3"/>
  <c r="L77" i="3"/>
  <c r="F77" i="3"/>
  <c r="L76" i="3"/>
  <c r="F76" i="3"/>
  <c r="L74" i="3"/>
  <c r="F74" i="3"/>
  <c r="L73" i="3"/>
  <c r="F73" i="3"/>
  <c r="L70" i="3"/>
  <c r="F70" i="3"/>
  <c r="L69" i="3"/>
  <c r="F69" i="3"/>
  <c r="L68" i="3"/>
  <c r="F68" i="3"/>
  <c r="L67" i="3"/>
  <c r="F67" i="3"/>
  <c r="L66" i="3"/>
  <c r="F66" i="3"/>
  <c r="L65" i="3"/>
  <c r="F65" i="3"/>
  <c r="L64" i="3"/>
  <c r="F64" i="3"/>
  <c r="L63" i="3"/>
  <c r="F63" i="3"/>
  <c r="L62" i="3"/>
  <c r="F62" i="3"/>
  <c r="L61" i="3"/>
  <c r="F61" i="3"/>
  <c r="L60" i="3"/>
  <c r="L59" i="3"/>
  <c r="F59" i="3"/>
  <c r="L58" i="3"/>
  <c r="F58" i="3"/>
  <c r="L57" i="3"/>
  <c r="F57" i="3"/>
  <c r="L56" i="3"/>
  <c r="F56" i="3"/>
  <c r="L55" i="3"/>
  <c r="F55" i="3"/>
  <c r="L54" i="3"/>
  <c r="F54" i="3"/>
  <c r="L52" i="3"/>
  <c r="F52" i="3"/>
  <c r="L49" i="3"/>
  <c r="F49" i="3"/>
  <c r="L48" i="3"/>
  <c r="M48" i="3"/>
  <c r="F48" i="3"/>
  <c r="L47" i="3"/>
  <c r="M47" i="3" s="1"/>
  <c r="F47" i="3"/>
  <c r="G47" i="3" s="1"/>
  <c r="L46" i="3"/>
  <c r="M46" i="3" s="1"/>
  <c r="F46" i="3"/>
  <c r="G46" i="3" s="1"/>
  <c r="L45" i="3"/>
  <c r="M45" i="3" s="1"/>
  <c r="F45" i="3"/>
  <c r="G45" i="3" s="1"/>
  <c r="L42" i="3"/>
  <c r="F42" i="3"/>
  <c r="L41" i="3"/>
  <c r="F41" i="3"/>
  <c r="L39" i="3"/>
  <c r="F39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15" i="3"/>
  <c r="F15" i="3"/>
  <c r="M48" i="26"/>
  <c r="M47" i="26"/>
  <c r="M45" i="26"/>
  <c r="M51" i="26"/>
  <c r="L59" i="26"/>
  <c r="L58" i="26"/>
  <c r="L57" i="26"/>
  <c r="L56" i="26"/>
  <c r="L55" i="26"/>
  <c r="L54" i="26"/>
  <c r="L15" i="26"/>
  <c r="G51" i="26"/>
  <c r="M46" i="27"/>
  <c r="M45" i="27"/>
  <c r="M51" i="27"/>
  <c r="L59" i="27"/>
  <c r="L58" i="27"/>
  <c r="L57" i="27"/>
  <c r="L56" i="27"/>
  <c r="L55" i="27"/>
  <c r="L54" i="27"/>
  <c r="L15" i="27"/>
  <c r="G47" i="27"/>
  <c r="F15" i="27"/>
  <c r="M48" i="28"/>
  <c r="M47" i="28"/>
  <c r="M46" i="28"/>
  <c r="L59" i="28"/>
  <c r="L58" i="28"/>
  <c r="L57" i="28"/>
  <c r="L56" i="28"/>
  <c r="L55" i="28"/>
  <c r="L54" i="28"/>
  <c r="L15" i="28"/>
  <c r="L77" i="31"/>
  <c r="L76" i="31"/>
  <c r="L74" i="31"/>
  <c r="L73" i="31"/>
  <c r="L70" i="31"/>
  <c r="L69" i="31"/>
  <c r="L68" i="31"/>
  <c r="L67" i="31"/>
  <c r="L66" i="31"/>
  <c r="L65" i="31"/>
  <c r="L64" i="31"/>
  <c r="L63" i="31"/>
  <c r="L62" i="31"/>
  <c r="L61" i="31"/>
  <c r="L49" i="31"/>
  <c r="L48" i="31"/>
  <c r="M48" i="31" s="1"/>
  <c r="L47" i="31"/>
  <c r="M47" i="31"/>
  <c r="L46" i="31"/>
  <c r="L45" i="31"/>
  <c r="L42" i="31"/>
  <c r="L41" i="31"/>
  <c r="L39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52" i="31"/>
  <c r="L79" i="31"/>
  <c r="M51" i="31" s="1"/>
  <c r="L59" i="31"/>
  <c r="L58" i="31"/>
  <c r="L57" i="31"/>
  <c r="L56" i="31"/>
  <c r="L55" i="31"/>
  <c r="L54" i="31"/>
  <c r="L15" i="31"/>
  <c r="G47" i="31"/>
  <c r="G46" i="31"/>
  <c r="G45" i="31"/>
  <c r="G51" i="31"/>
  <c r="F15" i="31"/>
  <c r="H77" i="32"/>
  <c r="H77" i="53" s="1"/>
  <c r="J77" i="32"/>
  <c r="J77" i="53" s="1"/>
  <c r="H76" i="32"/>
  <c r="H76" i="53" s="1"/>
  <c r="J76" i="32"/>
  <c r="J76" i="53" s="1"/>
  <c r="H74" i="32"/>
  <c r="H74" i="53" s="1"/>
  <c r="J74" i="32"/>
  <c r="J74" i="53" s="1"/>
  <c r="H73" i="32"/>
  <c r="J73" i="32"/>
  <c r="J73" i="53" s="1"/>
  <c r="H70" i="32"/>
  <c r="J70" i="32"/>
  <c r="J70" i="53" s="1"/>
  <c r="H69" i="32"/>
  <c r="H69" i="53" s="1"/>
  <c r="J69" i="32"/>
  <c r="J69" i="53" s="1"/>
  <c r="H68" i="32"/>
  <c r="J68" i="32"/>
  <c r="H67" i="32"/>
  <c r="H67" i="53" s="1"/>
  <c r="J67" i="32"/>
  <c r="H65" i="32"/>
  <c r="H65" i="53" s="1"/>
  <c r="J65" i="32"/>
  <c r="H64" i="32"/>
  <c r="J64" i="32"/>
  <c r="J64" i="53" s="1"/>
  <c r="H63" i="32"/>
  <c r="J63" i="32"/>
  <c r="J63" i="53" s="1"/>
  <c r="H62" i="32"/>
  <c r="H62" i="53" s="1"/>
  <c r="J62" i="32"/>
  <c r="J62" i="53" s="1"/>
  <c r="H61" i="32"/>
  <c r="H61" i="53" s="1"/>
  <c r="J61" i="32"/>
  <c r="J61" i="53" s="1"/>
  <c r="H59" i="32"/>
  <c r="H59" i="53" s="1"/>
  <c r="H57" i="32"/>
  <c r="H56" i="32"/>
  <c r="H56" i="53" s="1"/>
  <c r="H55" i="32"/>
  <c r="H54" i="32"/>
  <c r="H54" i="53" s="1"/>
  <c r="J59" i="32"/>
  <c r="J59" i="53" s="1"/>
  <c r="J57" i="32"/>
  <c r="J57" i="53" s="1"/>
  <c r="J56" i="32"/>
  <c r="J56" i="53" s="1"/>
  <c r="J55" i="32"/>
  <c r="J54" i="32"/>
  <c r="J54" i="53" s="1"/>
  <c r="J58" i="32"/>
  <c r="H66" i="32"/>
  <c r="J66" i="32"/>
  <c r="J66" i="53" s="1"/>
  <c r="H49" i="32"/>
  <c r="J49" i="32"/>
  <c r="J49" i="53" s="1"/>
  <c r="H48" i="32"/>
  <c r="J48" i="32"/>
  <c r="H47" i="32"/>
  <c r="H47" i="53" s="1"/>
  <c r="J47" i="32"/>
  <c r="H46" i="32"/>
  <c r="H46" i="53" s="1"/>
  <c r="J46" i="32"/>
  <c r="J46" i="53" s="1"/>
  <c r="H45" i="32"/>
  <c r="H45" i="53" s="1"/>
  <c r="J45" i="32"/>
  <c r="J45" i="53" s="1"/>
  <c r="J41" i="32"/>
  <c r="H39" i="53"/>
  <c r="J39" i="32"/>
  <c r="H34" i="32"/>
  <c r="H34" i="53" s="1"/>
  <c r="J34" i="32"/>
  <c r="H29" i="32"/>
  <c r="J29" i="32"/>
  <c r="J29" i="53" s="1"/>
  <c r="H28" i="32"/>
  <c r="H28" i="53" s="1"/>
  <c r="J28" i="32"/>
  <c r="J28" i="53" s="1"/>
  <c r="H26" i="32"/>
  <c r="H26" i="53" s="1"/>
  <c r="J26" i="32"/>
  <c r="J26" i="53" s="1"/>
  <c r="H27" i="32"/>
  <c r="H27" i="53" s="1"/>
  <c r="J27" i="32"/>
  <c r="J27" i="53" s="1"/>
  <c r="H25" i="32"/>
  <c r="H25" i="53" s="1"/>
  <c r="J25" i="32"/>
  <c r="H24" i="32"/>
  <c r="H24" i="53" s="1"/>
  <c r="J24" i="32"/>
  <c r="H23" i="32"/>
  <c r="H23" i="53" s="1"/>
  <c r="J23" i="32"/>
  <c r="H22" i="32"/>
  <c r="J22" i="32"/>
  <c r="J22" i="53" s="1"/>
  <c r="H21" i="32"/>
  <c r="J21" i="32"/>
  <c r="J21" i="53" s="1"/>
  <c r="H20" i="32"/>
  <c r="J20" i="32"/>
  <c r="J20" i="53" s="1"/>
  <c r="H19" i="32"/>
  <c r="H19" i="53" s="1"/>
  <c r="J19" i="32"/>
  <c r="H18" i="32"/>
  <c r="H18" i="53" s="1"/>
  <c r="J18" i="32"/>
  <c r="H17" i="32"/>
  <c r="H17" i="53" s="1"/>
  <c r="J17" i="32"/>
  <c r="H16" i="32"/>
  <c r="H16" i="53" s="1"/>
  <c r="J16" i="32"/>
  <c r="J16" i="53" s="1"/>
  <c r="J14" i="32"/>
  <c r="J14" i="53" s="1"/>
  <c r="J13" i="32"/>
  <c r="J13" i="53" s="1"/>
  <c r="H30" i="32"/>
  <c r="H30" i="53" s="1"/>
  <c r="J30" i="32"/>
  <c r="J30" i="53" s="1"/>
  <c r="H31" i="32"/>
  <c r="H31" i="53" s="1"/>
  <c r="J31" i="32"/>
  <c r="J31" i="53" s="1"/>
  <c r="H32" i="32"/>
  <c r="H32" i="53" s="1"/>
  <c r="J32" i="32"/>
  <c r="J32" i="53" s="1"/>
  <c r="H52" i="32"/>
  <c r="H52" i="53" s="1"/>
  <c r="J52" i="32"/>
  <c r="J52" i="53" s="1"/>
  <c r="H79" i="32"/>
  <c r="H79" i="53" s="1"/>
  <c r="J79" i="32"/>
  <c r="H58" i="32"/>
  <c r="H58" i="53" s="1"/>
  <c r="H33" i="32"/>
  <c r="H33" i="53" s="1"/>
  <c r="J33" i="32"/>
  <c r="B39" i="53"/>
  <c r="B34" i="32"/>
  <c r="B34" i="53" s="1"/>
  <c r="D34" i="32"/>
  <c r="B29" i="32"/>
  <c r="B29" i="53" s="1"/>
  <c r="D29" i="32"/>
  <c r="D29" i="53" s="1"/>
  <c r="B28" i="32"/>
  <c r="D28" i="32"/>
  <c r="D28" i="53" s="1"/>
  <c r="B26" i="32"/>
  <c r="D26" i="32"/>
  <c r="D26" i="53" s="1"/>
  <c r="B27" i="32"/>
  <c r="B27" i="53" s="1"/>
  <c r="D27" i="32"/>
  <c r="D27" i="53" s="1"/>
  <c r="B25" i="32"/>
  <c r="B25" i="53" s="1"/>
  <c r="D25" i="32"/>
  <c r="D25" i="53" s="1"/>
  <c r="B24" i="32"/>
  <c r="B24" i="53" s="1"/>
  <c r="D24" i="32"/>
  <c r="B23" i="32"/>
  <c r="D23" i="32"/>
  <c r="D23" i="53" s="1"/>
  <c r="B22" i="32"/>
  <c r="B22" i="53" s="1"/>
  <c r="D22" i="32"/>
  <c r="D22" i="53" s="1"/>
  <c r="B21" i="32"/>
  <c r="B21" i="53" s="1"/>
  <c r="D21" i="32"/>
  <c r="B20" i="32"/>
  <c r="D20" i="32"/>
  <c r="D20" i="53" s="1"/>
  <c r="B19" i="32"/>
  <c r="D19" i="32"/>
  <c r="B18" i="32"/>
  <c r="B18" i="53" s="1"/>
  <c r="D18" i="32"/>
  <c r="B17" i="32"/>
  <c r="D17" i="32"/>
  <c r="D17" i="53" s="1"/>
  <c r="B16" i="32"/>
  <c r="B16" i="53" s="1"/>
  <c r="D16" i="32"/>
  <c r="B14" i="53"/>
  <c r="B30" i="32"/>
  <c r="D30" i="32"/>
  <c r="D30" i="53" s="1"/>
  <c r="B31" i="32"/>
  <c r="D31" i="32"/>
  <c r="D31" i="53" s="1"/>
  <c r="B32" i="32"/>
  <c r="D32" i="32"/>
  <c r="B33" i="32"/>
  <c r="B33" i="53" s="1"/>
  <c r="D33" i="32"/>
  <c r="D33" i="53" s="1"/>
  <c r="L42" i="54"/>
  <c r="K42" i="54"/>
  <c r="M48" i="24"/>
  <c r="M47" i="24"/>
  <c r="M51" i="24"/>
  <c r="L59" i="24"/>
  <c r="L58" i="24"/>
  <c r="L57" i="24"/>
  <c r="L56" i="24"/>
  <c r="L55" i="24"/>
  <c r="L54" i="24"/>
  <c r="L15" i="24"/>
  <c r="M45" i="50"/>
  <c r="M51" i="50"/>
  <c r="G48" i="50"/>
  <c r="G47" i="50"/>
  <c r="G46" i="50"/>
  <c r="G45" i="50"/>
  <c r="G51" i="50"/>
  <c r="L59" i="50"/>
  <c r="L58" i="50"/>
  <c r="L57" i="50"/>
  <c r="L56" i="50"/>
  <c r="L55" i="50"/>
  <c r="L54" i="50"/>
  <c r="L15" i="50"/>
  <c r="F15" i="50"/>
  <c r="M45" i="49"/>
  <c r="M51" i="49"/>
  <c r="F77" i="49"/>
  <c r="F76" i="49"/>
  <c r="F78" i="49" s="1"/>
  <c r="F74" i="49"/>
  <c r="F73" i="49"/>
  <c r="F70" i="49"/>
  <c r="F69" i="49"/>
  <c r="F68" i="49"/>
  <c r="F67" i="49"/>
  <c r="F66" i="49"/>
  <c r="F65" i="49"/>
  <c r="F64" i="49"/>
  <c r="F63" i="49"/>
  <c r="F62" i="49"/>
  <c r="F61" i="49"/>
  <c r="F59" i="49"/>
  <c r="F57" i="49"/>
  <c r="F56" i="49"/>
  <c r="F55" i="49"/>
  <c r="F54" i="49"/>
  <c r="F58" i="49"/>
  <c r="F49" i="49"/>
  <c r="F48" i="49"/>
  <c r="G48" i="49" s="1"/>
  <c r="F47" i="49"/>
  <c r="G47" i="49" s="1"/>
  <c r="F46" i="49"/>
  <c r="F45" i="49"/>
  <c r="G45" i="49" s="1"/>
  <c r="F42" i="49"/>
  <c r="F41" i="49"/>
  <c r="F39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52" i="49"/>
  <c r="F79" i="49"/>
  <c r="G51" i="49"/>
  <c r="L59" i="49"/>
  <c r="L58" i="49"/>
  <c r="L57" i="49"/>
  <c r="L56" i="49"/>
  <c r="L55" i="49"/>
  <c r="L54" i="49"/>
  <c r="L15" i="49"/>
  <c r="F15" i="49"/>
  <c r="M46" i="48"/>
  <c r="M45" i="48"/>
  <c r="M51" i="48"/>
  <c r="G46" i="48"/>
  <c r="G51" i="48"/>
  <c r="L59" i="48"/>
  <c r="L58" i="48"/>
  <c r="L57" i="48"/>
  <c r="L56" i="48"/>
  <c r="L55" i="48"/>
  <c r="L54" i="48"/>
  <c r="L15" i="48"/>
  <c r="F15" i="48"/>
  <c r="L77" i="47"/>
  <c r="L76" i="47"/>
  <c r="L74" i="47"/>
  <c r="L73" i="47"/>
  <c r="L70" i="47"/>
  <c r="L69" i="47"/>
  <c r="L68" i="47"/>
  <c r="L67" i="47"/>
  <c r="L66" i="47"/>
  <c r="L65" i="47"/>
  <c r="L64" i="47"/>
  <c r="L63" i="47"/>
  <c r="L62" i="47"/>
  <c r="L61" i="47"/>
  <c r="L60" i="47"/>
  <c r="L49" i="47"/>
  <c r="L48" i="47"/>
  <c r="L47" i="47"/>
  <c r="L46" i="47"/>
  <c r="L45" i="47"/>
  <c r="M45" i="47" s="1"/>
  <c r="L42" i="47"/>
  <c r="L41" i="47"/>
  <c r="L39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52" i="47"/>
  <c r="L79" i="47"/>
  <c r="M51" i="47" s="1"/>
  <c r="F77" i="47"/>
  <c r="F76" i="47"/>
  <c r="F74" i="47"/>
  <c r="F73" i="47"/>
  <c r="F70" i="47"/>
  <c r="F69" i="47"/>
  <c r="F68" i="47"/>
  <c r="F67" i="47"/>
  <c r="F66" i="47"/>
  <c r="F65" i="47"/>
  <c r="F64" i="47"/>
  <c r="F63" i="47"/>
  <c r="F62" i="47"/>
  <c r="F61" i="47"/>
  <c r="F59" i="47"/>
  <c r="F57" i="47"/>
  <c r="F56" i="47"/>
  <c r="F55" i="47"/>
  <c r="F54" i="47"/>
  <c r="F58" i="47"/>
  <c r="F49" i="47"/>
  <c r="F48" i="47"/>
  <c r="F47" i="47"/>
  <c r="G47" i="47" s="1"/>
  <c r="F46" i="47"/>
  <c r="F45" i="47"/>
  <c r="F42" i="47"/>
  <c r="F41" i="47"/>
  <c r="F39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52" i="47"/>
  <c r="F79" i="47"/>
  <c r="G51" i="47" s="1"/>
  <c r="L59" i="47"/>
  <c r="L58" i="47"/>
  <c r="L57" i="47"/>
  <c r="L56" i="47"/>
  <c r="L55" i="47"/>
  <c r="L54" i="47"/>
  <c r="L15" i="47"/>
  <c r="F15" i="47"/>
  <c r="L77" i="46"/>
  <c r="L76" i="46"/>
  <c r="L74" i="46"/>
  <c r="L78" i="46" s="1"/>
  <c r="L73" i="46"/>
  <c r="L70" i="46"/>
  <c r="L69" i="46"/>
  <c r="L68" i="46"/>
  <c r="L67" i="46"/>
  <c r="L66" i="46"/>
  <c r="L65" i="46"/>
  <c r="L64" i="46"/>
  <c r="L63" i="46"/>
  <c r="L62" i="46"/>
  <c r="L61" i="46"/>
  <c r="L60" i="46"/>
  <c r="L49" i="46"/>
  <c r="L48" i="46"/>
  <c r="M48" i="46"/>
  <c r="L47" i="46"/>
  <c r="M47" i="46" s="1"/>
  <c r="L46" i="46"/>
  <c r="L45" i="46"/>
  <c r="M45" i="46"/>
  <c r="L42" i="46"/>
  <c r="L41" i="46"/>
  <c r="L39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52" i="46"/>
  <c r="L79" i="46"/>
  <c r="M51" i="46" s="1"/>
  <c r="G46" i="46"/>
  <c r="G51" i="46"/>
  <c r="L59" i="46"/>
  <c r="L58" i="46"/>
  <c r="L57" i="46"/>
  <c r="L56" i="46"/>
  <c r="L55" i="46"/>
  <c r="L54" i="46"/>
  <c r="L15" i="46"/>
  <c r="F15" i="46"/>
  <c r="M48" i="45"/>
  <c r="M45" i="45"/>
  <c r="M51" i="45"/>
  <c r="F77" i="45"/>
  <c r="F76" i="45"/>
  <c r="F74" i="45"/>
  <c r="F73" i="45"/>
  <c r="F78" i="45"/>
  <c r="F70" i="45"/>
  <c r="F69" i="45"/>
  <c r="F68" i="45"/>
  <c r="F67" i="45"/>
  <c r="F66" i="45"/>
  <c r="F65" i="45"/>
  <c r="F64" i="45"/>
  <c r="F63" i="45"/>
  <c r="F62" i="45"/>
  <c r="F61" i="45"/>
  <c r="F59" i="45"/>
  <c r="F57" i="45"/>
  <c r="F56" i="45"/>
  <c r="F55" i="45"/>
  <c r="F54" i="45"/>
  <c r="F58" i="45"/>
  <c r="F49" i="45"/>
  <c r="F48" i="45"/>
  <c r="F47" i="45"/>
  <c r="G47" i="45"/>
  <c r="F46" i="45"/>
  <c r="F45" i="45"/>
  <c r="G45" i="45"/>
  <c r="F42" i="45"/>
  <c r="F41" i="45"/>
  <c r="F39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52" i="45"/>
  <c r="F79" i="45"/>
  <c r="G51" i="45" s="1"/>
  <c r="L59" i="45"/>
  <c r="L58" i="45"/>
  <c r="L57" i="45"/>
  <c r="L56" i="45"/>
  <c r="L55" i="45"/>
  <c r="L54" i="45"/>
  <c r="L15" i="45"/>
  <c r="F15" i="45"/>
  <c r="L77" i="44"/>
  <c r="L76" i="44"/>
  <c r="L74" i="44"/>
  <c r="L73" i="44"/>
  <c r="L70" i="44"/>
  <c r="L69" i="44"/>
  <c r="L68" i="44"/>
  <c r="L67" i="44"/>
  <c r="L66" i="44"/>
  <c r="L65" i="44"/>
  <c r="L64" i="44"/>
  <c r="L63" i="44"/>
  <c r="L62" i="44"/>
  <c r="L61" i="44"/>
  <c r="L60" i="44"/>
  <c r="L49" i="44"/>
  <c r="L48" i="44"/>
  <c r="L47" i="44"/>
  <c r="M47" i="44" s="1"/>
  <c r="L46" i="44"/>
  <c r="L45" i="44"/>
  <c r="M45" i="44"/>
  <c r="L42" i="44"/>
  <c r="L41" i="44"/>
  <c r="L39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52" i="44"/>
  <c r="L79" i="44"/>
  <c r="M51" i="44"/>
  <c r="F77" i="44"/>
  <c r="F76" i="44"/>
  <c r="F74" i="44"/>
  <c r="F73" i="44"/>
  <c r="F78" i="44"/>
  <c r="F70" i="44"/>
  <c r="F69" i="44"/>
  <c r="F68" i="44"/>
  <c r="F67" i="44"/>
  <c r="F66" i="44"/>
  <c r="F65" i="44"/>
  <c r="F64" i="44"/>
  <c r="F63" i="44"/>
  <c r="F62" i="44"/>
  <c r="F61" i="44"/>
  <c r="F59" i="44"/>
  <c r="F57" i="44"/>
  <c r="F56" i="44"/>
  <c r="F55" i="44"/>
  <c r="F54" i="44"/>
  <c r="F58" i="44"/>
  <c r="F49" i="44"/>
  <c r="F48" i="44"/>
  <c r="F47" i="44"/>
  <c r="G47" i="44"/>
  <c r="F46" i="44"/>
  <c r="F45" i="44"/>
  <c r="G45" i="44" s="1"/>
  <c r="F42" i="44"/>
  <c r="F41" i="44"/>
  <c r="F39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52" i="44"/>
  <c r="F79" i="44"/>
  <c r="G51" i="44" s="1"/>
  <c r="L59" i="44"/>
  <c r="L58" i="44"/>
  <c r="L57" i="44"/>
  <c r="L56" i="44"/>
  <c r="L55" i="44"/>
  <c r="L54" i="44"/>
  <c r="L15" i="44"/>
  <c r="F15" i="44"/>
  <c r="M47" i="43"/>
  <c r="M46" i="43"/>
  <c r="M51" i="43"/>
  <c r="G48" i="43"/>
  <c r="G46" i="43"/>
  <c r="G51" i="43"/>
  <c r="L59" i="43"/>
  <c r="L58" i="43"/>
  <c r="L57" i="43"/>
  <c r="L56" i="43"/>
  <c r="L55" i="43"/>
  <c r="L54" i="43"/>
  <c r="L15" i="43"/>
  <c r="F15" i="43"/>
  <c r="L77" i="42"/>
  <c r="L76" i="42"/>
  <c r="L74" i="42"/>
  <c r="L73" i="42"/>
  <c r="L70" i="42"/>
  <c r="L69" i="42"/>
  <c r="L68" i="42"/>
  <c r="L67" i="42"/>
  <c r="L66" i="42"/>
  <c r="L65" i="42"/>
  <c r="L64" i="42"/>
  <c r="L63" i="42"/>
  <c r="L62" i="42"/>
  <c r="L61" i="42"/>
  <c r="L60" i="42"/>
  <c r="L49" i="42"/>
  <c r="L48" i="42"/>
  <c r="M48" i="42" s="1"/>
  <c r="L47" i="42"/>
  <c r="M47" i="42" s="1"/>
  <c r="L46" i="42"/>
  <c r="M46" i="42" s="1"/>
  <c r="L45" i="42"/>
  <c r="M45" i="42" s="1"/>
  <c r="L42" i="42"/>
  <c r="L41" i="42"/>
  <c r="L39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52" i="42"/>
  <c r="L79" i="42"/>
  <c r="M51" i="42"/>
  <c r="F77" i="42"/>
  <c r="F76" i="42"/>
  <c r="F74" i="42"/>
  <c r="F73" i="42"/>
  <c r="F78" i="42" s="1"/>
  <c r="F70" i="42"/>
  <c r="F69" i="42"/>
  <c r="F68" i="42"/>
  <c r="F67" i="42"/>
  <c r="F66" i="42"/>
  <c r="F65" i="42"/>
  <c r="F64" i="42"/>
  <c r="F63" i="42"/>
  <c r="F62" i="42"/>
  <c r="F61" i="42"/>
  <c r="F59" i="42"/>
  <c r="F57" i="42"/>
  <c r="F56" i="42"/>
  <c r="F55" i="42"/>
  <c r="F54" i="42"/>
  <c r="F58" i="42"/>
  <c r="F49" i="42"/>
  <c r="F48" i="42"/>
  <c r="G48" i="42" s="1"/>
  <c r="F47" i="42"/>
  <c r="G47" i="42" s="1"/>
  <c r="F46" i="42"/>
  <c r="G46" i="42" s="1"/>
  <c r="F45" i="42"/>
  <c r="F42" i="42"/>
  <c r="F41" i="42"/>
  <c r="F39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52" i="42"/>
  <c r="F79" i="42"/>
  <c r="G51" i="42"/>
  <c r="L59" i="42"/>
  <c r="L58" i="42"/>
  <c r="L57" i="42"/>
  <c r="L56" i="42"/>
  <c r="L55" i="42"/>
  <c r="L54" i="42"/>
  <c r="L15" i="42"/>
  <c r="F15" i="42"/>
  <c r="M45" i="41"/>
  <c r="M51" i="41"/>
  <c r="G46" i="41"/>
  <c r="G51" i="41"/>
  <c r="L59" i="41"/>
  <c r="L58" i="41"/>
  <c r="L57" i="41"/>
  <c r="L56" i="41"/>
  <c r="L55" i="41"/>
  <c r="L54" i="41"/>
  <c r="L15" i="41"/>
  <c r="F15" i="41"/>
  <c r="L77" i="40"/>
  <c r="L76" i="40"/>
  <c r="L74" i="40"/>
  <c r="L73" i="40"/>
  <c r="L70" i="40"/>
  <c r="L69" i="40"/>
  <c r="L68" i="40"/>
  <c r="L67" i="40"/>
  <c r="L66" i="40"/>
  <c r="L65" i="40"/>
  <c r="L64" i="40"/>
  <c r="L63" i="40"/>
  <c r="L62" i="40"/>
  <c r="L61" i="40"/>
  <c r="L60" i="40"/>
  <c r="L49" i="40"/>
  <c r="L48" i="40"/>
  <c r="L47" i="40"/>
  <c r="L46" i="40"/>
  <c r="L45" i="40"/>
  <c r="M45" i="40" s="1"/>
  <c r="L42" i="40"/>
  <c r="L41" i="40"/>
  <c r="L39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52" i="40"/>
  <c r="L79" i="40"/>
  <c r="M51" i="40"/>
  <c r="G47" i="40"/>
  <c r="G46" i="40"/>
  <c r="G51" i="40"/>
  <c r="L59" i="40"/>
  <c r="L58" i="40"/>
  <c r="L57" i="40"/>
  <c r="L56" i="40"/>
  <c r="L55" i="40"/>
  <c r="L54" i="40"/>
  <c r="L15" i="40"/>
  <c r="F15" i="40"/>
  <c r="M48" i="39"/>
  <c r="M51" i="39"/>
  <c r="G47" i="39"/>
  <c r="G45" i="39"/>
  <c r="G51" i="39"/>
  <c r="L59" i="39"/>
  <c r="L58" i="39"/>
  <c r="L57" i="39"/>
  <c r="L56" i="39"/>
  <c r="L55" i="39"/>
  <c r="L54" i="39"/>
  <c r="L15" i="39"/>
  <c r="F15" i="39"/>
  <c r="M51" i="38"/>
  <c r="L59" i="38"/>
  <c r="L58" i="38"/>
  <c r="L57" i="38"/>
  <c r="L56" i="38"/>
  <c r="L55" i="38"/>
  <c r="L54" i="38"/>
  <c r="L15" i="38"/>
  <c r="F15" i="38"/>
  <c r="M47" i="37"/>
  <c r="M46" i="37"/>
  <c r="M51" i="37"/>
  <c r="G46" i="37"/>
  <c r="G51" i="37"/>
  <c r="L59" i="37"/>
  <c r="L58" i="37"/>
  <c r="L57" i="37"/>
  <c r="L56" i="37"/>
  <c r="L55" i="37"/>
  <c r="L54" i="37"/>
  <c r="L15" i="37"/>
  <c r="F15" i="37"/>
  <c r="F77" i="7"/>
  <c r="F76" i="7"/>
  <c r="F74" i="7"/>
  <c r="F73" i="7"/>
  <c r="F70" i="7"/>
  <c r="F71" i="7" s="1"/>
  <c r="F69" i="7"/>
  <c r="F68" i="7"/>
  <c r="F67" i="7"/>
  <c r="F66" i="7"/>
  <c r="F65" i="7"/>
  <c r="F64" i="7"/>
  <c r="F63" i="7"/>
  <c r="F62" i="7"/>
  <c r="F61" i="7"/>
  <c r="F59" i="7"/>
  <c r="F57" i="7"/>
  <c r="F56" i="7"/>
  <c r="F55" i="7"/>
  <c r="F54" i="7"/>
  <c r="F58" i="7"/>
  <c r="F60" i="7"/>
  <c r="F49" i="7"/>
  <c r="F48" i="7"/>
  <c r="F47" i="7"/>
  <c r="F46" i="7"/>
  <c r="F45" i="7"/>
  <c r="F42" i="7"/>
  <c r="F41" i="7"/>
  <c r="F39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52" i="7"/>
  <c r="F79" i="7"/>
  <c r="L59" i="7"/>
  <c r="L58" i="7"/>
  <c r="L57" i="7"/>
  <c r="L56" i="7"/>
  <c r="L55" i="7"/>
  <c r="L54" i="7"/>
  <c r="L15" i="7"/>
  <c r="F15" i="7"/>
  <c r="M46" i="6"/>
  <c r="M45" i="6"/>
  <c r="M51" i="6"/>
  <c r="F77" i="6"/>
  <c r="F76" i="6"/>
  <c r="F78" i="6" s="1"/>
  <c r="F74" i="6"/>
  <c r="F73" i="6"/>
  <c r="F70" i="6"/>
  <c r="F69" i="6"/>
  <c r="F68" i="6"/>
  <c r="F67" i="6"/>
  <c r="F66" i="6"/>
  <c r="F65" i="6"/>
  <c r="F64" i="6"/>
  <c r="F63" i="6"/>
  <c r="F62" i="6"/>
  <c r="F61" i="6"/>
  <c r="F59" i="6"/>
  <c r="F57" i="6"/>
  <c r="F56" i="6"/>
  <c r="F55" i="6"/>
  <c r="F54" i="6"/>
  <c r="F58" i="6"/>
  <c r="F49" i="6"/>
  <c r="F48" i="6"/>
  <c r="G48" i="6" s="1"/>
  <c r="F47" i="6"/>
  <c r="F46" i="6"/>
  <c r="G46" i="6" s="1"/>
  <c r="F45" i="6"/>
  <c r="G45" i="6"/>
  <c r="F42" i="6"/>
  <c r="F41" i="6"/>
  <c r="F39" i="6"/>
  <c r="F34" i="6"/>
  <c r="F29" i="6"/>
  <c r="F28" i="6"/>
  <c r="F26" i="6"/>
  <c r="F27" i="6"/>
  <c r="F25" i="6"/>
  <c r="F24" i="6"/>
  <c r="F23" i="6"/>
  <c r="F22" i="6"/>
  <c r="F21" i="6"/>
  <c r="F20" i="6"/>
  <c r="F19" i="6"/>
  <c r="F18" i="6"/>
  <c r="F17" i="6"/>
  <c r="F16" i="6"/>
  <c r="F14" i="6"/>
  <c r="F13" i="6"/>
  <c r="F30" i="6"/>
  <c r="F31" i="6"/>
  <c r="F32" i="6"/>
  <c r="F33" i="6"/>
  <c r="F52" i="6"/>
  <c r="F79" i="6"/>
  <c r="G51" i="6" s="1"/>
  <c r="L59" i="6"/>
  <c r="L58" i="6"/>
  <c r="L57" i="6"/>
  <c r="L56" i="6"/>
  <c r="L55" i="6"/>
  <c r="L54" i="6"/>
  <c r="L15" i="6"/>
  <c r="F15" i="6"/>
  <c r="M46" i="5"/>
  <c r="M45" i="5"/>
  <c r="M51" i="5"/>
  <c r="F77" i="5"/>
  <c r="F76" i="5"/>
  <c r="F74" i="5"/>
  <c r="F73" i="5"/>
  <c r="F70" i="5"/>
  <c r="F69" i="5"/>
  <c r="F68" i="5"/>
  <c r="F67" i="5"/>
  <c r="F66" i="5"/>
  <c r="F65" i="5"/>
  <c r="F64" i="5"/>
  <c r="F63" i="5"/>
  <c r="F62" i="5"/>
  <c r="F61" i="5"/>
  <c r="F59" i="5"/>
  <c r="F57" i="5"/>
  <c r="F56" i="5"/>
  <c r="F55" i="5"/>
  <c r="F54" i="5"/>
  <c r="F58" i="5"/>
  <c r="F49" i="5"/>
  <c r="F48" i="5"/>
  <c r="F47" i="5"/>
  <c r="G47" i="5" s="1"/>
  <c r="F46" i="5"/>
  <c r="F45" i="5"/>
  <c r="G45" i="5" s="1"/>
  <c r="F42" i="5"/>
  <c r="F41" i="5"/>
  <c r="F39" i="5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52" i="5"/>
  <c r="F79" i="5"/>
  <c r="G51" i="5"/>
  <c r="L59" i="5"/>
  <c r="L58" i="5"/>
  <c r="L57" i="5"/>
  <c r="L56" i="5"/>
  <c r="L55" i="5"/>
  <c r="L54" i="5"/>
  <c r="L15" i="5"/>
  <c r="F15" i="5"/>
  <c r="M48" i="4"/>
  <c r="M47" i="4"/>
  <c r="M46" i="4"/>
  <c r="M51" i="4"/>
  <c r="F77" i="4"/>
  <c r="F76" i="4"/>
  <c r="F74" i="4"/>
  <c r="F73" i="4"/>
  <c r="F70" i="4"/>
  <c r="F69" i="4"/>
  <c r="F68" i="4"/>
  <c r="F67" i="4"/>
  <c r="F66" i="4"/>
  <c r="F65" i="4"/>
  <c r="F64" i="4"/>
  <c r="F63" i="4"/>
  <c r="F62" i="4"/>
  <c r="F61" i="4"/>
  <c r="F59" i="4"/>
  <c r="F57" i="4"/>
  <c r="F56" i="4"/>
  <c r="F55" i="4"/>
  <c r="F54" i="4"/>
  <c r="F58" i="4"/>
  <c r="F49" i="4"/>
  <c r="F48" i="4"/>
  <c r="G48" i="4" s="1"/>
  <c r="F47" i="4"/>
  <c r="F46" i="4"/>
  <c r="G46" i="4" s="1"/>
  <c r="F45" i="4"/>
  <c r="F42" i="4"/>
  <c r="F41" i="4"/>
  <c r="F39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52" i="4"/>
  <c r="F79" i="4"/>
  <c r="G51" i="4" s="1"/>
  <c r="L59" i="4"/>
  <c r="L58" i="4"/>
  <c r="L57" i="4"/>
  <c r="L56" i="4"/>
  <c r="L55" i="4"/>
  <c r="L54" i="4"/>
  <c r="L15" i="4"/>
  <c r="F15" i="4"/>
  <c r="M45" i="2"/>
  <c r="M51" i="2"/>
  <c r="F77" i="2"/>
  <c r="F76" i="2"/>
  <c r="F74" i="2"/>
  <c r="F73" i="2"/>
  <c r="F70" i="2"/>
  <c r="F69" i="2"/>
  <c r="F68" i="2"/>
  <c r="F67" i="2"/>
  <c r="F66" i="2"/>
  <c r="F65" i="2"/>
  <c r="F64" i="2"/>
  <c r="F63" i="2"/>
  <c r="F62" i="2"/>
  <c r="F61" i="2"/>
  <c r="F59" i="2"/>
  <c r="F57" i="2"/>
  <c r="F56" i="2"/>
  <c r="F55" i="2"/>
  <c r="F54" i="2"/>
  <c r="F58" i="2"/>
  <c r="F49" i="2"/>
  <c r="F48" i="2"/>
  <c r="F47" i="2"/>
  <c r="F46" i="2"/>
  <c r="F45" i="2"/>
  <c r="G45" i="2" s="1"/>
  <c r="G47" i="2"/>
  <c r="F42" i="2"/>
  <c r="F41" i="2"/>
  <c r="F39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52" i="2"/>
  <c r="F79" i="2"/>
  <c r="G51" i="2" s="1"/>
  <c r="L59" i="2"/>
  <c r="L58" i="2"/>
  <c r="L57" i="2"/>
  <c r="L56" i="2"/>
  <c r="L55" i="2"/>
  <c r="L54" i="2"/>
  <c r="L15" i="2"/>
  <c r="F15" i="2"/>
  <c r="M48" i="11"/>
  <c r="M47" i="11"/>
  <c r="L59" i="11"/>
  <c r="L58" i="11"/>
  <c r="L57" i="11"/>
  <c r="L56" i="11"/>
  <c r="L55" i="11"/>
  <c r="L54" i="11"/>
  <c r="L15" i="11"/>
  <c r="M48" i="12"/>
  <c r="M46" i="12"/>
  <c r="L59" i="12"/>
  <c r="L58" i="12"/>
  <c r="L57" i="12"/>
  <c r="L56" i="12"/>
  <c r="L55" i="12"/>
  <c r="L54" i="12"/>
  <c r="L15" i="12"/>
  <c r="M48" i="13"/>
  <c r="L59" i="13"/>
  <c r="L58" i="13"/>
  <c r="L57" i="13"/>
  <c r="L56" i="13"/>
  <c r="L55" i="13"/>
  <c r="L54" i="13"/>
  <c r="L15" i="13"/>
  <c r="M46" i="14"/>
  <c r="M45" i="14"/>
  <c r="L59" i="14"/>
  <c r="L58" i="14"/>
  <c r="L57" i="14"/>
  <c r="L56" i="14"/>
  <c r="L55" i="14"/>
  <c r="L54" i="14"/>
  <c r="M48" i="16"/>
  <c r="M45" i="16"/>
  <c r="M51" i="16"/>
  <c r="L59" i="16"/>
  <c r="L58" i="16"/>
  <c r="L57" i="16"/>
  <c r="L56" i="16"/>
  <c r="L55" i="16"/>
  <c r="L54" i="16"/>
  <c r="L15" i="16"/>
  <c r="M46" i="17"/>
  <c r="M45" i="17"/>
  <c r="M51" i="17"/>
  <c r="L59" i="17"/>
  <c r="L58" i="17"/>
  <c r="L57" i="17"/>
  <c r="L56" i="17"/>
  <c r="L55" i="17"/>
  <c r="L54" i="17"/>
  <c r="L15" i="17"/>
  <c r="M45" i="18"/>
  <c r="L59" i="18"/>
  <c r="L58" i="18"/>
  <c r="L57" i="18"/>
  <c r="L56" i="18"/>
  <c r="L55" i="18"/>
  <c r="L54" i="18"/>
  <c r="L15" i="18"/>
  <c r="M48" i="19"/>
  <c r="L59" i="19"/>
  <c r="L58" i="19"/>
  <c r="L57" i="19"/>
  <c r="L56" i="19"/>
  <c r="L55" i="19"/>
  <c r="L54" i="19"/>
  <c r="L15" i="19"/>
  <c r="M46" i="23"/>
  <c r="G48" i="23"/>
  <c r="G47" i="23"/>
  <c r="G46" i="23"/>
  <c r="G51" i="23"/>
  <c r="F15" i="23"/>
  <c r="M46" i="25"/>
  <c r="M45" i="25"/>
  <c r="G48" i="25"/>
  <c r="G47" i="25"/>
  <c r="G46" i="25"/>
  <c r="G51" i="25"/>
  <c r="L59" i="25"/>
  <c r="L58" i="25"/>
  <c r="L57" i="25"/>
  <c r="L56" i="25"/>
  <c r="L55" i="25"/>
  <c r="L54" i="25"/>
  <c r="L15" i="25"/>
  <c r="F15" i="25"/>
  <c r="F15" i="26"/>
  <c r="G46" i="28"/>
  <c r="G45" i="28"/>
  <c r="G51" i="28"/>
  <c r="F15" i="28"/>
  <c r="M48" i="29"/>
  <c r="M51" i="29"/>
  <c r="G47" i="29"/>
  <c r="G46" i="29"/>
  <c r="L59" i="29"/>
  <c r="L58" i="29"/>
  <c r="L57" i="29"/>
  <c r="L56" i="29"/>
  <c r="L55" i="29"/>
  <c r="L54" i="29"/>
  <c r="L15" i="29"/>
  <c r="F15" i="29"/>
  <c r="G46" i="24"/>
  <c r="G51" i="24"/>
  <c r="F15" i="24"/>
  <c r="M48" i="30"/>
  <c r="M46" i="30"/>
  <c r="M45" i="30"/>
  <c r="M51" i="30"/>
  <c r="G46" i="30"/>
  <c r="G51" i="30"/>
  <c r="L59" i="30"/>
  <c r="L58" i="30"/>
  <c r="L57" i="30"/>
  <c r="L56" i="30"/>
  <c r="L55" i="30"/>
  <c r="L54" i="30"/>
  <c r="L15" i="30"/>
  <c r="F15" i="30"/>
  <c r="M51" i="22"/>
  <c r="J15" i="32"/>
  <c r="J15" i="53" s="1"/>
  <c r="G47" i="22"/>
  <c r="G46" i="22"/>
  <c r="G51" i="22"/>
  <c r="L59" i="22"/>
  <c r="L58" i="22"/>
  <c r="L57" i="22"/>
  <c r="L56" i="22"/>
  <c r="L55" i="22"/>
  <c r="L54" i="22"/>
  <c r="L15" i="22"/>
  <c r="F15" i="22"/>
  <c r="M48" i="33"/>
  <c r="M47" i="33"/>
  <c r="M51" i="33"/>
  <c r="G51" i="33"/>
  <c r="L59" i="33"/>
  <c r="L58" i="33"/>
  <c r="L57" i="33"/>
  <c r="L56" i="33"/>
  <c r="L55" i="33"/>
  <c r="L54" i="33"/>
  <c r="L15" i="33"/>
  <c r="F15" i="33"/>
  <c r="L77" i="34"/>
  <c r="L76" i="34"/>
  <c r="L74" i="34"/>
  <c r="L73" i="34"/>
  <c r="L70" i="34"/>
  <c r="L71" i="34" s="1"/>
  <c r="L69" i="34"/>
  <c r="L68" i="34"/>
  <c r="L67" i="34"/>
  <c r="L66" i="34"/>
  <c r="L65" i="34"/>
  <c r="L64" i="34"/>
  <c r="L63" i="34"/>
  <c r="L62" i="34"/>
  <c r="L61" i="34"/>
  <c r="L60" i="34"/>
  <c r="L49" i="34"/>
  <c r="L50" i="34" s="1"/>
  <c r="L48" i="34"/>
  <c r="M48" i="34" s="1"/>
  <c r="L47" i="34"/>
  <c r="M47" i="34" s="1"/>
  <c r="L46" i="34"/>
  <c r="L45" i="34"/>
  <c r="M45" i="34" s="1"/>
  <c r="L42" i="34"/>
  <c r="L41" i="34"/>
  <c r="L39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33" i="34"/>
  <c r="L52" i="34"/>
  <c r="L79" i="34"/>
  <c r="M51" i="34" s="1"/>
  <c r="L59" i="34"/>
  <c r="L58" i="34"/>
  <c r="L57" i="34"/>
  <c r="L56" i="34"/>
  <c r="L55" i="34"/>
  <c r="L54" i="34"/>
  <c r="L15" i="34"/>
  <c r="F15" i="34"/>
  <c r="J77" i="20"/>
  <c r="L77" i="20" s="1"/>
  <c r="I77" i="20" s="1"/>
  <c r="J76" i="20"/>
  <c r="J74" i="20"/>
  <c r="J73" i="20"/>
  <c r="J70" i="20"/>
  <c r="J69" i="20"/>
  <c r="L69" i="20" s="1"/>
  <c r="J68" i="20"/>
  <c r="J67" i="20"/>
  <c r="J66" i="20"/>
  <c r="J65" i="20"/>
  <c r="L65" i="20" s="1"/>
  <c r="J64" i="20"/>
  <c r="J63" i="20"/>
  <c r="J62" i="20"/>
  <c r="J61" i="20"/>
  <c r="L61" i="20" s="1"/>
  <c r="I61" i="20" s="1"/>
  <c r="J59" i="20"/>
  <c r="J57" i="20"/>
  <c r="J56" i="20"/>
  <c r="J55" i="20"/>
  <c r="L55" i="20" s="1"/>
  <c r="I55" i="20" s="1"/>
  <c r="J54" i="20"/>
  <c r="J49" i="20"/>
  <c r="J48" i="20"/>
  <c r="J47" i="20"/>
  <c r="L47" i="20" s="1"/>
  <c r="I47" i="20" s="1"/>
  <c r="J46" i="20"/>
  <c r="J45" i="20"/>
  <c r="J41" i="20"/>
  <c r="J39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52" i="20"/>
  <c r="J79" i="20"/>
  <c r="L79" i="20" s="1"/>
  <c r="J58" i="20"/>
  <c r="J33" i="20"/>
  <c r="J15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30" i="20"/>
  <c r="H31" i="20"/>
  <c r="H32" i="20"/>
  <c r="H58" i="20"/>
  <c r="H33" i="20"/>
  <c r="D77" i="20"/>
  <c r="D76" i="20"/>
  <c r="D74" i="20"/>
  <c r="D73" i="20"/>
  <c r="D70" i="20"/>
  <c r="D69" i="20"/>
  <c r="D68" i="20"/>
  <c r="D67" i="20"/>
  <c r="D66" i="20"/>
  <c r="D65" i="20"/>
  <c r="D64" i="20"/>
  <c r="D63" i="20"/>
  <c r="D62" i="20"/>
  <c r="D61" i="20"/>
  <c r="D59" i="20"/>
  <c r="D57" i="20"/>
  <c r="D56" i="20"/>
  <c r="D55" i="20"/>
  <c r="D54" i="20"/>
  <c r="D49" i="20"/>
  <c r="D48" i="20"/>
  <c r="D47" i="20"/>
  <c r="D46" i="20"/>
  <c r="D45" i="20"/>
  <c r="D41" i="20"/>
  <c r="D39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52" i="20"/>
  <c r="D79" i="20"/>
  <c r="D58" i="20"/>
  <c r="D33" i="20"/>
  <c r="D15" i="20"/>
  <c r="B52" i="20"/>
  <c r="B52" i="51" s="1"/>
  <c r="B79" i="20"/>
  <c r="B77" i="20"/>
  <c r="B76" i="20"/>
  <c r="B76" i="51" s="1"/>
  <c r="B74" i="20"/>
  <c r="B73" i="20"/>
  <c r="B70" i="20"/>
  <c r="B69" i="20"/>
  <c r="B68" i="20"/>
  <c r="B67" i="20"/>
  <c r="B66" i="20"/>
  <c r="B65" i="20"/>
  <c r="B64" i="20"/>
  <c r="B63" i="20"/>
  <c r="B62" i="20"/>
  <c r="B61" i="20"/>
  <c r="B59" i="20"/>
  <c r="B58" i="20"/>
  <c r="B57" i="20"/>
  <c r="B56" i="20"/>
  <c r="B55" i="20"/>
  <c r="B54" i="20"/>
  <c r="B49" i="20"/>
  <c r="B48" i="20"/>
  <c r="B47" i="20"/>
  <c r="B46" i="20"/>
  <c r="B45" i="20"/>
  <c r="B41" i="20"/>
  <c r="B39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34" i="60"/>
  <c r="J29" i="60"/>
  <c r="J28" i="60"/>
  <c r="J27" i="60"/>
  <c r="J17" i="60"/>
  <c r="J16" i="60"/>
  <c r="J30" i="60"/>
  <c r="J31" i="60"/>
  <c r="J32" i="60"/>
  <c r="J58" i="60"/>
  <c r="J33" i="60"/>
  <c r="H34" i="60"/>
  <c r="H29" i="60"/>
  <c r="H28" i="60"/>
  <c r="H27" i="60"/>
  <c r="H17" i="60"/>
  <c r="H16" i="60"/>
  <c r="H30" i="60"/>
  <c r="H31" i="60"/>
  <c r="H32" i="60"/>
  <c r="H58" i="60"/>
  <c r="H33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B19" i="60"/>
  <c r="D18" i="60"/>
  <c r="D17" i="60"/>
  <c r="D16" i="60"/>
  <c r="D30" i="60"/>
  <c r="D31" i="60"/>
  <c r="D32" i="60"/>
  <c r="B32" i="60"/>
  <c r="D58" i="60"/>
  <c r="D33" i="60"/>
  <c r="B58" i="60"/>
  <c r="F58" i="60" s="1"/>
  <c r="E58" i="60" s="1"/>
  <c r="B34" i="60"/>
  <c r="B33" i="60"/>
  <c r="B31" i="60"/>
  <c r="B30" i="60"/>
  <c r="B29" i="60"/>
  <c r="B28" i="60"/>
  <c r="B27" i="60"/>
  <c r="B26" i="60"/>
  <c r="B25" i="60"/>
  <c r="B24" i="60"/>
  <c r="B23" i="60"/>
  <c r="B22" i="60"/>
  <c r="F22" i="60" s="1"/>
  <c r="C22" i="60" s="1"/>
  <c r="B21" i="60"/>
  <c r="B20" i="60"/>
  <c r="B18" i="60"/>
  <c r="B17" i="60"/>
  <c r="F17" i="60" s="1"/>
  <c r="C17" i="60" s="1"/>
  <c r="B16" i="60"/>
  <c r="L42" i="60"/>
  <c r="F42" i="60"/>
  <c r="K42" i="60"/>
  <c r="I42" i="60"/>
  <c r="E42" i="60"/>
  <c r="C42" i="60"/>
  <c r="J79" i="58"/>
  <c r="J77" i="58"/>
  <c r="J76" i="58"/>
  <c r="J74" i="58"/>
  <c r="J73" i="58"/>
  <c r="J70" i="58"/>
  <c r="J69" i="58"/>
  <c r="J68" i="58"/>
  <c r="J67" i="58"/>
  <c r="J66" i="58"/>
  <c r="J65" i="58"/>
  <c r="J64" i="58"/>
  <c r="J63" i="58"/>
  <c r="J62" i="58"/>
  <c r="J61" i="58"/>
  <c r="J59" i="58"/>
  <c r="J58" i="58"/>
  <c r="J57" i="58"/>
  <c r="J56" i="58"/>
  <c r="J55" i="58"/>
  <c r="J54" i="58"/>
  <c r="J52" i="58"/>
  <c r="J49" i="58"/>
  <c r="J48" i="58"/>
  <c r="J47" i="58"/>
  <c r="J46" i="58"/>
  <c r="J45" i="58"/>
  <c r="J41" i="58"/>
  <c r="J39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79" i="58"/>
  <c r="D77" i="58"/>
  <c r="D76" i="58"/>
  <c r="D74" i="58"/>
  <c r="D73" i="58"/>
  <c r="D70" i="58"/>
  <c r="D69" i="58"/>
  <c r="D68" i="58"/>
  <c r="D67" i="58"/>
  <c r="D66" i="58"/>
  <c r="D65" i="58"/>
  <c r="D64" i="58"/>
  <c r="D63" i="58"/>
  <c r="D62" i="58"/>
  <c r="D61" i="58"/>
  <c r="D59" i="58"/>
  <c r="D58" i="58"/>
  <c r="D57" i="58"/>
  <c r="D56" i="58"/>
  <c r="D55" i="58"/>
  <c r="D54" i="58"/>
  <c r="D52" i="58"/>
  <c r="D49" i="58"/>
  <c r="D48" i="58"/>
  <c r="D47" i="58"/>
  <c r="D46" i="58"/>
  <c r="D45" i="58"/>
  <c r="D41" i="58"/>
  <c r="D39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79" i="58"/>
  <c r="H77" i="58"/>
  <c r="H76" i="58"/>
  <c r="H74" i="58"/>
  <c r="H73" i="58"/>
  <c r="H70" i="58"/>
  <c r="H69" i="58"/>
  <c r="H68" i="58"/>
  <c r="L68" i="58" s="1"/>
  <c r="I68" i="58" s="1"/>
  <c r="H67" i="58"/>
  <c r="H66" i="58"/>
  <c r="H65" i="58"/>
  <c r="H64" i="58"/>
  <c r="L64" i="58" s="1"/>
  <c r="I64" i="58" s="1"/>
  <c r="H63" i="58"/>
  <c r="H62" i="58"/>
  <c r="H61" i="58"/>
  <c r="H59" i="58"/>
  <c r="L59" i="58" s="1"/>
  <c r="H58" i="58"/>
  <c r="H57" i="58"/>
  <c r="H56" i="58"/>
  <c r="H55" i="58"/>
  <c r="L55" i="58" s="1"/>
  <c r="I55" i="58" s="1"/>
  <c r="H54" i="58"/>
  <c r="H52" i="58"/>
  <c r="H49" i="58"/>
  <c r="H48" i="58"/>
  <c r="L48" i="58" s="1"/>
  <c r="H47" i="58"/>
  <c r="H46" i="58"/>
  <c r="H45" i="58"/>
  <c r="H41" i="58"/>
  <c r="H39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79" i="58"/>
  <c r="B77" i="58"/>
  <c r="B76" i="58"/>
  <c r="B74" i="58"/>
  <c r="B73" i="58"/>
  <c r="B70" i="58"/>
  <c r="B69" i="58"/>
  <c r="B68" i="58"/>
  <c r="B67" i="58"/>
  <c r="B66" i="58"/>
  <c r="B65" i="58"/>
  <c r="B64" i="58"/>
  <c r="B63" i="58"/>
  <c r="B62" i="58"/>
  <c r="B61" i="58"/>
  <c r="B59" i="58"/>
  <c r="B58" i="58"/>
  <c r="B57" i="58"/>
  <c r="B56" i="58"/>
  <c r="B55" i="58"/>
  <c r="B54" i="58"/>
  <c r="B52" i="58"/>
  <c r="B49" i="58"/>
  <c r="B48" i="58"/>
  <c r="B47" i="58"/>
  <c r="B46" i="58"/>
  <c r="B45" i="58"/>
  <c r="B41" i="58"/>
  <c r="B39" i="58"/>
  <c r="B34" i="58"/>
  <c r="B33" i="58"/>
  <c r="B32" i="58"/>
  <c r="B31" i="58"/>
  <c r="F31" i="58" s="1"/>
  <c r="E31" i="58" s="1"/>
  <c r="B30" i="58"/>
  <c r="B29" i="58"/>
  <c r="B28" i="58"/>
  <c r="B27" i="58"/>
  <c r="F27" i="58" s="1"/>
  <c r="E27" i="58" s="1"/>
  <c r="B26" i="58"/>
  <c r="B25" i="58"/>
  <c r="B24" i="58"/>
  <c r="B23" i="58"/>
  <c r="F23" i="58" s="1"/>
  <c r="B22" i="58"/>
  <c r="B21" i="58"/>
  <c r="B20" i="58"/>
  <c r="B19" i="58"/>
  <c r="F19" i="58" s="1"/>
  <c r="C19" i="58" s="1"/>
  <c r="B18" i="58"/>
  <c r="B17" i="58"/>
  <c r="B16" i="58"/>
  <c r="B15" i="58"/>
  <c r="F15" i="58" s="1"/>
  <c r="E15" i="58" s="1"/>
  <c r="B14" i="58"/>
  <c r="B13" i="58"/>
  <c r="L73" i="59"/>
  <c r="K73" i="59" s="1"/>
  <c r="L63" i="59"/>
  <c r="I63" i="59" s="1"/>
  <c r="L54" i="59"/>
  <c r="L18" i="59"/>
  <c r="I18" i="59" s="1"/>
  <c r="F79" i="59"/>
  <c r="C79" i="59" s="1"/>
  <c r="L42" i="58"/>
  <c r="K42" i="58"/>
  <c r="I42" i="58"/>
  <c r="F42" i="58"/>
  <c r="E42" i="58"/>
  <c r="C42" i="58"/>
  <c r="F42" i="59"/>
  <c r="L42" i="35"/>
  <c r="L41" i="35"/>
  <c r="L39" i="35"/>
  <c r="L34" i="35"/>
  <c r="L43" i="35" s="1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13" i="35"/>
  <c r="L30" i="35"/>
  <c r="L31" i="35"/>
  <c r="L32" i="35"/>
  <c r="L33" i="35"/>
  <c r="L45" i="35"/>
  <c r="M45" i="35"/>
  <c r="L77" i="35"/>
  <c r="L76" i="35"/>
  <c r="L74" i="35"/>
  <c r="L73" i="35"/>
  <c r="L70" i="35"/>
  <c r="L69" i="35"/>
  <c r="L71" i="35" s="1"/>
  <c r="L68" i="35"/>
  <c r="L67" i="35"/>
  <c r="L66" i="35"/>
  <c r="L65" i="35"/>
  <c r="L64" i="35"/>
  <c r="L63" i="35"/>
  <c r="L62" i="35"/>
  <c r="L61" i="35"/>
  <c r="L60" i="35"/>
  <c r="L49" i="35"/>
  <c r="L48" i="35"/>
  <c r="M48" i="35" s="1"/>
  <c r="L47" i="35"/>
  <c r="M47" i="35" s="1"/>
  <c r="L46" i="35"/>
  <c r="L52" i="35"/>
  <c r="L79" i="35"/>
  <c r="M51" i="35" s="1"/>
  <c r="G47" i="35"/>
  <c r="L59" i="35"/>
  <c r="L58" i="35"/>
  <c r="L57" i="35"/>
  <c r="L56" i="35"/>
  <c r="L55" i="35"/>
  <c r="L54" i="35"/>
  <c r="L15" i="35"/>
  <c r="F15" i="35"/>
  <c r="J41" i="1"/>
  <c r="L41" i="1" s="1"/>
  <c r="I41" i="1" s="1"/>
  <c r="H41" i="1"/>
  <c r="H39" i="1"/>
  <c r="H34" i="1"/>
  <c r="H29" i="1"/>
  <c r="H28" i="1"/>
  <c r="H26" i="1"/>
  <c r="H27" i="1"/>
  <c r="H25" i="1"/>
  <c r="H24" i="1"/>
  <c r="H23" i="1"/>
  <c r="H22" i="1"/>
  <c r="L22" i="1" s="1"/>
  <c r="K22" i="1" s="1"/>
  <c r="H21" i="1"/>
  <c r="H20" i="1"/>
  <c r="H19" i="1"/>
  <c r="H18" i="1"/>
  <c r="H17" i="1"/>
  <c r="H16" i="1"/>
  <c r="H14" i="1"/>
  <c r="H13" i="1"/>
  <c r="H30" i="1"/>
  <c r="H31" i="1"/>
  <c r="H32" i="1"/>
  <c r="J39" i="1"/>
  <c r="J34" i="1"/>
  <c r="J29" i="1"/>
  <c r="J28" i="1"/>
  <c r="J26" i="1"/>
  <c r="J27" i="1"/>
  <c r="J25" i="1"/>
  <c r="J24" i="1"/>
  <c r="J23" i="1"/>
  <c r="J22" i="1"/>
  <c r="J21" i="1"/>
  <c r="J20" i="1"/>
  <c r="J19" i="1"/>
  <c r="J19" i="54"/>
  <c r="J18" i="1"/>
  <c r="J17" i="1"/>
  <c r="J16" i="1"/>
  <c r="J14" i="1"/>
  <c r="L14" i="1" s="1"/>
  <c r="J13" i="1"/>
  <c r="J30" i="1"/>
  <c r="J31" i="1"/>
  <c r="J32" i="1"/>
  <c r="L32" i="1" s="1"/>
  <c r="K32" i="1" s="1"/>
  <c r="J33" i="1"/>
  <c r="H33" i="1"/>
  <c r="D39" i="54"/>
  <c r="D28" i="54"/>
  <c r="L42" i="20"/>
  <c r="F42" i="20"/>
  <c r="D56" i="54"/>
  <c r="D55" i="54"/>
  <c r="B55" i="54"/>
  <c r="B58" i="54"/>
  <c r="D70" i="54"/>
  <c r="B70" i="54"/>
  <c r="B69" i="54"/>
  <c r="D67" i="54"/>
  <c r="D66" i="54"/>
  <c r="B65" i="54"/>
  <c r="D63" i="54"/>
  <c r="B62" i="54"/>
  <c r="B77" i="54"/>
  <c r="D74" i="54"/>
  <c r="F42" i="54"/>
  <c r="D52" i="54"/>
  <c r="B79" i="54"/>
  <c r="J76" i="54"/>
  <c r="J70" i="36"/>
  <c r="J61" i="54"/>
  <c r="J57" i="54"/>
  <c r="H56" i="54"/>
  <c r="J48" i="54"/>
  <c r="H48" i="54"/>
  <c r="K1" i="46"/>
  <c r="K1" i="29"/>
  <c r="K1" i="25"/>
  <c r="K1" i="27"/>
  <c r="L42" i="52"/>
  <c r="K42" i="52"/>
  <c r="I42" i="52"/>
  <c r="F42" i="52"/>
  <c r="E42" i="52"/>
  <c r="C42" i="52"/>
  <c r="L42" i="53"/>
  <c r="K42" i="53"/>
  <c r="I42" i="53"/>
  <c r="F42" i="53"/>
  <c r="E42" i="53"/>
  <c r="C42" i="53"/>
  <c r="I42" i="54"/>
  <c r="E42" i="54"/>
  <c r="C42" i="54"/>
  <c r="L42" i="51"/>
  <c r="K42" i="51"/>
  <c r="I42" i="51"/>
  <c r="F42" i="51"/>
  <c r="E42" i="51"/>
  <c r="C42" i="51"/>
  <c r="L42" i="32"/>
  <c r="K42" i="32"/>
  <c r="I42" i="32"/>
  <c r="F42" i="32"/>
  <c r="E42" i="32"/>
  <c r="C42" i="32"/>
  <c r="K42" i="20"/>
  <c r="I42" i="20"/>
  <c r="E42" i="20"/>
  <c r="C42" i="20"/>
  <c r="J79" i="1"/>
  <c r="J77" i="1"/>
  <c r="J76" i="1"/>
  <c r="L76" i="1" s="1"/>
  <c r="K76" i="1" s="1"/>
  <c r="J74" i="1"/>
  <c r="J73" i="1"/>
  <c r="J70" i="1"/>
  <c r="J69" i="1"/>
  <c r="J68" i="1"/>
  <c r="J67" i="1"/>
  <c r="J66" i="1"/>
  <c r="L66" i="1" s="1"/>
  <c r="K66" i="1" s="1"/>
  <c r="J65" i="1"/>
  <c r="J64" i="1"/>
  <c r="J63" i="1"/>
  <c r="J62" i="1"/>
  <c r="J61" i="1"/>
  <c r="J59" i="1"/>
  <c r="J58" i="1"/>
  <c r="J57" i="1"/>
  <c r="J56" i="1"/>
  <c r="J55" i="1"/>
  <c r="J54" i="1"/>
  <c r="J52" i="1"/>
  <c r="J49" i="1"/>
  <c r="J48" i="1"/>
  <c r="H48" i="1"/>
  <c r="J47" i="1"/>
  <c r="J46" i="1"/>
  <c r="J45" i="1"/>
  <c r="J15" i="1"/>
  <c r="H79" i="1"/>
  <c r="L79" i="1" s="1"/>
  <c r="H77" i="1"/>
  <c r="H76" i="1"/>
  <c r="H74" i="1"/>
  <c r="H73" i="1"/>
  <c r="H70" i="1"/>
  <c r="H69" i="1"/>
  <c r="H68" i="1"/>
  <c r="H67" i="1"/>
  <c r="L67" i="1" s="1"/>
  <c r="K67" i="1" s="1"/>
  <c r="H66" i="1"/>
  <c r="H65" i="1"/>
  <c r="H64" i="1"/>
  <c r="H63" i="1"/>
  <c r="H62" i="1"/>
  <c r="H61" i="1"/>
  <c r="H59" i="1"/>
  <c r="H58" i="1"/>
  <c r="H57" i="1"/>
  <c r="H56" i="1"/>
  <c r="H55" i="1"/>
  <c r="H54" i="1"/>
  <c r="L54" i="1" s="1"/>
  <c r="K54" i="1" s="1"/>
  <c r="H52" i="1"/>
  <c r="H49" i="1"/>
  <c r="H47" i="1"/>
  <c r="H46" i="1"/>
  <c r="H45" i="1"/>
  <c r="H15" i="1"/>
  <c r="L42" i="1"/>
  <c r="K42" i="1"/>
  <c r="I42" i="1"/>
  <c r="F42" i="1"/>
  <c r="C42" i="1"/>
  <c r="E42" i="1"/>
  <c r="F52" i="1"/>
  <c r="E52" i="1" s="1"/>
  <c r="M48" i="25"/>
  <c r="M47" i="39"/>
  <c r="M46" i="11"/>
  <c r="M47" i="45"/>
  <c r="M46" i="46"/>
  <c r="M48" i="50"/>
  <c r="M47" i="27"/>
  <c r="G46" i="47"/>
  <c r="M48" i="48"/>
  <c r="M46" i="31"/>
  <c r="M46" i="26"/>
  <c r="G48" i="27"/>
  <c r="G46" i="35"/>
  <c r="M46" i="34"/>
  <c r="G47" i="33"/>
  <c r="M45" i="33"/>
  <c r="G48" i="33"/>
  <c r="G45" i="22"/>
  <c r="G48" i="34"/>
  <c r="M48" i="2"/>
  <c r="G48" i="7"/>
  <c r="M47" i="7"/>
  <c r="G46" i="39"/>
  <c r="M46" i="40"/>
  <c r="M47" i="22"/>
  <c r="G45" i="4"/>
  <c r="G45" i="7"/>
  <c r="M48" i="7"/>
  <c r="G45" i="37"/>
  <c r="G45" i="38"/>
  <c r="G48" i="2"/>
  <c r="M46" i="2"/>
  <c r="G46" i="7"/>
  <c r="M45" i="7"/>
  <c r="G46" i="38"/>
  <c r="M45" i="22"/>
  <c r="G47" i="7"/>
  <c r="M46" i="7"/>
  <c r="G47" i="38"/>
  <c r="M45" i="38"/>
  <c r="G46" i="49"/>
  <c r="G45" i="42"/>
  <c r="M48" i="43"/>
  <c r="M46" i="50"/>
  <c r="G48" i="22"/>
  <c r="M46" i="18"/>
  <c r="M48" i="18"/>
  <c r="M45" i="23"/>
  <c r="M48" i="23"/>
  <c r="M47" i="23"/>
  <c r="G45" i="25"/>
  <c r="M48" i="49"/>
  <c r="M47" i="48"/>
  <c r="G48" i="48"/>
  <c r="G47" i="48"/>
  <c r="G45" i="48"/>
  <c r="M46" i="47"/>
  <c r="M47" i="47"/>
  <c r="M48" i="47"/>
  <c r="G48" i="47"/>
  <c r="G48" i="45"/>
  <c r="G45" i="46"/>
  <c r="G47" i="46"/>
  <c r="M47" i="50"/>
  <c r="M46" i="44"/>
  <c r="G46" i="44"/>
  <c r="M48" i="38"/>
  <c r="M45" i="43"/>
  <c r="G47" i="43"/>
  <c r="G45" i="43"/>
  <c r="M46" i="41"/>
  <c r="M47" i="41"/>
  <c r="L50" i="42"/>
  <c r="M45" i="39"/>
  <c r="G48" i="39"/>
  <c r="M47" i="40"/>
  <c r="L50" i="40"/>
  <c r="M48" i="40"/>
  <c r="L78" i="40"/>
  <c r="G48" i="40"/>
  <c r="L14" i="59"/>
  <c r="I14" i="59" s="1"/>
  <c r="L22" i="59"/>
  <c r="I22" i="59" s="1"/>
  <c r="L30" i="59"/>
  <c r="I30" i="59" s="1"/>
  <c r="L46" i="59"/>
  <c r="L57" i="59"/>
  <c r="K57" i="59" s="1"/>
  <c r="M45" i="37"/>
  <c r="F64" i="59"/>
  <c r="C64" i="59" s="1"/>
  <c r="B41" i="54"/>
  <c r="G48" i="37"/>
  <c r="M48" i="17"/>
  <c r="G48" i="17"/>
  <c r="M46" i="13"/>
  <c r="M47" i="14"/>
  <c r="M48" i="14"/>
  <c r="M45" i="12"/>
  <c r="M47" i="19"/>
  <c r="M47" i="2"/>
  <c r="L77" i="59"/>
  <c r="M48" i="5"/>
  <c r="G46" i="5"/>
  <c r="G48" i="5"/>
  <c r="M45" i="4"/>
  <c r="G47" i="4"/>
  <c r="G47" i="6"/>
  <c r="M46" i="29"/>
  <c r="D45" i="53"/>
  <c r="G48" i="29"/>
  <c r="D56" i="53"/>
  <c r="M46" i="22"/>
  <c r="M43" i="23"/>
  <c r="G45" i="26"/>
  <c r="G48" i="26"/>
  <c r="G47" i="26"/>
  <c r="G46" i="26"/>
  <c r="M78" i="23"/>
  <c r="M71" i="23"/>
  <c r="M33" i="23"/>
  <c r="M24" i="23"/>
  <c r="M17" i="23"/>
  <c r="M25" i="23"/>
  <c r="M63" i="23"/>
  <c r="M55" i="23"/>
  <c r="M31" i="23"/>
  <c r="M23" i="23"/>
  <c r="M15" i="23"/>
  <c r="M80" i="23"/>
  <c r="M14" i="23"/>
  <c r="M79" i="23"/>
  <c r="M69" i="23"/>
  <c r="M61" i="23"/>
  <c r="M52" i="23"/>
  <c r="M42" i="23"/>
  <c r="M13" i="23"/>
  <c r="M50" i="23"/>
  <c r="M59" i="23"/>
  <c r="M56" i="23"/>
  <c r="M30" i="23"/>
  <c r="M54" i="23"/>
  <c r="M73" i="23"/>
  <c r="M62" i="23"/>
  <c r="M58" i="23"/>
  <c r="M57" i="23"/>
  <c r="M65" i="23"/>
  <c r="M26" i="23"/>
  <c r="M64" i="23"/>
  <c r="M27" i="23"/>
  <c r="M39" i="23"/>
  <c r="M18" i="23"/>
  <c r="M76" i="23"/>
  <c r="M22" i="23"/>
  <c r="M34" i="23"/>
  <c r="M74" i="23"/>
  <c r="M67" i="23"/>
  <c r="M77" i="23"/>
  <c r="M60" i="23"/>
  <c r="M32" i="23"/>
  <c r="M21" i="23"/>
  <c r="M70" i="23"/>
  <c r="M66" i="23"/>
  <c r="M68" i="23"/>
  <c r="M19" i="23"/>
  <c r="M29" i="23"/>
  <c r="M41" i="23"/>
  <c r="M20" i="23"/>
  <c r="M49" i="23"/>
  <c r="F43" i="2"/>
  <c r="L27" i="1"/>
  <c r="F60" i="44"/>
  <c r="F33" i="59"/>
  <c r="E33" i="59" s="1"/>
  <c r="F61" i="59"/>
  <c r="F30" i="60"/>
  <c r="C30" i="60" s="1"/>
  <c r="G48" i="35"/>
  <c r="F76" i="60"/>
  <c r="E76" i="60" s="1"/>
  <c r="F20" i="59"/>
  <c r="C20" i="59" s="1"/>
  <c r="L29" i="60"/>
  <c r="I29" i="60" s="1"/>
  <c r="L19" i="1"/>
  <c r="K19" i="1" s="1"/>
  <c r="M47" i="6"/>
  <c r="F34" i="1"/>
  <c r="F18" i="1"/>
  <c r="C18" i="1" s="1"/>
  <c r="F22" i="1"/>
  <c r="C22" i="1" s="1"/>
  <c r="G48" i="3"/>
  <c r="F43" i="3"/>
  <c r="F74" i="59"/>
  <c r="C74" i="59" s="1"/>
  <c r="B47" i="53"/>
  <c r="K14" i="59"/>
  <c r="F63" i="59"/>
  <c r="L78" i="31"/>
  <c r="L50" i="47"/>
  <c r="F58" i="59"/>
  <c r="E58" i="59" s="1"/>
  <c r="F47" i="59"/>
  <c r="C47" i="59" s="1"/>
  <c r="F60" i="45"/>
  <c r="F52" i="59"/>
  <c r="E52" i="59" s="1"/>
  <c r="C52" i="1"/>
  <c r="F46" i="59"/>
  <c r="C46" i="59" s="1"/>
  <c r="F66" i="59"/>
  <c r="L74" i="1"/>
  <c r="I74" i="1" s="1"/>
  <c r="L54" i="20"/>
  <c r="H68" i="53"/>
  <c r="F31" i="1"/>
  <c r="E31" i="1" s="1"/>
  <c r="I64" i="60"/>
  <c r="H20" i="54"/>
  <c r="F39" i="1"/>
  <c r="E39" i="1" s="1"/>
  <c r="I77" i="59"/>
  <c r="K77" i="59"/>
  <c r="F52" i="36"/>
  <c r="E52" i="36" s="1"/>
  <c r="D47" i="54"/>
  <c r="F47" i="36"/>
  <c r="E47" i="36" s="1"/>
  <c r="F32" i="36"/>
  <c r="E32" i="36" s="1"/>
  <c r="D24" i="53"/>
  <c r="L58" i="1"/>
  <c r="I58" i="1" s="1"/>
  <c r="L63" i="1"/>
  <c r="K63" i="1" s="1"/>
  <c r="L47" i="1"/>
  <c r="I47" i="1" s="1"/>
  <c r="L62" i="1"/>
  <c r="K62" i="1" s="1"/>
  <c r="L73" i="1"/>
  <c r="I73" i="1" s="1"/>
  <c r="L57" i="1"/>
  <c r="L24" i="59"/>
  <c r="I24" i="59" s="1"/>
  <c r="L32" i="59"/>
  <c r="I32" i="59" s="1"/>
  <c r="L61" i="59"/>
  <c r="K61" i="59" s="1"/>
  <c r="B45" i="54"/>
  <c r="F70" i="36"/>
  <c r="C70" i="36" s="1"/>
  <c r="L63" i="36"/>
  <c r="L43" i="46"/>
  <c r="M46" i="49"/>
  <c r="L43" i="44"/>
  <c r="M48" i="44"/>
  <c r="L50" i="44"/>
  <c r="L71" i="44"/>
  <c r="L78" i="44"/>
  <c r="L49" i="59"/>
  <c r="K49" i="59" s="1"/>
  <c r="L69" i="59"/>
  <c r="M48" i="37"/>
  <c r="M47" i="38"/>
  <c r="M46" i="39"/>
  <c r="L43" i="40"/>
  <c r="L71" i="40"/>
  <c r="J67" i="54"/>
  <c r="L20" i="59"/>
  <c r="K20" i="59" s="1"/>
  <c r="L28" i="59"/>
  <c r="K28" i="59" s="1"/>
  <c r="L41" i="59"/>
  <c r="K41" i="59" s="1"/>
  <c r="D59" i="54"/>
  <c r="G45" i="47"/>
  <c r="F50" i="47"/>
  <c r="F60" i="47"/>
  <c r="F78" i="47"/>
  <c r="F43" i="49"/>
  <c r="F50" i="49"/>
  <c r="G48" i="46"/>
  <c r="F66" i="36"/>
  <c r="E66" i="36" s="1"/>
  <c r="F71" i="45"/>
  <c r="D76" i="54"/>
  <c r="G48" i="44"/>
  <c r="F50" i="44"/>
  <c r="G46" i="45"/>
  <c r="F50" i="45"/>
  <c r="G45" i="40"/>
  <c r="F50" i="42"/>
  <c r="D41" i="54"/>
  <c r="F41" i="36"/>
  <c r="C41" i="36" s="1"/>
  <c r="F24" i="59"/>
  <c r="E24" i="59" s="1"/>
  <c r="F68" i="59"/>
  <c r="F71" i="44"/>
  <c r="F56" i="59"/>
  <c r="F76" i="59"/>
  <c r="E76" i="59" s="1"/>
  <c r="F62" i="59"/>
  <c r="E62" i="59" s="1"/>
  <c r="F70" i="59"/>
  <c r="M47" i="5"/>
  <c r="L79" i="59"/>
  <c r="K79" i="59" s="1"/>
  <c r="L50" i="3"/>
  <c r="M45" i="13"/>
  <c r="M47" i="17"/>
  <c r="K63" i="59"/>
  <c r="M45" i="31"/>
  <c r="L50" i="31"/>
  <c r="L71" i="31"/>
  <c r="L43" i="31"/>
  <c r="M48" i="22"/>
  <c r="M46" i="24"/>
  <c r="L26" i="59"/>
  <c r="I26" i="59" s="1"/>
  <c r="L34" i="59"/>
  <c r="I34" i="59" s="1"/>
  <c r="L70" i="59"/>
  <c r="K70" i="59" s="1"/>
  <c r="L67" i="59"/>
  <c r="K67" i="59" s="1"/>
  <c r="M47" i="30"/>
  <c r="M47" i="29"/>
  <c r="M47" i="25"/>
  <c r="L45" i="59"/>
  <c r="L56" i="59"/>
  <c r="K56" i="59" s="1"/>
  <c r="B52" i="53"/>
  <c r="G45" i="27"/>
  <c r="B76" i="53"/>
  <c r="F48" i="59"/>
  <c r="C48" i="59" s="1"/>
  <c r="G45" i="30"/>
  <c r="L16" i="59"/>
  <c r="I16" i="59" s="1"/>
  <c r="L68" i="59"/>
  <c r="K68" i="59" s="1"/>
  <c r="L65" i="59"/>
  <c r="K65" i="59" s="1"/>
  <c r="L59" i="59"/>
  <c r="K59" i="59" s="1"/>
  <c r="L48" i="59"/>
  <c r="M48" i="59" s="1"/>
  <c r="F39" i="59"/>
  <c r="E39" i="59" s="1"/>
  <c r="F16" i="59"/>
  <c r="E16" i="59" s="1"/>
  <c r="F54" i="59"/>
  <c r="C54" i="59" s="1"/>
  <c r="E64" i="59"/>
  <c r="L62" i="36"/>
  <c r="I62" i="36" s="1"/>
  <c r="B47" i="54"/>
  <c r="J58" i="54"/>
  <c r="L71" i="47"/>
  <c r="F62" i="36"/>
  <c r="D62" i="54"/>
  <c r="F17" i="36"/>
  <c r="B76" i="54"/>
  <c r="F76" i="36"/>
  <c r="C76" i="36" s="1"/>
  <c r="L43" i="3"/>
  <c r="L80" i="3" s="1"/>
  <c r="L71" i="3"/>
  <c r="L78" i="3"/>
  <c r="E22" i="1"/>
  <c r="L80" i="44"/>
  <c r="M71" i="44" s="1"/>
  <c r="K24" i="59"/>
  <c r="E74" i="59"/>
  <c r="I61" i="59"/>
  <c r="C58" i="59"/>
  <c r="C62" i="59"/>
  <c r="K58" i="1"/>
  <c r="I49" i="59"/>
  <c r="K47" i="1"/>
  <c r="E70" i="36"/>
  <c r="I20" i="59"/>
  <c r="F71" i="47"/>
  <c r="K26" i="59"/>
  <c r="I68" i="59"/>
  <c r="E54" i="59"/>
  <c r="M78" i="3"/>
  <c r="E62" i="36"/>
  <c r="C62" i="36"/>
  <c r="M43" i="3"/>
  <c r="M78" i="44"/>
  <c r="M69" i="44"/>
  <c r="M62" i="44"/>
  <c r="M30" i="44"/>
  <c r="M15" i="44"/>
  <c r="M18" i="44"/>
  <c r="M74" i="44"/>
  <c r="M41" i="44"/>
  <c r="M25" i="44"/>
  <c r="M61" i="44"/>
  <c r="M19" i="44"/>
  <c r="M70" i="44"/>
  <c r="M16" i="44"/>
  <c r="M39" i="44"/>
  <c r="M65" i="44"/>
  <c r="M29" i="44"/>
  <c r="M67" i="44"/>
  <c r="M55" i="44"/>
  <c r="M31" i="44"/>
  <c r="M34" i="44"/>
  <c r="M59" i="44"/>
  <c r="M28" i="44"/>
  <c r="M73" i="44"/>
  <c r="M24" i="44"/>
  <c r="M13" i="44"/>
  <c r="M33" i="44"/>
  <c r="M57" i="44"/>
  <c r="M52" i="44"/>
  <c r="M68" i="44"/>
  <c r="M58" i="44"/>
  <c r="M49" i="44"/>
  <c r="M20" i="44"/>
  <c r="M26" i="44"/>
  <c r="M79" i="44"/>
  <c r="M76" i="44"/>
  <c r="M66" i="44"/>
  <c r="M54" i="44"/>
  <c r="M22" i="44"/>
  <c r="M71" i="3"/>
  <c r="M74" i="3"/>
  <c r="M24" i="3"/>
  <c r="M32" i="3"/>
  <c r="M41" i="3"/>
  <c r="M67" i="3"/>
  <c r="M61" i="3"/>
  <c r="M65" i="3"/>
  <c r="M73" i="3"/>
  <c r="M56" i="3"/>
  <c r="M60" i="3"/>
  <c r="M76" i="3"/>
  <c r="M13" i="3"/>
  <c r="M26" i="3"/>
  <c r="M30" i="3"/>
  <c r="M28" i="3"/>
  <c r="M63" i="3"/>
  <c r="M68" i="3"/>
  <c r="M20" i="3"/>
  <c r="M54" i="3"/>
  <c r="M16" i="3"/>
  <c r="M15" i="3"/>
  <c r="M25" i="3"/>
  <c r="M21" i="3"/>
  <c r="M58" i="3"/>
  <c r="M69" i="3"/>
  <c r="M31" i="3"/>
  <c r="M49" i="3"/>
  <c r="M59" i="3"/>
  <c r="M39" i="3"/>
  <c r="M79" i="3"/>
  <c r="M27" i="3"/>
  <c r="M64" i="3"/>
  <c r="M17" i="3"/>
  <c r="M80" i="3"/>
  <c r="M66" i="3"/>
  <c r="M42" i="3"/>
  <c r="M50" i="3"/>
  <c r="M23" i="3"/>
  <c r="M22" i="3"/>
  <c r="M55" i="3"/>
  <c r="M52" i="3"/>
  <c r="M62" i="3"/>
  <c r="M18" i="3"/>
  <c r="M57" i="3"/>
  <c r="M70" i="3"/>
  <c r="M14" i="3"/>
  <c r="M29" i="3"/>
  <c r="M33" i="3"/>
  <c r="M34" i="3"/>
  <c r="M19" i="3"/>
  <c r="M77" i="3"/>
  <c r="L30" i="60" l="1"/>
  <c r="I30" i="60" s="1"/>
  <c r="L23" i="60"/>
  <c r="I23" i="60" s="1"/>
  <c r="L19" i="60"/>
  <c r="K19" i="60" s="1"/>
  <c r="H43" i="60"/>
  <c r="G51" i="34"/>
  <c r="F25" i="60"/>
  <c r="C25" i="60" s="1"/>
  <c r="F70" i="60"/>
  <c r="E70" i="60" s="1"/>
  <c r="F51" i="60"/>
  <c r="C51" i="60" s="1"/>
  <c r="F47" i="60"/>
  <c r="C47" i="60" s="1"/>
  <c r="L78" i="34"/>
  <c r="L52" i="60"/>
  <c r="I52" i="60" s="1"/>
  <c r="L45" i="60"/>
  <c r="I45" i="60" s="1"/>
  <c r="L47" i="60"/>
  <c r="K47" i="60" s="1"/>
  <c r="L56" i="60"/>
  <c r="L61" i="60"/>
  <c r="I61" i="60" s="1"/>
  <c r="L63" i="60"/>
  <c r="I63" i="60" s="1"/>
  <c r="L66" i="60"/>
  <c r="I66" i="60" s="1"/>
  <c r="L68" i="60"/>
  <c r="I68" i="60" s="1"/>
  <c r="L77" i="60"/>
  <c r="I77" i="60" s="1"/>
  <c r="L43" i="34"/>
  <c r="L80" i="34" s="1"/>
  <c r="L24" i="60"/>
  <c r="I24" i="60" s="1"/>
  <c r="L32" i="60"/>
  <c r="I32" i="60" s="1"/>
  <c r="L17" i="60"/>
  <c r="K17" i="60" s="1"/>
  <c r="L34" i="60"/>
  <c r="K34" i="60" s="1"/>
  <c r="F55" i="60"/>
  <c r="F66" i="60"/>
  <c r="C66" i="60" s="1"/>
  <c r="F61" i="60"/>
  <c r="E61" i="60" s="1"/>
  <c r="F65" i="60"/>
  <c r="C65" i="60" s="1"/>
  <c r="B78" i="60"/>
  <c r="F57" i="60"/>
  <c r="F15" i="60"/>
  <c r="C15" i="60" s="1"/>
  <c r="F78" i="5"/>
  <c r="F43" i="5"/>
  <c r="F30" i="1"/>
  <c r="F26" i="1"/>
  <c r="C26" i="1" s="1"/>
  <c r="F14" i="1"/>
  <c r="E14" i="1" s="1"/>
  <c r="C30" i="1"/>
  <c r="E30" i="1"/>
  <c r="E21" i="1"/>
  <c r="F32" i="1"/>
  <c r="C32" i="1" s="1"/>
  <c r="F28" i="1"/>
  <c r="C28" i="1" s="1"/>
  <c r="F24" i="1"/>
  <c r="C24" i="1" s="1"/>
  <c r="F20" i="1"/>
  <c r="C20" i="1" s="1"/>
  <c r="F16" i="1"/>
  <c r="C16" i="1" s="1"/>
  <c r="E15" i="1"/>
  <c r="C63" i="59"/>
  <c r="C55" i="59"/>
  <c r="E79" i="59"/>
  <c r="F67" i="59"/>
  <c r="E63" i="59"/>
  <c r="F59" i="59"/>
  <c r="E59" i="59" s="1"/>
  <c r="F55" i="59"/>
  <c r="E55" i="59" s="1"/>
  <c r="E47" i="59"/>
  <c r="F59" i="1"/>
  <c r="C59" i="1" s="1"/>
  <c r="F48" i="1"/>
  <c r="E48" i="1" s="1"/>
  <c r="E46" i="59"/>
  <c r="C24" i="59"/>
  <c r="F21" i="59"/>
  <c r="E21" i="59" s="1"/>
  <c r="F67" i="1"/>
  <c r="E67" i="1" s="1"/>
  <c r="F54" i="1"/>
  <c r="E54" i="1" s="1"/>
  <c r="C31" i="1"/>
  <c r="F63" i="1"/>
  <c r="G51" i="7"/>
  <c r="F64" i="1"/>
  <c r="E64" i="1" s="1"/>
  <c r="F55" i="1"/>
  <c r="F50" i="7"/>
  <c r="F78" i="7"/>
  <c r="C27" i="1"/>
  <c r="E27" i="1"/>
  <c r="F43" i="7"/>
  <c r="C19" i="1"/>
  <c r="E16" i="1"/>
  <c r="F28" i="58"/>
  <c r="E28" i="58" s="1"/>
  <c r="F32" i="58"/>
  <c r="C32" i="58" s="1"/>
  <c r="D43" i="1"/>
  <c r="G51" i="17"/>
  <c r="L62" i="20"/>
  <c r="K62" i="20" s="1"/>
  <c r="M47" i="16"/>
  <c r="L13" i="20"/>
  <c r="K13" i="20" s="1"/>
  <c r="F80" i="16"/>
  <c r="G74" i="16" s="1"/>
  <c r="G60" i="16"/>
  <c r="F19" i="20"/>
  <c r="C19" i="20" s="1"/>
  <c r="L41" i="20"/>
  <c r="K41" i="20" s="1"/>
  <c r="L48" i="20"/>
  <c r="K48" i="20" s="1"/>
  <c r="L66" i="20"/>
  <c r="K66" i="20" s="1"/>
  <c r="F17" i="20"/>
  <c r="E17" i="20" s="1"/>
  <c r="F21" i="20"/>
  <c r="F29" i="20"/>
  <c r="E29" i="20" s="1"/>
  <c r="F30" i="20"/>
  <c r="E30" i="20" s="1"/>
  <c r="L25" i="58"/>
  <c r="K25" i="58" s="1"/>
  <c r="F41" i="58"/>
  <c r="C41" i="58" s="1"/>
  <c r="F54" i="58"/>
  <c r="C54" i="58" s="1"/>
  <c r="F48" i="58"/>
  <c r="E48" i="58" s="1"/>
  <c r="F64" i="58"/>
  <c r="E64" i="58" s="1"/>
  <c r="F74" i="58"/>
  <c r="C74" i="58" s="1"/>
  <c r="F46" i="58"/>
  <c r="C46" i="58" s="1"/>
  <c r="F52" i="58"/>
  <c r="F55" i="58"/>
  <c r="C55" i="58" s="1"/>
  <c r="F59" i="58"/>
  <c r="E59" i="58" s="1"/>
  <c r="F68" i="58"/>
  <c r="C68" i="58" s="1"/>
  <c r="F22" i="58"/>
  <c r="C22" i="58" s="1"/>
  <c r="F26" i="58"/>
  <c r="C26" i="58" s="1"/>
  <c r="F30" i="58"/>
  <c r="C30" i="58" s="1"/>
  <c r="F24" i="20"/>
  <c r="C24" i="20" s="1"/>
  <c r="L67" i="20"/>
  <c r="I67" i="20" s="1"/>
  <c r="L45" i="20"/>
  <c r="I45" i="20" s="1"/>
  <c r="L73" i="20"/>
  <c r="I73" i="20" s="1"/>
  <c r="L46" i="58"/>
  <c r="K46" i="58" s="1"/>
  <c r="L52" i="58"/>
  <c r="K52" i="58" s="1"/>
  <c r="L62" i="58"/>
  <c r="K62" i="58" s="1"/>
  <c r="L70" i="58"/>
  <c r="I70" i="58" s="1"/>
  <c r="L77" i="58"/>
  <c r="I77" i="58" s="1"/>
  <c r="M51" i="13"/>
  <c r="C48" i="58"/>
  <c r="C64" i="58"/>
  <c r="L49" i="20"/>
  <c r="L57" i="20"/>
  <c r="I57" i="20" s="1"/>
  <c r="L63" i="20"/>
  <c r="I63" i="20" s="1"/>
  <c r="L50" i="12"/>
  <c r="L39" i="58"/>
  <c r="K39" i="58" s="1"/>
  <c r="L47" i="58"/>
  <c r="I47" i="58" s="1"/>
  <c r="L58" i="58"/>
  <c r="I58" i="58" s="1"/>
  <c r="L63" i="58"/>
  <c r="L67" i="58"/>
  <c r="L73" i="58"/>
  <c r="K73" i="58" s="1"/>
  <c r="L79" i="58"/>
  <c r="K79" i="58" s="1"/>
  <c r="L39" i="20"/>
  <c r="I39" i="20" s="1"/>
  <c r="C23" i="58"/>
  <c r="E23" i="58"/>
  <c r="D39" i="51"/>
  <c r="I79" i="60"/>
  <c r="L58" i="60"/>
  <c r="K58" i="60" s="1"/>
  <c r="L35" i="60"/>
  <c r="M35" i="60" s="1"/>
  <c r="I36" i="60"/>
  <c r="L31" i="60"/>
  <c r="I31" i="60" s="1"/>
  <c r="L25" i="60"/>
  <c r="K25" i="60" s="1"/>
  <c r="L22" i="60"/>
  <c r="K22" i="60" s="1"/>
  <c r="L20" i="60"/>
  <c r="I20" i="60" s="1"/>
  <c r="C55" i="60"/>
  <c r="E55" i="60"/>
  <c r="F54" i="60"/>
  <c r="C54" i="60" s="1"/>
  <c r="F62" i="60"/>
  <c r="C62" i="60" s="1"/>
  <c r="F48" i="60"/>
  <c r="E48" i="60" s="1"/>
  <c r="B60" i="60"/>
  <c r="F77" i="60"/>
  <c r="E77" i="60" s="1"/>
  <c r="F45" i="60"/>
  <c r="C45" i="60" s="1"/>
  <c r="F59" i="60"/>
  <c r="C59" i="60" s="1"/>
  <c r="E64" i="60"/>
  <c r="F68" i="60"/>
  <c r="E68" i="60" s="1"/>
  <c r="E57" i="60"/>
  <c r="C64" i="60"/>
  <c r="F79" i="60"/>
  <c r="G51" i="60" s="1"/>
  <c r="E54" i="60"/>
  <c r="F69" i="60"/>
  <c r="C69" i="60" s="1"/>
  <c r="F33" i="60"/>
  <c r="E33" i="60" s="1"/>
  <c r="F31" i="60"/>
  <c r="C31" i="60" s="1"/>
  <c r="F18" i="60"/>
  <c r="C18" i="60" s="1"/>
  <c r="F21" i="60"/>
  <c r="C21" i="60" s="1"/>
  <c r="F29" i="60"/>
  <c r="E29" i="60" s="1"/>
  <c r="B43" i="60"/>
  <c r="C14" i="60"/>
  <c r="F16" i="60"/>
  <c r="E16" i="60" s="1"/>
  <c r="E30" i="60"/>
  <c r="E22" i="60"/>
  <c r="F34" i="60"/>
  <c r="E34" i="60" s="1"/>
  <c r="K56" i="60"/>
  <c r="I56" i="60"/>
  <c r="H60" i="60"/>
  <c r="H71" i="60" s="1"/>
  <c r="L57" i="60"/>
  <c r="I57" i="60" s="1"/>
  <c r="J50" i="60"/>
  <c r="L54" i="60"/>
  <c r="I54" i="60" s="1"/>
  <c r="L69" i="60"/>
  <c r="I69" i="60" s="1"/>
  <c r="L73" i="60"/>
  <c r="I73" i="60" s="1"/>
  <c r="L76" i="60"/>
  <c r="I76" i="60" s="1"/>
  <c r="K45" i="60"/>
  <c r="I65" i="60"/>
  <c r="I51" i="60"/>
  <c r="L78" i="33"/>
  <c r="L59" i="60"/>
  <c r="K59" i="60" s="1"/>
  <c r="J78" i="60"/>
  <c r="H50" i="60"/>
  <c r="E66" i="60"/>
  <c r="C76" i="60"/>
  <c r="E51" i="60"/>
  <c r="F43" i="33"/>
  <c r="C58" i="60"/>
  <c r="D50" i="60"/>
  <c r="C57" i="60"/>
  <c r="F74" i="60"/>
  <c r="C74" i="60" s="1"/>
  <c r="C61" i="60"/>
  <c r="F46" i="60"/>
  <c r="C46" i="60" s="1"/>
  <c r="E69" i="60"/>
  <c r="D60" i="60"/>
  <c r="D71" i="60" s="1"/>
  <c r="F63" i="60"/>
  <c r="E63" i="60" s="1"/>
  <c r="F67" i="60"/>
  <c r="E67" i="60" s="1"/>
  <c r="F73" i="60"/>
  <c r="C73" i="60" s="1"/>
  <c r="F35" i="60"/>
  <c r="C35" i="60" s="1"/>
  <c r="L16" i="60"/>
  <c r="K16" i="60" s="1"/>
  <c r="K29" i="60"/>
  <c r="L33" i="60"/>
  <c r="I33" i="60" s="1"/>
  <c r="K32" i="60"/>
  <c r="L26" i="60"/>
  <c r="K26" i="60" s="1"/>
  <c r="L21" i="60"/>
  <c r="I21" i="60" s="1"/>
  <c r="L15" i="60"/>
  <c r="K15" i="60" s="1"/>
  <c r="K20" i="60"/>
  <c r="C33" i="60"/>
  <c r="F28" i="60"/>
  <c r="E28" i="60" s="1"/>
  <c r="F19" i="60"/>
  <c r="C19" i="60" s="1"/>
  <c r="F23" i="60"/>
  <c r="E23" i="60" s="1"/>
  <c r="F32" i="60"/>
  <c r="C32" i="60" s="1"/>
  <c r="E17" i="60"/>
  <c r="F20" i="60"/>
  <c r="C20" i="60" s="1"/>
  <c r="F24" i="60"/>
  <c r="E24" i="60" s="1"/>
  <c r="K47" i="59"/>
  <c r="M47" i="59"/>
  <c r="K55" i="60"/>
  <c r="I55" i="60"/>
  <c r="K69" i="60"/>
  <c r="J43" i="60"/>
  <c r="I41" i="59"/>
  <c r="K63" i="60"/>
  <c r="I65" i="59"/>
  <c r="L60" i="59"/>
  <c r="I60" i="59" s="1"/>
  <c r="K77" i="60"/>
  <c r="K68" i="60"/>
  <c r="H78" i="60"/>
  <c r="K61" i="60"/>
  <c r="L78" i="35"/>
  <c r="K51" i="60"/>
  <c r="L41" i="60"/>
  <c r="L46" i="60"/>
  <c r="K46" i="60" s="1"/>
  <c r="L48" i="60"/>
  <c r="L49" i="60"/>
  <c r="K49" i="60" s="1"/>
  <c r="L62" i="60"/>
  <c r="K62" i="60" s="1"/>
  <c r="L67" i="60"/>
  <c r="K67" i="60" s="1"/>
  <c r="L70" i="60"/>
  <c r="L74" i="60"/>
  <c r="I59" i="60"/>
  <c r="K39" i="60"/>
  <c r="L50" i="35"/>
  <c r="L80" i="35" s="1"/>
  <c r="K52" i="60"/>
  <c r="J60" i="60"/>
  <c r="C63" i="60"/>
  <c r="B50" i="60"/>
  <c r="D78" i="60"/>
  <c r="F41" i="60"/>
  <c r="C41" i="60" s="1"/>
  <c r="F39" i="60"/>
  <c r="B71" i="60"/>
  <c r="G48" i="59"/>
  <c r="C70" i="60"/>
  <c r="F56" i="60"/>
  <c r="F49" i="60"/>
  <c r="G47" i="59"/>
  <c r="C39" i="59"/>
  <c r="C52" i="59"/>
  <c r="F52" i="60"/>
  <c r="E52" i="60" s="1"/>
  <c r="E48" i="59"/>
  <c r="E65" i="60"/>
  <c r="L35" i="59"/>
  <c r="M35" i="59" s="1"/>
  <c r="I15" i="60"/>
  <c r="K22" i="59"/>
  <c r="I19" i="60"/>
  <c r="K23" i="60"/>
  <c r="K32" i="59"/>
  <c r="L27" i="60"/>
  <c r="K27" i="60" s="1"/>
  <c r="L14" i="60"/>
  <c r="L13" i="60"/>
  <c r="L18" i="60"/>
  <c r="L28" i="60"/>
  <c r="E36" i="59"/>
  <c r="E36" i="60"/>
  <c r="E18" i="60"/>
  <c r="C24" i="60"/>
  <c r="F27" i="60"/>
  <c r="E27" i="60" s="1"/>
  <c r="D43" i="60"/>
  <c r="C29" i="60"/>
  <c r="E15" i="60"/>
  <c r="E25" i="60"/>
  <c r="C33" i="59"/>
  <c r="C23" i="60"/>
  <c r="F26" i="60"/>
  <c r="E26" i="60" s="1"/>
  <c r="F13" i="60"/>
  <c r="E13" i="60" s="1"/>
  <c r="M77" i="44"/>
  <c r="M23" i="44"/>
  <c r="M56" i="44"/>
  <c r="M27" i="44"/>
  <c r="M32" i="44"/>
  <c r="M63" i="44"/>
  <c r="M17" i="44"/>
  <c r="M60" i="44"/>
  <c r="M21" i="44"/>
  <c r="M42" i="44"/>
  <c r="M64" i="44"/>
  <c r="M14" i="44"/>
  <c r="M80" i="44"/>
  <c r="M43" i="44"/>
  <c r="G35" i="60"/>
  <c r="I27" i="1"/>
  <c r="K27" i="1"/>
  <c r="C26" i="60"/>
  <c r="F80" i="7"/>
  <c r="M50" i="44"/>
  <c r="K57" i="1"/>
  <c r="I35" i="60"/>
  <c r="L80" i="40"/>
  <c r="F60" i="42"/>
  <c r="L71" i="46"/>
  <c r="F60" i="3"/>
  <c r="L50" i="19"/>
  <c r="L43" i="14"/>
  <c r="L43" i="26"/>
  <c r="F43" i="46"/>
  <c r="F60" i="46"/>
  <c r="F43" i="63"/>
  <c r="F60" i="37"/>
  <c r="F60" i="23"/>
  <c r="F43" i="34"/>
  <c r="L43" i="50"/>
  <c r="L71" i="5"/>
  <c r="L43" i="33"/>
  <c r="M46" i="35"/>
  <c r="F50" i="2"/>
  <c r="F60" i="6"/>
  <c r="F71" i="6" s="1"/>
  <c r="L43" i="47"/>
  <c r="L78" i="47"/>
  <c r="F60" i="49"/>
  <c r="F71" i="49" s="1"/>
  <c r="F71" i="3"/>
  <c r="F78" i="3"/>
  <c r="L50" i="11"/>
  <c r="L78" i="12"/>
  <c r="L71" i="16"/>
  <c r="M51" i="25"/>
  <c r="L43" i="25"/>
  <c r="L78" i="25"/>
  <c r="L50" i="27"/>
  <c r="L78" i="29"/>
  <c r="L50" i="30"/>
  <c r="F43" i="31"/>
  <c r="F60" i="31"/>
  <c r="F43" i="22"/>
  <c r="F60" i="22"/>
  <c r="F60" i="34"/>
  <c r="F71" i="34" s="1"/>
  <c r="L71" i="39"/>
  <c r="L71" i="6"/>
  <c r="L31" i="1"/>
  <c r="K31" i="1" s="1"/>
  <c r="L28" i="1"/>
  <c r="F49" i="58"/>
  <c r="C49" i="58" s="1"/>
  <c r="F56" i="58"/>
  <c r="C56" i="58" s="1"/>
  <c r="F61" i="58"/>
  <c r="E61" i="58" s="1"/>
  <c r="F65" i="58"/>
  <c r="E65" i="58" s="1"/>
  <c r="F69" i="58"/>
  <c r="E69" i="58" s="1"/>
  <c r="F76" i="58"/>
  <c r="F39" i="58"/>
  <c r="C39" i="58" s="1"/>
  <c r="F47" i="58"/>
  <c r="E47" i="58" s="1"/>
  <c r="F63" i="58"/>
  <c r="E63" i="58" s="1"/>
  <c r="L24" i="58"/>
  <c r="K24" i="58" s="1"/>
  <c r="F60" i="5"/>
  <c r="L71" i="42"/>
  <c r="F50" i="3"/>
  <c r="K35" i="60"/>
  <c r="L78" i="19"/>
  <c r="L71" i="19"/>
  <c r="L35" i="1"/>
  <c r="M35" i="1" s="1"/>
  <c r="L35" i="58"/>
  <c r="K35" i="58" s="1"/>
  <c r="L78" i="41"/>
  <c r="L71" i="11"/>
  <c r="L71" i="12"/>
  <c r="L50" i="13"/>
  <c r="L71" i="25"/>
  <c r="L50" i="26"/>
  <c r="L78" i="26"/>
  <c r="L43" i="27"/>
  <c r="G36" i="60"/>
  <c r="C36" i="60"/>
  <c r="F43" i="38"/>
  <c r="F50" i="33"/>
  <c r="F78" i="34"/>
  <c r="F71" i="35"/>
  <c r="L43" i="48"/>
  <c r="L78" i="38"/>
  <c r="L43" i="2"/>
  <c r="L71" i="33"/>
  <c r="L80" i="33" s="1"/>
  <c r="G57" i="16"/>
  <c r="L70" i="1"/>
  <c r="I70" i="1" s="1"/>
  <c r="L77" i="1"/>
  <c r="L34" i="1"/>
  <c r="L58" i="20"/>
  <c r="F60" i="2"/>
  <c r="F43" i="4"/>
  <c r="F50" i="4"/>
  <c r="F78" i="4"/>
  <c r="F50" i="5"/>
  <c r="L78" i="42"/>
  <c r="F43" i="47"/>
  <c r="L71" i="41"/>
  <c r="L78" i="11"/>
  <c r="L50" i="25"/>
  <c r="L71" i="27"/>
  <c r="L50" i="29"/>
  <c r="F43" i="25"/>
  <c r="F60" i="25"/>
  <c r="F71" i="33"/>
  <c r="F80" i="33" s="1"/>
  <c r="F50" i="34"/>
  <c r="L43" i="49"/>
  <c r="L71" i="43"/>
  <c r="L43" i="62"/>
  <c r="L71" i="38"/>
  <c r="L71" i="7"/>
  <c r="L50" i="6"/>
  <c r="L78" i="4"/>
  <c r="L71" i="2"/>
  <c r="L50" i="33"/>
  <c r="L50" i="14"/>
  <c r="L78" i="17"/>
  <c r="L78" i="18"/>
  <c r="L71" i="30"/>
  <c r="K36" i="60"/>
  <c r="F50" i="46"/>
  <c r="F60" i="40"/>
  <c r="F71" i="40" s="1"/>
  <c r="F43" i="39"/>
  <c r="F50" i="63"/>
  <c r="F50" i="62"/>
  <c r="F50" i="25"/>
  <c r="F60" i="26"/>
  <c r="F71" i="26" s="1"/>
  <c r="F50" i="29"/>
  <c r="F78" i="22"/>
  <c r="L71" i="49"/>
  <c r="L71" i="48"/>
  <c r="L43" i="45"/>
  <c r="L50" i="43"/>
  <c r="L71" i="63"/>
  <c r="L43" i="37"/>
  <c r="L50" i="2"/>
  <c r="L43" i="17"/>
  <c r="F80" i="11"/>
  <c r="F80" i="13"/>
  <c r="G64" i="13" s="1"/>
  <c r="F80" i="18"/>
  <c r="G14" i="18" s="1"/>
  <c r="L13" i="59"/>
  <c r="F60" i="50"/>
  <c r="F60" i="43"/>
  <c r="F71" i="43" s="1"/>
  <c r="F50" i="40"/>
  <c r="F60" i="39"/>
  <c r="F71" i="39" s="1"/>
  <c r="F78" i="62"/>
  <c r="F71" i="37"/>
  <c r="F50" i="23"/>
  <c r="F43" i="26"/>
  <c r="F50" i="26"/>
  <c r="F50" i="27"/>
  <c r="F43" i="29"/>
  <c r="F78" i="29"/>
  <c r="F50" i="22"/>
  <c r="L50" i="48"/>
  <c r="L43" i="43"/>
  <c r="L50" i="39"/>
  <c r="L50" i="63"/>
  <c r="L50" i="7"/>
  <c r="L50" i="5"/>
  <c r="L43" i="4"/>
  <c r="F47" i="32"/>
  <c r="E47" i="32" s="1"/>
  <c r="M28" i="23"/>
  <c r="M16" i="23"/>
  <c r="L71" i="13"/>
  <c r="L78" i="16"/>
  <c r="L50" i="17"/>
  <c r="L50" i="18"/>
  <c r="L71" i="26"/>
  <c r="L78" i="27"/>
  <c r="M51" i="28"/>
  <c r="L71" i="29"/>
  <c r="L43" i="30"/>
  <c r="F50" i="48"/>
  <c r="G51" i="3"/>
  <c r="F55" i="36"/>
  <c r="C55" i="36" s="1"/>
  <c r="L36" i="58"/>
  <c r="F50" i="50"/>
  <c r="F50" i="39"/>
  <c r="F60" i="62"/>
  <c r="F78" i="23"/>
  <c r="G51" i="27"/>
  <c r="F50" i="28"/>
  <c r="F60" i="28"/>
  <c r="F60" i="29"/>
  <c r="F60" i="24"/>
  <c r="F43" i="30"/>
  <c r="F60" i="30"/>
  <c r="L50" i="50"/>
  <c r="L43" i="63"/>
  <c r="L78" i="6"/>
  <c r="L43" i="5"/>
  <c r="L50" i="4"/>
  <c r="L71" i="22"/>
  <c r="F80" i="14"/>
  <c r="F80" i="17"/>
  <c r="G63" i="17" s="1"/>
  <c r="I79" i="1"/>
  <c r="K79" i="1"/>
  <c r="L51" i="1"/>
  <c r="J51" i="51"/>
  <c r="K41" i="1"/>
  <c r="L49" i="1"/>
  <c r="L61" i="1"/>
  <c r="I61" i="1" s="1"/>
  <c r="L65" i="1"/>
  <c r="M36" i="1"/>
  <c r="I36" i="1"/>
  <c r="L13" i="1"/>
  <c r="K13" i="1" s="1"/>
  <c r="L43" i="7"/>
  <c r="L33" i="1"/>
  <c r="I33" i="1" s="1"/>
  <c r="F60" i="27"/>
  <c r="F71" i="27" s="1"/>
  <c r="F78" i="27"/>
  <c r="F20" i="32"/>
  <c r="L78" i="28"/>
  <c r="L50" i="28"/>
  <c r="L71" i="28"/>
  <c r="L43" i="28"/>
  <c r="F71" i="28"/>
  <c r="F59" i="32"/>
  <c r="C59" i="32" s="1"/>
  <c r="D76" i="53"/>
  <c r="F68" i="32"/>
  <c r="E68" i="32" s="1"/>
  <c r="H60" i="1"/>
  <c r="H71" i="1" s="1"/>
  <c r="L45" i="1"/>
  <c r="K45" i="1" s="1"/>
  <c r="J50" i="1"/>
  <c r="L55" i="1"/>
  <c r="I55" i="1" s="1"/>
  <c r="L59" i="1"/>
  <c r="I59" i="1" s="1"/>
  <c r="L68" i="1"/>
  <c r="K68" i="1" s="1"/>
  <c r="J78" i="1"/>
  <c r="I57" i="1"/>
  <c r="I66" i="1"/>
  <c r="L46" i="1"/>
  <c r="I46" i="1" s="1"/>
  <c r="L69" i="1"/>
  <c r="K69" i="1" s="1"/>
  <c r="I14" i="1"/>
  <c r="K14" i="1"/>
  <c r="L80" i="5"/>
  <c r="L30" i="1"/>
  <c r="K30" i="1" s="1"/>
  <c r="L21" i="1"/>
  <c r="I21" i="1" s="1"/>
  <c r="L25" i="1"/>
  <c r="K25" i="1" s="1"/>
  <c r="F71" i="5"/>
  <c r="I77" i="1"/>
  <c r="K77" i="1"/>
  <c r="I67" i="1"/>
  <c r="K73" i="1"/>
  <c r="H77" i="51"/>
  <c r="I76" i="1"/>
  <c r="L48" i="1"/>
  <c r="I48" i="1" s="1"/>
  <c r="K35" i="1"/>
  <c r="I35" i="1"/>
  <c r="L80" i="4"/>
  <c r="M18" i="4" s="1"/>
  <c r="L29" i="1"/>
  <c r="K29" i="1" s="1"/>
  <c r="J43" i="1"/>
  <c r="I13" i="1"/>
  <c r="I22" i="1"/>
  <c r="I25" i="1"/>
  <c r="F60" i="4"/>
  <c r="F36" i="1"/>
  <c r="G36" i="1" s="1"/>
  <c r="C29" i="1"/>
  <c r="C17" i="1"/>
  <c r="F13" i="1"/>
  <c r="E13" i="1" s="1"/>
  <c r="I49" i="1"/>
  <c r="K49" i="1"/>
  <c r="I65" i="1"/>
  <c r="K65" i="1"/>
  <c r="I48" i="58"/>
  <c r="K48" i="58"/>
  <c r="I59" i="58"/>
  <c r="K59" i="58"/>
  <c r="K77" i="58"/>
  <c r="I54" i="1"/>
  <c r="K55" i="1"/>
  <c r="I62" i="1"/>
  <c r="K74" i="1"/>
  <c r="H78" i="1"/>
  <c r="J60" i="1"/>
  <c r="H50" i="1"/>
  <c r="L64" i="1"/>
  <c r="I64" i="1" s="1"/>
  <c r="L74" i="58"/>
  <c r="K74" i="58" s="1"/>
  <c r="K48" i="1"/>
  <c r="K70" i="1"/>
  <c r="I63" i="1"/>
  <c r="L78" i="1"/>
  <c r="K78" i="1" s="1"/>
  <c r="L56" i="1"/>
  <c r="L41" i="58"/>
  <c r="K41" i="58" s="1"/>
  <c r="L66" i="58"/>
  <c r="K66" i="58" s="1"/>
  <c r="K64" i="58"/>
  <c r="L39" i="1"/>
  <c r="I39" i="1" s="1"/>
  <c r="H60" i="58"/>
  <c r="H71" i="58" s="1"/>
  <c r="J60" i="58"/>
  <c r="L65" i="58"/>
  <c r="I65" i="58" s="1"/>
  <c r="L15" i="1"/>
  <c r="L43" i="1" s="1"/>
  <c r="L17" i="1"/>
  <c r="I17" i="1" s="1"/>
  <c r="L20" i="1"/>
  <c r="I20" i="1" s="1"/>
  <c r="L23" i="1"/>
  <c r="I23" i="1" s="1"/>
  <c r="L26" i="1"/>
  <c r="I26" i="1" s="1"/>
  <c r="K34" i="1"/>
  <c r="L16" i="1"/>
  <c r="K16" i="1" s="1"/>
  <c r="I28" i="1"/>
  <c r="I15" i="1"/>
  <c r="L24" i="1"/>
  <c r="K28" i="1"/>
  <c r="I34" i="1"/>
  <c r="L18" i="58"/>
  <c r="I18" i="58" s="1"/>
  <c r="I31" i="1"/>
  <c r="L43" i="6"/>
  <c r="I32" i="1"/>
  <c r="L18" i="1"/>
  <c r="I18" i="1" s="1"/>
  <c r="H43" i="1"/>
  <c r="L16" i="58"/>
  <c r="I16" i="58" s="1"/>
  <c r="L20" i="58"/>
  <c r="K20" i="58" s="1"/>
  <c r="L28" i="58"/>
  <c r="K28" i="58" s="1"/>
  <c r="L32" i="58"/>
  <c r="I32" i="58" s="1"/>
  <c r="L14" i="58"/>
  <c r="I14" i="58" s="1"/>
  <c r="L30" i="58"/>
  <c r="K30" i="58" s="1"/>
  <c r="F50" i="6"/>
  <c r="F66" i="1"/>
  <c r="E66" i="1" s="1"/>
  <c r="E59" i="1"/>
  <c r="C77" i="1"/>
  <c r="C57" i="1"/>
  <c r="C74" i="1"/>
  <c r="D62" i="51"/>
  <c r="D66" i="51"/>
  <c r="E51" i="1"/>
  <c r="C34" i="1"/>
  <c r="E34" i="1"/>
  <c r="F43" i="6"/>
  <c r="F35" i="1"/>
  <c r="E35" i="1" s="1"/>
  <c r="E24" i="1"/>
  <c r="C27" i="58"/>
  <c r="E28" i="1"/>
  <c r="C23" i="1"/>
  <c r="B43" i="1"/>
  <c r="E18" i="1"/>
  <c r="F33" i="1"/>
  <c r="C33" i="1" s="1"/>
  <c r="F25" i="1"/>
  <c r="E25" i="1" s="1"/>
  <c r="L80" i="2"/>
  <c r="M50" i="2" s="1"/>
  <c r="K51" i="59"/>
  <c r="K36" i="1"/>
  <c r="I19" i="1"/>
  <c r="F71" i="2"/>
  <c r="E69" i="1"/>
  <c r="C69" i="1"/>
  <c r="D50" i="1"/>
  <c r="D60" i="1"/>
  <c r="F68" i="1"/>
  <c r="E68" i="1" s="1"/>
  <c r="E49" i="1"/>
  <c r="E77" i="1"/>
  <c r="G46" i="2"/>
  <c r="F78" i="2"/>
  <c r="B60" i="1"/>
  <c r="B71" i="1" s="1"/>
  <c r="C45" i="1"/>
  <c r="D78" i="1"/>
  <c r="D70" i="51"/>
  <c r="F61" i="1"/>
  <c r="C61" i="1" s="1"/>
  <c r="F56" i="1"/>
  <c r="C56" i="1" s="1"/>
  <c r="F46" i="1"/>
  <c r="C46" i="1" s="1"/>
  <c r="F79" i="1"/>
  <c r="E79" i="1" s="1"/>
  <c r="F73" i="1"/>
  <c r="E73" i="1" s="1"/>
  <c r="F58" i="1"/>
  <c r="E58" i="1" s="1"/>
  <c r="B50" i="1"/>
  <c r="C51" i="1"/>
  <c r="F13" i="59"/>
  <c r="E13" i="59" s="1"/>
  <c r="F29" i="59"/>
  <c r="E29" i="59" s="1"/>
  <c r="F25" i="59"/>
  <c r="E25" i="59" s="1"/>
  <c r="C21" i="59"/>
  <c r="F17" i="59"/>
  <c r="E17" i="59" s="1"/>
  <c r="H65" i="51"/>
  <c r="J58" i="51"/>
  <c r="H68" i="51"/>
  <c r="C70" i="1"/>
  <c r="E70" i="1"/>
  <c r="C55" i="1"/>
  <c r="E55" i="1"/>
  <c r="C76" i="1"/>
  <c r="E63" i="1"/>
  <c r="C63" i="1"/>
  <c r="F80" i="3"/>
  <c r="G54" i="3" s="1"/>
  <c r="G70" i="3"/>
  <c r="D71" i="1"/>
  <c r="E76" i="1"/>
  <c r="C62" i="1"/>
  <c r="F47" i="1"/>
  <c r="E56" i="1"/>
  <c r="C49" i="1"/>
  <c r="D56" i="51"/>
  <c r="E65" i="1"/>
  <c r="B47" i="51"/>
  <c r="B55" i="51"/>
  <c r="B59" i="51"/>
  <c r="G77" i="3"/>
  <c r="C39" i="1"/>
  <c r="E41" i="1"/>
  <c r="B78" i="1"/>
  <c r="C36" i="1"/>
  <c r="E36" i="1"/>
  <c r="L80" i="50"/>
  <c r="M23" i="50" s="1"/>
  <c r="M19" i="50"/>
  <c r="M16" i="50"/>
  <c r="M58" i="50"/>
  <c r="M59" i="50"/>
  <c r="M27" i="50"/>
  <c r="M28" i="50"/>
  <c r="M20" i="50"/>
  <c r="M30" i="50"/>
  <c r="M55" i="50"/>
  <c r="M63" i="50"/>
  <c r="M57" i="50"/>
  <c r="M41" i="50"/>
  <c r="M25" i="50"/>
  <c r="F71" i="50"/>
  <c r="L50" i="49"/>
  <c r="L80" i="49" s="1"/>
  <c r="L79" i="36"/>
  <c r="K79" i="36" s="1"/>
  <c r="L70" i="36"/>
  <c r="F35" i="36"/>
  <c r="G35" i="36" s="1"/>
  <c r="F80" i="49"/>
  <c r="G16" i="49" s="1"/>
  <c r="L80" i="48"/>
  <c r="M78" i="48" s="1"/>
  <c r="M50" i="48"/>
  <c r="F43" i="48"/>
  <c r="F80" i="48"/>
  <c r="L46" i="36"/>
  <c r="L65" i="36"/>
  <c r="L80" i="47"/>
  <c r="M21" i="47" s="1"/>
  <c r="L20" i="54"/>
  <c r="K20" i="54" s="1"/>
  <c r="H33" i="51"/>
  <c r="F80" i="47"/>
  <c r="G20" i="47" s="1"/>
  <c r="D16" i="51"/>
  <c r="D20" i="51"/>
  <c r="D24" i="51"/>
  <c r="L77" i="36"/>
  <c r="I77" i="36" s="1"/>
  <c r="L42" i="36"/>
  <c r="I42" i="36" s="1"/>
  <c r="L50" i="46"/>
  <c r="F71" i="46"/>
  <c r="L66" i="36"/>
  <c r="I66" i="36" s="1"/>
  <c r="L56" i="36"/>
  <c r="I56" i="36" s="1"/>
  <c r="K62" i="36"/>
  <c r="L45" i="36"/>
  <c r="I45" i="36" s="1"/>
  <c r="M46" i="45"/>
  <c r="L48" i="54"/>
  <c r="K48" i="54" s="1"/>
  <c r="L80" i="45"/>
  <c r="M24" i="45" s="1"/>
  <c r="F43" i="45"/>
  <c r="F80" i="45"/>
  <c r="G43" i="45" s="1"/>
  <c r="F16" i="36"/>
  <c r="E16" i="36" s="1"/>
  <c r="F43" i="44"/>
  <c r="F80" i="44"/>
  <c r="G13" i="44" s="1"/>
  <c r="F24" i="36"/>
  <c r="E24" i="36" s="1"/>
  <c r="L57" i="54"/>
  <c r="K57" i="54" s="1"/>
  <c r="L80" i="43"/>
  <c r="M26" i="43" s="1"/>
  <c r="L28" i="36"/>
  <c r="I28" i="36" s="1"/>
  <c r="L13" i="54"/>
  <c r="I13" i="54" s="1"/>
  <c r="L31" i="36"/>
  <c r="K31" i="36" s="1"/>
  <c r="L27" i="36"/>
  <c r="I27" i="36" s="1"/>
  <c r="L14" i="36"/>
  <c r="K14" i="36" s="1"/>
  <c r="F35" i="54"/>
  <c r="E35" i="54" s="1"/>
  <c r="F43" i="43"/>
  <c r="L64" i="54"/>
  <c r="K64" i="54" s="1"/>
  <c r="L76" i="54"/>
  <c r="I76" i="54" s="1"/>
  <c r="L48" i="36"/>
  <c r="K48" i="36" s="1"/>
  <c r="L67" i="36"/>
  <c r="I67" i="36" s="1"/>
  <c r="L76" i="36"/>
  <c r="I76" i="36" s="1"/>
  <c r="H60" i="36"/>
  <c r="H71" i="36" s="1"/>
  <c r="H61" i="51"/>
  <c r="L57" i="36"/>
  <c r="K57" i="36" s="1"/>
  <c r="K56" i="36"/>
  <c r="L61" i="36"/>
  <c r="K61" i="36" s="1"/>
  <c r="L43" i="42"/>
  <c r="J14" i="54"/>
  <c r="L14" i="54" s="1"/>
  <c r="L33" i="36"/>
  <c r="I33" i="36" s="1"/>
  <c r="L29" i="36"/>
  <c r="I29" i="36" s="1"/>
  <c r="L25" i="36"/>
  <c r="K25" i="36" s="1"/>
  <c r="L17" i="36"/>
  <c r="K17" i="36" s="1"/>
  <c r="L22" i="36"/>
  <c r="K22" i="36" s="1"/>
  <c r="J30" i="51"/>
  <c r="F71" i="42"/>
  <c r="F43" i="42"/>
  <c r="F73" i="36"/>
  <c r="E73" i="36" s="1"/>
  <c r="E76" i="36"/>
  <c r="F39" i="36"/>
  <c r="E39" i="36" s="1"/>
  <c r="F80" i="42"/>
  <c r="F28" i="54"/>
  <c r="E28" i="54" s="1"/>
  <c r="F28" i="36"/>
  <c r="C28" i="36" s="1"/>
  <c r="F20" i="54"/>
  <c r="E20" i="54" s="1"/>
  <c r="L63" i="54"/>
  <c r="K63" i="54" s="1"/>
  <c r="L64" i="36"/>
  <c r="K64" i="36" s="1"/>
  <c r="L68" i="36"/>
  <c r="I68" i="36" s="1"/>
  <c r="L54" i="36"/>
  <c r="K54" i="36" s="1"/>
  <c r="J77" i="54"/>
  <c r="J78" i="54" s="1"/>
  <c r="H68" i="54"/>
  <c r="H68" i="52" s="1"/>
  <c r="J78" i="36"/>
  <c r="I57" i="36"/>
  <c r="K67" i="36"/>
  <c r="I79" i="36"/>
  <c r="H56" i="51"/>
  <c r="L49" i="36"/>
  <c r="K49" i="36" s="1"/>
  <c r="H27" i="54"/>
  <c r="L27" i="54" s="1"/>
  <c r="I27" i="54" s="1"/>
  <c r="H43" i="36"/>
  <c r="L34" i="36"/>
  <c r="I34" i="36" s="1"/>
  <c r="L26" i="36"/>
  <c r="K26" i="36" s="1"/>
  <c r="L18" i="36"/>
  <c r="I18" i="36" s="1"/>
  <c r="H31" i="54"/>
  <c r="L31" i="54" s="1"/>
  <c r="K31" i="54" s="1"/>
  <c r="L21" i="36"/>
  <c r="I21" i="36" s="1"/>
  <c r="J25" i="54"/>
  <c r="L25" i="54" s="1"/>
  <c r="H26" i="54"/>
  <c r="L26" i="54" s="1"/>
  <c r="J29" i="54"/>
  <c r="L29" i="54" s="1"/>
  <c r="L43" i="41"/>
  <c r="L80" i="41" s="1"/>
  <c r="L16" i="54"/>
  <c r="I16" i="54" s="1"/>
  <c r="H18" i="54"/>
  <c r="L18" i="54" s="1"/>
  <c r="I18" i="54" s="1"/>
  <c r="J17" i="54"/>
  <c r="L17" i="54" s="1"/>
  <c r="K29" i="36"/>
  <c r="L30" i="36"/>
  <c r="K30" i="36" s="1"/>
  <c r="H22" i="54"/>
  <c r="L22" i="54" s="1"/>
  <c r="I22" i="54" s="1"/>
  <c r="H14" i="51"/>
  <c r="L16" i="36"/>
  <c r="J33" i="54"/>
  <c r="L33" i="54" s="1"/>
  <c r="I33" i="54" s="1"/>
  <c r="H34" i="54"/>
  <c r="L34" i="54" s="1"/>
  <c r="L20" i="36"/>
  <c r="K20" i="36" s="1"/>
  <c r="L32" i="36"/>
  <c r="K32" i="36" s="1"/>
  <c r="L41" i="36"/>
  <c r="H41" i="54"/>
  <c r="L41" i="54" s="1"/>
  <c r="I41" i="54" s="1"/>
  <c r="F59" i="36"/>
  <c r="C59" i="36" s="1"/>
  <c r="D68" i="51"/>
  <c r="C66" i="36"/>
  <c r="B52" i="52"/>
  <c r="D76" i="51"/>
  <c r="F76" i="51" s="1"/>
  <c r="C76" i="51" s="1"/>
  <c r="B46" i="51"/>
  <c r="F45" i="36"/>
  <c r="C45" i="36" s="1"/>
  <c r="F46" i="36"/>
  <c r="E46" i="36" s="1"/>
  <c r="D45" i="51"/>
  <c r="D39" i="52"/>
  <c r="D45" i="54"/>
  <c r="D45" i="52" s="1"/>
  <c r="F43" i="41"/>
  <c r="F48" i="36"/>
  <c r="E48" i="36" s="1"/>
  <c r="E55" i="36"/>
  <c r="F56" i="36"/>
  <c r="E56" i="36" s="1"/>
  <c r="F42" i="36"/>
  <c r="E42" i="36" s="1"/>
  <c r="B59" i="52"/>
  <c r="F46" i="54"/>
  <c r="C46" i="54" s="1"/>
  <c r="F69" i="36"/>
  <c r="C69" i="36" s="1"/>
  <c r="F74" i="54"/>
  <c r="C74" i="54" s="1"/>
  <c r="F50" i="41"/>
  <c r="C52" i="36"/>
  <c r="F76" i="54"/>
  <c r="C76" i="54" s="1"/>
  <c r="B78" i="36"/>
  <c r="F39" i="54"/>
  <c r="E39" i="54" s="1"/>
  <c r="D48" i="54"/>
  <c r="F48" i="54" s="1"/>
  <c r="C48" i="54" s="1"/>
  <c r="F70" i="54"/>
  <c r="C70" i="54" s="1"/>
  <c r="F55" i="54"/>
  <c r="C55" i="54" s="1"/>
  <c r="F59" i="54"/>
  <c r="E59" i="54" s="1"/>
  <c r="C35" i="36"/>
  <c r="D24" i="52"/>
  <c r="F20" i="36"/>
  <c r="L51" i="36"/>
  <c r="K51" i="36" s="1"/>
  <c r="M71" i="40"/>
  <c r="M21" i="40"/>
  <c r="M64" i="40"/>
  <c r="M19" i="40"/>
  <c r="M58" i="40"/>
  <c r="M24" i="40"/>
  <c r="M39" i="40"/>
  <c r="M73" i="40"/>
  <c r="M22" i="40"/>
  <c r="M65" i="40"/>
  <c r="M56" i="40"/>
  <c r="M17" i="40"/>
  <c r="M63" i="40"/>
  <c r="M78" i="40"/>
  <c r="M62" i="40"/>
  <c r="M66" i="40"/>
  <c r="M68" i="40"/>
  <c r="M31" i="40"/>
  <c r="M76" i="40"/>
  <c r="M29" i="40"/>
  <c r="M34" i="40"/>
  <c r="M15" i="40"/>
  <c r="M55" i="40"/>
  <c r="M54" i="40"/>
  <c r="M77" i="40"/>
  <c r="M41" i="40"/>
  <c r="M67" i="40"/>
  <c r="M18" i="40"/>
  <c r="M69" i="40"/>
  <c r="M23" i="40"/>
  <c r="M70" i="40"/>
  <c r="M30" i="40"/>
  <c r="M49" i="40"/>
  <c r="M16" i="40"/>
  <c r="M57" i="40"/>
  <c r="M26" i="40"/>
  <c r="M14" i="40"/>
  <c r="M33" i="40"/>
  <c r="M50" i="40"/>
  <c r="M25" i="40"/>
  <c r="M79" i="40"/>
  <c r="M80" i="40"/>
  <c r="M42" i="40"/>
  <c r="M60" i="40"/>
  <c r="M28" i="40"/>
  <c r="M27" i="40"/>
  <c r="M13" i="40"/>
  <c r="M59" i="40"/>
  <c r="M61" i="40"/>
  <c r="M20" i="40"/>
  <c r="M52" i="40"/>
  <c r="M32" i="40"/>
  <c r="M74" i="40"/>
  <c r="L24" i="54"/>
  <c r="K24" i="54" s="1"/>
  <c r="L32" i="54"/>
  <c r="K32" i="54" s="1"/>
  <c r="L13" i="36"/>
  <c r="K13" i="36" s="1"/>
  <c r="L23" i="36"/>
  <c r="I23" i="36" s="1"/>
  <c r="L19" i="36"/>
  <c r="K19" i="36" s="1"/>
  <c r="M43" i="40"/>
  <c r="F43" i="40"/>
  <c r="F16" i="54"/>
  <c r="C16" i="54" s="1"/>
  <c r="L43" i="39"/>
  <c r="L80" i="39"/>
  <c r="M43" i="39" s="1"/>
  <c r="L28" i="54"/>
  <c r="K28" i="54" s="1"/>
  <c r="L15" i="54"/>
  <c r="I15" i="54" s="1"/>
  <c r="L24" i="36"/>
  <c r="K24" i="36" s="1"/>
  <c r="H16" i="51"/>
  <c r="K27" i="36"/>
  <c r="L15" i="36"/>
  <c r="J23" i="54"/>
  <c r="L23" i="54" s="1"/>
  <c r="J31" i="51"/>
  <c r="L19" i="54"/>
  <c r="K19" i="54" s="1"/>
  <c r="F80" i="39"/>
  <c r="G22" i="39" s="1"/>
  <c r="F24" i="54"/>
  <c r="C24" i="54" s="1"/>
  <c r="F18" i="36"/>
  <c r="E18" i="36" s="1"/>
  <c r="C32" i="36"/>
  <c r="B43" i="36"/>
  <c r="F31" i="54"/>
  <c r="E31" i="54" s="1"/>
  <c r="F31" i="36"/>
  <c r="C31" i="36" s="1"/>
  <c r="F27" i="36"/>
  <c r="E27" i="36" s="1"/>
  <c r="F23" i="36"/>
  <c r="E23" i="36" s="1"/>
  <c r="F19" i="36"/>
  <c r="E19" i="36" s="1"/>
  <c r="F15" i="36"/>
  <c r="C15" i="36" s="1"/>
  <c r="I67" i="59"/>
  <c r="I55" i="59"/>
  <c r="K64" i="59"/>
  <c r="L62" i="54"/>
  <c r="I62" i="54" s="1"/>
  <c r="I57" i="59"/>
  <c r="K77" i="36"/>
  <c r="L47" i="36"/>
  <c r="I47" i="36" s="1"/>
  <c r="H60" i="54"/>
  <c r="L80" i="63"/>
  <c r="M43" i="63" s="1"/>
  <c r="F80" i="63"/>
  <c r="G15" i="63" s="1"/>
  <c r="G19" i="63"/>
  <c r="G26" i="63"/>
  <c r="G20" i="63"/>
  <c r="G14" i="63"/>
  <c r="G24" i="63"/>
  <c r="G79" i="63"/>
  <c r="G28" i="63"/>
  <c r="G22" i="63"/>
  <c r="G32" i="63"/>
  <c r="G50" i="63"/>
  <c r="G59" i="63"/>
  <c r="G61" i="63"/>
  <c r="G71" i="63"/>
  <c r="G42" i="63"/>
  <c r="G52" i="63"/>
  <c r="G56" i="63"/>
  <c r="G39" i="63"/>
  <c r="G23" i="63"/>
  <c r="G54" i="63"/>
  <c r="G27" i="63"/>
  <c r="G34" i="63"/>
  <c r="G58" i="63"/>
  <c r="G31" i="63"/>
  <c r="G49" i="63"/>
  <c r="G78" i="63"/>
  <c r="G66" i="63"/>
  <c r="G13" i="63"/>
  <c r="G57" i="63"/>
  <c r="G62" i="63"/>
  <c r="G25" i="63"/>
  <c r="G60" i="63"/>
  <c r="G73" i="63"/>
  <c r="G77" i="63"/>
  <c r="G65" i="63"/>
  <c r="G68" i="63"/>
  <c r="G33" i="63"/>
  <c r="G67" i="63"/>
  <c r="G70" i="63"/>
  <c r="G41" i="63"/>
  <c r="G69" i="63"/>
  <c r="G74" i="63"/>
  <c r="G16" i="63"/>
  <c r="G63" i="63"/>
  <c r="G55" i="63"/>
  <c r="G17" i="63"/>
  <c r="G21" i="63"/>
  <c r="G64" i="63"/>
  <c r="G30" i="63"/>
  <c r="G29" i="63"/>
  <c r="C13" i="59"/>
  <c r="E15" i="36"/>
  <c r="C28" i="59"/>
  <c r="G43" i="63"/>
  <c r="F34" i="59"/>
  <c r="C34" i="59" s="1"/>
  <c r="F30" i="59"/>
  <c r="F26" i="59"/>
  <c r="E26" i="59" s="1"/>
  <c r="F22" i="59"/>
  <c r="E22" i="59" s="1"/>
  <c r="F18" i="59"/>
  <c r="E18" i="59" s="1"/>
  <c r="F14" i="59"/>
  <c r="F31" i="59"/>
  <c r="F27" i="59"/>
  <c r="C27" i="59" s="1"/>
  <c r="F23" i="59"/>
  <c r="C23" i="59" s="1"/>
  <c r="F19" i="59"/>
  <c r="C19" i="59" s="1"/>
  <c r="F15" i="59"/>
  <c r="C15" i="59" s="1"/>
  <c r="F15" i="54"/>
  <c r="C15" i="54" s="1"/>
  <c r="C25" i="59"/>
  <c r="B13" i="54"/>
  <c r="F13" i="54" s="1"/>
  <c r="C13" i="54" s="1"/>
  <c r="D19" i="54"/>
  <c r="F19" i="54" s="1"/>
  <c r="E19" i="54" s="1"/>
  <c r="F22" i="54"/>
  <c r="E22" i="54" s="1"/>
  <c r="F34" i="36"/>
  <c r="C34" i="36" s="1"/>
  <c r="F30" i="36"/>
  <c r="C30" i="36" s="1"/>
  <c r="C16" i="59"/>
  <c r="E20" i="59"/>
  <c r="D22" i="52"/>
  <c r="L79" i="54"/>
  <c r="L54" i="54"/>
  <c r="I54" i="54" s="1"/>
  <c r="K76" i="36"/>
  <c r="I39" i="59"/>
  <c r="I73" i="59"/>
  <c r="K42" i="36"/>
  <c r="M51" i="62"/>
  <c r="K66" i="36"/>
  <c r="L67" i="54"/>
  <c r="K67" i="54" s="1"/>
  <c r="J43" i="36"/>
  <c r="L71" i="62"/>
  <c r="K76" i="59"/>
  <c r="F71" i="62"/>
  <c r="F43" i="62"/>
  <c r="F67" i="36"/>
  <c r="C67" i="36" s="1"/>
  <c r="F14" i="36"/>
  <c r="C14" i="36" s="1"/>
  <c r="F22" i="36"/>
  <c r="E22" i="36" s="1"/>
  <c r="F26" i="36"/>
  <c r="C26" i="36" s="1"/>
  <c r="D34" i="54"/>
  <c r="F34" i="54" s="1"/>
  <c r="C34" i="54" s="1"/>
  <c r="D43" i="36"/>
  <c r="F13" i="36"/>
  <c r="C13" i="36" s="1"/>
  <c r="F32" i="54"/>
  <c r="E32" i="54" s="1"/>
  <c r="D26" i="54"/>
  <c r="F26" i="54" s="1"/>
  <c r="E26" i="54" s="1"/>
  <c r="F30" i="54"/>
  <c r="C30" i="54" s="1"/>
  <c r="C32" i="59"/>
  <c r="F23" i="54"/>
  <c r="E23" i="54" s="1"/>
  <c r="F27" i="54"/>
  <c r="C27" i="54" s="1"/>
  <c r="D22" i="51"/>
  <c r="F41" i="54"/>
  <c r="C41" i="54" s="1"/>
  <c r="C61" i="59"/>
  <c r="F63" i="54"/>
  <c r="C63" i="54" s="1"/>
  <c r="F77" i="54"/>
  <c r="L35" i="36"/>
  <c r="K35" i="36" s="1"/>
  <c r="L36" i="36"/>
  <c r="I36" i="36" s="1"/>
  <c r="L80" i="37"/>
  <c r="M43" i="37" s="1"/>
  <c r="L30" i="54"/>
  <c r="I30" i="54" s="1"/>
  <c r="C76" i="59"/>
  <c r="D78" i="36"/>
  <c r="F63" i="36"/>
  <c r="D73" i="54"/>
  <c r="F77" i="36"/>
  <c r="C77" i="36" s="1"/>
  <c r="B67" i="54"/>
  <c r="F67" i="54" s="1"/>
  <c r="C67" i="54" s="1"/>
  <c r="F50" i="37"/>
  <c r="F78" i="37"/>
  <c r="G46" i="59"/>
  <c r="E41" i="36"/>
  <c r="C47" i="36"/>
  <c r="B63" i="51"/>
  <c r="D77" i="51"/>
  <c r="F68" i="36"/>
  <c r="C68" i="36" s="1"/>
  <c r="F52" i="54"/>
  <c r="E52" i="54" s="1"/>
  <c r="E35" i="36"/>
  <c r="F25" i="36"/>
  <c r="E25" i="36" s="1"/>
  <c r="E17" i="36"/>
  <c r="C26" i="59"/>
  <c r="E15" i="59"/>
  <c r="F33" i="54"/>
  <c r="C33" i="54" s="1"/>
  <c r="F29" i="54"/>
  <c r="C29" i="54" s="1"/>
  <c r="F21" i="54"/>
  <c r="C21" i="54" s="1"/>
  <c r="C30" i="59"/>
  <c r="E30" i="59"/>
  <c r="E14" i="59"/>
  <c r="C14" i="59"/>
  <c r="C31" i="59"/>
  <c r="E31" i="59"/>
  <c r="C17" i="36"/>
  <c r="C18" i="59"/>
  <c r="E19" i="59"/>
  <c r="F29" i="36"/>
  <c r="D17" i="54"/>
  <c r="D17" i="52" s="1"/>
  <c r="D25" i="54"/>
  <c r="D25" i="52" s="1"/>
  <c r="F21" i="36"/>
  <c r="E21" i="36" s="1"/>
  <c r="F14" i="54"/>
  <c r="C14" i="54" s="1"/>
  <c r="F33" i="36"/>
  <c r="C33" i="36" s="1"/>
  <c r="C18" i="54"/>
  <c r="F35" i="59"/>
  <c r="G35" i="59" s="1"/>
  <c r="F64" i="54"/>
  <c r="D46" i="52"/>
  <c r="D63" i="52"/>
  <c r="F77" i="59"/>
  <c r="E77" i="59" s="1"/>
  <c r="F73" i="59"/>
  <c r="C73" i="59" s="1"/>
  <c r="F69" i="59"/>
  <c r="E69" i="59" s="1"/>
  <c r="F65" i="59"/>
  <c r="C65" i="59" s="1"/>
  <c r="F49" i="59"/>
  <c r="C49" i="59" s="1"/>
  <c r="F45" i="59"/>
  <c r="G45" i="59" s="1"/>
  <c r="F41" i="59"/>
  <c r="C41" i="59" s="1"/>
  <c r="F68" i="54"/>
  <c r="L50" i="59"/>
  <c r="K50" i="59" s="1"/>
  <c r="L43" i="38"/>
  <c r="L51" i="54"/>
  <c r="K51" i="54" s="1"/>
  <c r="K63" i="36"/>
  <c r="L66" i="54"/>
  <c r="K66" i="54" s="1"/>
  <c r="M51" i="36"/>
  <c r="M46" i="38"/>
  <c r="L50" i="38"/>
  <c r="I70" i="59"/>
  <c r="I54" i="59"/>
  <c r="I46" i="59"/>
  <c r="L74" i="59"/>
  <c r="K74" i="59" s="1"/>
  <c r="L66" i="59"/>
  <c r="I66" i="59" s="1"/>
  <c r="L62" i="59"/>
  <c r="I62" i="59" s="1"/>
  <c r="L58" i="59"/>
  <c r="I58" i="59" s="1"/>
  <c r="K54" i="59"/>
  <c r="K46" i="59"/>
  <c r="L42" i="59"/>
  <c r="I42" i="59" s="1"/>
  <c r="L68" i="54"/>
  <c r="I68" i="54" s="1"/>
  <c r="M51" i="59"/>
  <c r="I79" i="59"/>
  <c r="I54" i="36"/>
  <c r="M46" i="59"/>
  <c r="I63" i="54"/>
  <c r="I57" i="54"/>
  <c r="I70" i="36"/>
  <c r="L61" i="54"/>
  <c r="K61" i="54" s="1"/>
  <c r="L47" i="54"/>
  <c r="L49" i="54"/>
  <c r="L55" i="54"/>
  <c r="I55" i="54" s="1"/>
  <c r="I63" i="36"/>
  <c r="K45" i="59"/>
  <c r="I45" i="59"/>
  <c r="M45" i="59"/>
  <c r="L56" i="54"/>
  <c r="I56" i="54" s="1"/>
  <c r="K69" i="59"/>
  <c r="I69" i="59"/>
  <c r="K70" i="36"/>
  <c r="J70" i="51"/>
  <c r="J70" i="54"/>
  <c r="H39" i="51"/>
  <c r="J45" i="54"/>
  <c r="J45" i="52" s="1"/>
  <c r="I46" i="36"/>
  <c r="H50" i="36"/>
  <c r="H46" i="54"/>
  <c r="H50" i="54" s="1"/>
  <c r="J46" i="54"/>
  <c r="K46" i="36"/>
  <c r="J50" i="36"/>
  <c r="J52" i="54"/>
  <c r="J52" i="52" s="1"/>
  <c r="L52" i="36"/>
  <c r="K52" i="36" s="1"/>
  <c r="L58" i="36"/>
  <c r="H58" i="54"/>
  <c r="J59" i="54"/>
  <c r="L59" i="36"/>
  <c r="J60" i="36"/>
  <c r="L55" i="36"/>
  <c r="K55" i="36" s="1"/>
  <c r="I65" i="36"/>
  <c r="H65" i="54"/>
  <c r="L69" i="36"/>
  <c r="K69" i="36" s="1"/>
  <c r="J69" i="54"/>
  <c r="L69" i="54" s="1"/>
  <c r="J65" i="54"/>
  <c r="K65" i="36"/>
  <c r="H73" i="54"/>
  <c r="L73" i="36"/>
  <c r="L74" i="36"/>
  <c r="H74" i="54"/>
  <c r="H78" i="36"/>
  <c r="J39" i="54"/>
  <c r="L39" i="36"/>
  <c r="L36" i="54"/>
  <c r="M36" i="54" s="1"/>
  <c r="M36" i="59"/>
  <c r="I35" i="59"/>
  <c r="L35" i="54"/>
  <c r="M35" i="54" s="1"/>
  <c r="I36" i="59"/>
  <c r="H36" i="52"/>
  <c r="L31" i="59"/>
  <c r="L23" i="59"/>
  <c r="L19" i="59"/>
  <c r="L33" i="59"/>
  <c r="L29" i="59"/>
  <c r="L25" i="59"/>
  <c r="L21" i="59"/>
  <c r="L21" i="54"/>
  <c r="K21" i="54" s="1"/>
  <c r="C56" i="59"/>
  <c r="E56" i="59"/>
  <c r="D43" i="54"/>
  <c r="F56" i="54"/>
  <c r="C56" i="54" s="1"/>
  <c r="E67" i="59"/>
  <c r="C67" i="59"/>
  <c r="F60" i="38"/>
  <c r="E61" i="59"/>
  <c r="C70" i="59"/>
  <c r="E70" i="59"/>
  <c r="E51" i="59"/>
  <c r="C51" i="59"/>
  <c r="G51" i="59"/>
  <c r="C56" i="36"/>
  <c r="E66" i="59"/>
  <c r="C66" i="59"/>
  <c r="E42" i="59"/>
  <c r="C42" i="59"/>
  <c r="E68" i="59"/>
  <c r="C68" i="59"/>
  <c r="C39" i="36"/>
  <c r="B49" i="54"/>
  <c r="B50" i="54" s="1"/>
  <c r="B50" i="36"/>
  <c r="F49" i="36"/>
  <c r="E49" i="36" s="1"/>
  <c r="D50" i="36"/>
  <c r="D49" i="54"/>
  <c r="B51" i="54"/>
  <c r="F51" i="36"/>
  <c r="C51" i="36" s="1"/>
  <c r="B54" i="54"/>
  <c r="B54" i="52" s="1"/>
  <c r="F54" i="36"/>
  <c r="B57" i="54"/>
  <c r="F57" i="54" s="1"/>
  <c r="B60" i="36"/>
  <c r="F57" i="36"/>
  <c r="D58" i="54"/>
  <c r="D58" i="52" s="1"/>
  <c r="F58" i="36"/>
  <c r="E58" i="36" s="1"/>
  <c r="D60" i="36"/>
  <c r="B61" i="54"/>
  <c r="F61" i="36"/>
  <c r="C61" i="36" s="1"/>
  <c r="F64" i="36"/>
  <c r="D69" i="54"/>
  <c r="F69" i="54" s="1"/>
  <c r="C69" i="54" s="1"/>
  <c r="D65" i="54"/>
  <c r="F65" i="54" s="1"/>
  <c r="F65" i="36"/>
  <c r="E65" i="36" s="1"/>
  <c r="B73" i="54"/>
  <c r="B73" i="52" s="1"/>
  <c r="C73" i="36"/>
  <c r="F74" i="36"/>
  <c r="C74" i="36" s="1"/>
  <c r="F79" i="36"/>
  <c r="D79" i="54"/>
  <c r="B68" i="52"/>
  <c r="E73" i="59"/>
  <c r="F57" i="59"/>
  <c r="F60" i="59" s="1"/>
  <c r="B64" i="52"/>
  <c r="D56" i="52"/>
  <c r="D62" i="52"/>
  <c r="F62" i="54"/>
  <c r="E62" i="54" s="1"/>
  <c r="B54" i="51"/>
  <c r="B39" i="52"/>
  <c r="D76" i="52"/>
  <c r="F66" i="54"/>
  <c r="E66" i="54" s="1"/>
  <c r="B64" i="51"/>
  <c r="B68" i="51"/>
  <c r="D49" i="51"/>
  <c r="F36" i="36"/>
  <c r="E36" i="36" s="1"/>
  <c r="G36" i="59"/>
  <c r="K77" i="20"/>
  <c r="L43" i="11"/>
  <c r="L80" i="11" s="1"/>
  <c r="M18" i="11" s="1"/>
  <c r="K55" i="58"/>
  <c r="H49" i="51"/>
  <c r="I20" i="58"/>
  <c r="L19" i="58"/>
  <c r="I19" i="58" s="1"/>
  <c r="L27" i="58"/>
  <c r="K27" i="58" s="1"/>
  <c r="L29" i="20"/>
  <c r="G55" i="11"/>
  <c r="G69" i="11"/>
  <c r="G23" i="11"/>
  <c r="G14" i="11"/>
  <c r="G65" i="11"/>
  <c r="G46" i="11"/>
  <c r="G66" i="11"/>
  <c r="G62" i="11"/>
  <c r="G20" i="11"/>
  <c r="G39" i="11"/>
  <c r="G28" i="11"/>
  <c r="G70" i="11"/>
  <c r="G17" i="11"/>
  <c r="G25" i="11"/>
  <c r="G45" i="11"/>
  <c r="G61" i="11"/>
  <c r="G60" i="11"/>
  <c r="G67" i="11"/>
  <c r="G57" i="11"/>
  <c r="G80" i="11"/>
  <c r="G47" i="11"/>
  <c r="G34" i="11"/>
  <c r="G43" i="11"/>
  <c r="G32" i="11"/>
  <c r="G48" i="11"/>
  <c r="G78" i="11"/>
  <c r="G68" i="11"/>
  <c r="G41" i="11"/>
  <c r="G52" i="11"/>
  <c r="G79" i="11"/>
  <c r="G71" i="11"/>
  <c r="G33" i="11"/>
  <c r="G42" i="11"/>
  <c r="G50" i="11"/>
  <c r="G29" i="11"/>
  <c r="G27" i="11"/>
  <c r="G51" i="11"/>
  <c r="G26" i="11"/>
  <c r="G64" i="11"/>
  <c r="G21" i="11"/>
  <c r="G30" i="11"/>
  <c r="G13" i="11"/>
  <c r="G77" i="11"/>
  <c r="G59" i="11"/>
  <c r="G49" i="11"/>
  <c r="G56" i="11"/>
  <c r="G63" i="11"/>
  <c r="G73" i="11"/>
  <c r="G31" i="11"/>
  <c r="G22" i="11"/>
  <c r="G74" i="11"/>
  <c r="G35" i="11"/>
  <c r="G19" i="11"/>
  <c r="G18" i="11"/>
  <c r="G36" i="11"/>
  <c r="G58" i="11"/>
  <c r="G54" i="11"/>
  <c r="G16" i="11"/>
  <c r="G24" i="11"/>
  <c r="G76" i="11"/>
  <c r="G15" i="11"/>
  <c r="E54" i="58"/>
  <c r="F73" i="58"/>
  <c r="C73" i="58" s="1"/>
  <c r="F79" i="58"/>
  <c r="C79" i="58" s="1"/>
  <c r="J50" i="58"/>
  <c r="L61" i="58"/>
  <c r="I61" i="58" s="1"/>
  <c r="K36" i="58"/>
  <c r="I36" i="58"/>
  <c r="I30" i="58"/>
  <c r="L30" i="20"/>
  <c r="I30" i="20" s="1"/>
  <c r="L43" i="12"/>
  <c r="L15" i="58"/>
  <c r="K15" i="58" s="1"/>
  <c r="L23" i="58"/>
  <c r="I23" i="58" s="1"/>
  <c r="L31" i="58"/>
  <c r="K31" i="58" s="1"/>
  <c r="J43" i="58"/>
  <c r="L17" i="58"/>
  <c r="K17" i="58" s="1"/>
  <c r="L21" i="58"/>
  <c r="I21" i="58" s="1"/>
  <c r="L33" i="58"/>
  <c r="I33" i="58" s="1"/>
  <c r="L32" i="20"/>
  <c r="K32" i="20" s="1"/>
  <c r="I25" i="58"/>
  <c r="K14" i="58"/>
  <c r="K18" i="58"/>
  <c r="L22" i="58"/>
  <c r="K22" i="58" s="1"/>
  <c r="L26" i="58"/>
  <c r="I26" i="58" s="1"/>
  <c r="L34" i="58"/>
  <c r="K34" i="58" s="1"/>
  <c r="L25" i="20"/>
  <c r="K25" i="20" s="1"/>
  <c r="L16" i="20"/>
  <c r="I16" i="20" s="1"/>
  <c r="E76" i="58"/>
  <c r="C76" i="58"/>
  <c r="E39" i="58"/>
  <c r="E41" i="58"/>
  <c r="C65" i="58"/>
  <c r="C52" i="58"/>
  <c r="B60" i="58"/>
  <c r="B71" i="58" s="1"/>
  <c r="B78" i="58"/>
  <c r="F67" i="58"/>
  <c r="C67" i="58" s="1"/>
  <c r="F45" i="58"/>
  <c r="E45" i="58" s="1"/>
  <c r="B50" i="58"/>
  <c r="F80" i="12"/>
  <c r="G68" i="12" s="1"/>
  <c r="F58" i="58"/>
  <c r="C58" i="58" s="1"/>
  <c r="E46" i="58"/>
  <c r="E52" i="58"/>
  <c r="D60" i="58"/>
  <c r="D71" i="58" s="1"/>
  <c r="F62" i="58"/>
  <c r="C62" i="58" s="1"/>
  <c r="F66" i="58"/>
  <c r="C66" i="58" s="1"/>
  <c r="F70" i="58"/>
  <c r="E70" i="58" s="1"/>
  <c r="F77" i="58"/>
  <c r="C77" i="58" s="1"/>
  <c r="F48" i="20"/>
  <c r="E48" i="20" s="1"/>
  <c r="F16" i="58"/>
  <c r="E16" i="58" s="1"/>
  <c r="F20" i="58"/>
  <c r="E20" i="58" s="1"/>
  <c r="F24" i="58"/>
  <c r="E24" i="58" s="1"/>
  <c r="E19" i="58"/>
  <c r="M51" i="20"/>
  <c r="L51" i="58"/>
  <c r="K63" i="58"/>
  <c r="I63" i="58"/>
  <c r="H50" i="58"/>
  <c r="K70" i="58"/>
  <c r="I73" i="58"/>
  <c r="H43" i="58"/>
  <c r="L52" i="20"/>
  <c r="K52" i="20" s="1"/>
  <c r="M36" i="58"/>
  <c r="K32" i="58"/>
  <c r="L29" i="58"/>
  <c r="I29" i="58" s="1"/>
  <c r="L43" i="13"/>
  <c r="L13" i="58"/>
  <c r="L33" i="20"/>
  <c r="K33" i="20" s="1"/>
  <c r="L23" i="20"/>
  <c r="I23" i="20" s="1"/>
  <c r="G71" i="13"/>
  <c r="G21" i="13"/>
  <c r="G24" i="13"/>
  <c r="G55" i="13"/>
  <c r="G23" i="13"/>
  <c r="G17" i="13"/>
  <c r="G58" i="13"/>
  <c r="G18" i="13"/>
  <c r="G50" i="13"/>
  <c r="G49" i="13"/>
  <c r="G54" i="13"/>
  <c r="G16" i="13"/>
  <c r="G67" i="13"/>
  <c r="C47" i="58"/>
  <c r="G15" i="13"/>
  <c r="D50" i="58"/>
  <c r="D48" i="51"/>
  <c r="D78" i="58"/>
  <c r="C59" i="58"/>
  <c r="E56" i="58"/>
  <c r="F41" i="20"/>
  <c r="C41" i="20" s="1"/>
  <c r="F56" i="20"/>
  <c r="E56" i="20" s="1"/>
  <c r="F51" i="58"/>
  <c r="E51" i="58" s="1"/>
  <c r="D43" i="58"/>
  <c r="F66" i="20"/>
  <c r="C66" i="20" s="1"/>
  <c r="G28" i="13"/>
  <c r="C35" i="58"/>
  <c r="G35" i="58"/>
  <c r="E35" i="58"/>
  <c r="C36" i="58"/>
  <c r="C16" i="58"/>
  <c r="F21" i="58"/>
  <c r="C21" i="58" s="1"/>
  <c r="F25" i="58"/>
  <c r="E25" i="58" s="1"/>
  <c r="F33" i="58"/>
  <c r="C33" i="58" s="1"/>
  <c r="F17" i="58"/>
  <c r="C17" i="58" s="1"/>
  <c r="F14" i="58"/>
  <c r="E14" i="58" s="1"/>
  <c r="F18" i="58"/>
  <c r="E18" i="58" s="1"/>
  <c r="E26" i="58"/>
  <c r="E30" i="58"/>
  <c r="F34" i="58"/>
  <c r="C34" i="58" s="1"/>
  <c r="F18" i="20"/>
  <c r="E18" i="20" s="1"/>
  <c r="F29" i="58"/>
  <c r="C29" i="58" s="1"/>
  <c r="C28" i="58"/>
  <c r="I67" i="58"/>
  <c r="K67" i="58"/>
  <c r="M51" i="14"/>
  <c r="I54" i="20"/>
  <c r="L64" i="20"/>
  <c r="I64" i="20" s="1"/>
  <c r="L74" i="20"/>
  <c r="I74" i="20" s="1"/>
  <c r="I62" i="58"/>
  <c r="H78" i="58"/>
  <c r="L71" i="14"/>
  <c r="L78" i="14"/>
  <c r="L45" i="58"/>
  <c r="I45" i="58" s="1"/>
  <c r="L49" i="58"/>
  <c r="I49" i="58" s="1"/>
  <c r="L69" i="58"/>
  <c r="I69" i="58" s="1"/>
  <c r="L76" i="58"/>
  <c r="L78" i="58" s="1"/>
  <c r="K51" i="58"/>
  <c r="M51" i="58"/>
  <c r="I51" i="58"/>
  <c r="K47" i="58"/>
  <c r="K65" i="20"/>
  <c r="I65" i="20"/>
  <c r="L54" i="58"/>
  <c r="K54" i="58" s="1"/>
  <c r="H54" i="51"/>
  <c r="I66" i="58"/>
  <c r="L56" i="58"/>
  <c r="I56" i="58" s="1"/>
  <c r="I39" i="58"/>
  <c r="J60" i="20"/>
  <c r="J71" i="20" s="1"/>
  <c r="K58" i="58"/>
  <c r="K39" i="20"/>
  <c r="K68" i="58"/>
  <c r="J50" i="20"/>
  <c r="J78" i="58"/>
  <c r="I79" i="58"/>
  <c r="L46" i="20"/>
  <c r="K46" i="20" s="1"/>
  <c r="L59" i="20"/>
  <c r="I59" i="20" s="1"/>
  <c r="M35" i="58"/>
  <c r="L80" i="14"/>
  <c r="K23" i="58"/>
  <c r="L22" i="20"/>
  <c r="I22" i="20" s="1"/>
  <c r="L35" i="20"/>
  <c r="I35" i="20" s="1"/>
  <c r="G16" i="14"/>
  <c r="G67" i="14"/>
  <c r="G76" i="14"/>
  <c r="G26" i="14"/>
  <c r="G13" i="14"/>
  <c r="G34" i="14"/>
  <c r="G50" i="14"/>
  <c r="G23" i="14"/>
  <c r="G19" i="14"/>
  <c r="G58" i="14"/>
  <c r="G79" i="14"/>
  <c r="G74" i="14"/>
  <c r="G68" i="14"/>
  <c r="G59" i="14"/>
  <c r="G66" i="14"/>
  <c r="G64" i="14"/>
  <c r="G18" i="14"/>
  <c r="G63" i="14"/>
  <c r="G54" i="14"/>
  <c r="G30" i="14"/>
  <c r="G36" i="14"/>
  <c r="G80" i="14"/>
  <c r="G22" i="14"/>
  <c r="G29" i="14"/>
  <c r="G20" i="14"/>
  <c r="G42" i="14"/>
  <c r="G41" i="14"/>
  <c r="G73" i="14"/>
  <c r="G51" i="14"/>
  <c r="G48" i="14"/>
  <c r="G56" i="14"/>
  <c r="G55" i="14"/>
  <c r="G14" i="14"/>
  <c r="G43" i="14"/>
  <c r="G65" i="14"/>
  <c r="G78" i="14"/>
  <c r="G40" i="14"/>
  <c r="G52" i="14"/>
  <c r="G47" i="14"/>
  <c r="G69" i="14"/>
  <c r="G70" i="14"/>
  <c r="G62" i="14"/>
  <c r="G77" i="14"/>
  <c r="G35" i="14"/>
  <c r="G39" i="14"/>
  <c r="G46" i="14"/>
  <c r="G45" i="14"/>
  <c r="G71" i="14"/>
  <c r="G32" i="14"/>
  <c r="G60" i="14"/>
  <c r="G27" i="14"/>
  <c r="G61" i="14"/>
  <c r="G57" i="14"/>
  <c r="G15" i="14"/>
  <c r="G31" i="14"/>
  <c r="G49" i="14"/>
  <c r="G33" i="14"/>
  <c r="G25" i="14"/>
  <c r="G21" i="14"/>
  <c r="G17" i="14"/>
  <c r="G28" i="14"/>
  <c r="G24" i="14"/>
  <c r="E36" i="58"/>
  <c r="F36" i="20"/>
  <c r="G36" i="20" s="1"/>
  <c r="F13" i="58"/>
  <c r="E13" i="58" s="1"/>
  <c r="F14" i="20"/>
  <c r="E14" i="20" s="1"/>
  <c r="E24" i="20"/>
  <c r="E33" i="58"/>
  <c r="B43" i="58"/>
  <c r="C15" i="58"/>
  <c r="C31" i="58"/>
  <c r="I51" i="54"/>
  <c r="K79" i="54"/>
  <c r="H79" i="52"/>
  <c r="H56" i="52"/>
  <c r="H47" i="52"/>
  <c r="J54" i="52"/>
  <c r="J64" i="52"/>
  <c r="J73" i="52"/>
  <c r="L43" i="16"/>
  <c r="L80" i="16" s="1"/>
  <c r="M27" i="16" s="1"/>
  <c r="I79" i="54"/>
  <c r="H39" i="52"/>
  <c r="J66" i="52"/>
  <c r="H59" i="52"/>
  <c r="H67" i="52"/>
  <c r="H69" i="52"/>
  <c r="J56" i="52"/>
  <c r="L56" i="52" s="1"/>
  <c r="K56" i="52" s="1"/>
  <c r="J63" i="52"/>
  <c r="J70" i="52"/>
  <c r="J74" i="52"/>
  <c r="L36" i="20"/>
  <c r="K36" i="20" s="1"/>
  <c r="H19" i="52"/>
  <c r="I19" i="54"/>
  <c r="H32" i="52"/>
  <c r="H30" i="52"/>
  <c r="H16" i="52"/>
  <c r="H24" i="52"/>
  <c r="H28" i="52"/>
  <c r="H14" i="52"/>
  <c r="I20" i="54"/>
  <c r="K16" i="54"/>
  <c r="L14" i="20"/>
  <c r="K14" i="20" s="1"/>
  <c r="H33" i="52"/>
  <c r="J21" i="52"/>
  <c r="H17" i="52"/>
  <c r="H23" i="52"/>
  <c r="H25" i="52"/>
  <c r="C66" i="54"/>
  <c r="F45" i="54"/>
  <c r="C52" i="54"/>
  <c r="E74" i="54"/>
  <c r="D60" i="54"/>
  <c r="F47" i="54"/>
  <c r="C47" i="54" s="1"/>
  <c r="G32" i="16"/>
  <c r="G22" i="16"/>
  <c r="G69" i="16"/>
  <c r="G15" i="16"/>
  <c r="G79" i="16"/>
  <c r="G30" i="16"/>
  <c r="G46" i="16"/>
  <c r="G58" i="16"/>
  <c r="G19" i="16"/>
  <c r="G38" i="16"/>
  <c r="G52" i="16"/>
  <c r="G77" i="16"/>
  <c r="G78" i="16"/>
  <c r="G27" i="16"/>
  <c r="G80" i="16"/>
  <c r="E55" i="54"/>
  <c r="C39" i="54"/>
  <c r="B46" i="52"/>
  <c r="D64" i="52"/>
  <c r="D68" i="52"/>
  <c r="E77" i="54"/>
  <c r="G73" i="16"/>
  <c r="G14" i="16"/>
  <c r="G23" i="16"/>
  <c r="G63" i="16"/>
  <c r="G61" i="16"/>
  <c r="G42" i="16"/>
  <c r="G51" i="16"/>
  <c r="G50" i="16"/>
  <c r="G59" i="16"/>
  <c r="G47" i="16"/>
  <c r="G67" i="16"/>
  <c r="G31" i="16"/>
  <c r="C77" i="54"/>
  <c r="D49" i="52"/>
  <c r="D52" i="52"/>
  <c r="F52" i="52" s="1"/>
  <c r="C52" i="52" s="1"/>
  <c r="B41" i="52"/>
  <c r="B66" i="52"/>
  <c r="B70" i="52"/>
  <c r="D78" i="54"/>
  <c r="G40" i="16"/>
  <c r="G17" i="16"/>
  <c r="G25" i="16"/>
  <c r="G13" i="16"/>
  <c r="G71" i="16"/>
  <c r="G16" i="16"/>
  <c r="G54" i="16"/>
  <c r="G33" i="16"/>
  <c r="G70" i="16"/>
  <c r="G28" i="16"/>
  <c r="G45" i="16"/>
  <c r="G49" i="16"/>
  <c r="G26" i="16"/>
  <c r="B76" i="52"/>
  <c r="D77" i="52"/>
  <c r="D66" i="52"/>
  <c r="B79" i="52"/>
  <c r="C35" i="54"/>
  <c r="F36" i="54"/>
  <c r="C36" i="54" s="1"/>
  <c r="G35" i="54"/>
  <c r="E15" i="54"/>
  <c r="D30" i="52"/>
  <c r="B16" i="52"/>
  <c r="B18" i="52"/>
  <c r="B34" i="52"/>
  <c r="D23" i="52"/>
  <c r="D31" i="52"/>
  <c r="B21" i="52"/>
  <c r="B25" i="52"/>
  <c r="B33" i="52"/>
  <c r="L80" i="17"/>
  <c r="M50" i="17" s="1"/>
  <c r="H66" i="51"/>
  <c r="J78" i="20"/>
  <c r="K61" i="20"/>
  <c r="K35" i="20"/>
  <c r="I33" i="20"/>
  <c r="J43" i="20"/>
  <c r="L18" i="20"/>
  <c r="I18" i="20" s="1"/>
  <c r="L34" i="20"/>
  <c r="I34" i="20" s="1"/>
  <c r="G71" i="17"/>
  <c r="G54" i="17"/>
  <c r="G31" i="17"/>
  <c r="G30" i="17"/>
  <c r="G70" i="17"/>
  <c r="G34" i="17"/>
  <c r="G25" i="17"/>
  <c r="G24" i="17"/>
  <c r="G29" i="17"/>
  <c r="G62" i="17"/>
  <c r="G49" i="17"/>
  <c r="G22" i="17"/>
  <c r="G77" i="17"/>
  <c r="G43" i="17"/>
  <c r="G14" i="17"/>
  <c r="G58" i="17"/>
  <c r="G28" i="17"/>
  <c r="G60" i="17"/>
  <c r="G69" i="17"/>
  <c r="G17" i="17"/>
  <c r="G16" i="17"/>
  <c r="G21" i="17"/>
  <c r="G42" i="17"/>
  <c r="G15" i="17"/>
  <c r="G74" i="17"/>
  <c r="G78" i="17"/>
  <c r="G26" i="17"/>
  <c r="G67" i="17"/>
  <c r="G33" i="17"/>
  <c r="G57" i="17"/>
  <c r="G23" i="17"/>
  <c r="G52" i="17"/>
  <c r="G66" i="17"/>
  <c r="G39" i="17"/>
  <c r="G18" i="17"/>
  <c r="G56" i="17"/>
  <c r="G61" i="17"/>
  <c r="G65" i="17"/>
  <c r="G64" i="17"/>
  <c r="G41" i="17"/>
  <c r="G79" i="17"/>
  <c r="G27" i="17"/>
  <c r="G68" i="17"/>
  <c r="G32" i="17"/>
  <c r="G19" i="17"/>
  <c r="G73" i="17"/>
  <c r="G20" i="17"/>
  <c r="G80" i="17"/>
  <c r="G50" i="17"/>
  <c r="F74" i="20"/>
  <c r="C74" i="20" s="1"/>
  <c r="F73" i="20"/>
  <c r="E73" i="20" s="1"/>
  <c r="G13" i="17"/>
  <c r="K79" i="20"/>
  <c r="K67" i="20"/>
  <c r="K73" i="20"/>
  <c r="I41" i="20"/>
  <c r="I62" i="20"/>
  <c r="I66" i="20"/>
  <c r="L70" i="20"/>
  <c r="K70" i="20" s="1"/>
  <c r="K54" i="20"/>
  <c r="I51" i="20"/>
  <c r="L43" i="18"/>
  <c r="J41" i="51"/>
  <c r="J68" i="51"/>
  <c r="H50" i="20"/>
  <c r="L80" i="18"/>
  <c r="M43" i="18" s="1"/>
  <c r="L27" i="20"/>
  <c r="K27" i="20" s="1"/>
  <c r="L19" i="20"/>
  <c r="K19" i="20" s="1"/>
  <c r="L17" i="20"/>
  <c r="I17" i="20" s="1"/>
  <c r="L21" i="20"/>
  <c r="K21" i="20" s="1"/>
  <c r="K29" i="20"/>
  <c r="L15" i="20"/>
  <c r="I15" i="20" s="1"/>
  <c r="H19" i="51"/>
  <c r="L26" i="20"/>
  <c r="K26" i="20" s="1"/>
  <c r="I32" i="20"/>
  <c r="I21" i="20"/>
  <c r="I29" i="20"/>
  <c r="L20" i="20"/>
  <c r="I20" i="20" s="1"/>
  <c r="L24" i="20"/>
  <c r="I24" i="20" s="1"/>
  <c r="L28" i="20"/>
  <c r="K28" i="20" s="1"/>
  <c r="G48" i="18"/>
  <c r="G40" i="18"/>
  <c r="G27" i="18"/>
  <c r="G55" i="18"/>
  <c r="G35" i="18"/>
  <c r="G80" i="18"/>
  <c r="G73" i="18"/>
  <c r="G70" i="18"/>
  <c r="G13" i="18"/>
  <c r="G22" i="18"/>
  <c r="G47" i="18"/>
  <c r="G33" i="18"/>
  <c r="G16" i="18"/>
  <c r="G50" i="18"/>
  <c r="G38" i="18"/>
  <c r="G17" i="18"/>
  <c r="B78" i="20"/>
  <c r="D50" i="20"/>
  <c r="F58" i="20"/>
  <c r="C58" i="20" s="1"/>
  <c r="F32" i="20"/>
  <c r="C32" i="20" s="1"/>
  <c r="E19" i="20"/>
  <c r="F28" i="20"/>
  <c r="C28" i="20" s="1"/>
  <c r="I52" i="20"/>
  <c r="K58" i="20"/>
  <c r="I58" i="20"/>
  <c r="I69" i="20"/>
  <c r="K69" i="20"/>
  <c r="K49" i="20"/>
  <c r="I49" i="20"/>
  <c r="K57" i="20"/>
  <c r="L56" i="20"/>
  <c r="K56" i="20" s="1"/>
  <c r="L76" i="20"/>
  <c r="I76" i="20" s="1"/>
  <c r="H60" i="20"/>
  <c r="H78" i="20"/>
  <c r="J49" i="51"/>
  <c r="J57" i="51"/>
  <c r="L68" i="20"/>
  <c r="I68" i="20" s="1"/>
  <c r="H57" i="51"/>
  <c r="I79" i="20"/>
  <c r="K55" i="20"/>
  <c r="K47" i="20"/>
  <c r="J45" i="51"/>
  <c r="J48" i="51"/>
  <c r="H73" i="51"/>
  <c r="M36" i="20"/>
  <c r="K18" i="20"/>
  <c r="H15" i="51"/>
  <c r="L31" i="20"/>
  <c r="J20" i="51"/>
  <c r="H43" i="20"/>
  <c r="K30" i="20"/>
  <c r="L80" i="19"/>
  <c r="M43" i="19" s="1"/>
  <c r="J28" i="51"/>
  <c r="F77" i="20"/>
  <c r="C77" i="20" s="1"/>
  <c r="F79" i="20"/>
  <c r="E79" i="20" s="1"/>
  <c r="F63" i="20"/>
  <c r="F69" i="20"/>
  <c r="E69" i="20" s="1"/>
  <c r="F67" i="20"/>
  <c r="E67" i="20" s="1"/>
  <c r="F45" i="20"/>
  <c r="C45" i="20" s="1"/>
  <c r="B50" i="20"/>
  <c r="F57" i="20"/>
  <c r="E57" i="20" s="1"/>
  <c r="F70" i="20"/>
  <c r="E70" i="20" s="1"/>
  <c r="F76" i="20"/>
  <c r="E76" i="20" s="1"/>
  <c r="F52" i="20"/>
  <c r="C52" i="20" s="1"/>
  <c r="F46" i="20"/>
  <c r="C46" i="20" s="1"/>
  <c r="F54" i="20"/>
  <c r="C54" i="20" s="1"/>
  <c r="F59" i="20"/>
  <c r="C59" i="20" s="1"/>
  <c r="F64" i="20"/>
  <c r="C64" i="20" s="1"/>
  <c r="F35" i="20"/>
  <c r="E35" i="20" s="1"/>
  <c r="F22" i="20"/>
  <c r="E22" i="20" s="1"/>
  <c r="B19" i="51"/>
  <c r="D35" i="51"/>
  <c r="D28" i="51"/>
  <c r="F33" i="20"/>
  <c r="C33" i="20" s="1"/>
  <c r="F15" i="20"/>
  <c r="C15" i="20" s="1"/>
  <c r="D43" i="20"/>
  <c r="F27" i="20"/>
  <c r="C27" i="20" s="1"/>
  <c r="F34" i="20"/>
  <c r="E34" i="20" s="1"/>
  <c r="C14" i="20"/>
  <c r="F62" i="20"/>
  <c r="E62" i="20" s="1"/>
  <c r="D27" i="51"/>
  <c r="F26" i="20"/>
  <c r="C26" i="20" s="1"/>
  <c r="F55" i="20"/>
  <c r="F61" i="20"/>
  <c r="E61" i="20" s="1"/>
  <c r="B58" i="51"/>
  <c r="D54" i="51"/>
  <c r="D13" i="51"/>
  <c r="B39" i="51"/>
  <c r="B67" i="51"/>
  <c r="F80" i="19"/>
  <c r="G46" i="19" s="1"/>
  <c r="D34" i="51"/>
  <c r="D59" i="51"/>
  <c r="F49" i="20"/>
  <c r="E49" i="20" s="1"/>
  <c r="B14" i="51"/>
  <c r="F31" i="20"/>
  <c r="E31" i="20" s="1"/>
  <c r="F20" i="20"/>
  <c r="F13" i="20"/>
  <c r="E13" i="20" s="1"/>
  <c r="F51" i="20"/>
  <c r="E51" i="20" s="1"/>
  <c r="G55" i="19"/>
  <c r="G79" i="19"/>
  <c r="G78" i="19"/>
  <c r="G41" i="19"/>
  <c r="G25" i="19"/>
  <c r="G47" i="19"/>
  <c r="G64" i="19"/>
  <c r="G33" i="19"/>
  <c r="G58" i="19"/>
  <c r="G66" i="19"/>
  <c r="G28" i="19"/>
  <c r="G59" i="19"/>
  <c r="G19" i="19"/>
  <c r="G18" i="19"/>
  <c r="G74" i="19"/>
  <c r="G36" i="19"/>
  <c r="G48" i="19"/>
  <c r="G23" i="19"/>
  <c r="G68" i="19"/>
  <c r="G30" i="19"/>
  <c r="G17" i="19"/>
  <c r="G27" i="19"/>
  <c r="G67" i="19"/>
  <c r="G26" i="19"/>
  <c r="G21" i="19"/>
  <c r="G77" i="19"/>
  <c r="G43" i="19"/>
  <c r="G42" i="19"/>
  <c r="G49" i="19"/>
  <c r="G73" i="19"/>
  <c r="G51" i="19"/>
  <c r="G70" i="19"/>
  <c r="G80" i="19"/>
  <c r="G52" i="19"/>
  <c r="G15" i="19"/>
  <c r="G60" i="19"/>
  <c r="G22" i="19"/>
  <c r="G38" i="19"/>
  <c r="G40" i="19"/>
  <c r="G14" i="19"/>
  <c r="G56" i="19"/>
  <c r="G50" i="19"/>
  <c r="G76" i="19"/>
  <c r="G69" i="19"/>
  <c r="G65" i="19"/>
  <c r="G61" i="19"/>
  <c r="G45" i="19"/>
  <c r="G39" i="19"/>
  <c r="G32" i="19"/>
  <c r="G24" i="19"/>
  <c r="G20" i="19"/>
  <c r="G16" i="19"/>
  <c r="E21" i="20"/>
  <c r="C21" i="20"/>
  <c r="C29" i="20"/>
  <c r="E41" i="20"/>
  <c r="G13" i="19"/>
  <c r="G35" i="19"/>
  <c r="D47" i="51"/>
  <c r="D78" i="20"/>
  <c r="F47" i="20"/>
  <c r="E47" i="20" s="1"/>
  <c r="D60" i="20"/>
  <c r="F16" i="20"/>
  <c r="E16" i="20" s="1"/>
  <c r="C17" i="20"/>
  <c r="F65" i="20"/>
  <c r="F68" i="20"/>
  <c r="F23" i="20"/>
  <c r="B43" i="20"/>
  <c r="D74" i="51"/>
  <c r="B60" i="20"/>
  <c r="B79" i="51"/>
  <c r="F25" i="20"/>
  <c r="C25" i="20" s="1"/>
  <c r="D61" i="51"/>
  <c r="D32" i="51"/>
  <c r="B28" i="51"/>
  <c r="F39" i="20"/>
  <c r="E39" i="20" s="1"/>
  <c r="B32" i="51"/>
  <c r="B30" i="51"/>
  <c r="D19" i="51"/>
  <c r="D79" i="51"/>
  <c r="D67" i="51"/>
  <c r="B48" i="51"/>
  <c r="B56" i="51"/>
  <c r="B62" i="51"/>
  <c r="B77" i="51"/>
  <c r="H35" i="51"/>
  <c r="K35" i="59"/>
  <c r="I27" i="59"/>
  <c r="K13" i="59"/>
  <c r="I13" i="59"/>
  <c r="K31" i="59"/>
  <c r="K23" i="59"/>
  <c r="I23" i="59"/>
  <c r="K19" i="59"/>
  <c r="K33" i="59"/>
  <c r="I33" i="59"/>
  <c r="K29" i="59"/>
  <c r="I29" i="59"/>
  <c r="K25" i="59"/>
  <c r="I25" i="59"/>
  <c r="I21" i="59"/>
  <c r="K21" i="59"/>
  <c r="K34" i="59"/>
  <c r="L15" i="59"/>
  <c r="L43" i="59" s="1"/>
  <c r="L17" i="59"/>
  <c r="I19" i="59"/>
  <c r="K16" i="59"/>
  <c r="I31" i="59"/>
  <c r="I28" i="59"/>
  <c r="K18" i="59"/>
  <c r="J22" i="51"/>
  <c r="K30" i="59"/>
  <c r="J16" i="51"/>
  <c r="L43" i="22"/>
  <c r="L34" i="32"/>
  <c r="I34" i="32" s="1"/>
  <c r="F71" i="22"/>
  <c r="F80" i="22" s="1"/>
  <c r="F14" i="32"/>
  <c r="H76" i="51"/>
  <c r="H51" i="51"/>
  <c r="L51" i="51" s="1"/>
  <c r="J34" i="51"/>
  <c r="J32" i="51"/>
  <c r="L16" i="32"/>
  <c r="I16" i="32" s="1"/>
  <c r="J27" i="51"/>
  <c r="J34" i="53"/>
  <c r="J34" i="52" s="1"/>
  <c r="L32" i="32"/>
  <c r="F71" i="23"/>
  <c r="F43" i="23"/>
  <c r="F80" i="23" s="1"/>
  <c r="G19" i="23" s="1"/>
  <c r="D35" i="53"/>
  <c r="D35" i="52" s="1"/>
  <c r="D26" i="51"/>
  <c r="D19" i="53"/>
  <c r="D17" i="51"/>
  <c r="L51" i="32"/>
  <c r="K51" i="32" s="1"/>
  <c r="J73" i="51"/>
  <c r="L45" i="32"/>
  <c r="I45" i="32" s="1"/>
  <c r="L49" i="32"/>
  <c r="K49" i="32" s="1"/>
  <c r="L51" i="53"/>
  <c r="I51" i="53" s="1"/>
  <c r="L80" i="25"/>
  <c r="M43" i="25" s="1"/>
  <c r="L22" i="32"/>
  <c r="I22" i="32" s="1"/>
  <c r="F71" i="25"/>
  <c r="L80" i="26"/>
  <c r="M21" i="26" s="1"/>
  <c r="F80" i="26"/>
  <c r="G20" i="26" s="1"/>
  <c r="J63" i="51"/>
  <c r="J61" i="51"/>
  <c r="J76" i="51"/>
  <c r="L56" i="32"/>
  <c r="I56" i="32" s="1"/>
  <c r="L76" i="32"/>
  <c r="I76" i="32" s="1"/>
  <c r="H69" i="51"/>
  <c r="L61" i="32"/>
  <c r="I61" i="32" s="1"/>
  <c r="L80" i="27"/>
  <c r="M43" i="27" s="1"/>
  <c r="H26" i="51"/>
  <c r="H25" i="51"/>
  <c r="H23" i="51"/>
  <c r="L26" i="32"/>
  <c r="I26" i="32" s="1"/>
  <c r="G46" i="27"/>
  <c r="B20" i="51"/>
  <c r="F28" i="32"/>
  <c r="C28" i="32" s="1"/>
  <c r="F43" i="27"/>
  <c r="B20" i="53"/>
  <c r="B20" i="52" s="1"/>
  <c r="F24" i="32"/>
  <c r="E24" i="32" s="1"/>
  <c r="B28" i="53"/>
  <c r="B28" i="52" s="1"/>
  <c r="H47" i="51"/>
  <c r="J59" i="51"/>
  <c r="H45" i="51"/>
  <c r="J69" i="51"/>
  <c r="L64" i="32"/>
  <c r="L43" i="29"/>
  <c r="J74" i="51"/>
  <c r="H50" i="32"/>
  <c r="L57" i="32"/>
  <c r="L57" i="53" s="1"/>
  <c r="J52" i="51"/>
  <c r="J54" i="51"/>
  <c r="J62" i="51"/>
  <c r="L69" i="32"/>
  <c r="H49" i="53"/>
  <c r="H49" i="52" s="1"/>
  <c r="J77" i="51"/>
  <c r="H57" i="53"/>
  <c r="H57" i="52" s="1"/>
  <c r="J64" i="51"/>
  <c r="L52" i="32"/>
  <c r="I52" i="32" s="1"/>
  <c r="L54" i="32"/>
  <c r="J78" i="32"/>
  <c r="H36" i="51"/>
  <c r="L80" i="29"/>
  <c r="M31" i="29" s="1"/>
  <c r="L27" i="32"/>
  <c r="K27" i="32" s="1"/>
  <c r="H28" i="51"/>
  <c r="H34" i="51"/>
  <c r="L30" i="32"/>
  <c r="I30" i="32" s="1"/>
  <c r="H18" i="51"/>
  <c r="H30" i="51"/>
  <c r="H27" i="51"/>
  <c r="H24" i="51"/>
  <c r="H32" i="51"/>
  <c r="L28" i="32"/>
  <c r="K28" i="32" s="1"/>
  <c r="H15" i="53"/>
  <c r="H15" i="52" s="1"/>
  <c r="F71" i="29"/>
  <c r="F80" i="29" s="1"/>
  <c r="F45" i="32"/>
  <c r="E45" i="32" s="1"/>
  <c r="D31" i="51"/>
  <c r="F25" i="32"/>
  <c r="C25" i="32" s="1"/>
  <c r="D33" i="51"/>
  <c r="J48" i="53"/>
  <c r="J48" i="52" s="1"/>
  <c r="L77" i="32"/>
  <c r="I77" i="32" s="1"/>
  <c r="H52" i="51"/>
  <c r="L74" i="53"/>
  <c r="K74" i="53" s="1"/>
  <c r="K45" i="32"/>
  <c r="H64" i="51"/>
  <c r="J66" i="51"/>
  <c r="H58" i="51"/>
  <c r="L80" i="28"/>
  <c r="M43" i="28" s="1"/>
  <c r="H31" i="51"/>
  <c r="L14" i="32"/>
  <c r="I14" i="32" s="1"/>
  <c r="J29" i="51"/>
  <c r="J26" i="51"/>
  <c r="J14" i="51"/>
  <c r="J21" i="51"/>
  <c r="H17" i="51"/>
  <c r="D64" i="51"/>
  <c r="D52" i="51"/>
  <c r="F52" i="51" s="1"/>
  <c r="C52" i="51" s="1"/>
  <c r="D54" i="53"/>
  <c r="F54" i="53" s="1"/>
  <c r="C54" i="53" s="1"/>
  <c r="F52" i="32"/>
  <c r="F64" i="32"/>
  <c r="C64" i="32" s="1"/>
  <c r="F57" i="32"/>
  <c r="C57" i="32" s="1"/>
  <c r="F73" i="32"/>
  <c r="C73" i="32" s="1"/>
  <c r="B57" i="51"/>
  <c r="G47" i="28"/>
  <c r="B67" i="53"/>
  <c r="B67" i="52" s="1"/>
  <c r="F49" i="32"/>
  <c r="E49" i="32" s="1"/>
  <c r="B45" i="51"/>
  <c r="B22" i="51"/>
  <c r="B24" i="51"/>
  <c r="B34" i="51"/>
  <c r="B16" i="51"/>
  <c r="F22" i="32"/>
  <c r="E22" i="32" s="1"/>
  <c r="F43" i="28"/>
  <c r="F80" i="28" s="1"/>
  <c r="D30" i="51"/>
  <c r="B18" i="51"/>
  <c r="L80" i="31"/>
  <c r="M20" i="31" s="1"/>
  <c r="L52" i="1"/>
  <c r="K52" i="1" s="1"/>
  <c r="K77" i="32"/>
  <c r="H79" i="51"/>
  <c r="J41" i="53"/>
  <c r="J41" i="52" s="1"/>
  <c r="H78" i="32"/>
  <c r="H59" i="51"/>
  <c r="L66" i="32"/>
  <c r="L59" i="32"/>
  <c r="H64" i="53"/>
  <c r="H64" i="52" s="1"/>
  <c r="L64" i="52" s="1"/>
  <c r="J56" i="51"/>
  <c r="H67" i="51"/>
  <c r="L62" i="32"/>
  <c r="K62" i="32" s="1"/>
  <c r="H66" i="53"/>
  <c r="H66" i="52" s="1"/>
  <c r="L78" i="24"/>
  <c r="L74" i="32"/>
  <c r="I74" i="32" s="1"/>
  <c r="H62" i="51"/>
  <c r="H46" i="51"/>
  <c r="H74" i="51"/>
  <c r="I51" i="32"/>
  <c r="L31" i="53"/>
  <c r="I31" i="53" s="1"/>
  <c r="F78" i="24"/>
  <c r="C68" i="32"/>
  <c r="D47" i="53"/>
  <c r="D47" i="52" s="1"/>
  <c r="F39" i="32"/>
  <c r="B73" i="51"/>
  <c r="D59" i="53"/>
  <c r="D59" i="52" s="1"/>
  <c r="H62" i="52"/>
  <c r="L62" i="53"/>
  <c r="I62" i="53" s="1"/>
  <c r="J36" i="51"/>
  <c r="L36" i="32"/>
  <c r="L80" i="30"/>
  <c r="M43" i="30" s="1"/>
  <c r="J14" i="52"/>
  <c r="L14" i="52" s="1"/>
  <c r="K14" i="52" s="1"/>
  <c r="L14" i="53"/>
  <c r="I14" i="53" s="1"/>
  <c r="K22" i="32"/>
  <c r="L31" i="32"/>
  <c r="J15" i="51"/>
  <c r="H22" i="51"/>
  <c r="H22" i="53"/>
  <c r="K16" i="32"/>
  <c r="L15" i="32"/>
  <c r="B47" i="52"/>
  <c r="F70" i="53"/>
  <c r="E70" i="53" s="1"/>
  <c r="F50" i="30"/>
  <c r="F80" i="30" s="1"/>
  <c r="F78" i="30"/>
  <c r="B70" i="51"/>
  <c r="D67" i="53"/>
  <c r="F71" i="30"/>
  <c r="F54" i="32"/>
  <c r="E54" i="32" s="1"/>
  <c r="E76" i="32"/>
  <c r="C76" i="32"/>
  <c r="D70" i="52"/>
  <c r="F76" i="53"/>
  <c r="E59" i="32"/>
  <c r="F68" i="53"/>
  <c r="C68" i="53" s="1"/>
  <c r="F64" i="53"/>
  <c r="E64" i="53" s="1"/>
  <c r="D79" i="53"/>
  <c r="F79" i="53" s="1"/>
  <c r="E79" i="53" s="1"/>
  <c r="F79" i="32"/>
  <c r="C79" i="32" s="1"/>
  <c r="F62" i="32"/>
  <c r="E62" i="32" s="1"/>
  <c r="F67" i="32"/>
  <c r="C67" i="32" s="1"/>
  <c r="F24" i="53"/>
  <c r="E24" i="53" s="1"/>
  <c r="B24" i="52"/>
  <c r="D14" i="51"/>
  <c r="B29" i="51"/>
  <c r="B33" i="51"/>
  <c r="F33" i="32"/>
  <c r="J49" i="52"/>
  <c r="M28" i="31"/>
  <c r="M39" i="31"/>
  <c r="M58" i="31"/>
  <c r="M13" i="31"/>
  <c r="M27" i="31"/>
  <c r="M33" i="31"/>
  <c r="M23" i="31"/>
  <c r="M79" i="31"/>
  <c r="M64" i="31"/>
  <c r="M63" i="31"/>
  <c r="M50" i="31"/>
  <c r="M71" i="31"/>
  <c r="M69" i="31"/>
  <c r="M14" i="31"/>
  <c r="M56" i="31"/>
  <c r="M34" i="31"/>
  <c r="M66" i="31"/>
  <c r="M68" i="31"/>
  <c r="M29" i="31"/>
  <c r="M74" i="31"/>
  <c r="M22" i="31"/>
  <c r="M67" i="31"/>
  <c r="M62" i="31"/>
  <c r="M65" i="31"/>
  <c r="M54" i="31"/>
  <c r="M31" i="31"/>
  <c r="M70" i="31"/>
  <c r="M55" i="31"/>
  <c r="M73" i="31"/>
  <c r="M26" i="31"/>
  <c r="M19" i="31"/>
  <c r="M43" i="31"/>
  <c r="M17" i="31"/>
  <c r="M18" i="31"/>
  <c r="M61" i="31"/>
  <c r="M42" i="31"/>
  <c r="M49" i="31"/>
  <c r="M25" i="31"/>
  <c r="M41" i="31"/>
  <c r="M57" i="31"/>
  <c r="M78" i="31"/>
  <c r="J22" i="52"/>
  <c r="L26" i="53"/>
  <c r="K26" i="53" s="1"/>
  <c r="F71" i="31"/>
  <c r="F66" i="32"/>
  <c r="E66" i="32" s="1"/>
  <c r="F70" i="32"/>
  <c r="C70" i="32" s="1"/>
  <c r="D36" i="51"/>
  <c r="F66" i="53"/>
  <c r="C66" i="53" s="1"/>
  <c r="C47" i="32"/>
  <c r="D29" i="51"/>
  <c r="B41" i="51"/>
  <c r="D32" i="53"/>
  <c r="D32" i="52" s="1"/>
  <c r="D25" i="51"/>
  <c r="F29" i="32"/>
  <c r="C29" i="32" s="1"/>
  <c r="D58" i="51"/>
  <c r="B77" i="53"/>
  <c r="F77" i="53" s="1"/>
  <c r="E77" i="53" s="1"/>
  <c r="B48" i="53"/>
  <c r="B48" i="52" s="1"/>
  <c r="B56" i="53"/>
  <c r="B56" i="52" s="1"/>
  <c r="D73" i="53"/>
  <c r="F78" i="31"/>
  <c r="F48" i="32"/>
  <c r="E48" i="32" s="1"/>
  <c r="F56" i="32"/>
  <c r="E56" i="32" s="1"/>
  <c r="F63" i="32"/>
  <c r="F77" i="32"/>
  <c r="C77" i="32" s="1"/>
  <c r="F41" i="32"/>
  <c r="C41" i="32" s="1"/>
  <c r="D63" i="51"/>
  <c r="B66" i="51"/>
  <c r="D23" i="51"/>
  <c r="B13" i="51"/>
  <c r="D73" i="51"/>
  <c r="B14" i="52"/>
  <c r="F39" i="53"/>
  <c r="C39" i="53" s="1"/>
  <c r="B62" i="53"/>
  <c r="D57" i="51"/>
  <c r="D57" i="53"/>
  <c r="D57" i="52" s="1"/>
  <c r="B21" i="51"/>
  <c r="D14" i="53"/>
  <c r="F50" i="31"/>
  <c r="F80" i="31" s="1"/>
  <c r="C14" i="32"/>
  <c r="E14" i="32"/>
  <c r="D20" i="52"/>
  <c r="D28" i="52"/>
  <c r="C39" i="32"/>
  <c r="E39" i="32"/>
  <c r="B25" i="51"/>
  <c r="F63" i="53"/>
  <c r="F35" i="32"/>
  <c r="B35" i="51"/>
  <c r="H52" i="52"/>
  <c r="J47" i="53"/>
  <c r="J47" i="51"/>
  <c r="J65" i="51"/>
  <c r="J65" i="53"/>
  <c r="L70" i="32"/>
  <c r="H70" i="53"/>
  <c r="L70" i="53" s="1"/>
  <c r="H41" i="53"/>
  <c r="L41" i="32"/>
  <c r="H41" i="51"/>
  <c r="J62" i="52"/>
  <c r="L65" i="32"/>
  <c r="I65" i="32" s="1"/>
  <c r="L46" i="53"/>
  <c r="J46" i="52"/>
  <c r="H70" i="51"/>
  <c r="L56" i="53"/>
  <c r="I56" i="53" s="1"/>
  <c r="I64" i="32"/>
  <c r="K64" i="32"/>
  <c r="J50" i="32"/>
  <c r="J79" i="53"/>
  <c r="L79" i="32"/>
  <c r="K79" i="32" s="1"/>
  <c r="J79" i="51"/>
  <c r="J46" i="51"/>
  <c r="L46" i="32"/>
  <c r="I46" i="32" s="1"/>
  <c r="J55" i="53"/>
  <c r="J60" i="32"/>
  <c r="J71" i="32" s="1"/>
  <c r="J55" i="51"/>
  <c r="L55" i="32"/>
  <c r="K55" i="32" s="1"/>
  <c r="J61" i="52"/>
  <c r="L61" i="53"/>
  <c r="K61" i="53" s="1"/>
  <c r="I74" i="53"/>
  <c r="J78" i="53"/>
  <c r="L77" i="53"/>
  <c r="I77" i="53" s="1"/>
  <c r="J51" i="52"/>
  <c r="L47" i="32"/>
  <c r="I47" i="32" s="1"/>
  <c r="K54" i="32"/>
  <c r="I54" i="32"/>
  <c r="J58" i="53"/>
  <c r="L58" i="32"/>
  <c r="I58" i="32" s="1"/>
  <c r="L54" i="53"/>
  <c r="K54" i="53" s="1"/>
  <c r="H54" i="52"/>
  <c r="H61" i="52"/>
  <c r="J68" i="53"/>
  <c r="L68" i="32"/>
  <c r="L76" i="53"/>
  <c r="K76" i="53" s="1"/>
  <c r="J76" i="52"/>
  <c r="L71" i="24"/>
  <c r="H45" i="52"/>
  <c r="J59" i="52"/>
  <c r="L59" i="53"/>
  <c r="K59" i="53" s="1"/>
  <c r="L63" i="32"/>
  <c r="K63" i="32" s="1"/>
  <c r="H63" i="51"/>
  <c r="H63" i="53"/>
  <c r="L69" i="53"/>
  <c r="I69" i="53" s="1"/>
  <c r="H76" i="52"/>
  <c r="K74" i="32"/>
  <c r="L45" i="53"/>
  <c r="K45" i="53" s="1"/>
  <c r="L52" i="53"/>
  <c r="K52" i="53" s="1"/>
  <c r="J39" i="53"/>
  <c r="J43" i="53" s="1"/>
  <c r="L39" i="32"/>
  <c r="I39" i="32" s="1"/>
  <c r="J39" i="51"/>
  <c r="H48" i="53"/>
  <c r="H48" i="51"/>
  <c r="L48" i="32"/>
  <c r="I48" i="32" s="1"/>
  <c r="K57" i="53"/>
  <c r="J57" i="52"/>
  <c r="H55" i="51"/>
  <c r="H55" i="53"/>
  <c r="H60" i="53" s="1"/>
  <c r="H60" i="32"/>
  <c r="J67" i="53"/>
  <c r="L67" i="32"/>
  <c r="I67" i="32" s="1"/>
  <c r="J67" i="51"/>
  <c r="H73" i="53"/>
  <c r="H78" i="53" s="1"/>
  <c r="L73" i="32"/>
  <c r="H77" i="52"/>
  <c r="L50" i="24"/>
  <c r="H51" i="52"/>
  <c r="L35" i="53"/>
  <c r="M35" i="53" s="1"/>
  <c r="J35" i="52"/>
  <c r="H35" i="52"/>
  <c r="J36" i="52"/>
  <c r="L36" i="53"/>
  <c r="J35" i="51"/>
  <c r="L35" i="32"/>
  <c r="J18" i="53"/>
  <c r="J18" i="51"/>
  <c r="L18" i="32"/>
  <c r="J24" i="53"/>
  <c r="L24" i="32"/>
  <c r="K24" i="32" s="1"/>
  <c r="L28" i="53"/>
  <c r="K28" i="53" s="1"/>
  <c r="J28" i="52"/>
  <c r="L29" i="32"/>
  <c r="I29" i="32" s="1"/>
  <c r="H29" i="51"/>
  <c r="H29" i="53"/>
  <c r="L29" i="53" s="1"/>
  <c r="H43" i="32"/>
  <c r="H13" i="51"/>
  <c r="H13" i="53"/>
  <c r="J13" i="52"/>
  <c r="K26" i="32"/>
  <c r="L16" i="53"/>
  <c r="K16" i="53" s="1"/>
  <c r="J16" i="52"/>
  <c r="L17" i="32"/>
  <c r="K17" i="32" s="1"/>
  <c r="J17" i="53"/>
  <c r="J17" i="51"/>
  <c r="J20" i="52"/>
  <c r="H21" i="53"/>
  <c r="H21" i="51"/>
  <c r="L21" i="32"/>
  <c r="I21" i="32" s="1"/>
  <c r="J23" i="53"/>
  <c r="J23" i="51"/>
  <c r="L23" i="32"/>
  <c r="L43" i="24"/>
  <c r="L27" i="53"/>
  <c r="I27" i="53" s="1"/>
  <c r="J27" i="52"/>
  <c r="L34" i="53"/>
  <c r="K34" i="53" s="1"/>
  <c r="J15" i="52"/>
  <c r="J33" i="53"/>
  <c r="J33" i="51"/>
  <c r="L33" i="32"/>
  <c r="K33" i="32" s="1"/>
  <c r="L32" i="53"/>
  <c r="K32" i="53" s="1"/>
  <c r="J31" i="52"/>
  <c r="J30" i="52"/>
  <c r="L30" i="53"/>
  <c r="J43" i="32"/>
  <c r="L13" i="32"/>
  <c r="K13" i="32" s="1"/>
  <c r="J13" i="51"/>
  <c r="L20" i="32"/>
  <c r="I20" i="32" s="1"/>
  <c r="H20" i="53"/>
  <c r="H20" i="51"/>
  <c r="J32" i="52"/>
  <c r="J26" i="52"/>
  <c r="J24" i="51"/>
  <c r="I32" i="32"/>
  <c r="K32" i="32"/>
  <c r="J19" i="53"/>
  <c r="L19" i="32"/>
  <c r="K19" i="32" s="1"/>
  <c r="J19" i="51"/>
  <c r="J25" i="53"/>
  <c r="L25" i="32"/>
  <c r="K25" i="32" s="1"/>
  <c r="J25" i="51"/>
  <c r="H27" i="52"/>
  <c r="J29" i="52"/>
  <c r="F52" i="53"/>
  <c r="C52" i="53" s="1"/>
  <c r="G47" i="24"/>
  <c r="F50" i="24"/>
  <c r="F58" i="32"/>
  <c r="B58" i="53"/>
  <c r="D78" i="32"/>
  <c r="F74" i="32"/>
  <c r="B51" i="51"/>
  <c r="B51" i="53"/>
  <c r="B74" i="53"/>
  <c r="B78" i="32"/>
  <c r="B74" i="51"/>
  <c r="F46" i="53"/>
  <c r="C46" i="53" s="1"/>
  <c r="D55" i="53"/>
  <c r="F55" i="32"/>
  <c r="E55" i="32" s="1"/>
  <c r="D60" i="32"/>
  <c r="D71" i="32" s="1"/>
  <c r="D55" i="51"/>
  <c r="F61" i="32"/>
  <c r="C61" i="32" s="1"/>
  <c r="D61" i="53"/>
  <c r="D65" i="53"/>
  <c r="D65" i="51"/>
  <c r="F65" i="32"/>
  <c r="E65" i="32" s="1"/>
  <c r="F69" i="32"/>
  <c r="D69" i="51"/>
  <c r="B60" i="32"/>
  <c r="B71" i="32" s="1"/>
  <c r="B61" i="53"/>
  <c r="B61" i="51"/>
  <c r="B65" i="51"/>
  <c r="B65" i="53"/>
  <c r="C65" i="32"/>
  <c r="B69" i="53"/>
  <c r="D54" i="52"/>
  <c r="D50" i="32"/>
  <c r="F46" i="32"/>
  <c r="C46" i="32" s="1"/>
  <c r="D46" i="51"/>
  <c r="B63" i="52"/>
  <c r="B55" i="53"/>
  <c r="B69" i="51"/>
  <c r="D69" i="53"/>
  <c r="D74" i="53"/>
  <c r="F71" i="24"/>
  <c r="F57" i="53"/>
  <c r="E57" i="32"/>
  <c r="F57" i="58"/>
  <c r="D51" i="51"/>
  <c r="F51" i="32"/>
  <c r="D51" i="53"/>
  <c r="B45" i="53"/>
  <c r="B50" i="32"/>
  <c r="B49" i="53"/>
  <c r="B49" i="51"/>
  <c r="D41" i="51"/>
  <c r="D41" i="53"/>
  <c r="D43" i="32"/>
  <c r="B36" i="52"/>
  <c r="D36" i="52"/>
  <c r="F36" i="53"/>
  <c r="G36" i="53" s="1"/>
  <c r="B35" i="52"/>
  <c r="F36" i="32"/>
  <c r="G36" i="32" s="1"/>
  <c r="B36" i="51"/>
  <c r="B15" i="51"/>
  <c r="B43" i="32"/>
  <c r="B15" i="53"/>
  <c r="F31" i="32"/>
  <c r="C31" i="32" s="1"/>
  <c r="B31" i="51"/>
  <c r="B31" i="53"/>
  <c r="F31" i="53" s="1"/>
  <c r="B23" i="53"/>
  <c r="B23" i="51"/>
  <c r="F23" i="32"/>
  <c r="C23" i="32" s="1"/>
  <c r="F25" i="53"/>
  <c r="C25" i="53" s="1"/>
  <c r="B29" i="52"/>
  <c r="B17" i="53"/>
  <c r="B17" i="51"/>
  <c r="F17" i="32"/>
  <c r="C17" i="32" s="1"/>
  <c r="B19" i="53"/>
  <c r="F19" i="32"/>
  <c r="C19" i="32" s="1"/>
  <c r="D21" i="53"/>
  <c r="F21" i="32"/>
  <c r="D21" i="51"/>
  <c r="B22" i="52"/>
  <c r="F22" i="53"/>
  <c r="C22" i="53" s="1"/>
  <c r="D34" i="53"/>
  <c r="F34" i="32"/>
  <c r="B27" i="52"/>
  <c r="C24" i="32"/>
  <c r="B32" i="53"/>
  <c r="F32" i="32"/>
  <c r="C32" i="32" s="1"/>
  <c r="D16" i="53"/>
  <c r="F16" i="32"/>
  <c r="F18" i="32"/>
  <c r="E18" i="32" s="1"/>
  <c r="D18" i="51"/>
  <c r="D18" i="53"/>
  <c r="D27" i="52"/>
  <c r="F27" i="53"/>
  <c r="B26" i="53"/>
  <c r="B26" i="51"/>
  <c r="F26" i="32"/>
  <c r="D29" i="52"/>
  <c r="F29" i="53"/>
  <c r="E29" i="53" s="1"/>
  <c r="F13" i="32"/>
  <c r="D13" i="53"/>
  <c r="C20" i="32"/>
  <c r="E20" i="32"/>
  <c r="F33" i="53"/>
  <c r="D33" i="52"/>
  <c r="B30" i="53"/>
  <c r="F30" i="32"/>
  <c r="B27" i="51"/>
  <c r="F27" i="32"/>
  <c r="F43" i="24"/>
  <c r="F15" i="32"/>
  <c r="D15" i="51"/>
  <c r="D15" i="53"/>
  <c r="I25" i="60" l="1"/>
  <c r="L43" i="60"/>
  <c r="K24" i="60"/>
  <c r="K30" i="60"/>
  <c r="C79" i="60"/>
  <c r="E79" i="60"/>
  <c r="E45" i="60"/>
  <c r="E47" i="60"/>
  <c r="C34" i="60"/>
  <c r="E32" i="60"/>
  <c r="C16" i="60"/>
  <c r="E31" i="60"/>
  <c r="L60" i="60"/>
  <c r="K66" i="60"/>
  <c r="I58" i="60"/>
  <c r="I47" i="60"/>
  <c r="M63" i="34"/>
  <c r="M54" i="34"/>
  <c r="M22" i="34"/>
  <c r="M21" i="34"/>
  <c r="M30" i="34"/>
  <c r="I34" i="60"/>
  <c r="I26" i="60"/>
  <c r="K21" i="60"/>
  <c r="I17" i="60"/>
  <c r="C68" i="60"/>
  <c r="E62" i="60"/>
  <c r="C77" i="60"/>
  <c r="C48" i="1"/>
  <c r="B57" i="52"/>
  <c r="C59" i="54"/>
  <c r="C25" i="1"/>
  <c r="C14" i="1"/>
  <c r="E26" i="1"/>
  <c r="C73" i="1"/>
  <c r="E61" i="1"/>
  <c r="C54" i="1"/>
  <c r="F78" i="1"/>
  <c r="E32" i="1"/>
  <c r="E20" i="1"/>
  <c r="F47" i="51"/>
  <c r="E47" i="51" s="1"/>
  <c r="E55" i="58"/>
  <c r="C64" i="1"/>
  <c r="C67" i="1"/>
  <c r="C66" i="1"/>
  <c r="C68" i="1"/>
  <c r="F80" i="6"/>
  <c r="G22" i="6" s="1"/>
  <c r="E74" i="58"/>
  <c r="E32" i="58"/>
  <c r="E46" i="1"/>
  <c r="C59" i="59"/>
  <c r="G58" i="3"/>
  <c r="F43" i="1"/>
  <c r="E43" i="1" s="1"/>
  <c r="C13" i="1"/>
  <c r="M78" i="17"/>
  <c r="I13" i="20"/>
  <c r="C79" i="20"/>
  <c r="F64" i="52"/>
  <c r="C64" i="52" s="1"/>
  <c r="K74" i="20"/>
  <c r="L50" i="20"/>
  <c r="K50" i="20" s="1"/>
  <c r="I48" i="20"/>
  <c r="K62" i="54"/>
  <c r="K45" i="20"/>
  <c r="K59" i="20"/>
  <c r="C56" i="20"/>
  <c r="G43" i="16"/>
  <c r="G68" i="16"/>
  <c r="F70" i="52"/>
  <c r="C70" i="52" s="1"/>
  <c r="G35" i="16"/>
  <c r="G62" i="16"/>
  <c r="G56" i="16"/>
  <c r="G36" i="16"/>
  <c r="G24" i="16"/>
  <c r="G76" i="16"/>
  <c r="G41" i="16"/>
  <c r="G18" i="16"/>
  <c r="G48" i="16"/>
  <c r="G39" i="16"/>
  <c r="G21" i="16"/>
  <c r="G34" i="16"/>
  <c r="G55" i="16"/>
  <c r="G66" i="16"/>
  <c r="G65" i="16"/>
  <c r="G20" i="16"/>
  <c r="G64" i="16"/>
  <c r="G29" i="16"/>
  <c r="C30" i="20"/>
  <c r="B13" i="52"/>
  <c r="B43" i="54"/>
  <c r="E14" i="54"/>
  <c r="I46" i="20"/>
  <c r="I70" i="20"/>
  <c r="I25" i="20"/>
  <c r="L15" i="53"/>
  <c r="I15" i="53" s="1"/>
  <c r="G71" i="18"/>
  <c r="G26" i="18"/>
  <c r="G25" i="18"/>
  <c r="G76" i="18"/>
  <c r="G30" i="18"/>
  <c r="G67" i="18"/>
  <c r="G31" i="18"/>
  <c r="G79" i="18"/>
  <c r="G23" i="18"/>
  <c r="G65" i="18"/>
  <c r="G63" i="18"/>
  <c r="G39" i="18"/>
  <c r="G24" i="18"/>
  <c r="G74" i="18"/>
  <c r="G78" i="18"/>
  <c r="F70" i="51"/>
  <c r="E70" i="51" s="1"/>
  <c r="F62" i="51"/>
  <c r="E62" i="51" s="1"/>
  <c r="G69" i="18"/>
  <c r="G64" i="18"/>
  <c r="G61" i="18"/>
  <c r="G59" i="18"/>
  <c r="G19" i="18"/>
  <c r="G57" i="18"/>
  <c r="G41" i="18"/>
  <c r="G21" i="18"/>
  <c r="G52" i="18"/>
  <c r="G54" i="18"/>
  <c r="G49" i="18"/>
  <c r="G68" i="18"/>
  <c r="G62" i="18"/>
  <c r="G36" i="18"/>
  <c r="G60" i="18"/>
  <c r="G45" i="18"/>
  <c r="G42" i="18"/>
  <c r="G46" i="18"/>
  <c r="G28" i="18"/>
  <c r="G66" i="18"/>
  <c r="G43" i="18"/>
  <c r="G56" i="18"/>
  <c r="G58" i="18"/>
  <c r="G51" i="18"/>
  <c r="G15" i="18"/>
  <c r="G18" i="18"/>
  <c r="G77" i="18"/>
  <c r="G20" i="18"/>
  <c r="G32" i="18"/>
  <c r="G34" i="18"/>
  <c r="G29" i="18"/>
  <c r="F20" i="53"/>
  <c r="C20" i="53" s="1"/>
  <c r="K61" i="58"/>
  <c r="I52" i="58"/>
  <c r="E68" i="58"/>
  <c r="F22" i="51"/>
  <c r="C22" i="51" s="1"/>
  <c r="C18" i="58"/>
  <c r="E26" i="20"/>
  <c r="E22" i="58"/>
  <c r="C63" i="58"/>
  <c r="E49" i="58"/>
  <c r="C69" i="58"/>
  <c r="I35" i="58"/>
  <c r="K16" i="58"/>
  <c r="I24" i="58"/>
  <c r="I34" i="58"/>
  <c r="L34" i="51"/>
  <c r="I34" i="51" s="1"/>
  <c r="K16" i="20"/>
  <c r="K63" i="20"/>
  <c r="I46" i="58"/>
  <c r="G32" i="13"/>
  <c r="G65" i="13"/>
  <c r="G62" i="13"/>
  <c r="G41" i="13"/>
  <c r="G27" i="13"/>
  <c r="G70" i="13"/>
  <c r="G46" i="13"/>
  <c r="G25" i="13"/>
  <c r="G31" i="13"/>
  <c r="G36" i="13"/>
  <c r="G60" i="13"/>
  <c r="G35" i="13"/>
  <c r="G14" i="13"/>
  <c r="G61" i="13"/>
  <c r="G30" i="13"/>
  <c r="G13" i="13"/>
  <c r="G52" i="13"/>
  <c r="F39" i="51"/>
  <c r="E39" i="51" s="1"/>
  <c r="G76" i="13"/>
  <c r="G66" i="13"/>
  <c r="G69" i="13"/>
  <c r="G47" i="13"/>
  <c r="G59" i="13"/>
  <c r="G34" i="13"/>
  <c r="G43" i="13"/>
  <c r="G57" i="13"/>
  <c r="G40" i="13"/>
  <c r="G73" i="13"/>
  <c r="G38" i="13"/>
  <c r="G63" i="13"/>
  <c r="G19" i="13"/>
  <c r="G42" i="13"/>
  <c r="C61" i="58"/>
  <c r="F56" i="51"/>
  <c r="C56" i="51" s="1"/>
  <c r="E45" i="20"/>
  <c r="E66" i="58"/>
  <c r="G78" i="13"/>
  <c r="G77" i="13"/>
  <c r="G45" i="13"/>
  <c r="G79" i="13"/>
  <c r="G56" i="13"/>
  <c r="G80" i="13"/>
  <c r="G51" i="13"/>
  <c r="G20" i="13"/>
  <c r="G33" i="13"/>
  <c r="G22" i="13"/>
  <c r="G39" i="13"/>
  <c r="G26" i="13"/>
  <c r="G29" i="13"/>
  <c r="G48" i="13"/>
  <c r="E79" i="58"/>
  <c r="C48" i="20"/>
  <c r="F68" i="51"/>
  <c r="E68" i="51" s="1"/>
  <c r="F45" i="51"/>
  <c r="E66" i="20"/>
  <c r="F76" i="52"/>
  <c r="E76" i="52" s="1"/>
  <c r="F59" i="52"/>
  <c r="C59" i="52" s="1"/>
  <c r="G54" i="19"/>
  <c r="G37" i="19"/>
  <c r="E32" i="20"/>
  <c r="C18" i="20"/>
  <c r="E29" i="32"/>
  <c r="M62" i="34"/>
  <c r="M15" i="34"/>
  <c r="M69" i="34"/>
  <c r="M71" i="34"/>
  <c r="K73" i="60"/>
  <c r="K57" i="60"/>
  <c r="M32" i="34"/>
  <c r="L49" i="51"/>
  <c r="K49" i="51" s="1"/>
  <c r="L68" i="51"/>
  <c r="K68" i="51" s="1"/>
  <c r="M52" i="34"/>
  <c r="M64" i="34"/>
  <c r="M79" i="34"/>
  <c r="M43" i="34"/>
  <c r="M70" i="34"/>
  <c r="M67" i="34"/>
  <c r="L30" i="51"/>
  <c r="I30" i="51" s="1"/>
  <c r="I16" i="60"/>
  <c r="M13" i="34"/>
  <c r="M25" i="34"/>
  <c r="M59" i="34"/>
  <c r="M73" i="34"/>
  <c r="M58" i="34"/>
  <c r="M74" i="34"/>
  <c r="M29" i="34"/>
  <c r="M66" i="34"/>
  <c r="M41" i="34"/>
  <c r="M57" i="34"/>
  <c r="M50" i="34"/>
  <c r="M77" i="34"/>
  <c r="M17" i="34"/>
  <c r="M56" i="34"/>
  <c r="M78" i="34"/>
  <c r="M61" i="34"/>
  <c r="M39" i="34"/>
  <c r="M33" i="34"/>
  <c r="M20" i="34"/>
  <c r="M76" i="34"/>
  <c r="M24" i="34"/>
  <c r="M27" i="34"/>
  <c r="M18" i="34"/>
  <c r="M16" i="34"/>
  <c r="M65" i="34"/>
  <c r="M80" i="34"/>
  <c r="M60" i="34"/>
  <c r="M42" i="34"/>
  <c r="M28" i="34"/>
  <c r="M23" i="34"/>
  <c r="M49" i="34"/>
  <c r="M19" i="34"/>
  <c r="M26" i="34"/>
  <c r="M34" i="34"/>
  <c r="M55" i="34"/>
  <c r="M68" i="34"/>
  <c r="K31" i="60"/>
  <c r="I22" i="60"/>
  <c r="I27" i="60"/>
  <c r="M31" i="34"/>
  <c r="M14" i="34"/>
  <c r="F59" i="51"/>
  <c r="C59" i="51" s="1"/>
  <c r="E73" i="60"/>
  <c r="E74" i="60"/>
  <c r="C67" i="60"/>
  <c r="E59" i="60"/>
  <c r="C48" i="60"/>
  <c r="F43" i="60"/>
  <c r="C43" i="60" s="1"/>
  <c r="E21" i="60"/>
  <c r="E20" i="60"/>
  <c r="E19" i="60"/>
  <c r="L78" i="60"/>
  <c r="K76" i="60"/>
  <c r="J71" i="60"/>
  <c r="J80" i="60" s="1"/>
  <c r="M45" i="60" s="1"/>
  <c r="L50" i="60"/>
  <c r="K54" i="60"/>
  <c r="H80" i="60"/>
  <c r="F78" i="60"/>
  <c r="C78" i="60" s="1"/>
  <c r="E46" i="60"/>
  <c r="E35" i="60"/>
  <c r="K33" i="60"/>
  <c r="C13" i="60"/>
  <c r="C27" i="60"/>
  <c r="C28" i="60"/>
  <c r="M33" i="35"/>
  <c r="M32" i="35"/>
  <c r="M25" i="35"/>
  <c r="M43" i="35"/>
  <c r="K41" i="60"/>
  <c r="I41" i="60"/>
  <c r="I49" i="60"/>
  <c r="I67" i="60"/>
  <c r="L76" i="51"/>
  <c r="K74" i="60"/>
  <c r="I74" i="60"/>
  <c r="I62" i="60"/>
  <c r="I70" i="60"/>
  <c r="K70" i="60"/>
  <c r="I48" i="60"/>
  <c r="K48" i="60"/>
  <c r="I46" i="60"/>
  <c r="K60" i="59"/>
  <c r="E49" i="60"/>
  <c r="C49" i="60"/>
  <c r="F50" i="60"/>
  <c r="E50" i="60" s="1"/>
  <c r="E56" i="60"/>
  <c r="C56" i="60"/>
  <c r="E39" i="60"/>
  <c r="C39" i="60"/>
  <c r="F60" i="60"/>
  <c r="C52" i="60"/>
  <c r="E65" i="59"/>
  <c r="B80" i="60"/>
  <c r="D80" i="60"/>
  <c r="G45" i="60" s="1"/>
  <c r="E41" i="60"/>
  <c r="K28" i="60"/>
  <c r="I28" i="60"/>
  <c r="M73" i="35"/>
  <c r="M54" i="35"/>
  <c r="M76" i="35"/>
  <c r="M19" i="35"/>
  <c r="M77" i="35"/>
  <c r="M42" i="35"/>
  <c r="M21" i="35"/>
  <c r="M61" i="35"/>
  <c r="M71" i="35"/>
  <c r="M68" i="35"/>
  <c r="M29" i="35"/>
  <c r="M39" i="35"/>
  <c r="M79" i="35"/>
  <c r="M41" i="35"/>
  <c r="M52" i="35"/>
  <c r="M27" i="35"/>
  <c r="M34" i="35"/>
  <c r="M69" i="35"/>
  <c r="M74" i="35"/>
  <c r="M62" i="35"/>
  <c r="M14" i="35"/>
  <c r="M67" i="35"/>
  <c r="M78" i="35"/>
  <c r="M55" i="35"/>
  <c r="M65" i="35"/>
  <c r="M31" i="35"/>
  <c r="M26" i="35"/>
  <c r="M60" i="35"/>
  <c r="M20" i="35"/>
  <c r="M28" i="35"/>
  <c r="M50" i="35"/>
  <c r="M23" i="35"/>
  <c r="M58" i="35"/>
  <c r="M30" i="35"/>
  <c r="M49" i="35"/>
  <c r="M16" i="35"/>
  <c r="M57" i="35"/>
  <c r="M56" i="35"/>
  <c r="M66" i="35"/>
  <c r="M63" i="35"/>
  <c r="M70" i="35"/>
  <c r="M15" i="35"/>
  <c r="M24" i="35"/>
  <c r="M17" i="35"/>
  <c r="M13" i="35"/>
  <c r="M64" i="35"/>
  <c r="M59" i="35"/>
  <c r="M80" i="35"/>
  <c r="K18" i="60"/>
  <c r="I18" i="60"/>
  <c r="M22" i="35"/>
  <c r="I13" i="60"/>
  <c r="K13" i="60"/>
  <c r="M18" i="35"/>
  <c r="I14" i="60"/>
  <c r="K14" i="60"/>
  <c r="G46" i="60"/>
  <c r="E34" i="59"/>
  <c r="C17" i="59"/>
  <c r="E27" i="59"/>
  <c r="E23" i="59"/>
  <c r="C29" i="59"/>
  <c r="C22" i="59"/>
  <c r="M47" i="60"/>
  <c r="G28" i="33"/>
  <c r="G59" i="33"/>
  <c r="G39" i="33"/>
  <c r="G65" i="33"/>
  <c r="G70" i="33"/>
  <c r="G22" i="33"/>
  <c r="G76" i="33"/>
  <c r="G30" i="33"/>
  <c r="G13" i="33"/>
  <c r="G64" i="33"/>
  <c r="G34" i="33"/>
  <c r="G31" i="33"/>
  <c r="G52" i="33"/>
  <c r="G15" i="33"/>
  <c r="G66" i="33"/>
  <c r="G32" i="33"/>
  <c r="G16" i="33"/>
  <c r="G21" i="33"/>
  <c r="G17" i="33"/>
  <c r="G78" i="33"/>
  <c r="G58" i="33"/>
  <c r="G67" i="33"/>
  <c r="G74" i="33"/>
  <c r="G63" i="33"/>
  <c r="G60" i="33"/>
  <c r="G73" i="33"/>
  <c r="G42" i="33"/>
  <c r="G54" i="33"/>
  <c r="G69" i="33"/>
  <c r="G20" i="33"/>
  <c r="G77" i="33"/>
  <c r="G18" i="33"/>
  <c r="G25" i="33"/>
  <c r="G29" i="33"/>
  <c r="G26" i="33"/>
  <c r="G27" i="33"/>
  <c r="G43" i="33"/>
  <c r="G56" i="33"/>
  <c r="G24" i="33"/>
  <c r="G41" i="33"/>
  <c r="G80" i="33"/>
  <c r="G61" i="33"/>
  <c r="G68" i="33"/>
  <c r="G55" i="33"/>
  <c r="G19" i="33"/>
  <c r="G14" i="33"/>
  <c r="G57" i="33"/>
  <c r="G62" i="33"/>
  <c r="G79" i="33"/>
  <c r="G49" i="33"/>
  <c r="G33" i="33"/>
  <c r="G23" i="33"/>
  <c r="M34" i="33"/>
  <c r="M63" i="33"/>
  <c r="M80" i="33"/>
  <c r="M68" i="33"/>
  <c r="M64" i="33"/>
  <c r="M30" i="33"/>
  <c r="M18" i="33"/>
  <c r="M70" i="33"/>
  <c r="M32" i="33"/>
  <c r="M28" i="33"/>
  <c r="M57" i="33"/>
  <c r="M27" i="33"/>
  <c r="M67" i="33"/>
  <c r="M77" i="33"/>
  <c r="M58" i="33"/>
  <c r="M31" i="33"/>
  <c r="M69" i="33"/>
  <c r="M24" i="33"/>
  <c r="M61" i="33"/>
  <c r="M21" i="33"/>
  <c r="M60" i="33"/>
  <c r="M65" i="33"/>
  <c r="M26" i="33"/>
  <c r="M33" i="33"/>
  <c r="M15" i="33"/>
  <c r="M25" i="33"/>
  <c r="M55" i="33"/>
  <c r="M59" i="33"/>
  <c r="M54" i="33"/>
  <c r="M52" i="33"/>
  <c r="M78" i="33"/>
  <c r="M79" i="33"/>
  <c r="M74" i="33"/>
  <c r="M39" i="33"/>
  <c r="M20" i="33"/>
  <c r="M41" i="33"/>
  <c r="M22" i="33"/>
  <c r="M13" i="33"/>
  <c r="M66" i="33"/>
  <c r="M16" i="33"/>
  <c r="M42" i="33"/>
  <c r="M49" i="33"/>
  <c r="M62" i="33"/>
  <c r="M76" i="33"/>
  <c r="M23" i="33"/>
  <c r="M17" i="33"/>
  <c r="M19" i="33"/>
  <c r="M73" i="33"/>
  <c r="M29" i="33"/>
  <c r="M14" i="33"/>
  <c r="M56" i="33"/>
  <c r="G27" i="44"/>
  <c r="G16" i="47"/>
  <c r="M21" i="50"/>
  <c r="M32" i="50"/>
  <c r="M31" i="50"/>
  <c r="M64" i="50"/>
  <c r="M80" i="50"/>
  <c r="M71" i="50"/>
  <c r="M43" i="50"/>
  <c r="M70" i="50"/>
  <c r="M77" i="50"/>
  <c r="M14" i="50"/>
  <c r="M49" i="50"/>
  <c r="M33" i="50"/>
  <c r="M34" i="50"/>
  <c r="M22" i="50"/>
  <c r="M50" i="33"/>
  <c r="G68" i="13"/>
  <c r="I60" i="60"/>
  <c r="K60" i="60"/>
  <c r="L71" i="60"/>
  <c r="G76" i="17"/>
  <c r="G54" i="7"/>
  <c r="G34" i="7"/>
  <c r="G20" i="7"/>
  <c r="G56" i="7"/>
  <c r="G17" i="7"/>
  <c r="G71" i="7"/>
  <c r="G28" i="7"/>
  <c r="G73" i="7"/>
  <c r="G16" i="7"/>
  <c r="G63" i="7"/>
  <c r="G32" i="7"/>
  <c r="G76" i="7"/>
  <c r="G15" i="7"/>
  <c r="G69" i="7"/>
  <c r="G61" i="7"/>
  <c r="G66" i="7"/>
  <c r="G33" i="7"/>
  <c r="G13" i="7"/>
  <c r="G41" i="7"/>
  <c r="G67" i="7"/>
  <c r="G29" i="7"/>
  <c r="G62" i="7"/>
  <c r="G49" i="7"/>
  <c r="G27" i="7"/>
  <c r="G59" i="7"/>
  <c r="G52" i="7"/>
  <c r="G31" i="7"/>
  <c r="G22" i="7"/>
  <c r="G60" i="7"/>
  <c r="G64" i="7"/>
  <c r="G58" i="7"/>
  <c r="G55" i="7"/>
  <c r="G26" i="7"/>
  <c r="G25" i="7"/>
  <c r="G70" i="7"/>
  <c r="G30" i="7"/>
  <c r="G21" i="7"/>
  <c r="G39" i="7"/>
  <c r="G42" i="7"/>
  <c r="G23" i="7"/>
  <c r="G77" i="7"/>
  <c r="G24" i="7"/>
  <c r="G14" i="7"/>
  <c r="G68" i="7"/>
  <c r="G65" i="7"/>
  <c r="G80" i="7"/>
  <c r="G18" i="7"/>
  <c r="G50" i="7"/>
  <c r="G79" i="7"/>
  <c r="G74" i="7"/>
  <c r="G43" i="7"/>
  <c r="G57" i="7"/>
  <c r="G19" i="7"/>
  <c r="G78" i="7"/>
  <c r="C76" i="20"/>
  <c r="E59" i="20"/>
  <c r="M21" i="19"/>
  <c r="K45" i="58"/>
  <c r="K21" i="58"/>
  <c r="G34" i="44"/>
  <c r="M28" i="45"/>
  <c r="G43" i="47"/>
  <c r="M17" i="50"/>
  <c r="M68" i="50"/>
  <c r="M42" i="50"/>
  <c r="M66" i="50"/>
  <c r="M39" i="50"/>
  <c r="M78" i="50"/>
  <c r="M62" i="50"/>
  <c r="M60" i="50"/>
  <c r="M73" i="50"/>
  <c r="M79" i="50"/>
  <c r="M76" i="50"/>
  <c r="M18" i="50"/>
  <c r="M74" i="50"/>
  <c r="M29" i="50"/>
  <c r="L60" i="58"/>
  <c r="I60" i="58" s="1"/>
  <c r="I74" i="58"/>
  <c r="I69" i="1"/>
  <c r="G74" i="13"/>
  <c r="M71" i="33"/>
  <c r="F80" i="35"/>
  <c r="I50" i="60"/>
  <c r="K50" i="60"/>
  <c r="M43" i="33"/>
  <c r="G55" i="17"/>
  <c r="F80" i="34"/>
  <c r="G60" i="34" s="1"/>
  <c r="I43" i="60"/>
  <c r="K43" i="60"/>
  <c r="G59" i="17"/>
  <c r="F80" i="62"/>
  <c r="G34" i="39"/>
  <c r="M20" i="45"/>
  <c r="G24" i="47"/>
  <c r="G43" i="48"/>
  <c r="M52" i="50"/>
  <c r="M67" i="50"/>
  <c r="M61" i="50"/>
  <c r="M56" i="50"/>
  <c r="M24" i="50"/>
  <c r="M15" i="50"/>
  <c r="M54" i="50"/>
  <c r="M13" i="50"/>
  <c r="M69" i="50"/>
  <c r="M65" i="50"/>
  <c r="M50" i="50"/>
  <c r="M26" i="50"/>
  <c r="G71" i="33"/>
  <c r="G50" i="33"/>
  <c r="K71" i="60"/>
  <c r="M51" i="1"/>
  <c r="I51" i="1"/>
  <c r="L58" i="51"/>
  <c r="L61" i="51"/>
  <c r="K61" i="51" s="1"/>
  <c r="I41" i="58"/>
  <c r="K61" i="1"/>
  <c r="K46" i="1"/>
  <c r="K51" i="1"/>
  <c r="I45" i="1"/>
  <c r="L66" i="51"/>
  <c r="K66" i="51" s="1"/>
  <c r="K19" i="58"/>
  <c r="I28" i="58"/>
  <c r="K33" i="1"/>
  <c r="I29" i="1"/>
  <c r="L80" i="7"/>
  <c r="K26" i="58"/>
  <c r="K21" i="1"/>
  <c r="E70" i="32"/>
  <c r="L66" i="52"/>
  <c r="K66" i="52" s="1"/>
  <c r="K34" i="32"/>
  <c r="I27" i="32"/>
  <c r="F54" i="51"/>
  <c r="C54" i="51" s="1"/>
  <c r="C45" i="32"/>
  <c r="F48" i="51"/>
  <c r="E48" i="51" s="1"/>
  <c r="F24" i="51"/>
  <c r="E24" i="51" s="1"/>
  <c r="E25" i="32"/>
  <c r="I48" i="54"/>
  <c r="I68" i="1"/>
  <c r="L50" i="1"/>
  <c r="K50" i="1" s="1"/>
  <c r="K59" i="1"/>
  <c r="K43" i="1"/>
  <c r="M13" i="5"/>
  <c r="M34" i="5"/>
  <c r="M23" i="5"/>
  <c r="M27" i="5"/>
  <c r="M73" i="5"/>
  <c r="M24" i="5"/>
  <c r="M19" i="5"/>
  <c r="M67" i="5"/>
  <c r="M54" i="5"/>
  <c r="M16" i="5"/>
  <c r="M14" i="5"/>
  <c r="M60" i="5"/>
  <c r="M21" i="5"/>
  <c r="M17" i="5"/>
  <c r="M78" i="5"/>
  <c r="M69" i="5"/>
  <c r="M25" i="5"/>
  <c r="M70" i="5"/>
  <c r="M58" i="5"/>
  <c r="M63" i="5"/>
  <c r="M26" i="5"/>
  <c r="M61" i="5"/>
  <c r="M66" i="5"/>
  <c r="M59" i="5"/>
  <c r="M49" i="5"/>
  <c r="M71" i="5"/>
  <c r="M15" i="5"/>
  <c r="M80" i="5"/>
  <c r="M77" i="5"/>
  <c r="M55" i="5"/>
  <c r="M33" i="5"/>
  <c r="M20" i="5"/>
  <c r="M39" i="5"/>
  <c r="M56" i="5"/>
  <c r="M52" i="5"/>
  <c r="M28" i="5"/>
  <c r="M31" i="5"/>
  <c r="M76" i="5"/>
  <c r="M50" i="5"/>
  <c r="M22" i="5"/>
  <c r="M18" i="5"/>
  <c r="M42" i="5"/>
  <c r="M29" i="5"/>
  <c r="M32" i="5"/>
  <c r="M62" i="5"/>
  <c r="M79" i="5"/>
  <c r="M30" i="5"/>
  <c r="M57" i="5"/>
  <c r="M68" i="5"/>
  <c r="M74" i="5"/>
  <c r="M64" i="5"/>
  <c r="M41" i="5"/>
  <c r="M65" i="5"/>
  <c r="M43" i="5"/>
  <c r="I30" i="1"/>
  <c r="F80" i="5"/>
  <c r="K51" i="53"/>
  <c r="L41" i="51"/>
  <c r="K41" i="51" s="1"/>
  <c r="K64" i="1"/>
  <c r="I43" i="1"/>
  <c r="K26" i="1"/>
  <c r="M27" i="4"/>
  <c r="K18" i="1"/>
  <c r="M22" i="4"/>
  <c r="I16" i="1"/>
  <c r="K23" i="1"/>
  <c r="K15" i="1"/>
  <c r="M43" i="4"/>
  <c r="M63" i="4"/>
  <c r="M14" i="4"/>
  <c r="M55" i="4"/>
  <c r="M17" i="4"/>
  <c r="M58" i="4"/>
  <c r="M67" i="4"/>
  <c r="M30" i="4"/>
  <c r="M74" i="4"/>
  <c r="M19" i="4"/>
  <c r="M60" i="4"/>
  <c r="M16" i="4"/>
  <c r="M70" i="4"/>
  <c r="M66" i="4"/>
  <c r="M31" i="4"/>
  <c r="M33" i="4"/>
  <c r="M49" i="4"/>
  <c r="M50" i="4"/>
  <c r="M42" i="4"/>
  <c r="M15" i="4"/>
  <c r="M64" i="4"/>
  <c r="M23" i="4"/>
  <c r="M56" i="4"/>
  <c r="M68" i="4"/>
  <c r="M25" i="4"/>
  <c r="M62" i="4"/>
  <c r="M29" i="4"/>
  <c r="M26" i="4"/>
  <c r="M61" i="4"/>
  <c r="M39" i="4"/>
  <c r="M28" i="4"/>
  <c r="M65" i="4"/>
  <c r="M80" i="4"/>
  <c r="M77" i="4"/>
  <c r="M78" i="4"/>
  <c r="M34" i="4"/>
  <c r="M24" i="4"/>
  <c r="M79" i="4"/>
  <c r="M54" i="4"/>
  <c r="M69" i="4"/>
  <c r="M20" i="4"/>
  <c r="M57" i="4"/>
  <c r="M73" i="4"/>
  <c r="M21" i="4"/>
  <c r="M76" i="4"/>
  <c r="M32" i="4"/>
  <c r="M52" i="4"/>
  <c r="M59" i="4"/>
  <c r="M71" i="4"/>
  <c r="M41" i="4"/>
  <c r="M13" i="4"/>
  <c r="F77" i="51"/>
  <c r="C77" i="51" s="1"/>
  <c r="F39" i="52"/>
  <c r="E39" i="52" s="1"/>
  <c r="C58" i="1"/>
  <c r="C79" i="1"/>
  <c r="F71" i="4"/>
  <c r="I56" i="1"/>
  <c r="K56" i="1"/>
  <c r="J71" i="1"/>
  <c r="L60" i="1"/>
  <c r="K60" i="1" s="1"/>
  <c r="L56" i="51"/>
  <c r="K56" i="51" s="1"/>
  <c r="K65" i="58"/>
  <c r="I78" i="1"/>
  <c r="J71" i="58"/>
  <c r="I50" i="1"/>
  <c r="K39" i="1"/>
  <c r="L80" i="6"/>
  <c r="K20" i="1"/>
  <c r="H80" i="1"/>
  <c r="I24" i="1"/>
  <c r="K24" i="1"/>
  <c r="K17" i="1"/>
  <c r="E77" i="58"/>
  <c r="C35" i="1"/>
  <c r="G18" i="6"/>
  <c r="G35" i="1"/>
  <c r="G43" i="6"/>
  <c r="G13" i="6"/>
  <c r="E33" i="1"/>
  <c r="E21" i="58"/>
  <c r="F16" i="51"/>
  <c r="E16" i="51" s="1"/>
  <c r="C24" i="58"/>
  <c r="G50" i="6"/>
  <c r="G78" i="6"/>
  <c r="G67" i="6"/>
  <c r="G60" i="6"/>
  <c r="G55" i="6"/>
  <c r="G14" i="6"/>
  <c r="G64" i="6"/>
  <c r="G68" i="6"/>
  <c r="G17" i="6"/>
  <c r="G49" i="6"/>
  <c r="G16" i="6"/>
  <c r="G71" i="6"/>
  <c r="G63" i="6"/>
  <c r="G29" i="6"/>
  <c r="G26" i="6"/>
  <c r="G58" i="6"/>
  <c r="G79" i="6"/>
  <c r="G57" i="6"/>
  <c r="G20" i="6"/>
  <c r="G30" i="6"/>
  <c r="G80" i="6"/>
  <c r="G54" i="6"/>
  <c r="G19" i="6"/>
  <c r="G77" i="6"/>
  <c r="G52" i="6"/>
  <c r="G59" i="6"/>
  <c r="G62" i="6"/>
  <c r="G24" i="6"/>
  <c r="G73" i="6"/>
  <c r="G27" i="6"/>
  <c r="G74" i="6"/>
  <c r="G23" i="6"/>
  <c r="G42" i="6"/>
  <c r="G28" i="6"/>
  <c r="G56" i="6"/>
  <c r="G34" i="6"/>
  <c r="G21" i="6"/>
  <c r="G76" i="6"/>
  <c r="G32" i="6"/>
  <c r="G69" i="6"/>
  <c r="G66" i="6"/>
  <c r="G61" i="6"/>
  <c r="G39" i="6"/>
  <c r="G70" i="6"/>
  <c r="G41" i="6"/>
  <c r="G65" i="6"/>
  <c r="G25" i="6"/>
  <c r="G31" i="6"/>
  <c r="G15" i="6"/>
  <c r="G33" i="6"/>
  <c r="M64" i="2"/>
  <c r="M19" i="2"/>
  <c r="M59" i="2"/>
  <c r="M65" i="2"/>
  <c r="M14" i="2"/>
  <c r="M28" i="2"/>
  <c r="M49" i="2"/>
  <c r="M25" i="2"/>
  <c r="M60" i="2"/>
  <c r="M42" i="2"/>
  <c r="M26" i="2"/>
  <c r="M33" i="2"/>
  <c r="M27" i="2"/>
  <c r="M23" i="2"/>
  <c r="M58" i="2"/>
  <c r="M79" i="2"/>
  <c r="M24" i="2"/>
  <c r="M52" i="2"/>
  <c r="M29" i="2"/>
  <c r="M20" i="2"/>
  <c r="M67" i="2"/>
  <c r="M22" i="2"/>
  <c r="M80" i="2"/>
  <c r="M69" i="2"/>
  <c r="M18" i="2"/>
  <c r="M78" i="2"/>
  <c r="M39" i="2"/>
  <c r="M74" i="2"/>
  <c r="M34" i="2"/>
  <c r="M55" i="2"/>
  <c r="M16" i="2"/>
  <c r="M31" i="2"/>
  <c r="M76" i="2"/>
  <c r="M62" i="2"/>
  <c r="M70" i="2"/>
  <c r="M17" i="2"/>
  <c r="M13" i="2"/>
  <c r="M43" i="2"/>
  <c r="M73" i="2"/>
  <c r="M68" i="2"/>
  <c r="M30" i="2"/>
  <c r="M56" i="2"/>
  <c r="M61" i="2"/>
  <c r="M54" i="2"/>
  <c r="M15" i="2"/>
  <c r="M77" i="2"/>
  <c r="M21" i="2"/>
  <c r="M32" i="2"/>
  <c r="M66" i="2"/>
  <c r="M63" i="2"/>
  <c r="M41" i="2"/>
  <c r="M71" i="2"/>
  <c r="M57" i="2"/>
  <c r="F80" i="2"/>
  <c r="G78" i="2" s="1"/>
  <c r="G71" i="2"/>
  <c r="F60" i="1"/>
  <c r="C60" i="1" s="1"/>
  <c r="L14" i="51"/>
  <c r="K14" i="51" s="1"/>
  <c r="C47" i="1"/>
  <c r="G76" i="3"/>
  <c r="G42" i="3"/>
  <c r="G31" i="3"/>
  <c r="G69" i="3"/>
  <c r="G56" i="3"/>
  <c r="G61" i="3"/>
  <c r="G67" i="3"/>
  <c r="G33" i="3"/>
  <c r="G39" i="3"/>
  <c r="G32" i="3"/>
  <c r="G24" i="3"/>
  <c r="G27" i="3"/>
  <c r="G18" i="3"/>
  <c r="G65" i="3"/>
  <c r="G14" i="3"/>
  <c r="G26" i="3"/>
  <c r="G25" i="3"/>
  <c r="G17" i="3"/>
  <c r="G57" i="3"/>
  <c r="G15" i="3"/>
  <c r="G34" i="3"/>
  <c r="G21" i="3"/>
  <c r="G28" i="3"/>
  <c r="G80" i="3"/>
  <c r="G49" i="3"/>
  <c r="G23" i="3"/>
  <c r="G79" i="3"/>
  <c r="G43" i="3"/>
  <c r="G16" i="3"/>
  <c r="G20" i="3"/>
  <c r="G22" i="3"/>
  <c r="G19" i="3"/>
  <c r="G55" i="3"/>
  <c r="G29" i="3"/>
  <c r="G63" i="3"/>
  <c r="G73" i="3"/>
  <c r="G66" i="3"/>
  <c r="G59" i="3"/>
  <c r="G30" i="3"/>
  <c r="G13" i="3"/>
  <c r="G68" i="3"/>
  <c r="F50" i="1"/>
  <c r="G78" i="3"/>
  <c r="G64" i="3"/>
  <c r="G60" i="3"/>
  <c r="B80" i="1"/>
  <c r="C78" i="1"/>
  <c r="D80" i="1"/>
  <c r="G50" i="3"/>
  <c r="E47" i="1"/>
  <c r="G74" i="3"/>
  <c r="G62" i="3"/>
  <c r="G52" i="3"/>
  <c r="E60" i="1"/>
  <c r="G41" i="3"/>
  <c r="G71" i="3"/>
  <c r="E78" i="1"/>
  <c r="F28" i="53"/>
  <c r="E28" i="53" s="1"/>
  <c r="H34" i="52"/>
  <c r="L34" i="52" s="1"/>
  <c r="K34" i="52" s="1"/>
  <c r="H22" i="52"/>
  <c r="L16" i="51"/>
  <c r="I16" i="51" s="1"/>
  <c r="I32" i="54"/>
  <c r="I31" i="36"/>
  <c r="E77" i="36"/>
  <c r="F80" i="50"/>
  <c r="G71" i="50" s="1"/>
  <c r="M62" i="49"/>
  <c r="M70" i="49"/>
  <c r="M49" i="49"/>
  <c r="M79" i="49"/>
  <c r="M16" i="49"/>
  <c r="M55" i="49"/>
  <c r="M27" i="49"/>
  <c r="M13" i="49"/>
  <c r="M17" i="49"/>
  <c r="M26" i="49"/>
  <c r="M14" i="49"/>
  <c r="M30" i="49"/>
  <c r="M21" i="49"/>
  <c r="M29" i="49"/>
  <c r="M22" i="49"/>
  <c r="M67" i="49"/>
  <c r="M76" i="49"/>
  <c r="M18" i="49"/>
  <c r="M31" i="49"/>
  <c r="M54" i="49"/>
  <c r="M59" i="49"/>
  <c r="M65" i="49"/>
  <c r="M20" i="49"/>
  <c r="M41" i="49"/>
  <c r="M80" i="49"/>
  <c r="M39" i="49"/>
  <c r="M33" i="49"/>
  <c r="M61" i="49"/>
  <c r="M15" i="49"/>
  <c r="M25" i="49"/>
  <c r="M19" i="49"/>
  <c r="M32" i="49"/>
  <c r="M58" i="49"/>
  <c r="M77" i="49"/>
  <c r="M34" i="49"/>
  <c r="M23" i="49"/>
  <c r="M28" i="49"/>
  <c r="M73" i="49"/>
  <c r="M68" i="49"/>
  <c r="M24" i="49"/>
  <c r="M69" i="49"/>
  <c r="M66" i="49"/>
  <c r="M63" i="49"/>
  <c r="M52" i="49"/>
  <c r="M56" i="49"/>
  <c r="M74" i="49"/>
  <c r="M57" i="49"/>
  <c r="M64" i="49"/>
  <c r="M78" i="49"/>
  <c r="M71" i="49"/>
  <c r="M43" i="49"/>
  <c r="M60" i="49"/>
  <c r="M42" i="49"/>
  <c r="M51" i="54"/>
  <c r="I64" i="54"/>
  <c r="H71" i="54"/>
  <c r="H43" i="54"/>
  <c r="M50" i="49"/>
  <c r="I32" i="36"/>
  <c r="K18" i="36"/>
  <c r="G43" i="49"/>
  <c r="G28" i="49"/>
  <c r="G64" i="49"/>
  <c r="G15" i="49"/>
  <c r="G55" i="49"/>
  <c r="G68" i="49"/>
  <c r="G18" i="49"/>
  <c r="G41" i="49"/>
  <c r="G29" i="49"/>
  <c r="G34" i="49"/>
  <c r="G59" i="49"/>
  <c r="G17" i="49"/>
  <c r="G13" i="49"/>
  <c r="G20" i="49"/>
  <c r="G21" i="49"/>
  <c r="G50" i="49"/>
  <c r="G52" i="49"/>
  <c r="G80" i="49"/>
  <c r="G67" i="49"/>
  <c r="G69" i="49"/>
  <c r="G42" i="49"/>
  <c r="G19" i="49"/>
  <c r="G56" i="49"/>
  <c r="G73" i="49"/>
  <c r="G61" i="49"/>
  <c r="G22" i="49"/>
  <c r="G76" i="49"/>
  <c r="G77" i="49"/>
  <c r="G49" i="49"/>
  <c r="G31" i="49"/>
  <c r="G30" i="49"/>
  <c r="G57" i="49"/>
  <c r="G26" i="49"/>
  <c r="G78" i="49"/>
  <c r="G58" i="49"/>
  <c r="G25" i="49"/>
  <c r="G27" i="49"/>
  <c r="G54" i="49"/>
  <c r="G33" i="49"/>
  <c r="G74" i="49"/>
  <c r="G32" i="49"/>
  <c r="G23" i="49"/>
  <c r="G60" i="49"/>
  <c r="G62" i="49"/>
  <c r="G70" i="49"/>
  <c r="G71" i="49"/>
  <c r="G66" i="49"/>
  <c r="G79" i="49"/>
  <c r="G14" i="49"/>
  <c r="G65" i="49"/>
  <c r="G63" i="49"/>
  <c r="G39" i="49"/>
  <c r="G24" i="49"/>
  <c r="M43" i="48"/>
  <c r="M70" i="48"/>
  <c r="M56" i="48"/>
  <c r="M69" i="48"/>
  <c r="M31" i="48"/>
  <c r="M23" i="48"/>
  <c r="M26" i="48"/>
  <c r="M24" i="48"/>
  <c r="M49" i="48"/>
  <c r="M33" i="48"/>
  <c r="M41" i="48"/>
  <c r="M76" i="48"/>
  <c r="M66" i="48"/>
  <c r="M27" i="48"/>
  <c r="M63" i="48"/>
  <c r="M77" i="48"/>
  <c r="M19" i="48"/>
  <c r="M61" i="48"/>
  <c r="M57" i="48"/>
  <c r="M14" i="48"/>
  <c r="M67" i="48"/>
  <c r="M22" i="48"/>
  <c r="M65" i="48"/>
  <c r="M17" i="48"/>
  <c r="M34" i="48"/>
  <c r="M79" i="48"/>
  <c r="M18" i="48"/>
  <c r="M39" i="48"/>
  <c r="M52" i="48"/>
  <c r="M15" i="48"/>
  <c r="M25" i="48"/>
  <c r="M59" i="48"/>
  <c r="M21" i="48"/>
  <c r="M30" i="48"/>
  <c r="M80" i="48"/>
  <c r="M62" i="48"/>
  <c r="M73" i="48"/>
  <c r="M55" i="48"/>
  <c r="M74" i="48"/>
  <c r="M13" i="48"/>
  <c r="M64" i="48"/>
  <c r="M28" i="48"/>
  <c r="M20" i="48"/>
  <c r="M16" i="48"/>
  <c r="M32" i="48"/>
  <c r="M29" i="48"/>
  <c r="M68" i="48"/>
  <c r="M71" i="48"/>
  <c r="M58" i="48"/>
  <c r="M42" i="48"/>
  <c r="M60" i="48"/>
  <c r="M54" i="48"/>
  <c r="I26" i="36"/>
  <c r="E59" i="36"/>
  <c r="G78" i="48"/>
  <c r="G71" i="48"/>
  <c r="G58" i="48"/>
  <c r="G13" i="48"/>
  <c r="G61" i="48"/>
  <c r="G52" i="48"/>
  <c r="G39" i="48"/>
  <c r="G69" i="48"/>
  <c r="G42" i="48"/>
  <c r="G19" i="48"/>
  <c r="G41" i="48"/>
  <c r="G68" i="48"/>
  <c r="G79" i="48"/>
  <c r="G33" i="48"/>
  <c r="G23" i="48"/>
  <c r="G67" i="48"/>
  <c r="G50" i="48"/>
  <c r="G18" i="48"/>
  <c r="G57" i="48"/>
  <c r="G56" i="48"/>
  <c r="G66" i="48"/>
  <c r="G55" i="48"/>
  <c r="G64" i="48"/>
  <c r="G14" i="48"/>
  <c r="G49" i="48"/>
  <c r="G54" i="48"/>
  <c r="G16" i="48"/>
  <c r="G30" i="48"/>
  <c r="G25" i="48"/>
  <c r="G34" i="48"/>
  <c r="G59" i="48"/>
  <c r="G29" i="48"/>
  <c r="G62" i="48"/>
  <c r="G27" i="48"/>
  <c r="G31" i="48"/>
  <c r="G24" i="48"/>
  <c r="G70" i="48"/>
  <c r="G28" i="48"/>
  <c r="G65" i="48"/>
  <c r="G15" i="48"/>
  <c r="G77" i="48"/>
  <c r="G20" i="48"/>
  <c r="G73" i="48"/>
  <c r="G80" i="48"/>
  <c r="G32" i="48"/>
  <c r="G26" i="48"/>
  <c r="G22" i="48"/>
  <c r="G74" i="48"/>
  <c r="G17" i="48"/>
  <c r="G63" i="48"/>
  <c r="G76" i="48"/>
  <c r="G21" i="48"/>
  <c r="G60" i="48"/>
  <c r="H26" i="52"/>
  <c r="L31" i="51"/>
  <c r="I31" i="51" s="1"/>
  <c r="M79" i="47"/>
  <c r="M32" i="47"/>
  <c r="M52" i="47"/>
  <c r="M56" i="47"/>
  <c r="M67" i="47"/>
  <c r="M77" i="47"/>
  <c r="M58" i="47"/>
  <c r="M59" i="47"/>
  <c r="M18" i="47"/>
  <c r="M62" i="47"/>
  <c r="M66" i="47"/>
  <c r="M15" i="47"/>
  <c r="M23" i="47"/>
  <c r="M71" i="47"/>
  <c r="M64" i="47"/>
  <c r="M22" i="47"/>
  <c r="M70" i="47"/>
  <c r="M57" i="47"/>
  <c r="M20" i="47"/>
  <c r="M63" i="47"/>
  <c r="M26" i="47"/>
  <c r="M50" i="47"/>
  <c r="M69" i="47"/>
  <c r="M34" i="47"/>
  <c r="M16" i="47"/>
  <c r="M73" i="47"/>
  <c r="M39" i="47"/>
  <c r="M65" i="47"/>
  <c r="M68" i="47"/>
  <c r="M42" i="47"/>
  <c r="M41" i="47"/>
  <c r="M13" i="47"/>
  <c r="M33" i="47"/>
  <c r="M49" i="47"/>
  <c r="M61" i="47"/>
  <c r="M28" i="47"/>
  <c r="M14" i="47"/>
  <c r="M55" i="47"/>
  <c r="M60" i="47"/>
  <c r="M74" i="47"/>
  <c r="M54" i="47"/>
  <c r="M76" i="47"/>
  <c r="M31" i="47"/>
  <c r="M78" i="47"/>
  <c r="M80" i="47"/>
  <c r="M24" i="47"/>
  <c r="M25" i="47"/>
  <c r="M27" i="47"/>
  <c r="M19" i="47"/>
  <c r="H31" i="52"/>
  <c r="L31" i="52" s="1"/>
  <c r="K31" i="52" s="1"/>
  <c r="K13" i="54"/>
  <c r="I31" i="54"/>
  <c r="M29" i="47"/>
  <c r="M17" i="47"/>
  <c r="I30" i="36"/>
  <c r="M43" i="47"/>
  <c r="M30" i="47"/>
  <c r="E67" i="36"/>
  <c r="F34" i="51"/>
  <c r="E34" i="51" s="1"/>
  <c r="F28" i="51"/>
  <c r="E28" i="51" s="1"/>
  <c r="G71" i="47"/>
  <c r="G34" i="47"/>
  <c r="G64" i="47"/>
  <c r="G67" i="47"/>
  <c r="G41" i="47"/>
  <c r="G14" i="47"/>
  <c r="G70" i="47"/>
  <c r="G42" i="47"/>
  <c r="G15" i="47"/>
  <c r="G21" i="47"/>
  <c r="G56" i="47"/>
  <c r="G62" i="47"/>
  <c r="G76" i="47"/>
  <c r="G78" i="47"/>
  <c r="G28" i="47"/>
  <c r="G74" i="47"/>
  <c r="G57" i="47"/>
  <c r="G69" i="47"/>
  <c r="G17" i="47"/>
  <c r="G33" i="47"/>
  <c r="G39" i="47"/>
  <c r="G66" i="47"/>
  <c r="G55" i="47"/>
  <c r="G65" i="47"/>
  <c r="G52" i="47"/>
  <c r="G58" i="47"/>
  <c r="G49" i="47"/>
  <c r="G73" i="47"/>
  <c r="G22" i="47"/>
  <c r="G27" i="47"/>
  <c r="G79" i="47"/>
  <c r="G30" i="47"/>
  <c r="G32" i="47"/>
  <c r="G60" i="47"/>
  <c r="G18" i="47"/>
  <c r="G61" i="47"/>
  <c r="G23" i="47"/>
  <c r="G80" i="47"/>
  <c r="G29" i="47"/>
  <c r="G77" i="47"/>
  <c r="G54" i="47"/>
  <c r="G59" i="47"/>
  <c r="G68" i="47"/>
  <c r="G25" i="47"/>
  <c r="G26" i="47"/>
  <c r="G19" i="47"/>
  <c r="G50" i="47"/>
  <c r="G13" i="47"/>
  <c r="G63" i="47"/>
  <c r="G31" i="47"/>
  <c r="M50" i="46"/>
  <c r="I64" i="36"/>
  <c r="L80" i="46"/>
  <c r="I35" i="54"/>
  <c r="K21" i="36"/>
  <c r="K33" i="36"/>
  <c r="I22" i="36"/>
  <c r="F80" i="46"/>
  <c r="G71" i="46" s="1"/>
  <c r="L77" i="54"/>
  <c r="I77" i="54" s="1"/>
  <c r="M43" i="45"/>
  <c r="M16" i="45"/>
  <c r="K76" i="54"/>
  <c r="J77" i="52"/>
  <c r="K45" i="36"/>
  <c r="I35" i="36"/>
  <c r="M78" i="45"/>
  <c r="M55" i="45"/>
  <c r="M22" i="45"/>
  <c r="M69" i="45"/>
  <c r="M23" i="45"/>
  <c r="M25" i="45"/>
  <c r="M60" i="45"/>
  <c r="M68" i="45"/>
  <c r="M17" i="45"/>
  <c r="M19" i="45"/>
  <c r="M34" i="45"/>
  <c r="M73" i="45"/>
  <c r="M50" i="45"/>
  <c r="M41" i="45"/>
  <c r="M15" i="45"/>
  <c r="M30" i="45"/>
  <c r="M76" i="45"/>
  <c r="M67" i="45"/>
  <c r="M33" i="45"/>
  <c r="M80" i="45"/>
  <c r="M42" i="45"/>
  <c r="M49" i="45"/>
  <c r="M29" i="45"/>
  <c r="M63" i="45"/>
  <c r="M71" i="45"/>
  <c r="M70" i="45"/>
  <c r="M66" i="45"/>
  <c r="M54" i="45"/>
  <c r="M26" i="45"/>
  <c r="M32" i="45"/>
  <c r="M39" i="45"/>
  <c r="M13" i="45"/>
  <c r="M79" i="45"/>
  <c r="M14" i="45"/>
  <c r="M58" i="45"/>
  <c r="M77" i="45"/>
  <c r="M59" i="45"/>
  <c r="M62" i="45"/>
  <c r="M27" i="45"/>
  <c r="M64" i="45"/>
  <c r="M56" i="45"/>
  <c r="M52" i="45"/>
  <c r="M61" i="45"/>
  <c r="M74" i="45"/>
  <c r="M18" i="45"/>
  <c r="M21" i="45"/>
  <c r="M57" i="45"/>
  <c r="M65" i="45"/>
  <c r="M31" i="45"/>
  <c r="H18" i="52"/>
  <c r="K28" i="36"/>
  <c r="I19" i="36"/>
  <c r="G23" i="45"/>
  <c r="G26" i="45"/>
  <c r="G19" i="45"/>
  <c r="G32" i="45"/>
  <c r="E24" i="54"/>
  <c r="C24" i="36"/>
  <c r="C16" i="36"/>
  <c r="G70" i="45"/>
  <c r="G63" i="45"/>
  <c r="G18" i="45"/>
  <c r="G67" i="45"/>
  <c r="G17" i="45"/>
  <c r="G56" i="45"/>
  <c r="G39" i="45"/>
  <c r="G78" i="45"/>
  <c r="G61" i="45"/>
  <c r="G31" i="45"/>
  <c r="G20" i="45"/>
  <c r="G13" i="45"/>
  <c r="G80" i="45"/>
  <c r="G22" i="45"/>
  <c r="G69" i="45"/>
  <c r="G33" i="45"/>
  <c r="G30" i="45"/>
  <c r="G79" i="45"/>
  <c r="G71" i="45"/>
  <c r="G64" i="45"/>
  <c r="G25" i="45"/>
  <c r="G50" i="45"/>
  <c r="G73" i="45"/>
  <c r="G62" i="45"/>
  <c r="G59" i="45"/>
  <c r="G21" i="45"/>
  <c r="G16" i="45"/>
  <c r="G77" i="45"/>
  <c r="G52" i="45"/>
  <c r="G74" i="45"/>
  <c r="G76" i="45"/>
  <c r="G55" i="45"/>
  <c r="G27" i="45"/>
  <c r="G68" i="45"/>
  <c r="G28" i="45"/>
  <c r="G58" i="45"/>
  <c r="G34" i="45"/>
  <c r="G60" i="45"/>
  <c r="G66" i="45"/>
  <c r="G49" i="45"/>
  <c r="G29" i="45"/>
  <c r="G54" i="45"/>
  <c r="G57" i="45"/>
  <c r="G65" i="45"/>
  <c r="G41" i="45"/>
  <c r="G42" i="45"/>
  <c r="G24" i="45"/>
  <c r="G15" i="45"/>
  <c r="G14" i="45"/>
  <c r="E28" i="36"/>
  <c r="L45" i="51"/>
  <c r="K29" i="54"/>
  <c r="I29" i="54"/>
  <c r="I13" i="36"/>
  <c r="I24" i="54"/>
  <c r="K30" i="54"/>
  <c r="K33" i="54"/>
  <c r="K27" i="54"/>
  <c r="G18" i="44"/>
  <c r="G43" i="44"/>
  <c r="F24" i="52"/>
  <c r="C24" i="52" s="1"/>
  <c r="C31" i="54"/>
  <c r="C23" i="36"/>
  <c r="D26" i="52"/>
  <c r="C18" i="36"/>
  <c r="G71" i="44"/>
  <c r="G30" i="44"/>
  <c r="G65" i="44"/>
  <c r="G77" i="44"/>
  <c r="G76" i="44"/>
  <c r="G15" i="44"/>
  <c r="G24" i="44"/>
  <c r="G42" i="44"/>
  <c r="G26" i="44"/>
  <c r="G39" i="44"/>
  <c r="G70" i="44"/>
  <c r="G29" i="44"/>
  <c r="G14" i="44"/>
  <c r="G58" i="44"/>
  <c r="G57" i="44"/>
  <c r="G21" i="44"/>
  <c r="G55" i="44"/>
  <c r="G56" i="44"/>
  <c r="G31" i="44"/>
  <c r="G63" i="44"/>
  <c r="G54" i="44"/>
  <c r="G25" i="44"/>
  <c r="G17" i="44"/>
  <c r="G78" i="44"/>
  <c r="G23" i="44"/>
  <c r="G64" i="44"/>
  <c r="G19" i="44"/>
  <c r="G79" i="44"/>
  <c r="G68" i="44"/>
  <c r="G50" i="44"/>
  <c r="G73" i="44"/>
  <c r="G49" i="44"/>
  <c r="G28" i="44"/>
  <c r="G67" i="44"/>
  <c r="G66" i="44"/>
  <c r="G20" i="44"/>
  <c r="G60" i="44"/>
  <c r="G59" i="44"/>
  <c r="G74" i="44"/>
  <c r="G52" i="44"/>
  <c r="G61" i="44"/>
  <c r="G41" i="44"/>
  <c r="G32" i="44"/>
  <c r="G22" i="44"/>
  <c r="G16" i="44"/>
  <c r="G62" i="44"/>
  <c r="G80" i="44"/>
  <c r="G69" i="44"/>
  <c r="G33" i="44"/>
  <c r="M15" i="43"/>
  <c r="M23" i="43"/>
  <c r="M43" i="43"/>
  <c r="M19" i="43"/>
  <c r="M32" i="43"/>
  <c r="K41" i="54"/>
  <c r="K14" i="54"/>
  <c r="I14" i="54"/>
  <c r="K17" i="54"/>
  <c r="I17" i="54"/>
  <c r="K34" i="36"/>
  <c r="I17" i="36"/>
  <c r="I14" i="36"/>
  <c r="M66" i="43"/>
  <c r="M49" i="43"/>
  <c r="M65" i="43"/>
  <c r="M50" i="43"/>
  <c r="M17" i="43"/>
  <c r="M77" i="43"/>
  <c r="M21" i="43"/>
  <c r="M30" i="43"/>
  <c r="M31" i="43"/>
  <c r="M76" i="43"/>
  <c r="M73" i="43"/>
  <c r="M63" i="43"/>
  <c r="M41" i="43"/>
  <c r="M34" i="43"/>
  <c r="M61" i="43"/>
  <c r="M60" i="43"/>
  <c r="M13" i="43"/>
  <c r="M42" i="43"/>
  <c r="M18" i="43"/>
  <c r="M70" i="43"/>
  <c r="M20" i="43"/>
  <c r="M16" i="43"/>
  <c r="M74" i="43"/>
  <c r="M55" i="43"/>
  <c r="M67" i="43"/>
  <c r="M80" i="43"/>
  <c r="M79" i="43"/>
  <c r="M71" i="43"/>
  <c r="M22" i="43"/>
  <c r="M57" i="43"/>
  <c r="M52" i="43"/>
  <c r="M33" i="43"/>
  <c r="M29" i="43"/>
  <c r="M24" i="43"/>
  <c r="M25" i="43"/>
  <c r="M58" i="43"/>
  <c r="M69" i="43"/>
  <c r="M59" i="43"/>
  <c r="M78" i="43"/>
  <c r="M39" i="43"/>
  <c r="M27" i="43"/>
  <c r="M64" i="43"/>
  <c r="M54" i="43"/>
  <c r="M28" i="43"/>
  <c r="M68" i="43"/>
  <c r="M62" i="43"/>
  <c r="M56" i="43"/>
  <c r="M14" i="43"/>
  <c r="C48" i="36"/>
  <c r="F43" i="54"/>
  <c r="E43" i="54" s="1"/>
  <c r="F13" i="51"/>
  <c r="E13" i="51" s="1"/>
  <c r="F33" i="51"/>
  <c r="C33" i="51" s="1"/>
  <c r="C32" i="54"/>
  <c r="C28" i="54"/>
  <c r="E16" i="54"/>
  <c r="E31" i="36"/>
  <c r="E27" i="54"/>
  <c r="C20" i="54"/>
  <c r="F80" i="43"/>
  <c r="G43" i="43" s="1"/>
  <c r="F14" i="51"/>
  <c r="C14" i="51" s="1"/>
  <c r="I51" i="36"/>
  <c r="I61" i="36"/>
  <c r="L50" i="36"/>
  <c r="K50" i="36" s="1"/>
  <c r="I48" i="36"/>
  <c r="L54" i="51"/>
  <c r="I54" i="51" s="1"/>
  <c r="J69" i="52"/>
  <c r="L69" i="52" s="1"/>
  <c r="I69" i="52" s="1"/>
  <c r="K47" i="36"/>
  <c r="K26" i="54"/>
  <c r="I26" i="54"/>
  <c r="I20" i="36"/>
  <c r="I25" i="36"/>
  <c r="K18" i="54"/>
  <c r="I28" i="54"/>
  <c r="L80" i="42"/>
  <c r="M43" i="42" s="1"/>
  <c r="F46" i="52"/>
  <c r="C46" i="52" s="1"/>
  <c r="E70" i="54"/>
  <c r="E76" i="54"/>
  <c r="F64" i="51"/>
  <c r="C64" i="51" s="1"/>
  <c r="F68" i="52"/>
  <c r="C68" i="52" s="1"/>
  <c r="E69" i="36"/>
  <c r="G74" i="42"/>
  <c r="G76" i="42"/>
  <c r="G58" i="42"/>
  <c r="G23" i="42"/>
  <c r="G52" i="42"/>
  <c r="G49" i="42"/>
  <c r="G68" i="42"/>
  <c r="G41" i="42"/>
  <c r="G80" i="42"/>
  <c r="G67" i="42"/>
  <c r="G50" i="42"/>
  <c r="G71" i="42"/>
  <c r="G62" i="42"/>
  <c r="G33" i="42"/>
  <c r="G42" i="42"/>
  <c r="G22" i="42"/>
  <c r="G24" i="42"/>
  <c r="G17" i="42"/>
  <c r="G61" i="42"/>
  <c r="G65" i="42"/>
  <c r="G73" i="42"/>
  <c r="G39" i="42"/>
  <c r="G31" i="42"/>
  <c r="G29" i="42"/>
  <c r="G64" i="42"/>
  <c r="G59" i="42"/>
  <c r="G30" i="42"/>
  <c r="G16" i="42"/>
  <c r="G63" i="42"/>
  <c r="G70" i="42"/>
  <c r="G20" i="42"/>
  <c r="G26" i="42"/>
  <c r="G56" i="42"/>
  <c r="G60" i="42"/>
  <c r="G15" i="42"/>
  <c r="G69" i="42"/>
  <c r="G79" i="42"/>
  <c r="G55" i="42"/>
  <c r="G14" i="42"/>
  <c r="G32" i="42"/>
  <c r="G66" i="42"/>
  <c r="G54" i="42"/>
  <c r="G21" i="42"/>
  <c r="G28" i="42"/>
  <c r="G25" i="42"/>
  <c r="G77" i="42"/>
  <c r="G78" i="42"/>
  <c r="G57" i="42"/>
  <c r="G19" i="42"/>
  <c r="G27" i="42"/>
  <c r="G34" i="42"/>
  <c r="G18" i="42"/>
  <c r="G43" i="42"/>
  <c r="G13" i="42"/>
  <c r="K68" i="36"/>
  <c r="I49" i="36"/>
  <c r="I25" i="54"/>
  <c r="K25" i="54"/>
  <c r="K34" i="54"/>
  <c r="I34" i="54"/>
  <c r="K15" i="54"/>
  <c r="M78" i="41"/>
  <c r="M57" i="41"/>
  <c r="M62" i="41"/>
  <c r="M22" i="41"/>
  <c r="M69" i="41"/>
  <c r="M80" i="41"/>
  <c r="M68" i="41"/>
  <c r="M25" i="41"/>
  <c r="M33" i="41"/>
  <c r="M50" i="41"/>
  <c r="M74" i="41"/>
  <c r="M27" i="41"/>
  <c r="M56" i="41"/>
  <c r="M73" i="41"/>
  <c r="M58" i="41"/>
  <c r="M76" i="41"/>
  <c r="M66" i="41"/>
  <c r="M54" i="41"/>
  <c r="M63" i="41"/>
  <c r="M42" i="41"/>
  <c r="M71" i="41"/>
  <c r="M67" i="41"/>
  <c r="M21" i="41"/>
  <c r="M30" i="41"/>
  <c r="M64" i="41"/>
  <c r="M59" i="41"/>
  <c r="M70" i="41"/>
  <c r="M61" i="41"/>
  <c r="M49" i="41"/>
  <c r="M77" i="41"/>
  <c r="M20" i="41"/>
  <c r="M13" i="41"/>
  <c r="M41" i="41"/>
  <c r="M15" i="41"/>
  <c r="M28" i="41"/>
  <c r="M18" i="41"/>
  <c r="M79" i="41"/>
  <c r="M65" i="41"/>
  <c r="M17" i="41"/>
  <c r="M52" i="41"/>
  <c r="M34" i="41"/>
  <c r="M60" i="41"/>
  <c r="M29" i="41"/>
  <c r="M55" i="41"/>
  <c r="M23" i="41"/>
  <c r="M24" i="41"/>
  <c r="M19" i="41"/>
  <c r="I41" i="36"/>
  <c r="K41" i="36"/>
  <c r="M16" i="41"/>
  <c r="M39" i="41"/>
  <c r="M14" i="41"/>
  <c r="K16" i="36"/>
  <c r="I16" i="36"/>
  <c r="M43" i="41"/>
  <c r="M31" i="41"/>
  <c r="M26" i="41"/>
  <c r="M32" i="41"/>
  <c r="C39" i="52"/>
  <c r="C46" i="36"/>
  <c r="E46" i="54"/>
  <c r="G62" i="41"/>
  <c r="D48" i="52"/>
  <c r="D50" i="52" s="1"/>
  <c r="D50" i="54"/>
  <c r="E45" i="36"/>
  <c r="G67" i="41"/>
  <c r="G56" i="41"/>
  <c r="G63" i="41"/>
  <c r="G69" i="41"/>
  <c r="G24" i="41"/>
  <c r="G39" i="41"/>
  <c r="G22" i="41"/>
  <c r="G80" i="41"/>
  <c r="G17" i="41"/>
  <c r="G18" i="41"/>
  <c r="G14" i="41"/>
  <c r="G54" i="41"/>
  <c r="G59" i="41"/>
  <c r="G19" i="41"/>
  <c r="G66" i="41"/>
  <c r="G73" i="41"/>
  <c r="G68" i="41"/>
  <c r="G33" i="41"/>
  <c r="G21" i="41"/>
  <c r="G27" i="41"/>
  <c r="G78" i="41"/>
  <c r="G74" i="41"/>
  <c r="G16" i="41"/>
  <c r="G52" i="41"/>
  <c r="G58" i="41"/>
  <c r="G76" i="41"/>
  <c r="G26" i="41"/>
  <c r="G57" i="41"/>
  <c r="G79" i="41"/>
  <c r="G34" i="41"/>
  <c r="G43" i="41"/>
  <c r="G60" i="41"/>
  <c r="G50" i="41"/>
  <c r="G61" i="41"/>
  <c r="G15" i="41"/>
  <c r="G20" i="41"/>
  <c r="G55" i="41"/>
  <c r="G70" i="41"/>
  <c r="G30" i="41"/>
  <c r="G29" i="41"/>
  <c r="G32" i="41"/>
  <c r="C42" i="36"/>
  <c r="F25" i="52"/>
  <c r="E25" i="52" s="1"/>
  <c r="E20" i="36"/>
  <c r="C20" i="36"/>
  <c r="H46" i="52"/>
  <c r="M35" i="36"/>
  <c r="K23" i="36"/>
  <c r="I21" i="54"/>
  <c r="I24" i="36"/>
  <c r="F80" i="40"/>
  <c r="G43" i="40" s="1"/>
  <c r="D19" i="52"/>
  <c r="C22" i="54"/>
  <c r="E30" i="54"/>
  <c r="C19" i="36"/>
  <c r="C19" i="54"/>
  <c r="C23" i="54"/>
  <c r="C27" i="36"/>
  <c r="G19" i="40"/>
  <c r="G54" i="40"/>
  <c r="G13" i="40"/>
  <c r="G78" i="40"/>
  <c r="G32" i="40"/>
  <c r="G57" i="40"/>
  <c r="G64" i="40"/>
  <c r="G76" i="40"/>
  <c r="G63" i="40"/>
  <c r="G58" i="40"/>
  <c r="G18" i="40"/>
  <c r="G74" i="40"/>
  <c r="G49" i="40"/>
  <c r="G30" i="40"/>
  <c r="G56" i="40"/>
  <c r="G67" i="40"/>
  <c r="G34" i="40"/>
  <c r="G77" i="40"/>
  <c r="G71" i="40"/>
  <c r="G39" i="40"/>
  <c r="G65" i="40"/>
  <c r="G14" i="40"/>
  <c r="G21" i="40"/>
  <c r="G69" i="40"/>
  <c r="G52" i="40"/>
  <c r="G15" i="40"/>
  <c r="G68" i="40"/>
  <c r="G73" i="40"/>
  <c r="G27" i="40"/>
  <c r="G23" i="40"/>
  <c r="G59" i="40"/>
  <c r="G42" i="40"/>
  <c r="G55" i="40"/>
  <c r="G29" i="40"/>
  <c r="G31" i="40"/>
  <c r="K55" i="54"/>
  <c r="L32" i="51"/>
  <c r="K32" i="51" s="1"/>
  <c r="I15" i="36"/>
  <c r="K15" i="36"/>
  <c r="K22" i="54"/>
  <c r="K23" i="54"/>
  <c r="I23" i="54"/>
  <c r="M26" i="39"/>
  <c r="M19" i="39"/>
  <c r="M62" i="39"/>
  <c r="M21" i="39"/>
  <c r="M69" i="39"/>
  <c r="M17" i="39"/>
  <c r="M74" i="39"/>
  <c r="M25" i="39"/>
  <c r="M14" i="39"/>
  <c r="M42" i="39"/>
  <c r="M60" i="39"/>
  <c r="M76" i="39"/>
  <c r="M22" i="39"/>
  <c r="M80" i="39"/>
  <c r="M68" i="39"/>
  <c r="M79" i="39"/>
  <c r="M73" i="39"/>
  <c r="M59" i="39"/>
  <c r="M16" i="39"/>
  <c r="M24" i="39"/>
  <c r="M49" i="39"/>
  <c r="M57" i="39"/>
  <c r="M67" i="39"/>
  <c r="M28" i="39"/>
  <c r="M70" i="39"/>
  <c r="M41" i="39"/>
  <c r="M50" i="39"/>
  <c r="M27" i="39"/>
  <c r="M78" i="39"/>
  <c r="M65" i="39"/>
  <c r="M58" i="39"/>
  <c r="M54" i="39"/>
  <c r="M13" i="39"/>
  <c r="M66" i="39"/>
  <c r="M61" i="39"/>
  <c r="M23" i="39"/>
  <c r="M31" i="39"/>
  <c r="M15" i="39"/>
  <c r="M56" i="39"/>
  <c r="M20" i="39"/>
  <c r="M29" i="39"/>
  <c r="M77" i="39"/>
  <c r="M71" i="39"/>
  <c r="M64" i="39"/>
  <c r="M39" i="39"/>
  <c r="M30" i="39"/>
  <c r="M52" i="39"/>
  <c r="M63" i="39"/>
  <c r="M34" i="39"/>
  <c r="M18" i="39"/>
  <c r="M32" i="39"/>
  <c r="M33" i="39"/>
  <c r="M55" i="39"/>
  <c r="G43" i="39"/>
  <c r="G18" i="39"/>
  <c r="G25" i="39"/>
  <c r="G65" i="39"/>
  <c r="G19" i="39"/>
  <c r="G29" i="39"/>
  <c r="G14" i="39"/>
  <c r="G76" i="39"/>
  <c r="G39" i="39"/>
  <c r="G57" i="39"/>
  <c r="G15" i="39"/>
  <c r="G59" i="39"/>
  <c r="G20" i="39"/>
  <c r="G69" i="39"/>
  <c r="G23" i="39"/>
  <c r="G64" i="39"/>
  <c r="G79" i="39"/>
  <c r="G73" i="39"/>
  <c r="G56" i="39"/>
  <c r="G21" i="39"/>
  <c r="G32" i="39"/>
  <c r="G70" i="39"/>
  <c r="G50" i="39"/>
  <c r="G28" i="39"/>
  <c r="G74" i="39"/>
  <c r="G41" i="39"/>
  <c r="G78" i="39"/>
  <c r="G30" i="39"/>
  <c r="G17" i="39"/>
  <c r="G26" i="39"/>
  <c r="G24" i="39"/>
  <c r="G66" i="39"/>
  <c r="G49" i="39"/>
  <c r="G54" i="39"/>
  <c r="G63" i="39"/>
  <c r="G42" i="39"/>
  <c r="G31" i="39"/>
  <c r="G71" i="39"/>
  <c r="G60" i="39"/>
  <c r="G61" i="39"/>
  <c r="G67" i="39"/>
  <c r="G55" i="39"/>
  <c r="G52" i="39"/>
  <c r="G58" i="39"/>
  <c r="G62" i="39"/>
  <c r="G16" i="39"/>
  <c r="G77" i="39"/>
  <c r="G80" i="39"/>
  <c r="G68" i="39"/>
  <c r="G13" i="39"/>
  <c r="C22" i="36"/>
  <c r="G27" i="39"/>
  <c r="G33" i="39"/>
  <c r="L71" i="59"/>
  <c r="M25" i="63"/>
  <c r="M31" i="63"/>
  <c r="M20" i="63"/>
  <c r="M27" i="63"/>
  <c r="M13" i="63"/>
  <c r="M60" i="63"/>
  <c r="M73" i="63"/>
  <c r="M65" i="63"/>
  <c r="M59" i="63"/>
  <c r="M29" i="63"/>
  <c r="M76" i="63"/>
  <c r="M58" i="63"/>
  <c r="M26" i="63"/>
  <c r="M78" i="63"/>
  <c r="M42" i="63"/>
  <c r="M49" i="63"/>
  <c r="M30" i="63"/>
  <c r="M52" i="63"/>
  <c r="M55" i="63"/>
  <c r="M68" i="63"/>
  <c r="M24" i="63"/>
  <c r="M57" i="63"/>
  <c r="M22" i="63"/>
  <c r="M63" i="63"/>
  <c r="M39" i="63"/>
  <c r="M21" i="63"/>
  <c r="M62" i="63"/>
  <c r="M71" i="63"/>
  <c r="M66" i="63"/>
  <c r="M33" i="63"/>
  <c r="M50" i="63"/>
  <c r="M54" i="63"/>
  <c r="M80" i="63"/>
  <c r="M64" i="63"/>
  <c r="M14" i="63"/>
  <c r="M61" i="63"/>
  <c r="M23" i="63"/>
  <c r="M67" i="63"/>
  <c r="M16" i="63"/>
  <c r="M70" i="63"/>
  <c r="M34" i="63"/>
  <c r="M32" i="63"/>
  <c r="M77" i="63"/>
  <c r="M74" i="63"/>
  <c r="M56" i="63"/>
  <c r="M18" i="63"/>
  <c r="M19" i="63"/>
  <c r="M28" i="63"/>
  <c r="M79" i="63"/>
  <c r="M69" i="63"/>
  <c r="M41" i="63"/>
  <c r="M17" i="63"/>
  <c r="M15" i="63"/>
  <c r="E69" i="54"/>
  <c r="G18" i="63"/>
  <c r="G76" i="63"/>
  <c r="G80" i="63"/>
  <c r="F43" i="59"/>
  <c r="E41" i="54"/>
  <c r="C35" i="59"/>
  <c r="F35" i="51"/>
  <c r="E35" i="51" s="1"/>
  <c r="E35" i="59"/>
  <c r="F19" i="51"/>
  <c r="E19" i="51" s="1"/>
  <c r="C26" i="54"/>
  <c r="E30" i="36"/>
  <c r="C25" i="36"/>
  <c r="E34" i="36"/>
  <c r="F30" i="51"/>
  <c r="C30" i="51" s="1"/>
  <c r="K54" i="54"/>
  <c r="I67" i="54"/>
  <c r="K62" i="59"/>
  <c r="L80" i="62"/>
  <c r="M71" i="62" s="1"/>
  <c r="G43" i="62"/>
  <c r="G14" i="62"/>
  <c r="E63" i="54"/>
  <c r="E13" i="36"/>
  <c r="G78" i="62"/>
  <c r="G29" i="62"/>
  <c r="G34" i="62"/>
  <c r="G17" i="62"/>
  <c r="G33" i="62"/>
  <c r="G39" i="62"/>
  <c r="G21" i="62"/>
  <c r="G41" i="62"/>
  <c r="G30" i="62"/>
  <c r="G58" i="62"/>
  <c r="G25" i="62"/>
  <c r="G26" i="62"/>
  <c r="G28" i="62"/>
  <c r="G22" i="62"/>
  <c r="G16" i="62"/>
  <c r="G57" i="62"/>
  <c r="G62" i="62"/>
  <c r="G65" i="62"/>
  <c r="G59" i="62"/>
  <c r="G64" i="62"/>
  <c r="G67" i="62"/>
  <c r="G52" i="62"/>
  <c r="G42" i="62"/>
  <c r="G27" i="62"/>
  <c r="G49" i="62"/>
  <c r="G63" i="62"/>
  <c r="G50" i="62"/>
  <c r="G15" i="62"/>
  <c r="G19" i="62"/>
  <c r="G56" i="62"/>
  <c r="G69" i="62"/>
  <c r="G71" i="62"/>
  <c r="G80" i="62"/>
  <c r="G18" i="62"/>
  <c r="G70" i="62"/>
  <c r="G76" i="62"/>
  <c r="G20" i="62"/>
  <c r="G74" i="62"/>
  <c r="G79" i="62"/>
  <c r="G66" i="62"/>
  <c r="G61" i="62"/>
  <c r="G55" i="62"/>
  <c r="G68" i="62"/>
  <c r="G73" i="62"/>
  <c r="G60" i="62"/>
  <c r="G54" i="62"/>
  <c r="G23" i="62"/>
  <c r="G77" i="62"/>
  <c r="G13" i="62"/>
  <c r="F32" i="51"/>
  <c r="E32" i="51" s="1"/>
  <c r="E14" i="36"/>
  <c r="E26" i="36"/>
  <c r="E13" i="54"/>
  <c r="G24" i="62"/>
  <c r="F43" i="36"/>
  <c r="C43" i="36" s="1"/>
  <c r="E21" i="54"/>
  <c r="E34" i="54"/>
  <c r="G32" i="62"/>
  <c r="G31" i="62"/>
  <c r="B78" i="54"/>
  <c r="L46" i="54"/>
  <c r="K46" i="54" s="1"/>
  <c r="I50" i="59"/>
  <c r="I66" i="54"/>
  <c r="K36" i="36"/>
  <c r="M36" i="36"/>
  <c r="M71" i="37"/>
  <c r="M25" i="37"/>
  <c r="M18" i="37"/>
  <c r="M64" i="37"/>
  <c r="M41" i="37"/>
  <c r="M58" i="37"/>
  <c r="M16" i="37"/>
  <c r="M74" i="37"/>
  <c r="M69" i="37"/>
  <c r="M28" i="37"/>
  <c r="M68" i="37"/>
  <c r="M49" i="37"/>
  <c r="M15" i="37"/>
  <c r="M77" i="37"/>
  <c r="M80" i="37"/>
  <c r="M61" i="37"/>
  <c r="M52" i="37"/>
  <c r="M56" i="37"/>
  <c r="M57" i="37"/>
  <c r="M79" i="37"/>
  <c r="M31" i="37"/>
  <c r="M26" i="37"/>
  <c r="M22" i="37"/>
  <c r="M27" i="37"/>
  <c r="M14" i="37"/>
  <c r="M66" i="37"/>
  <c r="M29" i="37"/>
  <c r="M78" i="37"/>
  <c r="M32" i="37"/>
  <c r="M19" i="37"/>
  <c r="M63" i="37"/>
  <c r="M42" i="37"/>
  <c r="M70" i="37"/>
  <c r="M59" i="37"/>
  <c r="M73" i="37"/>
  <c r="M17" i="37"/>
  <c r="M62" i="37"/>
  <c r="M67" i="37"/>
  <c r="M65" i="37"/>
  <c r="M30" i="37"/>
  <c r="M50" i="37"/>
  <c r="M23" i="37"/>
  <c r="M20" i="37"/>
  <c r="M39" i="37"/>
  <c r="M13" i="37"/>
  <c r="M54" i="37"/>
  <c r="M33" i="37"/>
  <c r="M24" i="37"/>
  <c r="M34" i="37"/>
  <c r="M55" i="37"/>
  <c r="M76" i="37"/>
  <c r="M60" i="37"/>
  <c r="M21" i="37"/>
  <c r="C77" i="59"/>
  <c r="F80" i="37"/>
  <c r="G50" i="37" s="1"/>
  <c r="E63" i="36"/>
  <c r="C63" i="36"/>
  <c r="F66" i="52"/>
  <c r="E66" i="52" s="1"/>
  <c r="E68" i="36"/>
  <c r="E33" i="36"/>
  <c r="C29" i="36"/>
  <c r="E29" i="36"/>
  <c r="C21" i="36"/>
  <c r="E33" i="54"/>
  <c r="F25" i="54"/>
  <c r="C25" i="54" s="1"/>
  <c r="F17" i="54"/>
  <c r="C17" i="54" s="1"/>
  <c r="E29" i="54"/>
  <c r="C57" i="54"/>
  <c r="E57" i="54"/>
  <c r="C45" i="59"/>
  <c r="E45" i="59"/>
  <c r="F56" i="52"/>
  <c r="C62" i="54"/>
  <c r="E41" i="59"/>
  <c r="E49" i="59"/>
  <c r="F50" i="59"/>
  <c r="F78" i="59"/>
  <c r="C69" i="59"/>
  <c r="E56" i="54"/>
  <c r="E68" i="54"/>
  <c r="C68" i="54"/>
  <c r="C64" i="54"/>
  <c r="E64" i="54"/>
  <c r="K35" i="54"/>
  <c r="K69" i="54"/>
  <c r="I69" i="54"/>
  <c r="K68" i="54"/>
  <c r="K66" i="59"/>
  <c r="I61" i="54"/>
  <c r="L57" i="51"/>
  <c r="K57" i="51" s="1"/>
  <c r="H65" i="52"/>
  <c r="K74" i="36"/>
  <c r="L78" i="36"/>
  <c r="I78" i="36" s="1"/>
  <c r="I69" i="36"/>
  <c r="I59" i="36"/>
  <c r="K59" i="36"/>
  <c r="I52" i="36"/>
  <c r="L70" i="54"/>
  <c r="K70" i="54" s="1"/>
  <c r="K56" i="54"/>
  <c r="K49" i="54"/>
  <c r="I49" i="54"/>
  <c r="K42" i="59"/>
  <c r="K58" i="59"/>
  <c r="H80" i="36"/>
  <c r="K73" i="36"/>
  <c r="L65" i="54"/>
  <c r="I65" i="54" s="1"/>
  <c r="J60" i="54"/>
  <c r="L59" i="54"/>
  <c r="L45" i="54"/>
  <c r="I45" i="54" s="1"/>
  <c r="L73" i="51"/>
  <c r="I73" i="51" s="1"/>
  <c r="L43" i="36"/>
  <c r="K39" i="36"/>
  <c r="L74" i="54"/>
  <c r="K74" i="54" s="1"/>
  <c r="I73" i="36"/>
  <c r="I55" i="36"/>
  <c r="L58" i="54"/>
  <c r="K58" i="54" s="1"/>
  <c r="L52" i="54"/>
  <c r="I52" i="54" s="1"/>
  <c r="K77" i="54"/>
  <c r="K47" i="54"/>
  <c r="I47" i="54"/>
  <c r="K71" i="59"/>
  <c r="H58" i="52"/>
  <c r="H74" i="52"/>
  <c r="L39" i="54"/>
  <c r="K39" i="54" s="1"/>
  <c r="J43" i="54"/>
  <c r="I74" i="36"/>
  <c r="L73" i="54"/>
  <c r="K73" i="54" s="1"/>
  <c r="L60" i="36"/>
  <c r="K58" i="36"/>
  <c r="I58" i="36"/>
  <c r="I39" i="36"/>
  <c r="H78" i="54"/>
  <c r="J71" i="36"/>
  <c r="J50" i="54"/>
  <c r="L78" i="59"/>
  <c r="I74" i="59"/>
  <c r="L80" i="38"/>
  <c r="M50" i="38" s="1"/>
  <c r="I36" i="54"/>
  <c r="K36" i="54"/>
  <c r="E65" i="54"/>
  <c r="C65" i="54"/>
  <c r="E60" i="59"/>
  <c r="C60" i="59"/>
  <c r="F79" i="54"/>
  <c r="C79" i="54" s="1"/>
  <c r="E64" i="36"/>
  <c r="D71" i="36"/>
  <c r="E57" i="36"/>
  <c r="F60" i="36"/>
  <c r="F71" i="36" s="1"/>
  <c r="C54" i="36"/>
  <c r="E54" i="36"/>
  <c r="F71" i="59"/>
  <c r="C79" i="36"/>
  <c r="F73" i="54"/>
  <c r="B71" i="36"/>
  <c r="B60" i="54"/>
  <c r="B71" i="54" s="1"/>
  <c r="F54" i="54"/>
  <c r="C54" i="54" s="1"/>
  <c r="F49" i="54"/>
  <c r="E49" i="54" s="1"/>
  <c r="E61" i="36"/>
  <c r="C58" i="36"/>
  <c r="C57" i="36"/>
  <c r="E51" i="36"/>
  <c r="G51" i="36"/>
  <c r="E43" i="59"/>
  <c r="C43" i="59"/>
  <c r="E79" i="36"/>
  <c r="E74" i="36"/>
  <c r="C65" i="36"/>
  <c r="C64" i="36"/>
  <c r="F61" i="54"/>
  <c r="E61" i="54" s="1"/>
  <c r="F58" i="54"/>
  <c r="C58" i="54" s="1"/>
  <c r="F50" i="36"/>
  <c r="C50" i="36" s="1"/>
  <c r="C49" i="36"/>
  <c r="F78" i="36"/>
  <c r="E57" i="59"/>
  <c r="C57" i="59"/>
  <c r="F71" i="38"/>
  <c r="E48" i="54"/>
  <c r="F51" i="54"/>
  <c r="C51" i="54" s="1"/>
  <c r="C36" i="36"/>
  <c r="G36" i="36"/>
  <c r="K69" i="58"/>
  <c r="I22" i="58"/>
  <c r="I27" i="58"/>
  <c r="M27" i="11"/>
  <c r="M34" i="11"/>
  <c r="M71" i="11"/>
  <c r="M16" i="11"/>
  <c r="M19" i="11"/>
  <c r="M74" i="11"/>
  <c r="M26" i="11"/>
  <c r="M39" i="11"/>
  <c r="M52" i="11"/>
  <c r="M14" i="11"/>
  <c r="M59" i="11"/>
  <c r="M15" i="11"/>
  <c r="M20" i="11"/>
  <c r="M21" i="11"/>
  <c r="M73" i="11"/>
  <c r="M80" i="11"/>
  <c r="M17" i="11"/>
  <c r="M42" i="11"/>
  <c r="M79" i="11"/>
  <c r="M41" i="11"/>
  <c r="M61" i="11"/>
  <c r="M60" i="11"/>
  <c r="M28" i="11"/>
  <c r="M68" i="11"/>
  <c r="M65" i="11"/>
  <c r="M62" i="11"/>
  <c r="M63" i="11"/>
  <c r="M25" i="11"/>
  <c r="M49" i="11"/>
  <c r="M32" i="11"/>
  <c r="M58" i="11"/>
  <c r="M77" i="11"/>
  <c r="M57" i="11"/>
  <c r="M70" i="11"/>
  <c r="M24" i="11"/>
  <c r="M50" i="11"/>
  <c r="M78" i="11"/>
  <c r="M55" i="11"/>
  <c r="M66" i="11"/>
  <c r="M23" i="11"/>
  <c r="M67" i="11"/>
  <c r="M22" i="11"/>
  <c r="M76" i="11"/>
  <c r="M31" i="11"/>
  <c r="M56" i="11"/>
  <c r="M54" i="11"/>
  <c r="M69" i="11"/>
  <c r="M64" i="11"/>
  <c r="M30" i="11"/>
  <c r="M29" i="11"/>
  <c r="M13" i="11"/>
  <c r="M43" i="11"/>
  <c r="M33" i="11"/>
  <c r="E74" i="20"/>
  <c r="E73" i="58"/>
  <c r="C70" i="20"/>
  <c r="F78" i="58"/>
  <c r="C78" i="58" s="1"/>
  <c r="F50" i="58"/>
  <c r="C50" i="58" s="1"/>
  <c r="E67" i="58"/>
  <c r="E15" i="20"/>
  <c r="K64" i="20"/>
  <c r="I15" i="58"/>
  <c r="K33" i="58"/>
  <c r="I14" i="20"/>
  <c r="I17" i="58"/>
  <c r="I31" i="58"/>
  <c r="L80" i="12"/>
  <c r="M43" i="12" s="1"/>
  <c r="E62" i="58"/>
  <c r="G56" i="12"/>
  <c r="G51" i="58"/>
  <c r="E58" i="58"/>
  <c r="C45" i="58"/>
  <c r="G61" i="12"/>
  <c r="G33" i="12"/>
  <c r="G14" i="12"/>
  <c r="G13" i="12"/>
  <c r="G25" i="12"/>
  <c r="G77" i="12"/>
  <c r="G15" i="12"/>
  <c r="G22" i="12"/>
  <c r="G27" i="12"/>
  <c r="G26" i="12"/>
  <c r="G65" i="12"/>
  <c r="G57" i="12"/>
  <c r="G66" i="12"/>
  <c r="G20" i="12"/>
  <c r="G60" i="12"/>
  <c r="G69" i="12"/>
  <c r="G47" i="12"/>
  <c r="G34" i="12"/>
  <c r="G49" i="12"/>
  <c r="G76" i="12"/>
  <c r="G62" i="12"/>
  <c r="G78" i="12"/>
  <c r="G46" i="12"/>
  <c r="G17" i="12"/>
  <c r="G79" i="12"/>
  <c r="G21" i="12"/>
  <c r="G63" i="12"/>
  <c r="G19" i="12"/>
  <c r="G29" i="12"/>
  <c r="G80" i="12"/>
  <c r="G70" i="12"/>
  <c r="G31" i="12"/>
  <c r="G59" i="12"/>
  <c r="G64" i="12"/>
  <c r="G67" i="12"/>
  <c r="G43" i="12"/>
  <c r="G39" i="12"/>
  <c r="G52" i="12"/>
  <c r="G45" i="12"/>
  <c r="G16" i="12"/>
  <c r="G30" i="12"/>
  <c r="G73" i="12"/>
  <c r="G55" i="12"/>
  <c r="G32" i="12"/>
  <c r="G36" i="12"/>
  <c r="G54" i="12"/>
  <c r="G58" i="12"/>
  <c r="G28" i="12"/>
  <c r="G24" i="12"/>
  <c r="G35" i="12"/>
  <c r="G41" i="12"/>
  <c r="G50" i="12"/>
  <c r="G48" i="12"/>
  <c r="G18" i="12"/>
  <c r="G23" i="12"/>
  <c r="G74" i="12"/>
  <c r="G71" i="12"/>
  <c r="C70" i="58"/>
  <c r="G42" i="12"/>
  <c r="G51" i="12"/>
  <c r="G35" i="20"/>
  <c r="E34" i="58"/>
  <c r="C25" i="58"/>
  <c r="E28" i="20"/>
  <c r="E29" i="58"/>
  <c r="C20" i="58"/>
  <c r="F43" i="58"/>
  <c r="E43" i="58" s="1"/>
  <c r="I36" i="20"/>
  <c r="K23" i="20"/>
  <c r="K13" i="58"/>
  <c r="I13" i="58"/>
  <c r="L80" i="13"/>
  <c r="M43" i="13" s="1"/>
  <c r="L29" i="51"/>
  <c r="K29" i="51" s="1"/>
  <c r="K34" i="20"/>
  <c r="I28" i="20"/>
  <c r="L43" i="58"/>
  <c r="I43" i="58" s="1"/>
  <c r="K29" i="58"/>
  <c r="D80" i="58"/>
  <c r="G46" i="58" s="1"/>
  <c r="C51" i="58"/>
  <c r="C57" i="20"/>
  <c r="C61" i="20"/>
  <c r="E36" i="20"/>
  <c r="C36" i="20"/>
  <c r="C31" i="20"/>
  <c r="C13" i="58"/>
  <c r="E17" i="58"/>
  <c r="C14" i="58"/>
  <c r="L43" i="20"/>
  <c r="I43" i="20" s="1"/>
  <c r="K15" i="20"/>
  <c r="I78" i="58"/>
  <c r="L50" i="58"/>
  <c r="I50" i="58" s="1"/>
  <c r="I49" i="51"/>
  <c r="K76" i="58"/>
  <c r="I76" i="58"/>
  <c r="K49" i="58"/>
  <c r="L71" i="58"/>
  <c r="I71" i="58" s="1"/>
  <c r="K56" i="58"/>
  <c r="I54" i="58"/>
  <c r="K60" i="58"/>
  <c r="J80" i="58"/>
  <c r="K78" i="58"/>
  <c r="H80" i="58"/>
  <c r="M35" i="20"/>
  <c r="K22" i="20"/>
  <c r="M23" i="14"/>
  <c r="M17" i="14"/>
  <c r="M34" i="14"/>
  <c r="M69" i="14"/>
  <c r="M27" i="14"/>
  <c r="M71" i="14"/>
  <c r="M77" i="14"/>
  <c r="M52" i="14"/>
  <c r="M59" i="14"/>
  <c r="M60" i="14"/>
  <c r="M41" i="14"/>
  <c r="M29" i="14"/>
  <c r="M31" i="14"/>
  <c r="M14" i="14"/>
  <c r="M68" i="14"/>
  <c r="M18" i="14"/>
  <c r="M74" i="14"/>
  <c r="M67" i="14"/>
  <c r="M21" i="14"/>
  <c r="M16" i="14"/>
  <c r="M58" i="14"/>
  <c r="M79" i="14"/>
  <c r="M70" i="14"/>
  <c r="M19" i="14"/>
  <c r="M20" i="14"/>
  <c r="M13" i="14"/>
  <c r="M78" i="14"/>
  <c r="M42" i="14"/>
  <c r="M76" i="14"/>
  <c r="M61" i="14"/>
  <c r="M49" i="14"/>
  <c r="M50" i="14"/>
  <c r="M63" i="14"/>
  <c r="M73" i="14"/>
  <c r="M66" i="14"/>
  <c r="M39" i="14"/>
  <c r="M33" i="14"/>
  <c r="M26" i="14"/>
  <c r="M25" i="14"/>
  <c r="M57" i="14"/>
  <c r="M54" i="14"/>
  <c r="M56" i="14"/>
  <c r="M15" i="14"/>
  <c r="M55" i="14"/>
  <c r="M22" i="14"/>
  <c r="M28" i="14"/>
  <c r="M24" i="14"/>
  <c r="M30" i="14"/>
  <c r="M80" i="14"/>
  <c r="M64" i="14"/>
  <c r="M65" i="14"/>
  <c r="M62" i="14"/>
  <c r="M32" i="14"/>
  <c r="K20" i="20"/>
  <c r="M43" i="14"/>
  <c r="E54" i="20"/>
  <c r="C67" i="20"/>
  <c r="B80" i="58"/>
  <c r="L69" i="51"/>
  <c r="I69" i="51" s="1"/>
  <c r="L28" i="51"/>
  <c r="K17" i="20"/>
  <c r="K24" i="20"/>
  <c r="I27" i="20"/>
  <c r="M43" i="16"/>
  <c r="M34" i="16"/>
  <c r="M33" i="16"/>
  <c r="M80" i="16"/>
  <c r="M63" i="16"/>
  <c r="M32" i="16"/>
  <c r="M58" i="16"/>
  <c r="M52" i="16"/>
  <c r="M62" i="16"/>
  <c r="M73" i="16"/>
  <c r="M60" i="16"/>
  <c r="M70" i="16"/>
  <c r="M26" i="16"/>
  <c r="M54" i="16"/>
  <c r="M67" i="16"/>
  <c r="M71" i="16"/>
  <c r="M77" i="16"/>
  <c r="M69" i="16"/>
  <c r="M74" i="16"/>
  <c r="M15" i="16"/>
  <c r="M68" i="16"/>
  <c r="M57" i="16"/>
  <c r="M79" i="16"/>
  <c r="M19" i="16"/>
  <c r="M20" i="16"/>
  <c r="M76" i="16"/>
  <c r="M23" i="16"/>
  <c r="M50" i="16"/>
  <c r="M30" i="16"/>
  <c r="M31" i="16"/>
  <c r="M56" i="16"/>
  <c r="M29" i="16"/>
  <c r="M21" i="16"/>
  <c r="M25" i="16"/>
  <c r="M24" i="16"/>
  <c r="M42" i="16"/>
  <c r="M28" i="16"/>
  <c r="M49" i="16"/>
  <c r="M59" i="16"/>
  <c r="M17" i="16"/>
  <c r="M61" i="16"/>
  <c r="M66" i="16"/>
  <c r="M65" i="16"/>
  <c r="M16" i="16"/>
  <c r="M78" i="16"/>
  <c r="M39" i="16"/>
  <c r="M14" i="16"/>
  <c r="M64" i="16"/>
  <c r="M18" i="16"/>
  <c r="M55" i="16"/>
  <c r="M13" i="16"/>
  <c r="M41" i="16"/>
  <c r="L27" i="51"/>
  <c r="I27" i="51" s="1"/>
  <c r="M22" i="16"/>
  <c r="E47" i="54"/>
  <c r="C45" i="54"/>
  <c r="E45" i="54"/>
  <c r="D71" i="54"/>
  <c r="E58" i="20"/>
  <c r="E67" i="54"/>
  <c r="C35" i="20"/>
  <c r="G36" i="54"/>
  <c r="E36" i="54"/>
  <c r="M71" i="17"/>
  <c r="M70" i="17"/>
  <c r="M23" i="17"/>
  <c r="M49" i="17"/>
  <c r="M52" i="17"/>
  <c r="M56" i="17"/>
  <c r="M24" i="17"/>
  <c r="M69" i="17"/>
  <c r="M67" i="17"/>
  <c r="M30" i="17"/>
  <c r="M42" i="17"/>
  <c r="M39" i="17"/>
  <c r="M65" i="17"/>
  <c r="M29" i="17"/>
  <c r="M64" i="17"/>
  <c r="M41" i="17"/>
  <c r="M66" i="17"/>
  <c r="M58" i="17"/>
  <c r="M61" i="17"/>
  <c r="M77" i="17"/>
  <c r="M57" i="17"/>
  <c r="M32" i="17"/>
  <c r="M20" i="17"/>
  <c r="M26" i="17"/>
  <c r="M60" i="17"/>
  <c r="M59" i="17"/>
  <c r="M80" i="17"/>
  <c r="M17" i="17"/>
  <c r="M15" i="17"/>
  <c r="M19" i="17"/>
  <c r="M28" i="17"/>
  <c r="M63" i="17"/>
  <c r="M14" i="17"/>
  <c r="M74" i="17"/>
  <c r="M13" i="17"/>
  <c r="M16" i="17"/>
  <c r="M62" i="17"/>
  <c r="M21" i="17"/>
  <c r="M31" i="17"/>
  <c r="M27" i="17"/>
  <c r="M54" i="17"/>
  <c r="M33" i="17"/>
  <c r="M34" i="17"/>
  <c r="M79" i="17"/>
  <c r="M25" i="17"/>
  <c r="M18" i="17"/>
  <c r="M55" i="17"/>
  <c r="M68" i="17"/>
  <c r="M22" i="17"/>
  <c r="M73" i="17"/>
  <c r="M76" i="17"/>
  <c r="M43" i="17"/>
  <c r="I26" i="20"/>
  <c r="I19" i="20"/>
  <c r="E46" i="20"/>
  <c r="F58" i="51"/>
  <c r="E58" i="51" s="1"/>
  <c r="F57" i="51"/>
  <c r="E57" i="51" s="1"/>
  <c r="D78" i="51"/>
  <c r="F67" i="51"/>
  <c r="C67" i="51" s="1"/>
  <c r="F78" i="20"/>
  <c r="E78" i="20" s="1"/>
  <c r="C73" i="20"/>
  <c r="F74" i="51"/>
  <c r="E74" i="51" s="1"/>
  <c r="F79" i="51"/>
  <c r="E79" i="51" s="1"/>
  <c r="C34" i="20"/>
  <c r="C22" i="20"/>
  <c r="M80" i="18"/>
  <c r="M27" i="18"/>
  <c r="M55" i="18"/>
  <c r="M28" i="18"/>
  <c r="M17" i="18"/>
  <c r="M41" i="18"/>
  <c r="M61" i="18"/>
  <c r="M64" i="18"/>
  <c r="M67" i="18"/>
  <c r="M32" i="18"/>
  <c r="M16" i="18"/>
  <c r="M71" i="18"/>
  <c r="M78" i="18"/>
  <c r="M50" i="18"/>
  <c r="M62" i="18"/>
  <c r="M33" i="18"/>
  <c r="M26" i="18"/>
  <c r="M14" i="18"/>
  <c r="M24" i="18"/>
  <c r="M58" i="18"/>
  <c r="M42" i="18"/>
  <c r="M15" i="18"/>
  <c r="M74" i="18"/>
  <c r="M54" i="18"/>
  <c r="M19" i="18"/>
  <c r="M57" i="18"/>
  <c r="M21" i="18"/>
  <c r="M20" i="18"/>
  <c r="M68" i="18"/>
  <c r="M25" i="18"/>
  <c r="M60" i="18"/>
  <c r="M79" i="18"/>
  <c r="M73" i="18"/>
  <c r="M77" i="18"/>
  <c r="M59" i="18"/>
  <c r="M56" i="18"/>
  <c r="M49" i="18"/>
  <c r="M70" i="18"/>
  <c r="M76" i="18"/>
  <c r="M29" i="18"/>
  <c r="M39" i="18"/>
  <c r="M52" i="18"/>
  <c r="M22" i="18"/>
  <c r="M34" i="18"/>
  <c r="M66" i="18"/>
  <c r="M63" i="18"/>
  <c r="M13" i="18"/>
  <c r="M18" i="18"/>
  <c r="M23" i="18"/>
  <c r="M31" i="18"/>
  <c r="M65" i="18"/>
  <c r="M69" i="18"/>
  <c r="M30" i="18"/>
  <c r="E77" i="20"/>
  <c r="E52" i="20"/>
  <c r="K68" i="20"/>
  <c r="H71" i="20"/>
  <c r="H80" i="20" s="1"/>
  <c r="L60" i="20"/>
  <c r="K60" i="20" s="1"/>
  <c r="L49" i="52"/>
  <c r="K49" i="52" s="1"/>
  <c r="I56" i="20"/>
  <c r="K76" i="20"/>
  <c r="L78" i="20"/>
  <c r="K78" i="20" s="1"/>
  <c r="J80" i="20"/>
  <c r="I50" i="20"/>
  <c r="L22" i="51"/>
  <c r="I22" i="51" s="1"/>
  <c r="M29" i="19"/>
  <c r="M30" i="19"/>
  <c r="I31" i="20"/>
  <c r="M25" i="19"/>
  <c r="M76" i="19"/>
  <c r="M64" i="19"/>
  <c r="M67" i="19"/>
  <c r="M68" i="19"/>
  <c r="M58" i="19"/>
  <c r="M74" i="19"/>
  <c r="M14" i="19"/>
  <c r="M52" i="19"/>
  <c r="M62" i="19"/>
  <c r="M41" i="19"/>
  <c r="M60" i="19"/>
  <c r="M73" i="19"/>
  <c r="M80" i="19"/>
  <c r="M70" i="19"/>
  <c r="M49" i="19"/>
  <c r="M26" i="19"/>
  <c r="M32" i="19"/>
  <c r="M22" i="19"/>
  <c r="M66" i="19"/>
  <c r="M69" i="19"/>
  <c r="M63" i="19"/>
  <c r="M71" i="19"/>
  <c r="M18" i="19"/>
  <c r="M61" i="19"/>
  <c r="M16" i="19"/>
  <c r="M42" i="19"/>
  <c r="M33" i="19"/>
  <c r="M50" i="19"/>
  <c r="M39" i="19"/>
  <c r="M65" i="19"/>
  <c r="M56" i="19"/>
  <c r="M34" i="19"/>
  <c r="M23" i="19"/>
  <c r="M77" i="19"/>
  <c r="M19" i="19"/>
  <c r="M15" i="19"/>
  <c r="M55" i="19"/>
  <c r="M28" i="19"/>
  <c r="M20" i="19"/>
  <c r="M13" i="19"/>
  <c r="M24" i="19"/>
  <c r="M54" i="19"/>
  <c r="M27" i="19"/>
  <c r="M78" i="19"/>
  <c r="M31" i="19"/>
  <c r="M59" i="19"/>
  <c r="M57" i="19"/>
  <c r="M79" i="19"/>
  <c r="K31" i="20"/>
  <c r="M17" i="19"/>
  <c r="C69" i="20"/>
  <c r="E64" i="20"/>
  <c r="E63" i="20"/>
  <c r="C63" i="20"/>
  <c r="B60" i="51"/>
  <c r="B71" i="51" s="1"/>
  <c r="G63" i="19"/>
  <c r="G29" i="19"/>
  <c r="G31" i="19"/>
  <c r="C49" i="20"/>
  <c r="F61" i="51"/>
  <c r="E61" i="51" s="1"/>
  <c r="F17" i="51"/>
  <c r="E17" i="51" s="1"/>
  <c r="F35" i="53"/>
  <c r="G35" i="53" s="1"/>
  <c r="E27" i="20"/>
  <c r="E33" i="20"/>
  <c r="C13" i="20"/>
  <c r="F29" i="51"/>
  <c r="C29" i="51" s="1"/>
  <c r="C51" i="20"/>
  <c r="G51" i="20"/>
  <c r="G62" i="19"/>
  <c r="G57" i="19"/>
  <c r="G34" i="19"/>
  <c r="E55" i="20"/>
  <c r="C55" i="20"/>
  <c r="G71" i="19"/>
  <c r="F60" i="20"/>
  <c r="C60" i="20" s="1"/>
  <c r="B71" i="20"/>
  <c r="B80" i="20" s="1"/>
  <c r="C20" i="20"/>
  <c r="E20" i="20"/>
  <c r="C62" i="20"/>
  <c r="C23" i="20"/>
  <c r="C64" i="53"/>
  <c r="C68" i="20"/>
  <c r="E68" i="20"/>
  <c r="C16" i="20"/>
  <c r="E23" i="20"/>
  <c r="C65" i="20"/>
  <c r="E60" i="20"/>
  <c r="D71" i="20"/>
  <c r="E65" i="20"/>
  <c r="C39" i="20"/>
  <c r="F43" i="20"/>
  <c r="C43" i="20" s="1"/>
  <c r="D80" i="20"/>
  <c r="C28" i="53"/>
  <c r="D50" i="53"/>
  <c r="F28" i="52"/>
  <c r="C28" i="52" s="1"/>
  <c r="C68" i="51"/>
  <c r="E25" i="20"/>
  <c r="C47" i="20"/>
  <c r="F50" i="20"/>
  <c r="I61" i="53"/>
  <c r="H60" i="51"/>
  <c r="H71" i="51" s="1"/>
  <c r="L74" i="51"/>
  <c r="K74" i="51" s="1"/>
  <c r="J78" i="51"/>
  <c r="K43" i="59"/>
  <c r="I43" i="59"/>
  <c r="L80" i="22"/>
  <c r="M67" i="22" s="1"/>
  <c r="I15" i="59"/>
  <c r="I17" i="59"/>
  <c r="K15" i="59"/>
  <c r="K17" i="59"/>
  <c r="M59" i="22"/>
  <c r="M78" i="22"/>
  <c r="M52" i="22"/>
  <c r="M56" i="22"/>
  <c r="M65" i="22"/>
  <c r="M21" i="22"/>
  <c r="G80" i="22"/>
  <c r="G79" i="22"/>
  <c r="G24" i="22"/>
  <c r="G39" i="22"/>
  <c r="G63" i="22"/>
  <c r="G33" i="22"/>
  <c r="G14" i="22"/>
  <c r="G49" i="22"/>
  <c r="G66" i="22"/>
  <c r="G57" i="22"/>
  <c r="G77" i="22"/>
  <c r="G20" i="22"/>
  <c r="G31" i="22"/>
  <c r="G64" i="22"/>
  <c r="G23" i="22"/>
  <c r="G21" i="22"/>
  <c r="G18" i="22"/>
  <c r="G29" i="22"/>
  <c r="G34" i="22"/>
  <c r="G54" i="22"/>
  <c r="G41" i="22"/>
  <c r="G73" i="22"/>
  <c r="G74" i="22"/>
  <c r="G25" i="22"/>
  <c r="G42" i="22"/>
  <c r="G19" i="22"/>
  <c r="G59" i="22"/>
  <c r="G22" i="22"/>
  <c r="G62" i="22"/>
  <c r="G58" i="22"/>
  <c r="G69" i="22"/>
  <c r="G32" i="22"/>
  <c r="G15" i="22"/>
  <c r="G17" i="22"/>
  <c r="G30" i="22"/>
  <c r="G56" i="22"/>
  <c r="G16" i="22"/>
  <c r="G28" i="22"/>
  <c r="G65" i="22"/>
  <c r="G70" i="22"/>
  <c r="G67" i="22"/>
  <c r="G26" i="22"/>
  <c r="G68" i="22"/>
  <c r="G13" i="22"/>
  <c r="G61" i="22"/>
  <c r="G52" i="22"/>
  <c r="G27" i="22"/>
  <c r="G76" i="22"/>
  <c r="G55" i="22"/>
  <c r="G78" i="22"/>
  <c r="G60" i="22"/>
  <c r="G50" i="22"/>
  <c r="G43" i="22"/>
  <c r="G71" i="22"/>
  <c r="K61" i="32"/>
  <c r="K56" i="32"/>
  <c r="G23" i="23"/>
  <c r="D79" i="52"/>
  <c r="F79" i="52" s="1"/>
  <c r="C79" i="52" s="1"/>
  <c r="C76" i="52"/>
  <c r="E28" i="32"/>
  <c r="G43" i="23"/>
  <c r="G33" i="23"/>
  <c r="G78" i="23"/>
  <c r="G68" i="23"/>
  <c r="G24" i="23"/>
  <c r="G42" i="23"/>
  <c r="G41" i="23"/>
  <c r="G15" i="23"/>
  <c r="G59" i="23"/>
  <c r="G13" i="23"/>
  <c r="G58" i="23"/>
  <c r="G61" i="23"/>
  <c r="G67" i="23"/>
  <c r="G34" i="23"/>
  <c r="G71" i="23"/>
  <c r="G77" i="23"/>
  <c r="G65" i="23"/>
  <c r="G52" i="23"/>
  <c r="G31" i="23"/>
  <c r="G63" i="23"/>
  <c r="G55" i="23"/>
  <c r="G21" i="23"/>
  <c r="G74" i="23"/>
  <c r="G20" i="23"/>
  <c r="G54" i="23"/>
  <c r="G60" i="23"/>
  <c r="G73" i="23"/>
  <c r="G79" i="23"/>
  <c r="G64" i="23"/>
  <c r="G17" i="23"/>
  <c r="G28" i="23"/>
  <c r="G80" i="23"/>
  <c r="G66" i="23"/>
  <c r="G18" i="23"/>
  <c r="G70" i="23"/>
  <c r="G25" i="23"/>
  <c r="G39" i="23"/>
  <c r="G57" i="23"/>
  <c r="G49" i="23"/>
  <c r="G56" i="23"/>
  <c r="G50" i="23"/>
  <c r="G22" i="23"/>
  <c r="G16" i="23"/>
  <c r="G62" i="23"/>
  <c r="G27" i="23"/>
  <c r="G29" i="23"/>
  <c r="G76" i="23"/>
  <c r="G30" i="23"/>
  <c r="G69" i="23"/>
  <c r="G14" i="23"/>
  <c r="G26" i="23"/>
  <c r="G32" i="23"/>
  <c r="I66" i="52"/>
  <c r="I49" i="32"/>
  <c r="L57" i="58"/>
  <c r="K57" i="58" s="1"/>
  <c r="L64" i="51"/>
  <c r="K64" i="51" s="1"/>
  <c r="L26" i="51"/>
  <c r="K26" i="51" s="1"/>
  <c r="K30" i="32"/>
  <c r="M32" i="25"/>
  <c r="M61" i="25"/>
  <c r="M52" i="25"/>
  <c r="M13" i="25"/>
  <c r="M23" i="25"/>
  <c r="M74" i="25"/>
  <c r="M59" i="25"/>
  <c r="M77" i="25"/>
  <c r="M64" i="25"/>
  <c r="M56" i="25"/>
  <c r="M63" i="25"/>
  <c r="M24" i="25"/>
  <c r="M50" i="25"/>
  <c r="M73" i="25"/>
  <c r="M28" i="25"/>
  <c r="M62" i="25"/>
  <c r="M57" i="25"/>
  <c r="M66" i="25"/>
  <c r="M69" i="25"/>
  <c r="M58" i="25"/>
  <c r="M26" i="25"/>
  <c r="M54" i="25"/>
  <c r="M19" i="25"/>
  <c r="M21" i="25"/>
  <c r="M65" i="25"/>
  <c r="M78" i="25"/>
  <c r="M15" i="25"/>
  <c r="M34" i="25"/>
  <c r="M79" i="25"/>
  <c r="M41" i="25"/>
  <c r="M20" i="25"/>
  <c r="M60" i="25"/>
  <c r="M16" i="25"/>
  <c r="M25" i="25"/>
  <c r="M27" i="25"/>
  <c r="M22" i="25"/>
  <c r="M67" i="25"/>
  <c r="M29" i="25"/>
  <c r="M30" i="25"/>
  <c r="M71" i="25"/>
  <c r="M18" i="25"/>
  <c r="M68" i="25"/>
  <c r="M55" i="25"/>
  <c r="M49" i="25"/>
  <c r="M70" i="25"/>
  <c r="M33" i="25"/>
  <c r="M80" i="25"/>
  <c r="M14" i="25"/>
  <c r="M17" i="25"/>
  <c r="M31" i="25"/>
  <c r="M39" i="25"/>
  <c r="M42" i="25"/>
  <c r="M76" i="25"/>
  <c r="E59" i="51"/>
  <c r="E73" i="32"/>
  <c r="F80" i="25"/>
  <c r="G71" i="25" s="1"/>
  <c r="I59" i="53"/>
  <c r="I35" i="53"/>
  <c r="M25" i="26"/>
  <c r="K31" i="53"/>
  <c r="M26" i="26"/>
  <c r="M78" i="26"/>
  <c r="M50" i="26"/>
  <c r="M63" i="26"/>
  <c r="M58" i="26"/>
  <c r="M28" i="26"/>
  <c r="M59" i="26"/>
  <c r="M14" i="26"/>
  <c r="M32" i="26"/>
  <c r="M31" i="26"/>
  <c r="M41" i="26"/>
  <c r="M79" i="26"/>
  <c r="M22" i="26"/>
  <c r="M39" i="26"/>
  <c r="M30" i="26"/>
  <c r="M27" i="26"/>
  <c r="M76" i="26"/>
  <c r="M42" i="26"/>
  <c r="M70" i="26"/>
  <c r="M66" i="26"/>
  <c r="M69" i="26"/>
  <c r="M33" i="26"/>
  <c r="M23" i="26"/>
  <c r="M61" i="26"/>
  <c r="M57" i="26"/>
  <c r="M65" i="26"/>
  <c r="M19" i="26"/>
  <c r="M60" i="26"/>
  <c r="M13" i="26"/>
  <c r="M49" i="26"/>
  <c r="M67" i="26"/>
  <c r="M16" i="26"/>
  <c r="M71" i="26"/>
  <c r="M20" i="26"/>
  <c r="M74" i="26"/>
  <c r="M64" i="26"/>
  <c r="M62" i="26"/>
  <c r="M18" i="26"/>
  <c r="M54" i="26"/>
  <c r="M56" i="26"/>
  <c r="M80" i="26"/>
  <c r="M24" i="26"/>
  <c r="M55" i="26"/>
  <c r="M15" i="26"/>
  <c r="M73" i="26"/>
  <c r="M77" i="26"/>
  <c r="M34" i="26"/>
  <c r="M52" i="26"/>
  <c r="M68" i="26"/>
  <c r="M17" i="26"/>
  <c r="L22" i="52"/>
  <c r="I22" i="52" s="1"/>
  <c r="M29" i="26"/>
  <c r="M43" i="26"/>
  <c r="G28" i="26"/>
  <c r="G43" i="26"/>
  <c r="F25" i="51"/>
  <c r="C25" i="51" s="1"/>
  <c r="G30" i="26"/>
  <c r="G63" i="26"/>
  <c r="G33" i="26"/>
  <c r="G13" i="26"/>
  <c r="G55" i="26"/>
  <c r="G26" i="26"/>
  <c r="G22" i="26"/>
  <c r="G25" i="26"/>
  <c r="G27" i="26"/>
  <c r="G70" i="26"/>
  <c r="G71" i="26"/>
  <c r="G19" i="26"/>
  <c r="G73" i="26"/>
  <c r="G61" i="26"/>
  <c r="G49" i="26"/>
  <c r="G58" i="26"/>
  <c r="G34" i="26"/>
  <c r="G80" i="26"/>
  <c r="G32" i="26"/>
  <c r="G56" i="26"/>
  <c r="G68" i="26"/>
  <c r="G69" i="26"/>
  <c r="G23" i="26"/>
  <c r="G50" i="26"/>
  <c r="G62" i="26"/>
  <c r="G18" i="26"/>
  <c r="G79" i="26"/>
  <c r="G52" i="26"/>
  <c r="G77" i="26"/>
  <c r="G67" i="26"/>
  <c r="G29" i="26"/>
  <c r="G21" i="26"/>
  <c r="G31" i="26"/>
  <c r="G74" i="26"/>
  <c r="G78" i="26"/>
  <c r="G66" i="26"/>
  <c r="G39" i="26"/>
  <c r="G42" i="26"/>
  <c r="G65" i="26"/>
  <c r="G57" i="26"/>
  <c r="G17" i="26"/>
  <c r="G76" i="26"/>
  <c r="G54" i="26"/>
  <c r="G14" i="26"/>
  <c r="G64" i="26"/>
  <c r="G41" i="26"/>
  <c r="G60" i="26"/>
  <c r="G59" i="26"/>
  <c r="G24" i="26"/>
  <c r="G15" i="26"/>
  <c r="G16" i="26"/>
  <c r="K45" i="51"/>
  <c r="I45" i="51"/>
  <c r="K57" i="32"/>
  <c r="L77" i="51"/>
  <c r="K77" i="51" s="1"/>
  <c r="I55" i="32"/>
  <c r="K76" i="32"/>
  <c r="K52" i="32"/>
  <c r="L36" i="51"/>
  <c r="M36" i="51" s="1"/>
  <c r="I28" i="32"/>
  <c r="M65" i="27"/>
  <c r="M68" i="27"/>
  <c r="M76" i="27"/>
  <c r="M22" i="27"/>
  <c r="M32" i="27"/>
  <c r="M78" i="27"/>
  <c r="M52" i="27"/>
  <c r="M41" i="27"/>
  <c r="M23" i="27"/>
  <c r="M31" i="27"/>
  <c r="M58" i="27"/>
  <c r="M62" i="27"/>
  <c r="M54" i="27"/>
  <c r="M21" i="27"/>
  <c r="M17" i="27"/>
  <c r="M14" i="27"/>
  <c r="M66" i="27"/>
  <c r="M57" i="27"/>
  <c r="M49" i="27"/>
  <c r="M42" i="27"/>
  <c r="M73" i="27"/>
  <c r="M15" i="27"/>
  <c r="M64" i="27"/>
  <c r="M74" i="27"/>
  <c r="M50" i="27"/>
  <c r="M70" i="27"/>
  <c r="M71" i="27"/>
  <c r="M30" i="27"/>
  <c r="M34" i="27"/>
  <c r="M69" i="27"/>
  <c r="M80" i="27"/>
  <c r="M29" i="27"/>
  <c r="M19" i="27"/>
  <c r="M55" i="27"/>
  <c r="M61" i="27"/>
  <c r="M67" i="27"/>
  <c r="M28" i="27"/>
  <c r="M60" i="27"/>
  <c r="M18" i="27"/>
  <c r="M33" i="27"/>
  <c r="M24" i="27"/>
  <c r="M13" i="27"/>
  <c r="M79" i="27"/>
  <c r="M63" i="27"/>
  <c r="M26" i="27"/>
  <c r="M39" i="27"/>
  <c r="M20" i="27"/>
  <c r="M16" i="27"/>
  <c r="M77" i="27"/>
  <c r="M56" i="27"/>
  <c r="M59" i="27"/>
  <c r="M25" i="27"/>
  <c r="M27" i="27"/>
  <c r="E41" i="32"/>
  <c r="C39" i="51"/>
  <c r="E77" i="32"/>
  <c r="F50" i="32"/>
  <c r="F48" i="53"/>
  <c r="C48" i="53" s="1"/>
  <c r="F67" i="53"/>
  <c r="C67" i="53" s="1"/>
  <c r="F20" i="51"/>
  <c r="E20" i="51" s="1"/>
  <c r="F80" i="27"/>
  <c r="G43" i="27" s="1"/>
  <c r="K62" i="53"/>
  <c r="L49" i="53"/>
  <c r="I49" i="53" s="1"/>
  <c r="I57" i="53"/>
  <c r="I69" i="32"/>
  <c r="K69" i="32"/>
  <c r="L59" i="51"/>
  <c r="I59" i="51" s="1"/>
  <c r="L52" i="51"/>
  <c r="I52" i="51" s="1"/>
  <c r="I57" i="32"/>
  <c r="I76" i="53"/>
  <c r="M24" i="29"/>
  <c r="K30" i="51"/>
  <c r="M28" i="29"/>
  <c r="M16" i="29"/>
  <c r="K14" i="32"/>
  <c r="M43" i="29"/>
  <c r="M15" i="29"/>
  <c r="M73" i="29"/>
  <c r="M57" i="29"/>
  <c r="M41" i="29"/>
  <c r="M67" i="29"/>
  <c r="M39" i="29"/>
  <c r="M56" i="29"/>
  <c r="M33" i="29"/>
  <c r="M63" i="29"/>
  <c r="M13" i="29"/>
  <c r="M69" i="29"/>
  <c r="M70" i="29"/>
  <c r="M66" i="29"/>
  <c r="M78" i="29"/>
  <c r="M54" i="29"/>
  <c r="M22" i="29"/>
  <c r="M77" i="29"/>
  <c r="M27" i="29"/>
  <c r="M65" i="29"/>
  <c r="M23" i="29"/>
  <c r="M61" i="29"/>
  <c r="M18" i="29"/>
  <c r="M26" i="29"/>
  <c r="M79" i="29"/>
  <c r="M30" i="29"/>
  <c r="M14" i="29"/>
  <c r="M80" i="29"/>
  <c r="M58" i="29"/>
  <c r="M49" i="29"/>
  <c r="M25" i="29"/>
  <c r="M32" i="29"/>
  <c r="M76" i="29"/>
  <c r="M19" i="29"/>
  <c r="M55" i="29"/>
  <c r="M52" i="29"/>
  <c r="M71" i="29"/>
  <c r="M20" i="29"/>
  <c r="M17" i="29"/>
  <c r="M34" i="29"/>
  <c r="M29" i="29"/>
  <c r="M74" i="29"/>
  <c r="M59" i="29"/>
  <c r="M60" i="29"/>
  <c r="M64" i="29"/>
  <c r="M21" i="29"/>
  <c r="M62" i="29"/>
  <c r="M42" i="29"/>
  <c r="M68" i="29"/>
  <c r="M50" i="29"/>
  <c r="F59" i="53"/>
  <c r="C59" i="53" s="1"/>
  <c r="E67" i="32"/>
  <c r="C54" i="32"/>
  <c r="E59" i="52"/>
  <c r="F47" i="52"/>
  <c r="C47" i="52" s="1"/>
  <c r="F47" i="53"/>
  <c r="C47" i="53" s="1"/>
  <c r="C47" i="51"/>
  <c r="C22" i="32"/>
  <c r="G52" i="29"/>
  <c r="G17" i="29"/>
  <c r="G24" i="29"/>
  <c r="G33" i="29"/>
  <c r="G34" i="29"/>
  <c r="G20" i="29"/>
  <c r="G63" i="29"/>
  <c r="G65" i="29"/>
  <c r="G18" i="29"/>
  <c r="G14" i="29"/>
  <c r="G61" i="29"/>
  <c r="G60" i="29"/>
  <c r="G79" i="29"/>
  <c r="G71" i="29"/>
  <c r="G21" i="29"/>
  <c r="G76" i="29"/>
  <c r="G19" i="29"/>
  <c r="G27" i="29"/>
  <c r="G57" i="29"/>
  <c r="G77" i="29"/>
  <c r="G58" i="29"/>
  <c r="G28" i="29"/>
  <c r="G39" i="29"/>
  <c r="G68" i="29"/>
  <c r="G67" i="29"/>
  <c r="G31" i="29"/>
  <c r="G42" i="29"/>
  <c r="G50" i="29"/>
  <c r="G78" i="29"/>
  <c r="G49" i="29"/>
  <c r="G30" i="29"/>
  <c r="G32" i="29"/>
  <c r="G25" i="29"/>
  <c r="G23" i="29"/>
  <c r="G15" i="29"/>
  <c r="G41" i="29"/>
  <c r="G74" i="29"/>
  <c r="G62" i="29"/>
  <c r="G26" i="29"/>
  <c r="G80" i="29"/>
  <c r="G73" i="29"/>
  <c r="G69" i="29"/>
  <c r="G22" i="29"/>
  <c r="G64" i="29"/>
  <c r="G66" i="29"/>
  <c r="G29" i="29"/>
  <c r="G13" i="29"/>
  <c r="G59" i="29"/>
  <c r="G54" i="29"/>
  <c r="G55" i="29"/>
  <c r="G56" i="29"/>
  <c r="G16" i="29"/>
  <c r="G70" i="29"/>
  <c r="G43" i="29"/>
  <c r="I58" i="51"/>
  <c r="K58" i="51"/>
  <c r="K64" i="52"/>
  <c r="I64" i="52"/>
  <c r="J60" i="53"/>
  <c r="L60" i="53" s="1"/>
  <c r="L66" i="53"/>
  <c r="K56" i="53"/>
  <c r="L64" i="53"/>
  <c r="K64" i="53" s="1"/>
  <c r="M15" i="28"/>
  <c r="M73" i="28"/>
  <c r="M61" i="28"/>
  <c r="M49" i="28"/>
  <c r="M17" i="28"/>
  <c r="M26" i="28"/>
  <c r="M22" i="28"/>
  <c r="M13" i="28"/>
  <c r="M42" i="28"/>
  <c r="M62" i="28"/>
  <c r="M59" i="28"/>
  <c r="M30" i="28"/>
  <c r="M20" i="28"/>
  <c r="M57" i="28"/>
  <c r="M71" i="28"/>
  <c r="M78" i="28"/>
  <c r="M52" i="28"/>
  <c r="M68" i="28"/>
  <c r="M34" i="28"/>
  <c r="M80" i="28"/>
  <c r="M77" i="28"/>
  <c r="M29" i="28"/>
  <c r="M23" i="28"/>
  <c r="M56" i="28"/>
  <c r="M21" i="28"/>
  <c r="M79" i="28"/>
  <c r="M19" i="28"/>
  <c r="M28" i="28"/>
  <c r="M41" i="28"/>
  <c r="M60" i="28"/>
  <c r="M63" i="28"/>
  <c r="M33" i="28"/>
  <c r="M24" i="28"/>
  <c r="M74" i="28"/>
  <c r="M69" i="28"/>
  <c r="M70" i="28"/>
  <c r="M18" i="28"/>
  <c r="M54" i="28"/>
  <c r="M67" i="28"/>
  <c r="M76" i="28"/>
  <c r="M65" i="28"/>
  <c r="M32" i="28"/>
  <c r="M55" i="28"/>
  <c r="M50" i="28"/>
  <c r="M39" i="28"/>
  <c r="M58" i="28"/>
  <c r="M66" i="28"/>
  <c r="M14" i="28"/>
  <c r="M25" i="28"/>
  <c r="M16" i="28"/>
  <c r="M27" i="28"/>
  <c r="M31" i="28"/>
  <c r="M64" i="28"/>
  <c r="C62" i="32"/>
  <c r="E64" i="32"/>
  <c r="C49" i="32"/>
  <c r="E68" i="53"/>
  <c r="E52" i="32"/>
  <c r="C52" i="32"/>
  <c r="C34" i="51"/>
  <c r="G43" i="28"/>
  <c r="M59" i="31"/>
  <c r="M30" i="31"/>
  <c r="M24" i="31"/>
  <c r="M21" i="31"/>
  <c r="M15" i="31"/>
  <c r="M52" i="31"/>
  <c r="M32" i="31"/>
  <c r="M76" i="31"/>
  <c r="M16" i="31"/>
  <c r="M60" i="31"/>
  <c r="M77" i="31"/>
  <c r="M80" i="31"/>
  <c r="I52" i="1"/>
  <c r="I62" i="32"/>
  <c r="K59" i="32"/>
  <c r="I59" i="32"/>
  <c r="K66" i="32"/>
  <c r="I66" i="32"/>
  <c r="H78" i="51"/>
  <c r="I61" i="51"/>
  <c r="L62" i="51"/>
  <c r="K62" i="51" s="1"/>
  <c r="K14" i="53"/>
  <c r="I14" i="52"/>
  <c r="K67" i="32"/>
  <c r="K39" i="32"/>
  <c r="K69" i="53"/>
  <c r="K35" i="53"/>
  <c r="K36" i="32"/>
  <c r="I36" i="32"/>
  <c r="M36" i="32"/>
  <c r="I15" i="32"/>
  <c r="K15" i="32"/>
  <c r="L15" i="51"/>
  <c r="I15" i="51" s="1"/>
  <c r="K31" i="32"/>
  <c r="I31" i="32"/>
  <c r="I26" i="53"/>
  <c r="L22" i="53"/>
  <c r="I22" i="53" s="1"/>
  <c r="M14" i="30"/>
  <c r="M80" i="30"/>
  <c r="M74" i="30"/>
  <c r="M71" i="30"/>
  <c r="M65" i="30"/>
  <c r="M59" i="30"/>
  <c r="M58" i="30"/>
  <c r="M66" i="30"/>
  <c r="M30" i="30"/>
  <c r="M49" i="30"/>
  <c r="M25" i="30"/>
  <c r="M31" i="30"/>
  <c r="M18" i="30"/>
  <c r="M50" i="30"/>
  <c r="M22" i="30"/>
  <c r="M21" i="30"/>
  <c r="M56" i="30"/>
  <c r="M67" i="30"/>
  <c r="M42" i="30"/>
  <c r="M69" i="30"/>
  <c r="M54" i="30"/>
  <c r="M55" i="30"/>
  <c r="M34" i="30"/>
  <c r="M79" i="30"/>
  <c r="M17" i="30"/>
  <c r="M78" i="30"/>
  <c r="M15" i="30"/>
  <c r="M60" i="30"/>
  <c r="M64" i="30"/>
  <c r="M52" i="30"/>
  <c r="M24" i="30"/>
  <c r="M26" i="30"/>
  <c r="M68" i="30"/>
  <c r="M62" i="30"/>
  <c r="M61" i="30"/>
  <c r="M73" i="30"/>
  <c r="M28" i="30"/>
  <c r="M39" i="30"/>
  <c r="M32" i="30"/>
  <c r="M63" i="30"/>
  <c r="M19" i="30"/>
  <c r="M77" i="30"/>
  <c r="M33" i="30"/>
  <c r="M76" i="30"/>
  <c r="M16" i="30"/>
  <c r="M20" i="30"/>
  <c r="M13" i="30"/>
  <c r="M29" i="30"/>
  <c r="M57" i="30"/>
  <c r="M27" i="30"/>
  <c r="M41" i="30"/>
  <c r="M23" i="30"/>
  <c r="M70" i="30"/>
  <c r="G78" i="30"/>
  <c r="G21" i="30"/>
  <c r="G54" i="30"/>
  <c r="G18" i="30"/>
  <c r="G70" i="30"/>
  <c r="G66" i="30"/>
  <c r="G77" i="30"/>
  <c r="G69" i="30"/>
  <c r="G17" i="30"/>
  <c r="G41" i="30"/>
  <c r="G62" i="30"/>
  <c r="G73" i="30"/>
  <c r="G23" i="30"/>
  <c r="G26" i="30"/>
  <c r="G24" i="30"/>
  <c r="G34" i="30"/>
  <c r="G13" i="30"/>
  <c r="G27" i="30"/>
  <c r="G68" i="30"/>
  <c r="G49" i="30"/>
  <c r="G39" i="30"/>
  <c r="E64" i="52"/>
  <c r="F78" i="32"/>
  <c r="C78" i="32" s="1"/>
  <c r="E56" i="51"/>
  <c r="C74" i="32"/>
  <c r="D67" i="52"/>
  <c r="F67" i="52" s="1"/>
  <c r="C67" i="52" s="1"/>
  <c r="C70" i="53"/>
  <c r="G20" i="30"/>
  <c r="G52" i="30"/>
  <c r="G56" i="30"/>
  <c r="G19" i="30"/>
  <c r="G61" i="30"/>
  <c r="G76" i="30"/>
  <c r="G33" i="30"/>
  <c r="G28" i="30"/>
  <c r="G43" i="30"/>
  <c r="E76" i="51"/>
  <c r="G50" i="30"/>
  <c r="G14" i="30"/>
  <c r="G22" i="30"/>
  <c r="G42" i="30"/>
  <c r="G67" i="30"/>
  <c r="G57" i="30"/>
  <c r="G16" i="30"/>
  <c r="G59" i="30"/>
  <c r="G65" i="30"/>
  <c r="G29" i="30"/>
  <c r="E39" i="53"/>
  <c r="C79" i="53"/>
  <c r="E70" i="52"/>
  <c r="E52" i="51"/>
  <c r="G25" i="30"/>
  <c r="G60" i="30"/>
  <c r="C56" i="32"/>
  <c r="E76" i="53"/>
  <c r="C76" i="53"/>
  <c r="G71" i="30"/>
  <c r="G79" i="30"/>
  <c r="G31" i="30"/>
  <c r="G80" i="30"/>
  <c r="G30" i="30"/>
  <c r="G55" i="30"/>
  <c r="G63" i="30"/>
  <c r="G15" i="30"/>
  <c r="G74" i="30"/>
  <c r="G58" i="30"/>
  <c r="G64" i="30"/>
  <c r="G32" i="30"/>
  <c r="E79" i="32"/>
  <c r="C18" i="32"/>
  <c r="C33" i="32"/>
  <c r="E33" i="32"/>
  <c r="C24" i="53"/>
  <c r="I63" i="32"/>
  <c r="K58" i="32"/>
  <c r="I56" i="52"/>
  <c r="K69" i="52"/>
  <c r="I34" i="53"/>
  <c r="E46" i="32"/>
  <c r="E52" i="52"/>
  <c r="C50" i="32"/>
  <c r="C66" i="32"/>
  <c r="E66" i="53"/>
  <c r="E56" i="52"/>
  <c r="C56" i="52"/>
  <c r="G71" i="31"/>
  <c r="G78" i="31"/>
  <c r="D73" i="52"/>
  <c r="F73" i="52" s="1"/>
  <c r="C73" i="52" s="1"/>
  <c r="F73" i="53"/>
  <c r="C73" i="53" s="1"/>
  <c r="C55" i="32"/>
  <c r="G50" i="31"/>
  <c r="D14" i="52"/>
  <c r="F14" i="52" s="1"/>
  <c r="E14" i="52" s="1"/>
  <c r="F14" i="53"/>
  <c r="C14" i="53" s="1"/>
  <c r="E63" i="32"/>
  <c r="C63" i="32"/>
  <c r="C62" i="51"/>
  <c r="F66" i="51"/>
  <c r="E66" i="51" s="1"/>
  <c r="F56" i="53"/>
  <c r="F62" i="53"/>
  <c r="E62" i="53" s="1"/>
  <c r="B62" i="52"/>
  <c r="F60" i="32"/>
  <c r="F71" i="32" s="1"/>
  <c r="F73" i="51"/>
  <c r="C73" i="51" s="1"/>
  <c r="F63" i="51"/>
  <c r="C63" i="51" s="1"/>
  <c r="B77" i="52"/>
  <c r="C77" i="53"/>
  <c r="C48" i="32"/>
  <c r="D80" i="32"/>
  <c r="G48" i="32" s="1"/>
  <c r="E35" i="32"/>
  <c r="G35" i="32"/>
  <c r="E45" i="51"/>
  <c r="C45" i="51"/>
  <c r="F20" i="52"/>
  <c r="C20" i="52" s="1"/>
  <c r="E54" i="53"/>
  <c r="E63" i="53"/>
  <c r="C63" i="53"/>
  <c r="G54" i="31"/>
  <c r="G77" i="31"/>
  <c r="G25" i="31"/>
  <c r="G30" i="31"/>
  <c r="G63" i="31"/>
  <c r="G17" i="31"/>
  <c r="G70" i="31"/>
  <c r="G79" i="31"/>
  <c r="G15" i="31"/>
  <c r="G42" i="31"/>
  <c r="G56" i="31"/>
  <c r="G41" i="31"/>
  <c r="G21" i="31"/>
  <c r="G73" i="31"/>
  <c r="G27" i="31"/>
  <c r="G52" i="31"/>
  <c r="G16" i="31"/>
  <c r="G80" i="31"/>
  <c r="G61" i="31"/>
  <c r="G14" i="31"/>
  <c r="G64" i="31"/>
  <c r="G62" i="31"/>
  <c r="G74" i="31"/>
  <c r="G19" i="31"/>
  <c r="G24" i="31"/>
  <c r="G65" i="31"/>
  <c r="G76" i="31"/>
  <c r="G28" i="31"/>
  <c r="G22" i="31"/>
  <c r="G32" i="31"/>
  <c r="G33" i="31"/>
  <c r="G68" i="31"/>
  <c r="G49" i="31"/>
  <c r="G66" i="31"/>
  <c r="G18" i="31"/>
  <c r="G26" i="31"/>
  <c r="G57" i="31"/>
  <c r="G20" i="31"/>
  <c r="G55" i="31"/>
  <c r="G23" i="31"/>
  <c r="G69" i="31"/>
  <c r="G31" i="31"/>
  <c r="G59" i="31"/>
  <c r="G58" i="31"/>
  <c r="G60" i="31"/>
  <c r="G39" i="31"/>
  <c r="G13" i="31"/>
  <c r="G29" i="31"/>
  <c r="G34" i="31"/>
  <c r="G67" i="31"/>
  <c r="G43" i="31"/>
  <c r="E50" i="32"/>
  <c r="C35" i="32"/>
  <c r="J67" i="52"/>
  <c r="L67" i="53"/>
  <c r="I67" i="53" s="1"/>
  <c r="L57" i="52"/>
  <c r="I57" i="52" s="1"/>
  <c r="L52" i="52"/>
  <c r="K52" i="52" s="1"/>
  <c r="L63" i="51"/>
  <c r="K63" i="51" s="1"/>
  <c r="L59" i="52"/>
  <c r="I59" i="52" s="1"/>
  <c r="K51" i="51"/>
  <c r="I68" i="32"/>
  <c r="K68" i="32"/>
  <c r="K77" i="53"/>
  <c r="L61" i="52"/>
  <c r="K61" i="52" s="1"/>
  <c r="L55" i="53"/>
  <c r="K55" i="53" s="1"/>
  <c r="J55" i="52"/>
  <c r="I46" i="53"/>
  <c r="K46" i="53"/>
  <c r="H41" i="52"/>
  <c r="L41" i="53"/>
  <c r="K41" i="53" s="1"/>
  <c r="K70" i="32"/>
  <c r="L47" i="51"/>
  <c r="I47" i="51" s="1"/>
  <c r="J50" i="51"/>
  <c r="K73" i="32"/>
  <c r="I73" i="32"/>
  <c r="L67" i="51"/>
  <c r="I67" i="51" s="1"/>
  <c r="L48" i="51"/>
  <c r="I48" i="51" s="1"/>
  <c r="H50" i="51"/>
  <c r="I45" i="53"/>
  <c r="I49" i="52"/>
  <c r="I51" i="51"/>
  <c r="I54" i="53"/>
  <c r="K76" i="51"/>
  <c r="I76" i="51"/>
  <c r="K46" i="32"/>
  <c r="L79" i="51"/>
  <c r="I79" i="51" s="1"/>
  <c r="L70" i="51"/>
  <c r="I70" i="51" s="1"/>
  <c r="I66" i="51"/>
  <c r="I70" i="32"/>
  <c r="J65" i="52"/>
  <c r="L65" i="53"/>
  <c r="I65" i="53" s="1"/>
  <c r="K47" i="32"/>
  <c r="L73" i="53"/>
  <c r="K73" i="53" s="1"/>
  <c r="H73" i="52"/>
  <c r="H78" i="52" s="1"/>
  <c r="H55" i="52"/>
  <c r="H48" i="52"/>
  <c r="L48" i="53"/>
  <c r="I48" i="53" s="1"/>
  <c r="H50" i="53"/>
  <c r="L39" i="53"/>
  <c r="I39" i="53" s="1"/>
  <c r="J39" i="52"/>
  <c r="J43" i="52" s="1"/>
  <c r="H63" i="52"/>
  <c r="L63" i="53"/>
  <c r="K63" i="53" s="1"/>
  <c r="L45" i="52"/>
  <c r="K45" i="52" s="1"/>
  <c r="L78" i="32"/>
  <c r="L76" i="52"/>
  <c r="K76" i="52" s="1"/>
  <c r="L68" i="53"/>
  <c r="I68" i="53" s="1"/>
  <c r="J68" i="52"/>
  <c r="L54" i="52"/>
  <c r="K54" i="52" s="1"/>
  <c r="L58" i="53"/>
  <c r="I58" i="53" s="1"/>
  <c r="J58" i="52"/>
  <c r="L51" i="52"/>
  <c r="K51" i="52" s="1"/>
  <c r="J60" i="51"/>
  <c r="J71" i="51" s="1"/>
  <c r="L55" i="51"/>
  <c r="K55" i="51" s="1"/>
  <c r="M51" i="32"/>
  <c r="I79" i="32"/>
  <c r="I41" i="51"/>
  <c r="H71" i="32"/>
  <c r="H80" i="32" s="1"/>
  <c r="K65" i="32"/>
  <c r="J50" i="53"/>
  <c r="L47" i="53"/>
  <c r="I47" i="53" s="1"/>
  <c r="J47" i="52"/>
  <c r="K70" i="53"/>
  <c r="L50" i="32"/>
  <c r="I50" i="32" s="1"/>
  <c r="K48" i="32"/>
  <c r="L39" i="51"/>
  <c r="I39" i="51" s="1"/>
  <c r="I68" i="51"/>
  <c r="L77" i="52"/>
  <c r="J78" i="52"/>
  <c r="L60" i="32"/>
  <c r="L71" i="32" s="1"/>
  <c r="K71" i="32" s="1"/>
  <c r="L46" i="51"/>
  <c r="I46" i="51" s="1"/>
  <c r="J79" i="52"/>
  <c r="L79" i="53"/>
  <c r="L46" i="52"/>
  <c r="I46" i="52" s="1"/>
  <c r="L62" i="52"/>
  <c r="I62" i="52" s="1"/>
  <c r="K41" i="32"/>
  <c r="I41" i="32"/>
  <c r="H70" i="52"/>
  <c r="H71" i="53"/>
  <c r="I70" i="53"/>
  <c r="L65" i="51"/>
  <c r="I65" i="51" s="1"/>
  <c r="I52" i="53"/>
  <c r="M35" i="32"/>
  <c r="I35" i="32"/>
  <c r="M36" i="53"/>
  <c r="I36" i="53"/>
  <c r="K35" i="32"/>
  <c r="L36" i="52"/>
  <c r="L35" i="52"/>
  <c r="M35" i="52" s="1"/>
  <c r="L35" i="51"/>
  <c r="K35" i="51" s="1"/>
  <c r="K36" i="53"/>
  <c r="J43" i="51"/>
  <c r="L13" i="51"/>
  <c r="L17" i="51"/>
  <c r="K17" i="51" s="1"/>
  <c r="L16" i="52"/>
  <c r="K16" i="52" s="1"/>
  <c r="L19" i="51"/>
  <c r="K19" i="51" s="1"/>
  <c r="L32" i="52"/>
  <c r="K32" i="52" s="1"/>
  <c r="L30" i="52"/>
  <c r="K30" i="52" s="1"/>
  <c r="I32" i="53"/>
  <c r="J33" i="52"/>
  <c r="L33" i="53"/>
  <c r="L27" i="52"/>
  <c r="K27" i="52" s="1"/>
  <c r="L80" i="24"/>
  <c r="L23" i="53"/>
  <c r="J23" i="52"/>
  <c r="K29" i="32"/>
  <c r="L18" i="51"/>
  <c r="K18" i="51" s="1"/>
  <c r="K29" i="53"/>
  <c r="L26" i="52"/>
  <c r="K26" i="52" s="1"/>
  <c r="L20" i="51"/>
  <c r="I20" i="51" s="1"/>
  <c r="L23" i="51"/>
  <c r="K23" i="51" s="1"/>
  <c r="L25" i="51"/>
  <c r="I25" i="32"/>
  <c r="I19" i="32"/>
  <c r="H20" i="52"/>
  <c r="L20" i="52" s="1"/>
  <c r="K20" i="52" s="1"/>
  <c r="L43" i="32"/>
  <c r="I33" i="32"/>
  <c r="L15" i="52"/>
  <c r="K15" i="52" s="1"/>
  <c r="K27" i="53"/>
  <c r="I28" i="53"/>
  <c r="K21" i="32"/>
  <c r="J17" i="52"/>
  <c r="L17" i="53"/>
  <c r="K17" i="53" s="1"/>
  <c r="I16" i="53"/>
  <c r="H43" i="53"/>
  <c r="H13" i="52"/>
  <c r="H29" i="52"/>
  <c r="L29" i="52" s="1"/>
  <c r="I29" i="53"/>
  <c r="L28" i="52"/>
  <c r="K28" i="52" s="1"/>
  <c r="I24" i="32"/>
  <c r="L18" i="53"/>
  <c r="K18" i="53" s="1"/>
  <c r="J18" i="52"/>
  <c r="L33" i="51"/>
  <c r="J25" i="52"/>
  <c r="L25" i="53"/>
  <c r="J19" i="52"/>
  <c r="L19" i="53"/>
  <c r="K19" i="53" s="1"/>
  <c r="L24" i="51"/>
  <c r="K24" i="51" s="1"/>
  <c r="K20" i="32"/>
  <c r="J80" i="32"/>
  <c r="I23" i="32"/>
  <c r="K23" i="32"/>
  <c r="L21" i="51"/>
  <c r="I21" i="51" s="1"/>
  <c r="L20" i="53"/>
  <c r="I17" i="32"/>
  <c r="I13" i="32"/>
  <c r="L24" i="53"/>
  <c r="K24" i="53" s="1"/>
  <c r="J24" i="52"/>
  <c r="L13" i="53"/>
  <c r="I13" i="53" s="1"/>
  <c r="K30" i="53"/>
  <c r="I30" i="53"/>
  <c r="H21" i="52"/>
  <c r="L21" i="53"/>
  <c r="H43" i="51"/>
  <c r="K18" i="32"/>
  <c r="I18" i="32"/>
  <c r="B49" i="52"/>
  <c r="B50" i="53"/>
  <c r="F49" i="53"/>
  <c r="C49" i="53" s="1"/>
  <c r="F51" i="53"/>
  <c r="G51" i="53" s="1"/>
  <c r="D51" i="52"/>
  <c r="E57" i="53"/>
  <c r="D69" i="52"/>
  <c r="F69" i="53"/>
  <c r="C69" i="53" s="1"/>
  <c r="F46" i="51"/>
  <c r="C46" i="51" s="1"/>
  <c r="C57" i="53"/>
  <c r="B61" i="52"/>
  <c r="E69" i="32"/>
  <c r="C69" i="32"/>
  <c r="E61" i="32"/>
  <c r="B58" i="52"/>
  <c r="F58" i="53"/>
  <c r="E58" i="53" s="1"/>
  <c r="E52" i="53"/>
  <c r="G51" i="32"/>
  <c r="E51" i="32"/>
  <c r="E57" i="58"/>
  <c r="C57" i="58"/>
  <c r="F60" i="58"/>
  <c r="F63" i="52"/>
  <c r="E63" i="52" s="1"/>
  <c r="F57" i="52"/>
  <c r="C57" i="52" s="1"/>
  <c r="B65" i="52"/>
  <c r="D61" i="52"/>
  <c r="F61" i="53"/>
  <c r="C61" i="53" s="1"/>
  <c r="B78" i="53"/>
  <c r="B74" i="52"/>
  <c r="E74" i="32"/>
  <c r="E58" i="32"/>
  <c r="C58" i="32"/>
  <c r="E54" i="51"/>
  <c r="F51" i="51"/>
  <c r="B55" i="52"/>
  <c r="B60" i="53"/>
  <c r="B71" i="53" s="1"/>
  <c r="F65" i="51"/>
  <c r="C65" i="51" s="1"/>
  <c r="D55" i="52"/>
  <c r="F55" i="53"/>
  <c r="D60" i="53"/>
  <c r="D71" i="53" s="1"/>
  <c r="E46" i="53"/>
  <c r="C51" i="32"/>
  <c r="D50" i="51"/>
  <c r="B50" i="51"/>
  <c r="F49" i="51"/>
  <c r="C49" i="51" s="1"/>
  <c r="B45" i="52"/>
  <c r="F45" i="53"/>
  <c r="E45" i="53" s="1"/>
  <c r="F74" i="53"/>
  <c r="D74" i="52"/>
  <c r="D78" i="53"/>
  <c r="F54" i="52"/>
  <c r="C54" i="52" s="1"/>
  <c r="B69" i="52"/>
  <c r="F69" i="51"/>
  <c r="C69" i="51" s="1"/>
  <c r="F65" i="53"/>
  <c r="C65" i="53" s="1"/>
  <c r="D65" i="52"/>
  <c r="F55" i="51"/>
  <c r="E55" i="51" s="1"/>
  <c r="D60" i="51"/>
  <c r="B78" i="51"/>
  <c r="B51" i="52"/>
  <c r="E78" i="32"/>
  <c r="D43" i="51"/>
  <c r="F41" i="53"/>
  <c r="C41" i="53" s="1"/>
  <c r="D41" i="52"/>
  <c r="F41" i="51"/>
  <c r="C41" i="51" s="1"/>
  <c r="G35" i="51"/>
  <c r="E36" i="53"/>
  <c r="F36" i="51"/>
  <c r="E36" i="32"/>
  <c r="F36" i="52"/>
  <c r="G36" i="52" s="1"/>
  <c r="F35" i="52"/>
  <c r="C35" i="52" s="1"/>
  <c r="C36" i="53"/>
  <c r="C36" i="32"/>
  <c r="F26" i="51"/>
  <c r="C26" i="51" s="1"/>
  <c r="B19" i="52"/>
  <c r="F19" i="52" s="1"/>
  <c r="E19" i="52" s="1"/>
  <c r="F23" i="51"/>
  <c r="C23" i="51" s="1"/>
  <c r="C33" i="53"/>
  <c r="F19" i="53"/>
  <c r="C19" i="53" s="1"/>
  <c r="B26" i="52"/>
  <c r="F26" i="53"/>
  <c r="F16" i="53"/>
  <c r="E16" i="53" s="1"/>
  <c r="D16" i="52"/>
  <c r="E31" i="53"/>
  <c r="E22" i="53"/>
  <c r="F21" i="53"/>
  <c r="D21" i="52"/>
  <c r="E25" i="53"/>
  <c r="B23" i="52"/>
  <c r="E31" i="32"/>
  <c r="B80" i="32"/>
  <c r="F33" i="52"/>
  <c r="B32" i="52"/>
  <c r="B17" i="52"/>
  <c r="F17" i="53"/>
  <c r="F80" i="24"/>
  <c r="E30" i="32"/>
  <c r="C30" i="32"/>
  <c r="E33" i="53"/>
  <c r="D13" i="52"/>
  <c r="F13" i="53"/>
  <c r="E13" i="53" s="1"/>
  <c r="D43" i="53"/>
  <c r="F29" i="52"/>
  <c r="E29" i="52" s="1"/>
  <c r="E27" i="53"/>
  <c r="F18" i="51"/>
  <c r="E18" i="51" s="1"/>
  <c r="C27" i="53"/>
  <c r="C34" i="32"/>
  <c r="E34" i="32"/>
  <c r="F22" i="52"/>
  <c r="E17" i="32"/>
  <c r="C29" i="53"/>
  <c r="C31" i="53"/>
  <c r="B31" i="52"/>
  <c r="B43" i="51"/>
  <c r="F27" i="51"/>
  <c r="C27" i="51" s="1"/>
  <c r="F18" i="53"/>
  <c r="E18" i="53" s="1"/>
  <c r="D18" i="52"/>
  <c r="C16" i="32"/>
  <c r="E16" i="32"/>
  <c r="C13" i="51"/>
  <c r="C21" i="32"/>
  <c r="E21" i="32"/>
  <c r="B43" i="53"/>
  <c r="B15" i="52"/>
  <c r="E15" i="32"/>
  <c r="F15" i="53"/>
  <c r="E15" i="53" s="1"/>
  <c r="D15" i="52"/>
  <c r="E27" i="32"/>
  <c r="F15" i="51"/>
  <c r="C15" i="51" s="1"/>
  <c r="C27" i="32"/>
  <c r="F30" i="53"/>
  <c r="C30" i="53" s="1"/>
  <c r="B30" i="52"/>
  <c r="C13" i="32"/>
  <c r="F43" i="32"/>
  <c r="C43" i="32" s="1"/>
  <c r="E13" i="32"/>
  <c r="E26" i="32"/>
  <c r="C26" i="32"/>
  <c r="F27" i="52"/>
  <c r="E27" i="52" s="1"/>
  <c r="E32" i="32"/>
  <c r="F32" i="53"/>
  <c r="C32" i="53" s="1"/>
  <c r="F34" i="53"/>
  <c r="E34" i="53" s="1"/>
  <c r="D34" i="52"/>
  <c r="F21" i="51"/>
  <c r="E21" i="51" s="1"/>
  <c r="E19" i="32"/>
  <c r="F23" i="53"/>
  <c r="C23" i="53" s="1"/>
  <c r="E23" i="32"/>
  <c r="F31" i="51"/>
  <c r="C31" i="51" s="1"/>
  <c r="C15" i="32"/>
  <c r="M48" i="60" l="1"/>
  <c r="M46" i="60"/>
  <c r="E77" i="51"/>
  <c r="C70" i="51"/>
  <c r="E43" i="60"/>
  <c r="G47" i="60"/>
  <c r="C16" i="51"/>
  <c r="E22" i="51"/>
  <c r="L80" i="60"/>
  <c r="M50" i="60" s="1"/>
  <c r="C27" i="52"/>
  <c r="E50" i="58"/>
  <c r="C43" i="1"/>
  <c r="C35" i="51"/>
  <c r="K15" i="53"/>
  <c r="K34" i="51"/>
  <c r="I14" i="51"/>
  <c r="I34" i="52"/>
  <c r="C25" i="52"/>
  <c r="K43" i="20"/>
  <c r="E20" i="53"/>
  <c r="C24" i="51"/>
  <c r="E33" i="51"/>
  <c r="E78" i="58"/>
  <c r="F48" i="52"/>
  <c r="C48" i="52" s="1"/>
  <c r="E68" i="52"/>
  <c r="C48" i="51"/>
  <c r="E46" i="52"/>
  <c r="C32" i="51"/>
  <c r="C50" i="60"/>
  <c r="I78" i="60"/>
  <c r="K78" i="60"/>
  <c r="G48" i="60"/>
  <c r="E78" i="60"/>
  <c r="F71" i="60"/>
  <c r="E60" i="60"/>
  <c r="C60" i="60"/>
  <c r="M78" i="60"/>
  <c r="G50" i="40"/>
  <c r="G28" i="40"/>
  <c r="G80" i="40"/>
  <c r="G60" i="40"/>
  <c r="G52" i="34"/>
  <c r="G32" i="34"/>
  <c r="G69" i="34"/>
  <c r="G28" i="34"/>
  <c r="G68" i="34"/>
  <c r="G16" i="34"/>
  <c r="G33" i="34"/>
  <c r="G41" i="34"/>
  <c r="G67" i="34"/>
  <c r="G54" i="34"/>
  <c r="G56" i="34"/>
  <c r="G26" i="34"/>
  <c r="G57" i="34"/>
  <c r="G55" i="34"/>
  <c r="G76" i="34"/>
  <c r="G80" i="34"/>
  <c r="G30" i="34"/>
  <c r="G15" i="34"/>
  <c r="G25" i="34"/>
  <c r="G21" i="34"/>
  <c r="G74" i="34"/>
  <c r="G59" i="34"/>
  <c r="G39" i="34"/>
  <c r="G61" i="34"/>
  <c r="G58" i="34"/>
  <c r="G18" i="34"/>
  <c r="G22" i="34"/>
  <c r="G70" i="34"/>
  <c r="G34" i="34"/>
  <c r="G73" i="34"/>
  <c r="G77" i="34"/>
  <c r="G79" i="34"/>
  <c r="G17" i="34"/>
  <c r="G27" i="34"/>
  <c r="G65" i="34"/>
  <c r="G31" i="34"/>
  <c r="G42" i="34"/>
  <c r="G19" i="34"/>
  <c r="G62" i="34"/>
  <c r="G14" i="34"/>
  <c r="G24" i="34"/>
  <c r="G20" i="34"/>
  <c r="G64" i="34"/>
  <c r="G29" i="34"/>
  <c r="G23" i="34"/>
  <c r="G66" i="34"/>
  <c r="G13" i="34"/>
  <c r="G49" i="34"/>
  <c r="G63" i="34"/>
  <c r="G65" i="35"/>
  <c r="G59" i="35"/>
  <c r="G54" i="35"/>
  <c r="G18" i="35"/>
  <c r="G29" i="35"/>
  <c r="G27" i="35"/>
  <c r="G70" i="35"/>
  <c r="G16" i="35"/>
  <c r="G80" i="35"/>
  <c r="G68" i="35"/>
  <c r="G20" i="35"/>
  <c r="G67" i="35"/>
  <c r="G43" i="35"/>
  <c r="G30" i="35"/>
  <c r="G13" i="35"/>
  <c r="G76" i="35"/>
  <c r="G15" i="35"/>
  <c r="G14" i="35"/>
  <c r="G19" i="35"/>
  <c r="G39" i="35"/>
  <c r="G24" i="35"/>
  <c r="G23" i="35"/>
  <c r="G63" i="35"/>
  <c r="G25" i="35"/>
  <c r="G69" i="35"/>
  <c r="G33" i="35"/>
  <c r="G34" i="35"/>
  <c r="G56" i="35"/>
  <c r="G42" i="35"/>
  <c r="G22" i="35"/>
  <c r="G79" i="35"/>
  <c r="G64" i="35"/>
  <c r="G52" i="35"/>
  <c r="G28" i="35"/>
  <c r="G49" i="35"/>
  <c r="G55" i="35"/>
  <c r="G77" i="35"/>
  <c r="G62" i="35"/>
  <c r="G58" i="35"/>
  <c r="G73" i="35"/>
  <c r="G26" i="35"/>
  <c r="G61" i="35"/>
  <c r="G21" i="35"/>
  <c r="G17" i="35"/>
  <c r="G74" i="35"/>
  <c r="G66" i="35"/>
  <c r="G78" i="35"/>
  <c r="G50" i="35"/>
  <c r="G32" i="35"/>
  <c r="G57" i="35"/>
  <c r="G31" i="35"/>
  <c r="G41" i="35"/>
  <c r="G60" i="35"/>
  <c r="G43" i="34"/>
  <c r="G61" i="40"/>
  <c r="G41" i="40"/>
  <c r="M73" i="60"/>
  <c r="M16" i="60"/>
  <c r="M66" i="60"/>
  <c r="M61" i="60"/>
  <c r="M15" i="60"/>
  <c r="M49" i="60"/>
  <c r="M42" i="60"/>
  <c r="M62" i="60"/>
  <c r="M67" i="60"/>
  <c r="M39" i="60"/>
  <c r="M24" i="60"/>
  <c r="M20" i="60"/>
  <c r="G50" i="34"/>
  <c r="I71" i="60"/>
  <c r="M60" i="60"/>
  <c r="G78" i="37"/>
  <c r="L80" i="59"/>
  <c r="M15" i="59" s="1"/>
  <c r="G22" i="40"/>
  <c r="G70" i="40"/>
  <c r="G26" i="40"/>
  <c r="G33" i="40"/>
  <c r="G66" i="40"/>
  <c r="G25" i="40"/>
  <c r="G62" i="40"/>
  <c r="G17" i="40"/>
  <c r="G79" i="40"/>
  <c r="G78" i="34"/>
  <c r="G71" i="35"/>
  <c r="G71" i="34"/>
  <c r="I56" i="51"/>
  <c r="M55" i="7"/>
  <c r="M19" i="7"/>
  <c r="M57" i="7"/>
  <c r="M69" i="7"/>
  <c r="M41" i="7"/>
  <c r="M52" i="7"/>
  <c r="M66" i="7"/>
  <c r="M73" i="7"/>
  <c r="M63" i="7"/>
  <c r="M22" i="7"/>
  <c r="M14" i="7"/>
  <c r="M68" i="7"/>
  <c r="M59" i="7"/>
  <c r="M32" i="7"/>
  <c r="M74" i="7"/>
  <c r="M39" i="7"/>
  <c r="M49" i="7"/>
  <c r="M33" i="7"/>
  <c r="M42" i="7"/>
  <c r="M79" i="7"/>
  <c r="M30" i="7"/>
  <c r="M54" i="7"/>
  <c r="M65" i="7"/>
  <c r="M77" i="7"/>
  <c r="M18" i="7"/>
  <c r="M70" i="7"/>
  <c r="M78" i="7"/>
  <c r="M58" i="7"/>
  <c r="M61" i="7"/>
  <c r="M23" i="7"/>
  <c r="M71" i="7"/>
  <c r="M56" i="7"/>
  <c r="M17" i="7"/>
  <c r="M64" i="7"/>
  <c r="M76" i="7"/>
  <c r="M62" i="7"/>
  <c r="M80" i="7"/>
  <c r="M26" i="7"/>
  <c r="M29" i="7"/>
  <c r="M67" i="7"/>
  <c r="M50" i="7"/>
  <c r="M27" i="7"/>
  <c r="M13" i="7"/>
  <c r="M34" i="7"/>
  <c r="M60" i="7"/>
  <c r="M31" i="7"/>
  <c r="M20" i="7"/>
  <c r="M15" i="7"/>
  <c r="M24" i="7"/>
  <c r="M28" i="7"/>
  <c r="M21" i="7"/>
  <c r="M16" i="7"/>
  <c r="M25" i="7"/>
  <c r="M43" i="7"/>
  <c r="E24" i="52"/>
  <c r="K16" i="51"/>
  <c r="G32" i="5"/>
  <c r="G63" i="5"/>
  <c r="G20" i="5"/>
  <c r="G62" i="5"/>
  <c r="G19" i="5"/>
  <c r="G43" i="5"/>
  <c r="G55" i="5"/>
  <c r="G14" i="5"/>
  <c r="G18" i="5"/>
  <c r="G21" i="5"/>
  <c r="G41" i="5"/>
  <c r="G74" i="5"/>
  <c r="G24" i="5"/>
  <c r="G27" i="5"/>
  <c r="G30" i="5"/>
  <c r="G58" i="5"/>
  <c r="G78" i="5"/>
  <c r="G42" i="5"/>
  <c r="G68" i="5"/>
  <c r="G61" i="5"/>
  <c r="G23" i="5"/>
  <c r="G64" i="5"/>
  <c r="G15" i="5"/>
  <c r="G28" i="5"/>
  <c r="G52" i="5"/>
  <c r="G22" i="5"/>
  <c r="G73" i="5"/>
  <c r="G49" i="5"/>
  <c r="G65" i="5"/>
  <c r="G34" i="5"/>
  <c r="G70" i="5"/>
  <c r="G57" i="5"/>
  <c r="G76" i="5"/>
  <c r="G33" i="5"/>
  <c r="G67" i="5"/>
  <c r="G69" i="5"/>
  <c r="G25" i="5"/>
  <c r="G59" i="5"/>
  <c r="G80" i="5"/>
  <c r="G56" i="5"/>
  <c r="G26" i="5"/>
  <c r="G66" i="5"/>
  <c r="G17" i="5"/>
  <c r="G16" i="5"/>
  <c r="G54" i="5"/>
  <c r="G29" i="5"/>
  <c r="G31" i="5"/>
  <c r="G39" i="5"/>
  <c r="G13" i="5"/>
  <c r="G79" i="5"/>
  <c r="G77" i="5"/>
  <c r="G60" i="5"/>
  <c r="G50" i="5"/>
  <c r="G71" i="5"/>
  <c r="K54" i="51"/>
  <c r="F71" i="1"/>
  <c r="E71" i="1" s="1"/>
  <c r="F80" i="4"/>
  <c r="J80" i="1"/>
  <c r="I60" i="1"/>
  <c r="L71" i="1"/>
  <c r="K71" i="1" s="1"/>
  <c r="K31" i="51"/>
  <c r="M58" i="6"/>
  <c r="M77" i="6"/>
  <c r="M41" i="6"/>
  <c r="M70" i="6"/>
  <c r="M14" i="6"/>
  <c r="M55" i="6"/>
  <c r="M60" i="6"/>
  <c r="M76" i="6"/>
  <c r="M61" i="6"/>
  <c r="M52" i="6"/>
  <c r="M78" i="6"/>
  <c r="M22" i="6"/>
  <c r="M80" i="6"/>
  <c r="M39" i="6"/>
  <c r="M23" i="6"/>
  <c r="M54" i="6"/>
  <c r="M74" i="6"/>
  <c r="M50" i="6"/>
  <c r="M66" i="6"/>
  <c r="M25" i="6"/>
  <c r="M57" i="6"/>
  <c r="M19" i="6"/>
  <c r="M68" i="6"/>
  <c r="M64" i="6"/>
  <c r="M56" i="6"/>
  <c r="M18" i="6"/>
  <c r="M79" i="6"/>
  <c r="M34" i="6"/>
  <c r="M65" i="6"/>
  <c r="M67" i="6"/>
  <c r="M63" i="6"/>
  <c r="M69" i="6"/>
  <c r="M59" i="6"/>
  <c r="M32" i="6"/>
  <c r="M16" i="6"/>
  <c r="M42" i="6"/>
  <c r="M49" i="6"/>
  <c r="M26" i="6"/>
  <c r="M21" i="6"/>
  <c r="M71" i="6"/>
  <c r="M73" i="6"/>
  <c r="M13" i="6"/>
  <c r="M31" i="6"/>
  <c r="M20" i="6"/>
  <c r="M62" i="6"/>
  <c r="M15" i="6"/>
  <c r="M30" i="6"/>
  <c r="M27" i="6"/>
  <c r="M33" i="6"/>
  <c r="M24" i="6"/>
  <c r="M17" i="6"/>
  <c r="M28" i="6"/>
  <c r="M29" i="6"/>
  <c r="M43" i="6"/>
  <c r="C71" i="1"/>
  <c r="K73" i="51"/>
  <c r="I71" i="59"/>
  <c r="G52" i="2"/>
  <c r="G67" i="2"/>
  <c r="G15" i="2"/>
  <c r="G77" i="2"/>
  <c r="G31" i="2"/>
  <c r="G26" i="2"/>
  <c r="G39" i="2"/>
  <c r="G21" i="2"/>
  <c r="G64" i="2"/>
  <c r="G30" i="2"/>
  <c r="G54" i="2"/>
  <c r="G73" i="2"/>
  <c r="G24" i="2"/>
  <c r="G33" i="2"/>
  <c r="G32" i="2"/>
  <c r="G28" i="2"/>
  <c r="G13" i="2"/>
  <c r="G58" i="2"/>
  <c r="G56" i="2"/>
  <c r="G49" i="2"/>
  <c r="G62" i="2"/>
  <c r="G34" i="2"/>
  <c r="G66" i="2"/>
  <c r="G41" i="2"/>
  <c r="G25" i="2"/>
  <c r="G79" i="2"/>
  <c r="G23" i="2"/>
  <c r="G80" i="2"/>
  <c r="G16" i="2"/>
  <c r="G76" i="2"/>
  <c r="G42" i="2"/>
  <c r="G61" i="2"/>
  <c r="G14" i="2"/>
  <c r="G63" i="2"/>
  <c r="G17" i="2"/>
  <c r="G19" i="2"/>
  <c r="G59" i="2"/>
  <c r="G22" i="2"/>
  <c r="G43" i="2"/>
  <c r="G27" i="2"/>
  <c r="G18" i="2"/>
  <c r="G20" i="2"/>
  <c r="G70" i="2"/>
  <c r="G57" i="2"/>
  <c r="G29" i="2"/>
  <c r="G68" i="2"/>
  <c r="G55" i="2"/>
  <c r="G60" i="2"/>
  <c r="G74" i="2"/>
  <c r="G65" i="2"/>
  <c r="G69" i="2"/>
  <c r="G50" i="2"/>
  <c r="E50" i="1"/>
  <c r="C50" i="1"/>
  <c r="G46" i="1"/>
  <c r="G48" i="1"/>
  <c r="G45" i="1"/>
  <c r="G47" i="1"/>
  <c r="G52" i="50"/>
  <c r="G24" i="50"/>
  <c r="G79" i="50"/>
  <c r="G42" i="50"/>
  <c r="G25" i="50"/>
  <c r="G33" i="50"/>
  <c r="G49" i="50"/>
  <c r="G41" i="50"/>
  <c r="G73" i="50"/>
  <c r="G76" i="50"/>
  <c r="G61" i="50"/>
  <c r="G30" i="50"/>
  <c r="G43" i="50"/>
  <c r="G63" i="50"/>
  <c r="G66" i="50"/>
  <c r="G80" i="50"/>
  <c r="G39" i="50"/>
  <c r="G31" i="50"/>
  <c r="G26" i="50"/>
  <c r="G54" i="50"/>
  <c r="G78" i="50"/>
  <c r="G22" i="50"/>
  <c r="G15" i="50"/>
  <c r="G23" i="50"/>
  <c r="G57" i="50"/>
  <c r="G74" i="50"/>
  <c r="G18" i="50"/>
  <c r="G14" i="50"/>
  <c r="G16" i="50"/>
  <c r="G34" i="50"/>
  <c r="G62" i="50"/>
  <c r="G20" i="50"/>
  <c r="G69" i="50"/>
  <c r="G55" i="50"/>
  <c r="G56" i="50"/>
  <c r="G70" i="50"/>
  <c r="G77" i="50"/>
  <c r="G67" i="50"/>
  <c r="G32" i="50"/>
  <c r="G65" i="50"/>
  <c r="G13" i="50"/>
  <c r="G68" i="50"/>
  <c r="G28" i="50"/>
  <c r="G59" i="50"/>
  <c r="G17" i="50"/>
  <c r="G64" i="50"/>
  <c r="G58" i="50"/>
  <c r="G27" i="50"/>
  <c r="G19" i="50"/>
  <c r="G29" i="50"/>
  <c r="G21" i="50"/>
  <c r="G60" i="50"/>
  <c r="G50" i="50"/>
  <c r="L78" i="51"/>
  <c r="K78" i="51" s="1"/>
  <c r="I50" i="36"/>
  <c r="I46" i="54"/>
  <c r="K69" i="51"/>
  <c r="C28" i="51"/>
  <c r="E14" i="51"/>
  <c r="I27" i="52"/>
  <c r="M29" i="46"/>
  <c r="M27" i="46"/>
  <c r="M26" i="46"/>
  <c r="M73" i="46"/>
  <c r="M20" i="46"/>
  <c r="M80" i="46"/>
  <c r="M31" i="46"/>
  <c r="M55" i="46"/>
  <c r="M70" i="46"/>
  <c r="M67" i="46"/>
  <c r="M42" i="46"/>
  <c r="M30" i="46"/>
  <c r="M22" i="46"/>
  <c r="M59" i="46"/>
  <c r="M21" i="46"/>
  <c r="M23" i="46"/>
  <c r="M39" i="46"/>
  <c r="M32" i="46"/>
  <c r="M62" i="46"/>
  <c r="M52" i="46"/>
  <c r="M77" i="46"/>
  <c r="M19" i="46"/>
  <c r="M17" i="46"/>
  <c r="M61" i="46"/>
  <c r="M65" i="46"/>
  <c r="M79" i="46"/>
  <c r="M63" i="46"/>
  <c r="M34" i="46"/>
  <c r="M14" i="46"/>
  <c r="M28" i="46"/>
  <c r="M69" i="46"/>
  <c r="M41" i="46"/>
  <c r="M13" i="46"/>
  <c r="M33" i="46"/>
  <c r="M58" i="46"/>
  <c r="M76" i="46"/>
  <c r="M24" i="46"/>
  <c r="M66" i="46"/>
  <c r="M18" i="46"/>
  <c r="M25" i="46"/>
  <c r="M54" i="46"/>
  <c r="M49" i="46"/>
  <c r="M16" i="46"/>
  <c r="M15" i="46"/>
  <c r="M56" i="46"/>
  <c r="M43" i="46"/>
  <c r="M60" i="46"/>
  <c r="M78" i="46"/>
  <c r="M64" i="46"/>
  <c r="M57" i="46"/>
  <c r="M71" i="46"/>
  <c r="M74" i="46"/>
  <c r="M68" i="46"/>
  <c r="G65" i="46"/>
  <c r="G54" i="46"/>
  <c r="G39" i="46"/>
  <c r="G19" i="46"/>
  <c r="G14" i="46"/>
  <c r="G58" i="46"/>
  <c r="G24" i="46"/>
  <c r="G80" i="46"/>
  <c r="G73" i="46"/>
  <c r="G64" i="46"/>
  <c r="G13" i="46"/>
  <c r="G57" i="46"/>
  <c r="G29" i="46"/>
  <c r="G66" i="46"/>
  <c r="G21" i="46"/>
  <c r="G55" i="46"/>
  <c r="G17" i="46"/>
  <c r="G78" i="46"/>
  <c r="G74" i="46"/>
  <c r="G20" i="46"/>
  <c r="G61" i="46"/>
  <c r="G67" i="46"/>
  <c r="G70" i="46"/>
  <c r="G32" i="46"/>
  <c r="G34" i="46"/>
  <c r="G23" i="46"/>
  <c r="G49" i="46"/>
  <c r="G56" i="46"/>
  <c r="G30" i="46"/>
  <c r="G26" i="46"/>
  <c r="G15" i="46"/>
  <c r="G41" i="46"/>
  <c r="G16" i="46"/>
  <c r="G18" i="46"/>
  <c r="G59" i="46"/>
  <c r="G25" i="46"/>
  <c r="G33" i="46"/>
  <c r="G42" i="46"/>
  <c r="G43" i="46"/>
  <c r="G63" i="46"/>
  <c r="G79" i="46"/>
  <c r="G76" i="46"/>
  <c r="G27" i="46"/>
  <c r="G31" i="46"/>
  <c r="G28" i="46"/>
  <c r="G77" i="46"/>
  <c r="G62" i="46"/>
  <c r="G69" i="46"/>
  <c r="G52" i="46"/>
  <c r="G22" i="46"/>
  <c r="G68" i="46"/>
  <c r="G50" i="46"/>
  <c r="G60" i="46"/>
  <c r="I29" i="51"/>
  <c r="G51" i="51"/>
  <c r="C43" i="54"/>
  <c r="C19" i="51"/>
  <c r="C17" i="51"/>
  <c r="G78" i="43"/>
  <c r="G69" i="43"/>
  <c r="G73" i="43"/>
  <c r="G29" i="43"/>
  <c r="G61" i="43"/>
  <c r="G54" i="43"/>
  <c r="G33" i="43"/>
  <c r="G39" i="43"/>
  <c r="G76" i="43"/>
  <c r="G60" i="43"/>
  <c r="G77" i="43"/>
  <c r="G80" i="43"/>
  <c r="G63" i="43"/>
  <c r="G13" i="43"/>
  <c r="G70" i="43"/>
  <c r="G25" i="43"/>
  <c r="G24" i="43"/>
  <c r="G67" i="43"/>
  <c r="G50" i="43"/>
  <c r="G17" i="43"/>
  <c r="G65" i="43"/>
  <c r="G30" i="43"/>
  <c r="G71" i="43"/>
  <c r="G68" i="43"/>
  <c r="G64" i="43"/>
  <c r="G34" i="43"/>
  <c r="G59" i="43"/>
  <c r="G49" i="43"/>
  <c r="G58" i="43"/>
  <c r="G21" i="43"/>
  <c r="G27" i="43"/>
  <c r="G79" i="43"/>
  <c r="G22" i="43"/>
  <c r="G52" i="43"/>
  <c r="G74" i="43"/>
  <c r="G56" i="43"/>
  <c r="G55" i="43"/>
  <c r="G18" i="43"/>
  <c r="G41" i="43"/>
  <c r="G57" i="43"/>
  <c r="G62" i="43"/>
  <c r="G42" i="43"/>
  <c r="G15" i="43"/>
  <c r="G66" i="43"/>
  <c r="G32" i="43"/>
  <c r="G26" i="43"/>
  <c r="G16" i="43"/>
  <c r="G28" i="43"/>
  <c r="G14" i="43"/>
  <c r="G31" i="43"/>
  <c r="G19" i="43"/>
  <c r="G20" i="43"/>
  <c r="G23" i="43"/>
  <c r="I74" i="51"/>
  <c r="M76" i="42"/>
  <c r="M64" i="42"/>
  <c r="M62" i="42"/>
  <c r="M17" i="42"/>
  <c r="M65" i="42"/>
  <c r="M41" i="42"/>
  <c r="M21" i="42"/>
  <c r="M22" i="42"/>
  <c r="M57" i="42"/>
  <c r="M73" i="42"/>
  <c r="M39" i="42"/>
  <c r="M69" i="42"/>
  <c r="M80" i="42"/>
  <c r="M32" i="42"/>
  <c r="M59" i="42"/>
  <c r="M56" i="42"/>
  <c r="M77" i="42"/>
  <c r="M74" i="42"/>
  <c r="M42" i="42"/>
  <c r="M67" i="42"/>
  <c r="M79" i="42"/>
  <c r="M63" i="42"/>
  <c r="M28" i="42"/>
  <c r="M78" i="42"/>
  <c r="M71" i="42"/>
  <c r="M31" i="42"/>
  <c r="M49" i="42"/>
  <c r="M27" i="42"/>
  <c r="M16" i="42"/>
  <c r="M29" i="42"/>
  <c r="M50" i="42"/>
  <c r="M33" i="42"/>
  <c r="M60" i="42"/>
  <c r="M15" i="42"/>
  <c r="M70" i="42"/>
  <c r="M52" i="42"/>
  <c r="M34" i="42"/>
  <c r="M58" i="42"/>
  <c r="M54" i="42"/>
  <c r="M13" i="42"/>
  <c r="M24" i="42"/>
  <c r="M61" i="42"/>
  <c r="M30" i="42"/>
  <c r="M20" i="42"/>
  <c r="M66" i="42"/>
  <c r="M68" i="42"/>
  <c r="M18" i="42"/>
  <c r="M55" i="42"/>
  <c r="M25" i="42"/>
  <c r="M14" i="42"/>
  <c r="M19" i="42"/>
  <c r="M23" i="42"/>
  <c r="M26" i="42"/>
  <c r="E64" i="51"/>
  <c r="C66" i="52"/>
  <c r="B80" i="54"/>
  <c r="I32" i="51"/>
  <c r="G77" i="41"/>
  <c r="G41" i="41"/>
  <c r="G42" i="41"/>
  <c r="G25" i="41"/>
  <c r="G71" i="41"/>
  <c r="G49" i="41"/>
  <c r="G23" i="41"/>
  <c r="G28" i="41"/>
  <c r="G65" i="41"/>
  <c r="G31" i="41"/>
  <c r="G64" i="41"/>
  <c r="G13" i="41"/>
  <c r="G20" i="40"/>
  <c r="G24" i="40"/>
  <c r="G16" i="40"/>
  <c r="E30" i="51"/>
  <c r="I57" i="51"/>
  <c r="K27" i="51"/>
  <c r="M27" i="62"/>
  <c r="M52" i="62"/>
  <c r="M62" i="62"/>
  <c r="M21" i="62"/>
  <c r="M34" i="62"/>
  <c r="M15" i="62"/>
  <c r="M39" i="62"/>
  <c r="M25" i="62"/>
  <c r="M30" i="62"/>
  <c r="M43" i="62"/>
  <c r="M80" i="62"/>
  <c r="M41" i="62"/>
  <c r="M16" i="62"/>
  <c r="M70" i="62"/>
  <c r="M29" i="62"/>
  <c r="M55" i="62"/>
  <c r="M64" i="62"/>
  <c r="M23" i="62"/>
  <c r="M66" i="62"/>
  <c r="M33" i="62"/>
  <c r="M59" i="62"/>
  <c r="M42" i="62"/>
  <c r="M56" i="62"/>
  <c r="M24" i="62"/>
  <c r="M54" i="62"/>
  <c r="M49" i="62"/>
  <c r="M18" i="62"/>
  <c r="M31" i="62"/>
  <c r="M20" i="62"/>
  <c r="M77" i="62"/>
  <c r="M63" i="62"/>
  <c r="M14" i="62"/>
  <c r="M60" i="62"/>
  <c r="M19" i="62"/>
  <c r="M76" i="62"/>
  <c r="M32" i="62"/>
  <c r="M13" i="62"/>
  <c r="M67" i="62"/>
  <c r="M26" i="62"/>
  <c r="M58" i="62"/>
  <c r="M61" i="62"/>
  <c r="M28" i="62"/>
  <c r="M17" i="62"/>
  <c r="M73" i="62"/>
  <c r="M22" i="62"/>
  <c r="M68" i="62"/>
  <c r="M79" i="62"/>
  <c r="M57" i="62"/>
  <c r="M78" i="62"/>
  <c r="M50" i="62"/>
  <c r="M74" i="62"/>
  <c r="M65" i="62"/>
  <c r="M69" i="62"/>
  <c r="E43" i="36"/>
  <c r="E28" i="52"/>
  <c r="K52" i="54"/>
  <c r="E79" i="54"/>
  <c r="C60" i="36"/>
  <c r="E60" i="36"/>
  <c r="G19" i="37"/>
  <c r="G20" i="37"/>
  <c r="G54" i="37"/>
  <c r="G33" i="37"/>
  <c r="G80" i="37"/>
  <c r="G41" i="37"/>
  <c r="G31" i="37"/>
  <c r="G68" i="37"/>
  <c r="G69" i="37"/>
  <c r="G39" i="37"/>
  <c r="G79" i="37"/>
  <c r="G23" i="37"/>
  <c r="G15" i="37"/>
  <c r="G17" i="37"/>
  <c r="G58" i="37"/>
  <c r="G61" i="37"/>
  <c r="G52" i="37"/>
  <c r="G65" i="37"/>
  <c r="G21" i="37"/>
  <c r="G28" i="37"/>
  <c r="G30" i="37"/>
  <c r="G57" i="37"/>
  <c r="G13" i="37"/>
  <c r="G18" i="37"/>
  <c r="G73" i="37"/>
  <c r="G77" i="37"/>
  <c r="G60" i="37"/>
  <c r="G26" i="37"/>
  <c r="G24" i="37"/>
  <c r="G32" i="37"/>
  <c r="G67" i="37"/>
  <c r="G14" i="37"/>
  <c r="G29" i="37"/>
  <c r="G25" i="37"/>
  <c r="G34" i="37"/>
  <c r="G55" i="37"/>
  <c r="G49" i="37"/>
  <c r="G74" i="37"/>
  <c r="G22" i="37"/>
  <c r="G64" i="37"/>
  <c r="G42" i="37"/>
  <c r="G63" i="37"/>
  <c r="G59" i="37"/>
  <c r="G27" i="37"/>
  <c r="G16" i="37"/>
  <c r="G62" i="37"/>
  <c r="G66" i="37"/>
  <c r="G70" i="37"/>
  <c r="G76" i="37"/>
  <c r="G71" i="37"/>
  <c r="G56" i="37"/>
  <c r="G43" i="37"/>
  <c r="E17" i="54"/>
  <c r="E25" i="54"/>
  <c r="F50" i="54"/>
  <c r="C50" i="54" s="1"/>
  <c r="E78" i="59"/>
  <c r="C78" i="59"/>
  <c r="C49" i="54"/>
  <c r="C61" i="54"/>
  <c r="E50" i="36"/>
  <c r="E50" i="59"/>
  <c r="C50" i="59"/>
  <c r="H80" i="54"/>
  <c r="I60" i="36"/>
  <c r="L78" i="54"/>
  <c r="I78" i="54" s="1"/>
  <c r="I58" i="54"/>
  <c r="K45" i="54"/>
  <c r="J71" i="54"/>
  <c r="K78" i="59"/>
  <c r="I78" i="59"/>
  <c r="I43" i="36"/>
  <c r="K43" i="36"/>
  <c r="I74" i="54"/>
  <c r="I59" i="54"/>
  <c r="L60" i="54"/>
  <c r="I60" i="54" s="1"/>
  <c r="L50" i="54"/>
  <c r="I50" i="54" s="1"/>
  <c r="K78" i="36"/>
  <c r="K65" i="54"/>
  <c r="M76" i="38"/>
  <c r="M32" i="38"/>
  <c r="M20" i="38"/>
  <c r="M65" i="38"/>
  <c r="M29" i="38"/>
  <c r="M79" i="38"/>
  <c r="M28" i="38"/>
  <c r="M42" i="38"/>
  <c r="M24" i="38"/>
  <c r="M55" i="38"/>
  <c r="M62" i="38"/>
  <c r="M61" i="38"/>
  <c r="M22" i="38"/>
  <c r="M70" i="38"/>
  <c r="M60" i="38"/>
  <c r="M49" i="38"/>
  <c r="M34" i="38"/>
  <c r="M68" i="38"/>
  <c r="M26" i="38"/>
  <c r="M17" i="38"/>
  <c r="M80" i="38"/>
  <c r="M57" i="38"/>
  <c r="M31" i="38"/>
  <c r="M69" i="38"/>
  <c r="M54" i="38"/>
  <c r="M13" i="38"/>
  <c r="M19" i="38"/>
  <c r="M33" i="38"/>
  <c r="M58" i="38"/>
  <c r="M64" i="38"/>
  <c r="M39" i="38"/>
  <c r="M21" i="38"/>
  <c r="M30" i="38"/>
  <c r="M73" i="38"/>
  <c r="M27" i="38"/>
  <c r="M74" i="38"/>
  <c r="M16" i="38"/>
  <c r="M18" i="38"/>
  <c r="M23" i="38"/>
  <c r="M43" i="38"/>
  <c r="M15" i="38"/>
  <c r="M14" i="38"/>
  <c r="M25" i="38"/>
  <c r="M41" i="38"/>
  <c r="M59" i="38"/>
  <c r="M66" i="38"/>
  <c r="M71" i="38"/>
  <c r="M52" i="38"/>
  <c r="M63" i="38"/>
  <c r="M77" i="38"/>
  <c r="M67" i="38"/>
  <c r="M78" i="38"/>
  <c r="M56" i="38"/>
  <c r="J80" i="36"/>
  <c r="K60" i="36"/>
  <c r="I73" i="54"/>
  <c r="I39" i="54"/>
  <c r="L43" i="54"/>
  <c r="I43" i="54" s="1"/>
  <c r="K59" i="54"/>
  <c r="I70" i="54"/>
  <c r="L71" i="54"/>
  <c r="I71" i="54" s="1"/>
  <c r="L71" i="36"/>
  <c r="I71" i="36" s="1"/>
  <c r="L74" i="52"/>
  <c r="K74" i="52" s="1"/>
  <c r="C78" i="36"/>
  <c r="F80" i="36"/>
  <c r="G50" i="36" s="1"/>
  <c r="E78" i="36"/>
  <c r="E54" i="54"/>
  <c r="F60" i="54"/>
  <c r="F80" i="38"/>
  <c r="G71" i="38" s="1"/>
  <c r="E73" i="54"/>
  <c r="F78" i="54"/>
  <c r="E58" i="54"/>
  <c r="C73" i="54"/>
  <c r="F80" i="59"/>
  <c r="C71" i="59"/>
  <c r="E71" i="59"/>
  <c r="G60" i="36"/>
  <c r="E71" i="36"/>
  <c r="D80" i="36"/>
  <c r="G51" i="54"/>
  <c r="E51" i="54"/>
  <c r="C71" i="36"/>
  <c r="B80" i="36"/>
  <c r="K43" i="58"/>
  <c r="M65" i="12"/>
  <c r="M60" i="12"/>
  <c r="M29" i="12"/>
  <c r="M21" i="12"/>
  <c r="M33" i="12"/>
  <c r="M25" i="12"/>
  <c r="M49" i="12"/>
  <c r="M27" i="12"/>
  <c r="M64" i="12"/>
  <c r="M66" i="12"/>
  <c r="M70" i="12"/>
  <c r="M63" i="12"/>
  <c r="M22" i="12"/>
  <c r="M80" i="12"/>
  <c r="M15" i="12"/>
  <c r="M16" i="12"/>
  <c r="M20" i="12"/>
  <c r="M71" i="12"/>
  <c r="M78" i="12"/>
  <c r="M13" i="12"/>
  <c r="M30" i="12"/>
  <c r="M58" i="12"/>
  <c r="M68" i="12"/>
  <c r="M52" i="12"/>
  <c r="M77" i="12"/>
  <c r="M26" i="12"/>
  <c r="M32" i="12"/>
  <c r="M42" i="12"/>
  <c r="M34" i="12"/>
  <c r="M73" i="12"/>
  <c r="M67" i="12"/>
  <c r="M62" i="12"/>
  <c r="M79" i="12"/>
  <c r="M59" i="12"/>
  <c r="M61" i="12"/>
  <c r="M18" i="12"/>
  <c r="M17" i="12"/>
  <c r="M55" i="12"/>
  <c r="M54" i="12"/>
  <c r="M50" i="12"/>
  <c r="M57" i="12"/>
  <c r="M74" i="12"/>
  <c r="M19" i="12"/>
  <c r="M39" i="12"/>
  <c r="M69" i="12"/>
  <c r="M56" i="12"/>
  <c r="M14" i="12"/>
  <c r="M76" i="12"/>
  <c r="M41" i="12"/>
  <c r="M23" i="12"/>
  <c r="M31" i="12"/>
  <c r="M24" i="12"/>
  <c r="M28" i="12"/>
  <c r="G45" i="58"/>
  <c r="C43" i="58"/>
  <c r="G48" i="58"/>
  <c r="G47" i="58"/>
  <c r="K50" i="58"/>
  <c r="M32" i="13"/>
  <c r="M63" i="13"/>
  <c r="M41" i="13"/>
  <c r="M21" i="13"/>
  <c r="M22" i="13"/>
  <c r="M42" i="13"/>
  <c r="M19" i="13"/>
  <c r="M62" i="13"/>
  <c r="M17" i="13"/>
  <c r="M77" i="13"/>
  <c r="M54" i="13"/>
  <c r="M27" i="13"/>
  <c r="M57" i="13"/>
  <c r="M69" i="13"/>
  <c r="M78" i="13"/>
  <c r="M61" i="13"/>
  <c r="M52" i="13"/>
  <c r="M23" i="13"/>
  <c r="M56" i="13"/>
  <c r="M60" i="13"/>
  <c r="M29" i="13"/>
  <c r="M34" i="13"/>
  <c r="M80" i="13"/>
  <c r="M74" i="13"/>
  <c r="M14" i="13"/>
  <c r="M73" i="13"/>
  <c r="M70" i="13"/>
  <c r="M71" i="13"/>
  <c r="M65" i="13"/>
  <c r="M68" i="13"/>
  <c r="M24" i="13"/>
  <c r="M33" i="13"/>
  <c r="M50" i="13"/>
  <c r="M58" i="13"/>
  <c r="M30" i="13"/>
  <c r="M15" i="13"/>
  <c r="M25" i="13"/>
  <c r="M49" i="13"/>
  <c r="M66" i="13"/>
  <c r="M55" i="13"/>
  <c r="M39" i="13"/>
  <c r="M67" i="13"/>
  <c r="M59" i="13"/>
  <c r="M13" i="13"/>
  <c r="M18" i="13"/>
  <c r="M76" i="13"/>
  <c r="M79" i="13"/>
  <c r="M26" i="13"/>
  <c r="M64" i="13"/>
  <c r="M31" i="13"/>
  <c r="M16" i="13"/>
  <c r="M20" i="13"/>
  <c r="M28" i="13"/>
  <c r="C57" i="51"/>
  <c r="L80" i="58"/>
  <c r="M43" i="58" s="1"/>
  <c r="K71" i="58"/>
  <c r="M48" i="58"/>
  <c r="M46" i="58"/>
  <c r="M47" i="58"/>
  <c r="M45" i="58"/>
  <c r="C58" i="51"/>
  <c r="E67" i="51"/>
  <c r="C79" i="51"/>
  <c r="C78" i="20"/>
  <c r="K22" i="51"/>
  <c r="K28" i="51"/>
  <c r="I28" i="51"/>
  <c r="D80" i="54"/>
  <c r="C74" i="51"/>
  <c r="C29" i="52"/>
  <c r="C35" i="53"/>
  <c r="E35" i="53"/>
  <c r="L71" i="20"/>
  <c r="K71" i="20" s="1"/>
  <c r="I60" i="20"/>
  <c r="M48" i="20"/>
  <c r="M47" i="20"/>
  <c r="M45" i="20"/>
  <c r="M46" i="20"/>
  <c r="I78" i="20"/>
  <c r="I36" i="51"/>
  <c r="C61" i="51"/>
  <c r="F71" i="20"/>
  <c r="F80" i="20" s="1"/>
  <c r="E80" i="20" s="1"/>
  <c r="E29" i="51"/>
  <c r="G46" i="20"/>
  <c r="G45" i="20"/>
  <c r="G48" i="20"/>
  <c r="E50" i="20"/>
  <c r="C50" i="20"/>
  <c r="E43" i="20"/>
  <c r="G47" i="20"/>
  <c r="E48" i="53"/>
  <c r="J71" i="53"/>
  <c r="M25" i="22"/>
  <c r="M57" i="22"/>
  <c r="M70" i="22"/>
  <c r="K36" i="51"/>
  <c r="M29" i="22"/>
  <c r="M80" i="22"/>
  <c r="M27" i="22"/>
  <c r="M76" i="22"/>
  <c r="M58" i="22"/>
  <c r="M61" i="22"/>
  <c r="M39" i="22"/>
  <c r="M77" i="22"/>
  <c r="M18" i="22"/>
  <c r="M49" i="22"/>
  <c r="M32" i="22"/>
  <c r="M17" i="22"/>
  <c r="M64" i="22"/>
  <c r="M15" i="22"/>
  <c r="M30" i="22"/>
  <c r="M60" i="22"/>
  <c r="M42" i="22"/>
  <c r="M43" i="59"/>
  <c r="M60" i="59"/>
  <c r="M41" i="59"/>
  <c r="M14" i="59"/>
  <c r="M66" i="59"/>
  <c r="M57" i="59"/>
  <c r="M49" i="59"/>
  <c r="M54" i="59"/>
  <c r="M32" i="59"/>
  <c r="M52" i="59"/>
  <c r="M59" i="59"/>
  <c r="M58" i="59"/>
  <c r="M71" i="59"/>
  <c r="M76" i="59"/>
  <c r="M50" i="59"/>
  <c r="M67" i="59"/>
  <c r="M79" i="59"/>
  <c r="M39" i="59"/>
  <c r="M69" i="59"/>
  <c r="I80" i="59"/>
  <c r="K80" i="59"/>
  <c r="M73" i="59"/>
  <c r="M65" i="59"/>
  <c r="M42" i="59"/>
  <c r="M77" i="59"/>
  <c r="M26" i="59"/>
  <c r="M70" i="59"/>
  <c r="M62" i="59"/>
  <c r="M20" i="59"/>
  <c r="M80" i="59"/>
  <c r="M55" i="59"/>
  <c r="M27" i="59"/>
  <c r="M18" i="59"/>
  <c r="M24" i="59"/>
  <c r="M63" i="59"/>
  <c r="M56" i="59"/>
  <c r="M61" i="59"/>
  <c r="M22" i="59"/>
  <c r="M74" i="59"/>
  <c r="M64" i="59"/>
  <c r="M68" i="59"/>
  <c r="M78" i="59"/>
  <c r="M23" i="59"/>
  <c r="M28" i="59"/>
  <c r="M13" i="59"/>
  <c r="M31" i="59"/>
  <c r="M29" i="59"/>
  <c r="M19" i="59"/>
  <c r="M33" i="59"/>
  <c r="M16" i="59"/>
  <c r="M25" i="59"/>
  <c r="M21" i="59"/>
  <c r="M30" i="59"/>
  <c r="M34" i="59"/>
  <c r="M24" i="22"/>
  <c r="M22" i="22"/>
  <c r="M28" i="22"/>
  <c r="M69" i="22"/>
  <c r="M41" i="22"/>
  <c r="M34" i="22"/>
  <c r="M31" i="22"/>
  <c r="M79" i="22"/>
  <c r="M23" i="22"/>
  <c r="M73" i="22"/>
  <c r="M54" i="22"/>
  <c r="M63" i="22"/>
  <c r="M19" i="22"/>
  <c r="M62" i="22"/>
  <c r="M43" i="22"/>
  <c r="M50" i="22"/>
  <c r="M74" i="22"/>
  <c r="M33" i="22"/>
  <c r="M71" i="22"/>
  <c r="M20" i="22"/>
  <c r="M55" i="22"/>
  <c r="M16" i="22"/>
  <c r="M14" i="22"/>
  <c r="M68" i="22"/>
  <c r="M26" i="22"/>
  <c r="M66" i="22"/>
  <c r="M13" i="22"/>
  <c r="M17" i="59"/>
  <c r="I64" i="51"/>
  <c r="I35" i="52"/>
  <c r="E25" i="51"/>
  <c r="K59" i="51"/>
  <c r="I57" i="58"/>
  <c r="I41" i="53"/>
  <c r="I26" i="51"/>
  <c r="E67" i="53"/>
  <c r="G76" i="25"/>
  <c r="G69" i="25"/>
  <c r="G13" i="25"/>
  <c r="G68" i="25"/>
  <c r="G73" i="25"/>
  <c r="G70" i="25"/>
  <c r="G21" i="25"/>
  <c r="G79" i="25"/>
  <c r="G39" i="25"/>
  <c r="G15" i="25"/>
  <c r="G17" i="25"/>
  <c r="G29" i="25"/>
  <c r="G16" i="25"/>
  <c r="G30" i="25"/>
  <c r="G22" i="25"/>
  <c r="G49" i="25"/>
  <c r="G18" i="25"/>
  <c r="G59" i="25"/>
  <c r="G66" i="25"/>
  <c r="G25" i="25"/>
  <c r="G28" i="25"/>
  <c r="G14" i="25"/>
  <c r="G42" i="25"/>
  <c r="G43" i="25"/>
  <c r="G62" i="25"/>
  <c r="G31" i="25"/>
  <c r="G57" i="25"/>
  <c r="G20" i="25"/>
  <c r="G23" i="25"/>
  <c r="G41" i="25"/>
  <c r="G65" i="25"/>
  <c r="G34" i="25"/>
  <c r="G27" i="25"/>
  <c r="G77" i="25"/>
  <c r="G19" i="25"/>
  <c r="G32" i="25"/>
  <c r="G64" i="25"/>
  <c r="G78" i="25"/>
  <c r="G61" i="25"/>
  <c r="G58" i="25"/>
  <c r="G56" i="25"/>
  <c r="G67" i="25"/>
  <c r="G55" i="25"/>
  <c r="G24" i="25"/>
  <c r="G80" i="25"/>
  <c r="G33" i="25"/>
  <c r="G26" i="25"/>
  <c r="G63" i="25"/>
  <c r="G54" i="25"/>
  <c r="G52" i="25"/>
  <c r="G74" i="25"/>
  <c r="G60" i="25"/>
  <c r="G50" i="25"/>
  <c r="I64" i="53"/>
  <c r="I77" i="51"/>
  <c r="K49" i="53"/>
  <c r="K22" i="52"/>
  <c r="E67" i="52"/>
  <c r="I76" i="52"/>
  <c r="J80" i="53"/>
  <c r="M48" i="53" s="1"/>
  <c r="L71" i="53"/>
  <c r="E59" i="53"/>
  <c r="E47" i="52"/>
  <c r="E36" i="52"/>
  <c r="C20" i="51"/>
  <c r="G62" i="27"/>
  <c r="G80" i="27"/>
  <c r="G70" i="27"/>
  <c r="G69" i="27"/>
  <c r="G65" i="27"/>
  <c r="G23" i="27"/>
  <c r="G59" i="27"/>
  <c r="G15" i="27"/>
  <c r="G74" i="27"/>
  <c r="G63" i="27"/>
  <c r="G60" i="27"/>
  <c r="G19" i="27"/>
  <c r="G50" i="27"/>
  <c r="G79" i="27"/>
  <c r="G41" i="27"/>
  <c r="G14" i="27"/>
  <c r="G42" i="27"/>
  <c r="G67" i="27"/>
  <c r="G78" i="27"/>
  <c r="G71" i="27"/>
  <c r="G73" i="27"/>
  <c r="G55" i="27"/>
  <c r="G61" i="27"/>
  <c r="G20" i="27"/>
  <c r="G26" i="27"/>
  <c r="G49" i="27"/>
  <c r="G34" i="27"/>
  <c r="G54" i="27"/>
  <c r="G22" i="27"/>
  <c r="G18" i="27"/>
  <c r="G39" i="27"/>
  <c r="G76" i="27"/>
  <c r="G52" i="27"/>
  <c r="G32" i="27"/>
  <c r="G77" i="27"/>
  <c r="G13" i="27"/>
  <c r="G33" i="27"/>
  <c r="G25" i="27"/>
  <c r="G17" i="27"/>
  <c r="G66" i="27"/>
  <c r="G58" i="27"/>
  <c r="G27" i="27"/>
  <c r="G64" i="27"/>
  <c r="G68" i="27"/>
  <c r="G56" i="27"/>
  <c r="G57" i="27"/>
  <c r="G29" i="27"/>
  <c r="G31" i="27"/>
  <c r="G24" i="27"/>
  <c r="G16" i="27"/>
  <c r="G28" i="27"/>
  <c r="G30" i="27"/>
  <c r="G21" i="27"/>
  <c r="K58" i="53"/>
  <c r="K68" i="53"/>
  <c r="K52" i="51"/>
  <c r="K15" i="51"/>
  <c r="E47" i="53"/>
  <c r="I78" i="51"/>
  <c r="I66" i="53"/>
  <c r="K66" i="53"/>
  <c r="G47" i="32"/>
  <c r="G64" i="28"/>
  <c r="G78" i="28"/>
  <c r="G42" i="28"/>
  <c r="G34" i="28"/>
  <c r="G33" i="28"/>
  <c r="G69" i="28"/>
  <c r="G61" i="28"/>
  <c r="G56" i="28"/>
  <c r="G67" i="28"/>
  <c r="G15" i="28"/>
  <c r="G21" i="28"/>
  <c r="G65" i="28"/>
  <c r="G58" i="28"/>
  <c r="G55" i="28"/>
  <c r="G73" i="28"/>
  <c r="G19" i="28"/>
  <c r="G63" i="28"/>
  <c r="G14" i="28"/>
  <c r="G41" i="28"/>
  <c r="G29" i="28"/>
  <c r="G26" i="28"/>
  <c r="G60" i="28"/>
  <c r="G23" i="28"/>
  <c r="G50" i="28"/>
  <c r="G17" i="28"/>
  <c r="G52" i="28"/>
  <c r="G13" i="28"/>
  <c r="G66" i="28"/>
  <c r="G80" i="28"/>
  <c r="G25" i="28"/>
  <c r="G79" i="28"/>
  <c r="G18" i="28"/>
  <c r="G68" i="28"/>
  <c r="G76" i="28"/>
  <c r="G39" i="28"/>
  <c r="G70" i="28"/>
  <c r="G71" i="28"/>
  <c r="G54" i="28"/>
  <c r="G77" i="28"/>
  <c r="G74" i="28"/>
  <c r="G16" i="28"/>
  <c r="G49" i="28"/>
  <c r="G30" i="28"/>
  <c r="G59" i="28"/>
  <c r="G27" i="28"/>
  <c r="G32" i="28"/>
  <c r="G57" i="28"/>
  <c r="G62" i="28"/>
  <c r="G22" i="28"/>
  <c r="G20" i="28"/>
  <c r="G31" i="28"/>
  <c r="G24" i="28"/>
  <c r="G28" i="28"/>
  <c r="G46" i="32"/>
  <c r="K65" i="51"/>
  <c r="K46" i="52"/>
  <c r="I62" i="51"/>
  <c r="K39" i="51"/>
  <c r="I55" i="51"/>
  <c r="K47" i="53"/>
  <c r="I73" i="53"/>
  <c r="F78" i="53"/>
  <c r="C78" i="53" s="1"/>
  <c r="K60" i="32"/>
  <c r="I63" i="53"/>
  <c r="K65" i="53"/>
  <c r="J60" i="52"/>
  <c r="J71" i="52" s="1"/>
  <c r="I63" i="51"/>
  <c r="K22" i="53"/>
  <c r="G45" i="32"/>
  <c r="C71" i="32"/>
  <c r="E71" i="32"/>
  <c r="C60" i="32"/>
  <c r="F60" i="53"/>
  <c r="F71" i="53" s="1"/>
  <c r="E71" i="53" s="1"/>
  <c r="E79" i="52"/>
  <c r="E48" i="52"/>
  <c r="E60" i="32"/>
  <c r="C51" i="53"/>
  <c r="E73" i="52"/>
  <c r="F78" i="51"/>
  <c r="E78" i="51" s="1"/>
  <c r="C14" i="52"/>
  <c r="I61" i="52"/>
  <c r="K59" i="52"/>
  <c r="I60" i="53"/>
  <c r="K79" i="51"/>
  <c r="K47" i="51"/>
  <c r="M51" i="51"/>
  <c r="K57" i="52"/>
  <c r="K35" i="52"/>
  <c r="I26" i="52"/>
  <c r="C63" i="52"/>
  <c r="E46" i="51"/>
  <c r="E69" i="51"/>
  <c r="E15" i="51"/>
  <c r="E65" i="53"/>
  <c r="E54" i="52"/>
  <c r="E61" i="53"/>
  <c r="F77" i="52"/>
  <c r="E77" i="52" s="1"/>
  <c r="E73" i="51"/>
  <c r="C56" i="53"/>
  <c r="E56" i="53"/>
  <c r="C66" i="51"/>
  <c r="E20" i="52"/>
  <c r="E63" i="51"/>
  <c r="E14" i="53"/>
  <c r="C62" i="53"/>
  <c r="F62" i="52"/>
  <c r="E62" i="52" s="1"/>
  <c r="E73" i="53"/>
  <c r="C51" i="51"/>
  <c r="E65" i="51"/>
  <c r="C45" i="53"/>
  <c r="E51" i="51"/>
  <c r="I79" i="53"/>
  <c r="M51" i="53"/>
  <c r="L79" i="52"/>
  <c r="I79" i="52" s="1"/>
  <c r="L47" i="52"/>
  <c r="I47" i="52" s="1"/>
  <c r="J50" i="52"/>
  <c r="I71" i="32"/>
  <c r="K78" i="32"/>
  <c r="I78" i="32"/>
  <c r="H50" i="52"/>
  <c r="L48" i="52"/>
  <c r="I60" i="32"/>
  <c r="K50" i="32"/>
  <c r="L67" i="52"/>
  <c r="I67" i="52" s="1"/>
  <c r="K46" i="51"/>
  <c r="K77" i="52"/>
  <c r="K60" i="53"/>
  <c r="I51" i="52"/>
  <c r="I54" i="52"/>
  <c r="I45" i="52"/>
  <c r="L63" i="52"/>
  <c r="K63" i="52" s="1"/>
  <c r="I55" i="53"/>
  <c r="L73" i="52"/>
  <c r="K73" i="52" s="1"/>
  <c r="K67" i="51"/>
  <c r="I52" i="52"/>
  <c r="L41" i="52"/>
  <c r="K41" i="52" s="1"/>
  <c r="L55" i="52"/>
  <c r="K55" i="52" s="1"/>
  <c r="K62" i="52"/>
  <c r="K79" i="53"/>
  <c r="L60" i="51"/>
  <c r="I60" i="51" s="1"/>
  <c r="L58" i="52"/>
  <c r="I58" i="52" s="1"/>
  <c r="K39" i="53"/>
  <c r="H60" i="52"/>
  <c r="H71" i="52" s="1"/>
  <c r="L65" i="52"/>
  <c r="I65" i="52" s="1"/>
  <c r="L78" i="53"/>
  <c r="K67" i="53"/>
  <c r="L70" i="52"/>
  <c r="I70" i="52" s="1"/>
  <c r="I77" i="52"/>
  <c r="L68" i="52"/>
  <c r="I68" i="52" s="1"/>
  <c r="L39" i="52"/>
  <c r="I39" i="52" s="1"/>
  <c r="K48" i="53"/>
  <c r="L50" i="53"/>
  <c r="I50" i="53" s="1"/>
  <c r="K70" i="51"/>
  <c r="K48" i="51"/>
  <c r="L50" i="51"/>
  <c r="K50" i="51" s="1"/>
  <c r="M36" i="52"/>
  <c r="I36" i="52"/>
  <c r="M35" i="51"/>
  <c r="I35" i="51"/>
  <c r="K36" i="52"/>
  <c r="K29" i="52"/>
  <c r="L17" i="52"/>
  <c r="K17" i="52" s="1"/>
  <c r="M55" i="24"/>
  <c r="M57" i="24"/>
  <c r="M17" i="24"/>
  <c r="M63" i="24"/>
  <c r="M50" i="24"/>
  <c r="M61" i="24"/>
  <c r="M41" i="24"/>
  <c r="M60" i="24"/>
  <c r="M20" i="24"/>
  <c r="M69" i="24"/>
  <c r="M34" i="24"/>
  <c r="M64" i="24"/>
  <c r="M66" i="24"/>
  <c r="M29" i="24"/>
  <c r="M52" i="24"/>
  <c r="M68" i="24"/>
  <c r="M14" i="24"/>
  <c r="M18" i="24"/>
  <c r="M16" i="24"/>
  <c r="M21" i="24"/>
  <c r="M80" i="24"/>
  <c r="M31" i="24"/>
  <c r="M26" i="24"/>
  <c r="M30" i="24"/>
  <c r="M42" i="24"/>
  <c r="M78" i="24"/>
  <c r="M22" i="24"/>
  <c r="M65" i="24"/>
  <c r="M79" i="24"/>
  <c r="M70" i="24"/>
  <c r="M59" i="24"/>
  <c r="M71" i="24"/>
  <c r="M77" i="24"/>
  <c r="M58" i="24"/>
  <c r="M27" i="24"/>
  <c r="M56" i="24"/>
  <c r="M49" i="24"/>
  <c r="M24" i="24"/>
  <c r="M67" i="24"/>
  <c r="M54" i="24"/>
  <c r="M32" i="24"/>
  <c r="M15" i="24"/>
  <c r="M13" i="24"/>
  <c r="M39" i="24"/>
  <c r="M73" i="24"/>
  <c r="M25" i="24"/>
  <c r="M62" i="24"/>
  <c r="M28" i="24"/>
  <c r="M74" i="24"/>
  <c r="M33" i="24"/>
  <c r="M76" i="24"/>
  <c r="M19" i="24"/>
  <c r="M23" i="24"/>
  <c r="K21" i="53"/>
  <c r="L24" i="52"/>
  <c r="K24" i="52" s="1"/>
  <c r="I24" i="51"/>
  <c r="I33" i="51"/>
  <c r="L80" i="32"/>
  <c r="K80" i="32" s="1"/>
  <c r="I25" i="51"/>
  <c r="I23" i="53"/>
  <c r="L43" i="51"/>
  <c r="I43" i="51" s="1"/>
  <c r="I21" i="53"/>
  <c r="I24" i="53"/>
  <c r="K20" i="53"/>
  <c r="L25" i="52"/>
  <c r="K25" i="52" s="1"/>
  <c r="K33" i="51"/>
  <c r="I18" i="53"/>
  <c r="I28" i="52"/>
  <c r="I20" i="53"/>
  <c r="K25" i="51"/>
  <c r="I43" i="32"/>
  <c r="K23" i="53"/>
  <c r="J80" i="51"/>
  <c r="H80" i="51"/>
  <c r="M48" i="32"/>
  <c r="M45" i="32"/>
  <c r="M46" i="32"/>
  <c r="M47" i="32"/>
  <c r="L19" i="52"/>
  <c r="K19" i="52" s="1"/>
  <c r="L23" i="52"/>
  <c r="I33" i="53"/>
  <c r="I25" i="53"/>
  <c r="H43" i="52"/>
  <c r="L33" i="52"/>
  <c r="K33" i="52" s="1"/>
  <c r="I19" i="51"/>
  <c r="I16" i="52"/>
  <c r="I13" i="51"/>
  <c r="L21" i="52"/>
  <c r="L43" i="53"/>
  <c r="K13" i="53"/>
  <c r="L13" i="52"/>
  <c r="K21" i="51"/>
  <c r="K43" i="32"/>
  <c r="I19" i="53"/>
  <c r="K25" i="53"/>
  <c r="H80" i="53"/>
  <c r="I17" i="53"/>
  <c r="I15" i="52"/>
  <c r="I31" i="52"/>
  <c r="I20" i="52"/>
  <c r="I23" i="51"/>
  <c r="K20" i="51"/>
  <c r="I18" i="51"/>
  <c r="M43" i="24"/>
  <c r="K33" i="53"/>
  <c r="I32" i="52"/>
  <c r="I17" i="51"/>
  <c r="K13" i="51"/>
  <c r="I29" i="52"/>
  <c r="L18" i="52"/>
  <c r="K18" i="52" s="1"/>
  <c r="I30" i="52"/>
  <c r="F65" i="52"/>
  <c r="E65" i="52" s="1"/>
  <c r="E74" i="53"/>
  <c r="F50" i="51"/>
  <c r="C50" i="51" s="1"/>
  <c r="E49" i="51"/>
  <c r="C55" i="53"/>
  <c r="B60" i="52"/>
  <c r="B71" i="52" s="1"/>
  <c r="D71" i="51"/>
  <c r="D60" i="52"/>
  <c r="D71" i="52" s="1"/>
  <c r="F55" i="52"/>
  <c r="C55" i="52" s="1"/>
  <c r="B78" i="52"/>
  <c r="F58" i="52"/>
  <c r="E58" i="52" s="1"/>
  <c r="E51" i="53"/>
  <c r="B50" i="52"/>
  <c r="F49" i="52"/>
  <c r="C49" i="52" s="1"/>
  <c r="F60" i="51"/>
  <c r="E60" i="51" s="1"/>
  <c r="C55" i="51"/>
  <c r="F74" i="52"/>
  <c r="D78" i="52"/>
  <c r="F45" i="52"/>
  <c r="E45" i="52" s="1"/>
  <c r="E55" i="53"/>
  <c r="C74" i="53"/>
  <c r="F61" i="52"/>
  <c r="C61" i="52" s="1"/>
  <c r="F71" i="58"/>
  <c r="E60" i="58"/>
  <c r="C60" i="58"/>
  <c r="C58" i="53"/>
  <c r="E69" i="53"/>
  <c r="E57" i="52"/>
  <c r="F69" i="52"/>
  <c r="E69" i="52" s="1"/>
  <c r="F51" i="52"/>
  <c r="G51" i="52" s="1"/>
  <c r="F50" i="53"/>
  <c r="E50" i="53" s="1"/>
  <c r="E49" i="53"/>
  <c r="E41" i="51"/>
  <c r="E41" i="53"/>
  <c r="F41" i="52"/>
  <c r="C41" i="52" s="1"/>
  <c r="E36" i="51"/>
  <c r="G36" i="51"/>
  <c r="G35" i="52"/>
  <c r="E35" i="52"/>
  <c r="C36" i="52"/>
  <c r="C36" i="51"/>
  <c r="F30" i="52"/>
  <c r="F15" i="52"/>
  <c r="C15" i="53"/>
  <c r="F31" i="52"/>
  <c r="C31" i="52" s="1"/>
  <c r="E22" i="52"/>
  <c r="G17" i="24"/>
  <c r="G14" i="24"/>
  <c r="G74" i="24"/>
  <c r="G66" i="24"/>
  <c r="G58" i="24"/>
  <c r="G32" i="24"/>
  <c r="G73" i="24"/>
  <c r="G80" i="24"/>
  <c r="G39" i="24"/>
  <c r="G77" i="24"/>
  <c r="G69" i="24"/>
  <c r="G68" i="24"/>
  <c r="G56" i="24"/>
  <c r="G50" i="24"/>
  <c r="G42" i="24"/>
  <c r="G15" i="24"/>
  <c r="G64" i="24"/>
  <c r="G25" i="24"/>
  <c r="G67" i="24"/>
  <c r="G57" i="24"/>
  <c r="G21" i="24"/>
  <c r="G30" i="24"/>
  <c r="G13" i="24"/>
  <c r="G76" i="24"/>
  <c r="G61" i="24"/>
  <c r="G70" i="24"/>
  <c r="G19" i="24"/>
  <c r="G28" i="24"/>
  <c r="G54" i="24"/>
  <c r="G26" i="24"/>
  <c r="G65" i="24"/>
  <c r="G49" i="24"/>
  <c r="G24" i="24"/>
  <c r="G71" i="24"/>
  <c r="G78" i="24"/>
  <c r="G22" i="24"/>
  <c r="G23" i="24"/>
  <c r="G29" i="24"/>
  <c r="G20" i="24"/>
  <c r="G63" i="24"/>
  <c r="G62" i="24"/>
  <c r="G41" i="24"/>
  <c r="G55" i="24"/>
  <c r="G31" i="24"/>
  <c r="G52" i="24"/>
  <c r="G79" i="24"/>
  <c r="G59" i="24"/>
  <c r="G16" i="24"/>
  <c r="G60" i="24"/>
  <c r="G27" i="24"/>
  <c r="G33" i="24"/>
  <c r="G34" i="24"/>
  <c r="G18" i="24"/>
  <c r="F32" i="52"/>
  <c r="C33" i="52"/>
  <c r="C21" i="53"/>
  <c r="E26" i="53"/>
  <c r="C19" i="52"/>
  <c r="E31" i="51"/>
  <c r="E30" i="53"/>
  <c r="C15" i="52"/>
  <c r="B43" i="52"/>
  <c r="E27" i="51"/>
  <c r="F43" i="53"/>
  <c r="C43" i="53" s="1"/>
  <c r="C13" i="53"/>
  <c r="E17" i="53"/>
  <c r="F26" i="52"/>
  <c r="C26" i="52" s="1"/>
  <c r="F34" i="52"/>
  <c r="E34" i="52" s="1"/>
  <c r="B80" i="53"/>
  <c r="F43" i="51"/>
  <c r="C43" i="51" s="1"/>
  <c r="F18" i="52"/>
  <c r="E18" i="52" s="1"/>
  <c r="C18" i="51"/>
  <c r="F13" i="52"/>
  <c r="E13" i="52" s="1"/>
  <c r="D43" i="52"/>
  <c r="C17" i="53"/>
  <c r="F21" i="52"/>
  <c r="F16" i="52"/>
  <c r="E16" i="52" s="1"/>
  <c r="C26" i="53"/>
  <c r="F80" i="32"/>
  <c r="G43" i="32" s="1"/>
  <c r="E43" i="32"/>
  <c r="E23" i="53"/>
  <c r="C21" i="51"/>
  <c r="C34" i="53"/>
  <c r="E32" i="53"/>
  <c r="C18" i="53"/>
  <c r="B80" i="51"/>
  <c r="C22" i="52"/>
  <c r="D80" i="53"/>
  <c r="G43" i="24"/>
  <c r="E33" i="52"/>
  <c r="F23" i="52"/>
  <c r="F17" i="52"/>
  <c r="C17" i="52" s="1"/>
  <c r="E21" i="53"/>
  <c r="C16" i="53"/>
  <c r="E19" i="53"/>
  <c r="E23" i="51"/>
  <c r="E26" i="51"/>
  <c r="K80" i="60" l="1"/>
  <c r="M25" i="60"/>
  <c r="M23" i="60"/>
  <c r="M21" i="60"/>
  <c r="M58" i="60"/>
  <c r="M29" i="60"/>
  <c r="M52" i="60"/>
  <c r="M70" i="60"/>
  <c r="M59" i="60"/>
  <c r="M13" i="60"/>
  <c r="M69" i="60"/>
  <c r="M32" i="60"/>
  <c r="M80" i="60"/>
  <c r="M17" i="60"/>
  <c r="M71" i="60"/>
  <c r="M19" i="60"/>
  <c r="M26" i="60"/>
  <c r="M76" i="60"/>
  <c r="M56" i="60"/>
  <c r="M31" i="60"/>
  <c r="M74" i="60"/>
  <c r="M30" i="60"/>
  <c r="M65" i="60"/>
  <c r="M55" i="60"/>
  <c r="M64" i="60"/>
  <c r="M57" i="60"/>
  <c r="M41" i="60"/>
  <c r="M79" i="60"/>
  <c r="M22" i="60"/>
  <c r="M18" i="60"/>
  <c r="M54" i="60"/>
  <c r="M27" i="60"/>
  <c r="M34" i="60"/>
  <c r="M14" i="60"/>
  <c r="M28" i="60"/>
  <c r="M33" i="60"/>
  <c r="M77" i="60"/>
  <c r="M63" i="60"/>
  <c r="I80" i="60"/>
  <c r="M68" i="60"/>
  <c r="M43" i="60"/>
  <c r="F80" i="1"/>
  <c r="C80" i="1" s="1"/>
  <c r="E71" i="60"/>
  <c r="C71" i="60"/>
  <c r="F80" i="60"/>
  <c r="E78" i="53"/>
  <c r="G26" i="4"/>
  <c r="G22" i="4"/>
  <c r="G14" i="4"/>
  <c r="G34" i="4"/>
  <c r="G24" i="4"/>
  <c r="G21" i="4"/>
  <c r="G19" i="4"/>
  <c r="G30" i="4"/>
  <c r="G57" i="4"/>
  <c r="G25" i="4"/>
  <c r="G16" i="4"/>
  <c r="G67" i="4"/>
  <c r="G49" i="4"/>
  <c r="G20" i="4"/>
  <c r="G73" i="4"/>
  <c r="G77" i="4"/>
  <c r="G79" i="4"/>
  <c r="G76" i="4"/>
  <c r="G32" i="4"/>
  <c r="G64" i="4"/>
  <c r="G15" i="4"/>
  <c r="G23" i="4"/>
  <c r="G58" i="4"/>
  <c r="G17" i="4"/>
  <c r="G29" i="4"/>
  <c r="G41" i="4"/>
  <c r="G55" i="4"/>
  <c r="G28" i="4"/>
  <c r="G54" i="4"/>
  <c r="G27" i="4"/>
  <c r="G80" i="4"/>
  <c r="G13" i="4"/>
  <c r="G52" i="4"/>
  <c r="G31" i="4"/>
  <c r="G63" i="4"/>
  <c r="G65" i="4"/>
  <c r="G18" i="4"/>
  <c r="G59" i="4"/>
  <c r="G74" i="4"/>
  <c r="G61" i="4"/>
  <c r="G69" i="4"/>
  <c r="G68" i="4"/>
  <c r="G33" i="4"/>
  <c r="G42" i="4"/>
  <c r="G62" i="4"/>
  <c r="G43" i="4"/>
  <c r="G39" i="4"/>
  <c r="G50" i="4"/>
  <c r="G56" i="4"/>
  <c r="G78" i="4"/>
  <c r="G66" i="4"/>
  <c r="G70" i="4"/>
  <c r="G60" i="4"/>
  <c r="G71" i="4"/>
  <c r="I71" i="1"/>
  <c r="L80" i="1"/>
  <c r="M47" i="1"/>
  <c r="M45" i="1"/>
  <c r="M46" i="1"/>
  <c r="M48" i="1"/>
  <c r="G77" i="1"/>
  <c r="G42" i="1"/>
  <c r="G26" i="1"/>
  <c r="G20" i="1"/>
  <c r="G57" i="1"/>
  <c r="G18" i="1"/>
  <c r="G21" i="1"/>
  <c r="G30" i="1"/>
  <c r="G41" i="1"/>
  <c r="G61" i="1"/>
  <c r="G80" i="1"/>
  <c r="G33" i="1"/>
  <c r="G65" i="1"/>
  <c r="G39" i="1"/>
  <c r="G62" i="1"/>
  <c r="G70" i="1"/>
  <c r="G43" i="1"/>
  <c r="G60" i="1"/>
  <c r="E50" i="54"/>
  <c r="M51" i="52"/>
  <c r="K71" i="36"/>
  <c r="L80" i="36"/>
  <c r="K50" i="54"/>
  <c r="J80" i="54"/>
  <c r="K71" i="54"/>
  <c r="K78" i="54"/>
  <c r="L80" i="54"/>
  <c r="M47" i="36"/>
  <c r="M45" i="36"/>
  <c r="M46" i="36"/>
  <c r="M48" i="36"/>
  <c r="I74" i="52"/>
  <c r="K60" i="54"/>
  <c r="K43" i="54"/>
  <c r="G48" i="36"/>
  <c r="E80" i="36"/>
  <c r="G46" i="36"/>
  <c r="G47" i="36"/>
  <c r="G45" i="36"/>
  <c r="C80" i="36"/>
  <c r="G24" i="36"/>
  <c r="G66" i="36"/>
  <c r="G33" i="36"/>
  <c r="G67" i="36"/>
  <c r="G62" i="36"/>
  <c r="G19" i="36"/>
  <c r="G23" i="36"/>
  <c r="G55" i="36"/>
  <c r="G76" i="36"/>
  <c r="G34" i="36"/>
  <c r="G15" i="36"/>
  <c r="G17" i="36"/>
  <c r="G14" i="36"/>
  <c r="G13" i="36"/>
  <c r="G22" i="36"/>
  <c r="G70" i="36"/>
  <c r="G16" i="36"/>
  <c r="G59" i="36"/>
  <c r="G29" i="36"/>
  <c r="G25" i="36"/>
  <c r="G80" i="36"/>
  <c r="G18" i="36"/>
  <c r="G21" i="36"/>
  <c r="G30" i="36"/>
  <c r="G26" i="36"/>
  <c r="G27" i="36"/>
  <c r="G20" i="36"/>
  <c r="G31" i="36"/>
  <c r="G69" i="36"/>
  <c r="G32" i="36"/>
  <c r="G41" i="36"/>
  <c r="G52" i="36"/>
  <c r="G42" i="36"/>
  <c r="G77" i="36"/>
  <c r="G28" i="36"/>
  <c r="G63" i="36"/>
  <c r="G73" i="36"/>
  <c r="G39" i="36"/>
  <c r="G68" i="36"/>
  <c r="G56" i="36"/>
  <c r="G57" i="36"/>
  <c r="G58" i="36"/>
  <c r="G65" i="36"/>
  <c r="G43" i="36"/>
  <c r="G49" i="36"/>
  <c r="G54" i="36"/>
  <c r="G74" i="36"/>
  <c r="G64" i="36"/>
  <c r="G79" i="36"/>
  <c r="G61" i="36"/>
  <c r="C78" i="54"/>
  <c r="E78" i="54"/>
  <c r="C60" i="54"/>
  <c r="E60" i="54"/>
  <c r="F71" i="54"/>
  <c r="G78" i="36"/>
  <c r="G14" i="59"/>
  <c r="G55" i="59"/>
  <c r="G23" i="59"/>
  <c r="G39" i="59"/>
  <c r="G76" i="59"/>
  <c r="G49" i="59"/>
  <c r="G50" i="59"/>
  <c r="G74" i="59"/>
  <c r="G77" i="59"/>
  <c r="G24" i="59"/>
  <c r="G54" i="59"/>
  <c r="G25" i="59"/>
  <c r="G70" i="59"/>
  <c r="G28" i="59"/>
  <c r="G61" i="59"/>
  <c r="G80" i="59"/>
  <c r="G73" i="59"/>
  <c r="E80" i="59"/>
  <c r="G62" i="59"/>
  <c r="G57" i="59"/>
  <c r="C80" i="59"/>
  <c r="G21" i="59"/>
  <c r="G31" i="59"/>
  <c r="G16" i="59"/>
  <c r="G52" i="59"/>
  <c r="G20" i="59"/>
  <c r="G69" i="59"/>
  <c r="G78" i="59"/>
  <c r="G22" i="59"/>
  <c r="G18" i="59"/>
  <c r="G27" i="59"/>
  <c r="G19" i="59"/>
  <c r="G26" i="59"/>
  <c r="G79" i="59"/>
  <c r="G30" i="59"/>
  <c r="G29" i="59"/>
  <c r="G59" i="59"/>
  <c r="G43" i="59"/>
  <c r="G66" i="59"/>
  <c r="G41" i="59"/>
  <c r="G68" i="59"/>
  <c r="G60" i="59"/>
  <c r="G65" i="59"/>
  <c r="G58" i="59"/>
  <c r="G63" i="59"/>
  <c r="G56" i="59"/>
  <c r="G13" i="59"/>
  <c r="G17" i="59"/>
  <c r="G42" i="59"/>
  <c r="G67" i="59"/>
  <c r="G34" i="59"/>
  <c r="G64" i="59"/>
  <c r="G33" i="59"/>
  <c r="G32" i="59"/>
  <c r="G15" i="59"/>
  <c r="G71" i="59"/>
  <c r="G29" i="38"/>
  <c r="G54" i="38"/>
  <c r="G55" i="38"/>
  <c r="G19" i="38"/>
  <c r="G16" i="38"/>
  <c r="G21" i="38"/>
  <c r="G28" i="38"/>
  <c r="G25" i="38"/>
  <c r="G73" i="38"/>
  <c r="G23" i="38"/>
  <c r="G30" i="38"/>
  <c r="G62" i="38"/>
  <c r="G27" i="38"/>
  <c r="G64" i="38"/>
  <c r="G61" i="38"/>
  <c r="G13" i="38"/>
  <c r="G33" i="38"/>
  <c r="G18" i="38"/>
  <c r="G70" i="38"/>
  <c r="G17" i="38"/>
  <c r="G66" i="38"/>
  <c r="G26" i="38"/>
  <c r="G43" i="38"/>
  <c r="G59" i="38"/>
  <c r="G56" i="38"/>
  <c r="G24" i="38"/>
  <c r="G76" i="38"/>
  <c r="G41" i="38"/>
  <c r="G80" i="38"/>
  <c r="G15" i="38"/>
  <c r="G65" i="38"/>
  <c r="G32" i="38"/>
  <c r="G68" i="38"/>
  <c r="G42" i="38"/>
  <c r="G49" i="38"/>
  <c r="G63" i="38"/>
  <c r="G52" i="38"/>
  <c r="G50" i="38"/>
  <c r="G34" i="38"/>
  <c r="G31" i="38"/>
  <c r="G74" i="38"/>
  <c r="G22" i="38"/>
  <c r="G79" i="38"/>
  <c r="G20" i="38"/>
  <c r="G69" i="38"/>
  <c r="G14" i="38"/>
  <c r="G77" i="38"/>
  <c r="G57" i="38"/>
  <c r="G39" i="38"/>
  <c r="G67" i="38"/>
  <c r="G58" i="38"/>
  <c r="G78" i="38"/>
  <c r="G60" i="38"/>
  <c r="G71" i="36"/>
  <c r="M65" i="58"/>
  <c r="M27" i="58"/>
  <c r="M64" i="58"/>
  <c r="M32" i="58"/>
  <c r="M76" i="58"/>
  <c r="G18" i="20"/>
  <c r="M34" i="58"/>
  <c r="M17" i="58"/>
  <c r="M30" i="58"/>
  <c r="M78" i="58"/>
  <c r="M20" i="58"/>
  <c r="M42" i="58"/>
  <c r="M24" i="58"/>
  <c r="M31" i="58"/>
  <c r="M23" i="58"/>
  <c r="M54" i="58"/>
  <c r="M19" i="58"/>
  <c r="M74" i="58"/>
  <c r="K80" i="58"/>
  <c r="M26" i="58"/>
  <c r="M55" i="58"/>
  <c r="M41" i="58"/>
  <c r="M79" i="58"/>
  <c r="M80" i="58"/>
  <c r="M22" i="58"/>
  <c r="M63" i="58"/>
  <c r="M39" i="58"/>
  <c r="M14" i="58"/>
  <c r="M15" i="58"/>
  <c r="M28" i="58"/>
  <c r="M25" i="58"/>
  <c r="M16" i="58"/>
  <c r="M60" i="58"/>
  <c r="M77" i="58"/>
  <c r="M56" i="58"/>
  <c r="M71" i="58"/>
  <c r="M62" i="58"/>
  <c r="M73" i="58"/>
  <c r="M29" i="58"/>
  <c r="M58" i="58"/>
  <c r="M70" i="58"/>
  <c r="M59" i="58"/>
  <c r="M57" i="58"/>
  <c r="M50" i="58"/>
  <c r="M68" i="58"/>
  <c r="M66" i="58"/>
  <c r="M69" i="58"/>
  <c r="M33" i="58"/>
  <c r="M67" i="58"/>
  <c r="M18" i="58"/>
  <c r="M49" i="58"/>
  <c r="M21" i="58"/>
  <c r="M13" i="58"/>
  <c r="I80" i="58"/>
  <c r="M52" i="58"/>
  <c r="M61" i="58"/>
  <c r="G74" i="20"/>
  <c r="G48" i="54"/>
  <c r="G46" i="54"/>
  <c r="G47" i="54"/>
  <c r="G45" i="54"/>
  <c r="G70" i="20"/>
  <c r="G39" i="20"/>
  <c r="G65" i="20"/>
  <c r="G42" i="20"/>
  <c r="I71" i="20"/>
  <c r="G66" i="20"/>
  <c r="G41" i="20"/>
  <c r="G64" i="20"/>
  <c r="G69" i="20"/>
  <c r="G55" i="20"/>
  <c r="G59" i="20"/>
  <c r="G76" i="20"/>
  <c r="G26" i="20"/>
  <c r="G25" i="20"/>
  <c r="E60" i="53"/>
  <c r="G13" i="20"/>
  <c r="G21" i="20"/>
  <c r="G60" i="20"/>
  <c r="G79" i="20"/>
  <c r="G54" i="20"/>
  <c r="G63" i="20"/>
  <c r="G19" i="20"/>
  <c r="C60" i="53"/>
  <c r="G58" i="20"/>
  <c r="G29" i="20"/>
  <c r="G31" i="20"/>
  <c r="G61" i="20"/>
  <c r="G17" i="20"/>
  <c r="G57" i="20"/>
  <c r="G50" i="20"/>
  <c r="K71" i="53"/>
  <c r="L80" i="20"/>
  <c r="M71" i="20" s="1"/>
  <c r="G15" i="20"/>
  <c r="G24" i="20"/>
  <c r="G32" i="20"/>
  <c r="G68" i="20"/>
  <c r="G71" i="20"/>
  <c r="C71" i="20"/>
  <c r="G34" i="20"/>
  <c r="G49" i="20"/>
  <c r="G30" i="20"/>
  <c r="G77" i="20"/>
  <c r="G67" i="20"/>
  <c r="G27" i="20"/>
  <c r="G28" i="20"/>
  <c r="C80" i="20"/>
  <c r="E71" i="20"/>
  <c r="G23" i="20"/>
  <c r="G78" i="20"/>
  <c r="F78" i="52"/>
  <c r="E78" i="52" s="1"/>
  <c r="G33" i="20"/>
  <c r="G56" i="20"/>
  <c r="G20" i="20"/>
  <c r="G73" i="20"/>
  <c r="G52" i="20"/>
  <c r="G14" i="20"/>
  <c r="G22" i="20"/>
  <c r="G80" i="20"/>
  <c r="G62" i="20"/>
  <c r="G43" i="20"/>
  <c r="G16" i="20"/>
  <c r="M47" i="53"/>
  <c r="M46" i="53"/>
  <c r="M45" i="53"/>
  <c r="I71" i="53"/>
  <c r="L60" i="52"/>
  <c r="K60" i="52" s="1"/>
  <c r="L71" i="51"/>
  <c r="I71" i="51" s="1"/>
  <c r="K68" i="52"/>
  <c r="I55" i="52"/>
  <c r="K60" i="51"/>
  <c r="E43" i="53"/>
  <c r="E41" i="52"/>
  <c r="J80" i="52"/>
  <c r="M45" i="52" s="1"/>
  <c r="I80" i="32"/>
  <c r="C58" i="52"/>
  <c r="I73" i="52"/>
  <c r="K67" i="52"/>
  <c r="K79" i="52"/>
  <c r="E50" i="51"/>
  <c r="C78" i="51"/>
  <c r="C77" i="52"/>
  <c r="E51" i="52"/>
  <c r="I50" i="51"/>
  <c r="K50" i="53"/>
  <c r="M43" i="32"/>
  <c r="C71" i="53"/>
  <c r="F60" i="52"/>
  <c r="C60" i="52" s="1"/>
  <c r="C69" i="52"/>
  <c r="C62" i="52"/>
  <c r="C80" i="32"/>
  <c r="E61" i="52"/>
  <c r="E74" i="52"/>
  <c r="E55" i="52"/>
  <c r="C65" i="52"/>
  <c r="I78" i="53"/>
  <c r="K78" i="53"/>
  <c r="K58" i="52"/>
  <c r="I41" i="52"/>
  <c r="L78" i="52"/>
  <c r="K48" i="52"/>
  <c r="L50" i="52"/>
  <c r="I50" i="52" s="1"/>
  <c r="K39" i="52"/>
  <c r="K65" i="52"/>
  <c r="I63" i="52"/>
  <c r="I48" i="52"/>
  <c r="K47" i="52"/>
  <c r="K70" i="52"/>
  <c r="H80" i="52"/>
  <c r="L80" i="53"/>
  <c r="M43" i="53" s="1"/>
  <c r="K43" i="53"/>
  <c r="I43" i="53"/>
  <c r="L43" i="52"/>
  <c r="K13" i="52"/>
  <c r="K21" i="52"/>
  <c r="I33" i="52"/>
  <c r="I19" i="52"/>
  <c r="K43" i="51"/>
  <c r="I17" i="52"/>
  <c r="I23" i="52"/>
  <c r="I25" i="52"/>
  <c r="I18" i="52"/>
  <c r="I21" i="52"/>
  <c r="I13" i="52"/>
  <c r="K23" i="52"/>
  <c r="M45" i="51"/>
  <c r="M48" i="51"/>
  <c r="M47" i="51"/>
  <c r="M46" i="51"/>
  <c r="M67" i="32"/>
  <c r="M66" i="32"/>
  <c r="M60" i="32"/>
  <c r="M54" i="32"/>
  <c r="M32" i="32"/>
  <c r="M61" i="32"/>
  <c r="M31" i="32"/>
  <c r="M80" i="32"/>
  <c r="M14" i="32"/>
  <c r="M34" i="32"/>
  <c r="M71" i="32"/>
  <c r="M63" i="32"/>
  <c r="M74" i="32"/>
  <c r="M15" i="32"/>
  <c r="M52" i="32"/>
  <c r="M78" i="32"/>
  <c r="M58" i="32"/>
  <c r="M55" i="32"/>
  <c r="M69" i="32"/>
  <c r="M30" i="32"/>
  <c r="M56" i="32"/>
  <c r="M76" i="32"/>
  <c r="M41" i="32"/>
  <c r="M50" i="32"/>
  <c r="M28" i="32"/>
  <c r="M68" i="32"/>
  <c r="M42" i="32"/>
  <c r="M77" i="32"/>
  <c r="M57" i="32"/>
  <c r="M73" i="32"/>
  <c r="M39" i="32"/>
  <c r="M49" i="32"/>
  <c r="M64" i="32"/>
  <c r="M62" i="32"/>
  <c r="M16" i="32"/>
  <c r="M22" i="32"/>
  <c r="M70" i="32"/>
  <c r="M27" i="32"/>
  <c r="M59" i="32"/>
  <c r="M65" i="32"/>
  <c r="M79" i="32"/>
  <c r="M26" i="32"/>
  <c r="M33" i="32"/>
  <c r="M24" i="32"/>
  <c r="M18" i="32"/>
  <c r="M19" i="32"/>
  <c r="M20" i="32"/>
  <c r="M29" i="32"/>
  <c r="M25" i="32"/>
  <c r="M13" i="32"/>
  <c r="M21" i="32"/>
  <c r="M23" i="32"/>
  <c r="M17" i="32"/>
  <c r="I24" i="52"/>
  <c r="C74" i="52"/>
  <c r="C51" i="52"/>
  <c r="F71" i="51"/>
  <c r="C71" i="51" s="1"/>
  <c r="C60" i="51"/>
  <c r="C50" i="53"/>
  <c r="C45" i="52"/>
  <c r="D80" i="51"/>
  <c r="C71" i="58"/>
  <c r="F80" i="58"/>
  <c r="G71" i="58" s="1"/>
  <c r="E71" i="58"/>
  <c r="F50" i="52"/>
  <c r="E50" i="52" s="1"/>
  <c r="E49" i="52"/>
  <c r="C21" i="52"/>
  <c r="F43" i="52"/>
  <c r="E43" i="52" s="1"/>
  <c r="C13" i="52"/>
  <c r="E32" i="52"/>
  <c r="E23" i="52"/>
  <c r="E17" i="52"/>
  <c r="G45" i="53"/>
  <c r="G47" i="53"/>
  <c r="G46" i="53"/>
  <c r="G48" i="53"/>
  <c r="C18" i="52"/>
  <c r="E26" i="52"/>
  <c r="C32" i="52"/>
  <c r="E31" i="52"/>
  <c r="E15" i="52"/>
  <c r="C16" i="52"/>
  <c r="E43" i="51"/>
  <c r="B80" i="52"/>
  <c r="E30" i="52"/>
  <c r="C23" i="52"/>
  <c r="G64" i="32"/>
  <c r="G66" i="32"/>
  <c r="G61" i="32"/>
  <c r="G59" i="32"/>
  <c r="G78" i="32"/>
  <c r="G55" i="32"/>
  <c r="G70" i="32"/>
  <c r="G80" i="32"/>
  <c r="G69" i="32"/>
  <c r="G28" i="32"/>
  <c r="G63" i="32"/>
  <c r="G24" i="32"/>
  <c r="G41" i="32"/>
  <c r="G67" i="32"/>
  <c r="G49" i="32"/>
  <c r="G54" i="32"/>
  <c r="G29" i="32"/>
  <c r="G14" i="32"/>
  <c r="G60" i="32"/>
  <c r="G56" i="32"/>
  <c r="G42" i="32"/>
  <c r="G74" i="32"/>
  <c r="G79" i="32"/>
  <c r="G73" i="32"/>
  <c r="G68" i="32"/>
  <c r="G58" i="32"/>
  <c r="G62" i="32"/>
  <c r="G57" i="32"/>
  <c r="G71" i="32"/>
  <c r="G65" i="32"/>
  <c r="G33" i="32"/>
  <c r="G39" i="32"/>
  <c r="G76" i="32"/>
  <c r="G22" i="32"/>
  <c r="G52" i="32"/>
  <c r="G50" i="32"/>
  <c r="G77" i="32"/>
  <c r="G25" i="32"/>
  <c r="G20" i="32"/>
  <c r="G26" i="32"/>
  <c r="E80" i="32"/>
  <c r="G34" i="32"/>
  <c r="G27" i="32"/>
  <c r="G18" i="32"/>
  <c r="G15" i="32"/>
  <c r="G17" i="32"/>
  <c r="G19" i="32"/>
  <c r="G31" i="32"/>
  <c r="G30" i="32"/>
  <c r="G16" i="32"/>
  <c r="G21" i="32"/>
  <c r="G13" i="32"/>
  <c r="G32" i="32"/>
  <c r="G23" i="32"/>
  <c r="E21" i="52"/>
  <c r="D80" i="52"/>
  <c r="C34" i="52"/>
  <c r="F80" i="53"/>
  <c r="E80" i="53" s="1"/>
  <c r="C30" i="52"/>
  <c r="G73" i="1" l="1"/>
  <c r="G54" i="1"/>
  <c r="G58" i="1"/>
  <c r="G52" i="1"/>
  <c r="G17" i="1"/>
  <c r="G74" i="1"/>
  <c r="G22" i="1"/>
  <c r="G50" i="1"/>
  <c r="G28" i="1"/>
  <c r="G78" i="1"/>
  <c r="G64" i="1"/>
  <c r="G63" i="1"/>
  <c r="G76" i="1"/>
  <c r="G69" i="1"/>
  <c r="G16" i="1"/>
  <c r="G79" i="1"/>
  <c r="G27" i="1"/>
  <c r="G66" i="1"/>
  <c r="G32" i="1"/>
  <c r="G24" i="1"/>
  <c r="G19" i="1"/>
  <c r="G15" i="1"/>
  <c r="G71" i="1"/>
  <c r="G49" i="1"/>
  <c r="G25" i="1"/>
  <c r="G59" i="1"/>
  <c r="G55" i="1"/>
  <c r="G68" i="1"/>
  <c r="G67" i="1"/>
  <c r="G56" i="1"/>
  <c r="G29" i="1"/>
  <c r="G31" i="1"/>
  <c r="G34" i="1"/>
  <c r="G13" i="1"/>
  <c r="G14" i="1"/>
  <c r="G23" i="1"/>
  <c r="E80" i="1"/>
  <c r="C80" i="60"/>
  <c r="G43" i="60"/>
  <c r="G41" i="60"/>
  <c r="G24" i="60"/>
  <c r="G34" i="60"/>
  <c r="G70" i="60"/>
  <c r="G67" i="60"/>
  <c r="G30" i="60"/>
  <c r="G54" i="60"/>
  <c r="G61" i="60"/>
  <c r="G78" i="60"/>
  <c r="G32" i="60"/>
  <c r="G80" i="60"/>
  <c r="G31" i="60"/>
  <c r="G19" i="60"/>
  <c r="G71" i="60"/>
  <c r="G22" i="60"/>
  <c r="G59" i="60"/>
  <c r="G65" i="60"/>
  <c r="G79" i="60"/>
  <c r="E80" i="60"/>
  <c r="G13" i="60"/>
  <c r="G62" i="60"/>
  <c r="G16" i="60"/>
  <c r="G68" i="60"/>
  <c r="G20" i="60"/>
  <c r="G69" i="60"/>
  <c r="G49" i="60"/>
  <c r="G76" i="60"/>
  <c r="G17" i="60"/>
  <c r="G23" i="60"/>
  <c r="G28" i="60"/>
  <c r="G42" i="60"/>
  <c r="G55" i="60"/>
  <c r="G56" i="60"/>
  <c r="G15" i="60"/>
  <c r="G25" i="60"/>
  <c r="G57" i="60"/>
  <c r="G39" i="60"/>
  <c r="G73" i="60"/>
  <c r="G33" i="60"/>
  <c r="G60" i="60"/>
  <c r="G58" i="60"/>
  <c r="G64" i="60"/>
  <c r="G50" i="60"/>
  <c r="G27" i="60"/>
  <c r="G26" i="60"/>
  <c r="G77" i="60"/>
  <c r="G63" i="60"/>
  <c r="G52" i="60"/>
  <c r="G29" i="60"/>
  <c r="G18" i="60"/>
  <c r="G21" i="60"/>
  <c r="G74" i="60"/>
  <c r="G14" i="60"/>
  <c r="G66" i="60"/>
  <c r="M52" i="1"/>
  <c r="M33" i="1"/>
  <c r="M63" i="1"/>
  <c r="M57" i="1"/>
  <c r="M50" i="1"/>
  <c r="M67" i="1"/>
  <c r="M66" i="1"/>
  <c r="M59" i="1"/>
  <c r="M62" i="1"/>
  <c r="M54" i="1"/>
  <c r="M22" i="1"/>
  <c r="M77" i="1"/>
  <c r="M70" i="1"/>
  <c r="M68" i="1"/>
  <c r="M60" i="1"/>
  <c r="M28" i="1"/>
  <c r="M41" i="1"/>
  <c r="M58" i="1"/>
  <c r="M64" i="1"/>
  <c r="M27" i="1"/>
  <c r="M55" i="1"/>
  <c r="M56" i="1"/>
  <c r="M17" i="1"/>
  <c r="M13" i="1"/>
  <c r="M76" i="1"/>
  <c r="M69" i="1"/>
  <c r="M32" i="1"/>
  <c r="M34" i="1"/>
  <c r="M43" i="1"/>
  <c r="M25" i="1"/>
  <c r="M18" i="1"/>
  <c r="M65" i="1"/>
  <c r="M23" i="1"/>
  <c r="M26" i="1"/>
  <c r="M39" i="1"/>
  <c r="I80" i="1"/>
  <c r="M30" i="1"/>
  <c r="M79" i="1"/>
  <c r="M15" i="1"/>
  <c r="M31" i="1"/>
  <c r="M80" i="1"/>
  <c r="M21" i="1"/>
  <c r="M71" i="1"/>
  <c r="M74" i="1"/>
  <c r="M20" i="1"/>
  <c r="M16" i="1"/>
  <c r="M73" i="1"/>
  <c r="M49" i="1"/>
  <c r="M78" i="1"/>
  <c r="M19" i="1"/>
  <c r="M29" i="1"/>
  <c r="M24" i="1"/>
  <c r="M42" i="1"/>
  <c r="M14" i="1"/>
  <c r="M61" i="1"/>
  <c r="K80" i="1"/>
  <c r="M45" i="54"/>
  <c r="M48" i="54"/>
  <c r="M47" i="54"/>
  <c r="M46" i="54"/>
  <c r="K80" i="54"/>
  <c r="M43" i="54"/>
  <c r="M28" i="54"/>
  <c r="M63" i="54"/>
  <c r="M64" i="54"/>
  <c r="M65" i="54"/>
  <c r="M71" i="54"/>
  <c r="M69" i="54"/>
  <c r="I80" i="54"/>
  <c r="M42" i="54"/>
  <c r="M39" i="54"/>
  <c r="M66" i="54"/>
  <c r="M20" i="54"/>
  <c r="M26" i="54"/>
  <c r="M30" i="54"/>
  <c r="M13" i="54"/>
  <c r="M79" i="54"/>
  <c r="M67" i="54"/>
  <c r="M52" i="54"/>
  <c r="M56" i="54"/>
  <c r="M55" i="54"/>
  <c r="M58" i="54"/>
  <c r="M70" i="54"/>
  <c r="M18" i="54"/>
  <c r="M41" i="54"/>
  <c r="M14" i="54"/>
  <c r="M29" i="54"/>
  <c r="M34" i="54"/>
  <c r="M21" i="54"/>
  <c r="M54" i="54"/>
  <c r="M73" i="54"/>
  <c r="M15" i="54"/>
  <c r="M61" i="54"/>
  <c r="M80" i="54"/>
  <c r="M62" i="54"/>
  <c r="M32" i="54"/>
  <c r="M78" i="54"/>
  <c r="M57" i="54"/>
  <c r="M25" i="54"/>
  <c r="M27" i="54"/>
  <c r="M31" i="54"/>
  <c r="M17" i="54"/>
  <c r="M22" i="54"/>
  <c r="M23" i="54"/>
  <c r="M74" i="54"/>
  <c r="M76" i="54"/>
  <c r="M68" i="54"/>
  <c r="M77" i="54"/>
  <c r="M60" i="54"/>
  <c r="M49" i="54"/>
  <c r="M50" i="54"/>
  <c r="M59" i="54"/>
  <c r="M33" i="54"/>
  <c r="M19" i="54"/>
  <c r="M24" i="54"/>
  <c r="M16" i="54"/>
  <c r="M71" i="36"/>
  <c r="M24" i="36"/>
  <c r="M41" i="36"/>
  <c r="M27" i="36"/>
  <c r="M42" i="36"/>
  <c r="M56" i="36"/>
  <c r="M15" i="36"/>
  <c r="M20" i="36"/>
  <c r="M67" i="36"/>
  <c r="M32" i="36"/>
  <c r="M13" i="36"/>
  <c r="M29" i="36"/>
  <c r="M17" i="36"/>
  <c r="M31" i="36"/>
  <c r="M19" i="36"/>
  <c r="M80" i="36"/>
  <c r="M77" i="36"/>
  <c r="M22" i="36"/>
  <c r="M26" i="36"/>
  <c r="M18" i="36"/>
  <c r="M57" i="36"/>
  <c r="M30" i="36"/>
  <c r="M28" i="36"/>
  <c r="M34" i="36"/>
  <c r="M23" i="36"/>
  <c r="M25" i="36"/>
  <c r="M66" i="36"/>
  <c r="M49" i="36"/>
  <c r="M16" i="36"/>
  <c r="M61" i="36"/>
  <c r="M68" i="36"/>
  <c r="M76" i="36"/>
  <c r="M14" i="36"/>
  <c r="M21" i="36"/>
  <c r="M64" i="36"/>
  <c r="M33" i="36"/>
  <c r="M79" i="36"/>
  <c r="M62" i="36"/>
  <c r="M63" i="36"/>
  <c r="M70" i="36"/>
  <c r="M65" i="36"/>
  <c r="M54" i="36"/>
  <c r="M39" i="36"/>
  <c r="M55" i="36"/>
  <c r="M73" i="36"/>
  <c r="M74" i="36"/>
  <c r="M52" i="36"/>
  <c r="M50" i="36"/>
  <c r="M58" i="36"/>
  <c r="M69" i="36"/>
  <c r="M59" i="36"/>
  <c r="M60" i="36"/>
  <c r="I80" i="36"/>
  <c r="M43" i="36"/>
  <c r="M78" i="36"/>
  <c r="K80" i="36"/>
  <c r="C71" i="54"/>
  <c r="E71" i="54"/>
  <c r="F80" i="54"/>
  <c r="M46" i="52"/>
  <c r="C78" i="52"/>
  <c r="M31" i="20"/>
  <c r="M57" i="20"/>
  <c r="M66" i="20"/>
  <c r="M61" i="20"/>
  <c r="M80" i="20"/>
  <c r="M73" i="20"/>
  <c r="M39" i="20"/>
  <c r="M62" i="20"/>
  <c r="M74" i="20"/>
  <c r="M14" i="20"/>
  <c r="M20" i="20"/>
  <c r="M17" i="20"/>
  <c r="M16" i="20"/>
  <c r="M34" i="20"/>
  <c r="M78" i="20"/>
  <c r="M60" i="20"/>
  <c r="M42" i="20"/>
  <c r="M68" i="20"/>
  <c r="M13" i="20"/>
  <c r="M77" i="20"/>
  <c r="M63" i="20"/>
  <c r="M59" i="20"/>
  <c r="M76" i="20"/>
  <c r="M15" i="20"/>
  <c r="K80" i="20"/>
  <c r="M25" i="20"/>
  <c r="M24" i="20"/>
  <c r="M64" i="20"/>
  <c r="M56" i="20"/>
  <c r="M50" i="20"/>
  <c r="M19" i="20"/>
  <c r="M69" i="20"/>
  <c r="M58" i="20"/>
  <c r="M54" i="20"/>
  <c r="M30" i="20"/>
  <c r="M65" i="20"/>
  <c r="M27" i="20"/>
  <c r="M29" i="20"/>
  <c r="M18" i="20"/>
  <c r="M28" i="20"/>
  <c r="I80" i="20"/>
  <c r="M43" i="20"/>
  <c r="M41" i="20"/>
  <c r="M55" i="20"/>
  <c r="M67" i="20"/>
  <c r="M49" i="20"/>
  <c r="M22" i="20"/>
  <c r="M33" i="20"/>
  <c r="M79" i="20"/>
  <c r="M52" i="20"/>
  <c r="M70" i="20"/>
  <c r="M21" i="20"/>
  <c r="M32" i="20"/>
  <c r="M26" i="20"/>
  <c r="M23" i="20"/>
  <c r="M48" i="52"/>
  <c r="M47" i="52"/>
  <c r="I60" i="52"/>
  <c r="K71" i="51"/>
  <c r="E71" i="51"/>
  <c r="L80" i="51"/>
  <c r="I80" i="51" s="1"/>
  <c r="L71" i="52"/>
  <c r="K71" i="52" s="1"/>
  <c r="E60" i="52"/>
  <c r="F71" i="52"/>
  <c r="C71" i="52" s="1"/>
  <c r="I80" i="53"/>
  <c r="F80" i="51"/>
  <c r="G43" i="51" s="1"/>
  <c r="K50" i="52"/>
  <c r="K78" i="52"/>
  <c r="I78" i="52"/>
  <c r="K43" i="52"/>
  <c r="I43" i="52"/>
  <c r="M71" i="53"/>
  <c r="M52" i="53"/>
  <c r="M67" i="53"/>
  <c r="M80" i="53"/>
  <c r="M77" i="53"/>
  <c r="M74" i="53"/>
  <c r="M22" i="53"/>
  <c r="M42" i="53"/>
  <c r="M39" i="53"/>
  <c r="M61" i="53"/>
  <c r="M64" i="53"/>
  <c r="M79" i="53"/>
  <c r="M73" i="53"/>
  <c r="M63" i="53"/>
  <c r="M49" i="53"/>
  <c r="M69" i="53"/>
  <c r="M78" i="53"/>
  <c r="M66" i="53"/>
  <c r="M57" i="53"/>
  <c r="M68" i="53"/>
  <c r="M55" i="53"/>
  <c r="M50" i="53"/>
  <c r="M58" i="53"/>
  <c r="M14" i="53"/>
  <c r="M41" i="53"/>
  <c r="M54" i="53"/>
  <c r="M26" i="53"/>
  <c r="M56" i="53"/>
  <c r="M59" i="53"/>
  <c r="M65" i="53"/>
  <c r="M70" i="53"/>
  <c r="M31" i="53"/>
  <c r="M76" i="53"/>
  <c r="M62" i="53"/>
  <c r="M60" i="53"/>
  <c r="M15" i="53"/>
  <c r="M30" i="53"/>
  <c r="M29" i="53"/>
  <c r="M16" i="53"/>
  <c r="M32" i="53"/>
  <c r="M27" i="53"/>
  <c r="M28" i="53"/>
  <c r="M34" i="53"/>
  <c r="M20" i="53"/>
  <c r="M18" i="53"/>
  <c r="M33" i="53"/>
  <c r="M19" i="53"/>
  <c r="M24" i="53"/>
  <c r="M21" i="53"/>
  <c r="M23" i="53"/>
  <c r="K80" i="53"/>
  <c r="M25" i="53"/>
  <c r="M13" i="53"/>
  <c r="M17" i="53"/>
  <c r="G46" i="51"/>
  <c r="G48" i="51"/>
  <c r="G47" i="51"/>
  <c r="G45" i="51"/>
  <c r="C50" i="52"/>
  <c r="G50" i="58"/>
  <c r="G14" i="58"/>
  <c r="G16" i="58"/>
  <c r="G33" i="58"/>
  <c r="G55" i="58"/>
  <c r="G31" i="58"/>
  <c r="G59" i="58"/>
  <c r="G23" i="58"/>
  <c r="G22" i="58"/>
  <c r="G77" i="58"/>
  <c r="G41" i="58"/>
  <c r="G26" i="58"/>
  <c r="G66" i="58"/>
  <c r="G30" i="58"/>
  <c r="G61" i="58"/>
  <c r="G19" i="58"/>
  <c r="G13" i="58"/>
  <c r="G78" i="58"/>
  <c r="G67" i="58"/>
  <c r="G64" i="58"/>
  <c r="G34" i="58"/>
  <c r="G43" i="58"/>
  <c r="G25" i="58"/>
  <c r="G32" i="58"/>
  <c r="G49" i="58"/>
  <c r="G27" i="58"/>
  <c r="G39" i="58"/>
  <c r="G54" i="58"/>
  <c r="G65" i="58"/>
  <c r="E80" i="58"/>
  <c r="G68" i="58"/>
  <c r="G58" i="58"/>
  <c r="G69" i="58"/>
  <c r="G79" i="58"/>
  <c r="G28" i="58"/>
  <c r="G63" i="58"/>
  <c r="C80" i="58"/>
  <c r="G62" i="58"/>
  <c r="G73" i="58"/>
  <c r="G15" i="58"/>
  <c r="G18" i="58"/>
  <c r="G56" i="58"/>
  <c r="G21" i="58"/>
  <c r="G76" i="58"/>
  <c r="G80" i="58"/>
  <c r="G17" i="58"/>
  <c r="G52" i="58"/>
  <c r="G20" i="58"/>
  <c r="G74" i="58"/>
  <c r="G70" i="58"/>
  <c r="G24" i="58"/>
  <c r="G42" i="58"/>
  <c r="G29" i="58"/>
  <c r="G57" i="58"/>
  <c r="G60" i="58"/>
  <c r="C80" i="53"/>
  <c r="G48" i="52"/>
  <c r="G47" i="52"/>
  <c r="G46" i="52"/>
  <c r="G45" i="52"/>
  <c r="G78" i="53"/>
  <c r="G65" i="53"/>
  <c r="G59" i="53"/>
  <c r="G57" i="53"/>
  <c r="G39" i="53"/>
  <c r="G73" i="53"/>
  <c r="G58" i="53"/>
  <c r="G76" i="53"/>
  <c r="G80" i="53"/>
  <c r="G41" i="53"/>
  <c r="G55" i="53"/>
  <c r="G71" i="53"/>
  <c r="G62" i="53"/>
  <c r="G54" i="53"/>
  <c r="G79" i="53"/>
  <c r="G68" i="53"/>
  <c r="G61" i="53"/>
  <c r="G52" i="53"/>
  <c r="G64" i="53"/>
  <c r="G56" i="53"/>
  <c r="G20" i="53"/>
  <c r="G74" i="53"/>
  <c r="G77" i="53"/>
  <c r="G60" i="53"/>
  <c r="G14" i="53"/>
  <c r="G24" i="53"/>
  <c r="G63" i="53"/>
  <c r="G49" i="53"/>
  <c r="G28" i="53"/>
  <c r="G66" i="53"/>
  <c r="G69" i="53"/>
  <c r="G50" i="53"/>
  <c r="G67" i="53"/>
  <c r="G70" i="53"/>
  <c r="G42" i="53"/>
  <c r="G31" i="53"/>
  <c r="G29" i="53"/>
  <c r="G22" i="53"/>
  <c r="G33" i="53"/>
  <c r="G25" i="53"/>
  <c r="G27" i="53"/>
  <c r="G26" i="53"/>
  <c r="G17" i="53"/>
  <c r="G23" i="53"/>
  <c r="G34" i="53"/>
  <c r="G16" i="53"/>
  <c r="G32" i="53"/>
  <c r="G30" i="53"/>
  <c r="G13" i="53"/>
  <c r="G15" i="53"/>
  <c r="G18" i="53"/>
  <c r="G19" i="53"/>
  <c r="G21" i="53"/>
  <c r="G43" i="53"/>
  <c r="C43" i="52"/>
  <c r="G43" i="54" l="1"/>
  <c r="G65" i="54"/>
  <c r="G58" i="54"/>
  <c r="G68" i="54"/>
  <c r="G24" i="54"/>
  <c r="G30" i="54"/>
  <c r="G55" i="54"/>
  <c r="G25" i="54"/>
  <c r="G42" i="54"/>
  <c r="G59" i="54"/>
  <c r="G76" i="54"/>
  <c r="G22" i="54"/>
  <c r="G41" i="54"/>
  <c r="G50" i="54"/>
  <c r="G23" i="54"/>
  <c r="G49" i="54"/>
  <c r="G21" i="54"/>
  <c r="G62" i="54"/>
  <c r="G34" i="54"/>
  <c r="G66" i="54"/>
  <c r="G63" i="54"/>
  <c r="G73" i="54"/>
  <c r="G60" i="54"/>
  <c r="G74" i="54"/>
  <c r="G78" i="54"/>
  <c r="G31" i="54"/>
  <c r="G26" i="54"/>
  <c r="G14" i="54"/>
  <c r="G79" i="54"/>
  <c r="G52" i="54"/>
  <c r="E80" i="54"/>
  <c r="G18" i="54"/>
  <c r="G27" i="54"/>
  <c r="G17" i="54"/>
  <c r="G57" i="54"/>
  <c r="G61" i="54"/>
  <c r="G29" i="54"/>
  <c r="G39" i="54"/>
  <c r="G56" i="54"/>
  <c r="G77" i="54"/>
  <c r="G15" i="54"/>
  <c r="G69" i="54"/>
  <c r="G28" i="54"/>
  <c r="G64" i="54"/>
  <c r="G67" i="54"/>
  <c r="G54" i="54"/>
  <c r="G16" i="54"/>
  <c r="C80" i="54"/>
  <c r="G19" i="54"/>
  <c r="G80" i="54"/>
  <c r="G13" i="54"/>
  <c r="G70" i="54"/>
  <c r="G20" i="54"/>
  <c r="G33" i="54"/>
  <c r="G32" i="54"/>
  <c r="G71" i="54"/>
  <c r="G18" i="51"/>
  <c r="G34" i="51"/>
  <c r="M17" i="51"/>
  <c r="M39" i="51"/>
  <c r="M57" i="51"/>
  <c r="G77" i="51"/>
  <c r="G30" i="51"/>
  <c r="G62" i="51"/>
  <c r="M24" i="51"/>
  <c r="M78" i="51"/>
  <c r="M16" i="51"/>
  <c r="M56" i="51"/>
  <c r="M34" i="51"/>
  <c r="M41" i="51"/>
  <c r="M22" i="51"/>
  <c r="M43" i="51"/>
  <c r="M68" i="51"/>
  <c r="M79" i="51"/>
  <c r="M73" i="51"/>
  <c r="L80" i="52"/>
  <c r="M43" i="52" s="1"/>
  <c r="M25" i="51"/>
  <c r="M13" i="51"/>
  <c r="M21" i="51"/>
  <c r="M14" i="51"/>
  <c r="M60" i="51"/>
  <c r="M28" i="51"/>
  <c r="M27" i="51"/>
  <c r="M55" i="51"/>
  <c r="M59" i="51"/>
  <c r="M58" i="51"/>
  <c r="M65" i="51"/>
  <c r="M66" i="51"/>
  <c r="M70" i="51"/>
  <c r="M50" i="51"/>
  <c r="M23" i="51"/>
  <c r="M18" i="51"/>
  <c r="M33" i="51"/>
  <c r="M52" i="51"/>
  <c r="M64" i="51"/>
  <c r="M74" i="51"/>
  <c r="M15" i="51"/>
  <c r="M32" i="51"/>
  <c r="M31" i="51"/>
  <c r="M67" i="51"/>
  <c r="M77" i="51"/>
  <c r="M71" i="51"/>
  <c r="M54" i="51"/>
  <c r="M19" i="51"/>
  <c r="M20" i="51"/>
  <c r="M29" i="51"/>
  <c r="M49" i="51"/>
  <c r="M69" i="51"/>
  <c r="M42" i="51"/>
  <c r="M30" i="51"/>
  <c r="M62" i="51"/>
  <c r="M80" i="51"/>
  <c r="M76" i="51"/>
  <c r="M26" i="51"/>
  <c r="M63" i="51"/>
  <c r="M61" i="51"/>
  <c r="K80" i="51"/>
  <c r="G33" i="51"/>
  <c r="G61" i="51"/>
  <c r="C80" i="51"/>
  <c r="G26" i="51"/>
  <c r="G76" i="51"/>
  <c r="G79" i="51"/>
  <c r="F80" i="52"/>
  <c r="G71" i="52" s="1"/>
  <c r="G63" i="51"/>
  <c r="E71" i="52"/>
  <c r="I71" i="52"/>
  <c r="G27" i="51"/>
  <c r="G31" i="51"/>
  <c r="G17" i="51"/>
  <c r="G24" i="51"/>
  <c r="G41" i="51"/>
  <c r="G74" i="51"/>
  <c r="G67" i="51"/>
  <c r="G80" i="51"/>
  <c r="G49" i="51"/>
  <c r="G58" i="51"/>
  <c r="G21" i="51"/>
  <c r="G29" i="51"/>
  <c r="G19" i="51"/>
  <c r="G69" i="51"/>
  <c r="G28" i="51"/>
  <c r="G54" i="51"/>
  <c r="G50" i="51"/>
  <c r="G20" i="51"/>
  <c r="G73" i="51"/>
  <c r="G65" i="51"/>
  <c r="G23" i="51"/>
  <c r="G25" i="51"/>
  <c r="G22" i="51"/>
  <c r="G55" i="51"/>
  <c r="G56" i="51"/>
  <c r="G52" i="51"/>
  <c r="G71" i="51"/>
  <c r="G14" i="51"/>
  <c r="G68" i="51"/>
  <c r="G39" i="51"/>
  <c r="G15" i="51"/>
  <c r="E80" i="51"/>
  <c r="G16" i="51"/>
  <c r="G13" i="51"/>
  <c r="G78" i="51"/>
  <c r="G70" i="51"/>
  <c r="G64" i="51"/>
  <c r="G42" i="51"/>
  <c r="G59" i="51"/>
  <c r="G32" i="51"/>
  <c r="G57" i="51"/>
  <c r="G60" i="51"/>
  <c r="G66" i="51"/>
  <c r="M32" i="52" l="1"/>
  <c r="M63" i="52"/>
  <c r="G30" i="52"/>
  <c r="G61" i="52"/>
  <c r="G69" i="52"/>
  <c r="G18" i="52"/>
  <c r="M29" i="52"/>
  <c r="M57" i="52"/>
  <c r="M60" i="52"/>
  <c r="M24" i="52"/>
  <c r="M77" i="52"/>
  <c r="G33" i="52"/>
  <c r="G64" i="52"/>
  <c r="E80" i="52"/>
  <c r="G20" i="52"/>
  <c r="G73" i="52"/>
  <c r="M17" i="52"/>
  <c r="M16" i="52"/>
  <c r="M22" i="52"/>
  <c r="M76" i="52"/>
  <c r="M14" i="52"/>
  <c r="M61" i="52"/>
  <c r="M52" i="52"/>
  <c r="I80" i="52"/>
  <c r="M23" i="52"/>
  <c r="M30" i="52"/>
  <c r="M78" i="52"/>
  <c r="M66" i="52"/>
  <c r="M80" i="52"/>
  <c r="M73" i="52"/>
  <c r="K80" i="52"/>
  <c r="M33" i="52"/>
  <c r="M28" i="52"/>
  <c r="M49" i="52"/>
  <c r="M74" i="52"/>
  <c r="M41" i="52"/>
  <c r="M64" i="52"/>
  <c r="C80" i="52"/>
  <c r="G17" i="52"/>
  <c r="G41" i="52"/>
  <c r="G57" i="52"/>
  <c r="G23" i="52"/>
  <c r="G15" i="52"/>
  <c r="G13" i="52"/>
  <c r="G28" i="52"/>
  <c r="G49" i="52"/>
  <c r="G52" i="52"/>
  <c r="G76" i="52"/>
  <c r="G78" i="52"/>
  <c r="G26" i="52"/>
  <c r="G19" i="52"/>
  <c r="G63" i="52"/>
  <c r="G80" i="52"/>
  <c r="G14" i="52"/>
  <c r="G43" i="52"/>
  <c r="G32" i="52"/>
  <c r="G16" i="52"/>
  <c r="G29" i="52"/>
  <c r="G25" i="52"/>
  <c r="G54" i="52"/>
  <c r="G62" i="52"/>
  <c r="G77" i="52"/>
  <c r="G65" i="52"/>
  <c r="M21" i="52"/>
  <c r="M13" i="52"/>
  <c r="M15" i="52"/>
  <c r="M31" i="52"/>
  <c r="M34" i="52"/>
  <c r="M67" i="52"/>
  <c r="M55" i="52"/>
  <c r="M62" i="52"/>
  <c r="M70" i="52"/>
  <c r="M58" i="52"/>
  <c r="M71" i="52"/>
  <c r="M59" i="52"/>
  <c r="M42" i="52"/>
  <c r="M25" i="52"/>
  <c r="M19" i="52"/>
  <c r="M18" i="52"/>
  <c r="M27" i="52"/>
  <c r="M20" i="52"/>
  <c r="M26" i="52"/>
  <c r="M68" i="52"/>
  <c r="M54" i="52"/>
  <c r="M50" i="52"/>
  <c r="M39" i="52"/>
  <c r="M69" i="52"/>
  <c r="M79" i="52"/>
  <c r="M65" i="52"/>
  <c r="M56" i="52"/>
  <c r="G66" i="52"/>
  <c r="G42" i="52"/>
  <c r="G56" i="52"/>
  <c r="G70" i="52"/>
  <c r="G58" i="52"/>
  <c r="G79" i="52"/>
  <c r="G59" i="52"/>
  <c r="G34" i="52"/>
  <c r="G21" i="52"/>
  <c r="G31" i="52"/>
  <c r="G27" i="52"/>
  <c r="G22" i="52"/>
  <c r="G67" i="52"/>
  <c r="G50" i="52"/>
  <c r="G39" i="52"/>
  <c r="G55" i="52"/>
  <c r="G68" i="52"/>
  <c r="G60" i="52"/>
  <c r="G74" i="52"/>
  <c r="G24" i="52"/>
</calcChain>
</file>

<file path=xl/sharedStrings.xml><?xml version="1.0" encoding="utf-8"?>
<sst xmlns="http://schemas.openxmlformats.org/spreadsheetml/2006/main" count="9023" uniqueCount="193">
  <si>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</si>
  <si>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</si>
  <si>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</si>
  <si>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</si>
  <si>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</si>
  <si>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</si>
  <si>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</si>
  <si>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</si>
  <si>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</si>
  <si>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</si>
  <si>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</si>
  <si>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</si>
  <si>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</si>
  <si>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</si>
  <si>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</si>
  <si>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</si>
  <si>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</si>
  <si>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</si>
  <si>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</si>
  <si>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</si>
  <si>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</si>
  <si>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</si>
  <si>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</si>
  <si>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</si>
  <si>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</si>
  <si>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</si>
  <si>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</si>
  <si>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</si>
  <si>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</si>
  <si>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</si>
  <si>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</si>
  <si>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</si>
  <si>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</si>
  <si>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</si>
  <si>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</si>
  <si>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</si>
  <si>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</si>
  <si>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</si>
  <si>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</si>
  <si>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</si>
  <si>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</si>
  <si>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</si>
  <si>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</si>
  <si>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</si>
  <si>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</si>
  <si>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</si>
  <si>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</si>
  <si>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</si>
  <si>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</si>
  <si>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</si>
  <si>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</si>
  <si>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</si>
  <si>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</si>
  <si>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</si>
  <si>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</si>
  <si>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</si>
  <si>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</si>
  <si>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</si>
  <si>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</si>
  <si>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</si>
  <si>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</si>
  <si>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</si>
  <si>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</si>
  <si>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</si>
  <si>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</si>
  <si>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</si>
  <si>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</si>
  <si>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</si>
  <si>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</si>
  <si>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</si>
  <si>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</si>
  <si>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</si>
  <si>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</si>
  <si>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</si>
  <si>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</si>
  <si>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</si>
  <si>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</si>
  <si>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</si>
  <si>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</si>
  <si>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</si>
  <si>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</si>
  <si>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</si>
  <si>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</si>
  <si>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</si>
  <si>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</si>
  <si>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</si>
  <si>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</si>
  <si>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</si>
  <si>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</si>
  <si>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</si>
  <si>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</si>
  <si>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</si>
  <si>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</si>
  <si>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</si>
  <si>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</si>
  <si>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</si>
  <si>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</si>
  <si>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</si>
  <si>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</si>
  <si>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</si>
  <si>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</si>
  <si>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</si>
  <si>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</si>
  <si>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</si>
  <si>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</si>
  <si>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</si>
  <si>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</si>
  <si>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</si>
  <si>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</si>
  <si>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</si>
  <si>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</si>
  <si>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</si>
  <si>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</si>
  <si>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</si>
  <si>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</si>
  <si>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</si>
  <si>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</si>
  <si>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</si>
  <si>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</si>
  <si>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</si>
  <si>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</si>
  <si>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</si>
  <si>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</si>
  <si>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</si>
  <si>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</si>
  <si>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</si>
  <si>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</si>
  <si>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</si>
  <si>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</si>
  <si>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</si>
  <si>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</si>
  <si>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</si>
  <si>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</si>
  <si>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</si>
  <si>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</si>
  <si>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</si>
  <si>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</si>
  <si>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</si>
  <si>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</si>
  <si>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</si>
  <si>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</si>
  <si>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</si>
  <si>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</si>
  <si>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</si>
  <si>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</si>
  <si>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</si>
  <si>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</si>
  <si>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</si>
  <si>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</si>
  <si>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</si>
  <si>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</si>
  <si>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</si>
  <si>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</si>
  <si>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</si>
  <si>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</si>
  <si>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</si>
  <si>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</si>
  <si>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</si>
  <si>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</si>
  <si>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</si>
  <si>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</si>
  <si>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</si>
  <si>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</si>
  <si>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</si>
  <si>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</si>
  <si>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</si>
  <si>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</si>
  <si>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</si>
  <si>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</si>
  <si>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</si>
  <si>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</si>
  <si>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</si>
  <si>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</si>
  <si>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</si>
  <si>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</si>
  <si>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</si>
  <si>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</si>
  <si>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BOR3</t>
  </si>
  <si>
    <t xml:space="preserve">           Over collections Fund</t>
  </si>
  <si>
    <t>Northwest LA TCC</t>
  </si>
  <si>
    <t>Northwest Louisiana Technical Community College</t>
  </si>
  <si>
    <t>Interagency Transfers - CARES Act</t>
  </si>
  <si>
    <t xml:space="preserve">           Education Excellence Fund</t>
  </si>
  <si>
    <t>LCTCS - Workforce Training Rapid Response</t>
  </si>
  <si>
    <t>AE</t>
  </si>
  <si>
    <t>RR</t>
  </si>
  <si>
    <t xml:space="preserve">           Shreveport Riverfront and Convention Center and Independence Stadium Fund (T09)</t>
  </si>
  <si>
    <t>SOWELA Technical Community College</t>
  </si>
  <si>
    <t>SOWELA</t>
  </si>
  <si>
    <t>LCTCS - Adult Basic Education</t>
  </si>
  <si>
    <t>ACTUAL 2020-2021</t>
  </si>
  <si>
    <t>BUDGETED 2021-2022</t>
  </si>
  <si>
    <t xml:space="preserve">           Cybersecurity Talent Initiative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</si>
</sst>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164" formatCode="&quot;$&quot;#,##0"/>
    <numFmt numFmtId="165" formatCode="0.0%"/>
    <numFmt numFmtId="166" formatCode="0.00%;\(0.00%\)"/>
    <numFmt numFmtId="167" formatCode="#,##0.00%;[Red]\(#,##0.00%\);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6">
    <xf numFmtId="0" fontId="0" fillId="0" borderId="0" xfId="0"/>
    <xf numFmtId="164" fontId="5" fillId="0" borderId="0" xfId="0" applyNumberFormat="1" applyFont="1" applyAlignment="1" applyProtection="1"/>
    <xf numFmtId="0" fontId="5" fillId="0" borderId="0" xfId="0" applyNumberFormat="1" applyFont="1" applyAlignment="1" applyProtection="1"/>
    <xf numFmtId="164" fontId="5" fillId="0" borderId="0" xfId="0" applyNumberFormat="1" applyFont="1" applyBorder="1" applyAlignment="1" applyProtection="1"/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5" fillId="0" borderId="3" xfId="0" applyNumberFormat="1" applyFont="1" applyBorder="1" applyAlignment="1" applyProtection="1"/>
    <xf numFmtId="164" fontId="5" fillId="0" borderId="4" xfId="0" applyNumberFormat="1" applyFont="1" applyBorder="1" applyAlignment="1" applyProtection="1"/>
    <xf numFmtId="0" fontId="5" fillId="0" borderId="4" xfId="0" applyNumberFormat="1" applyFont="1" applyBorder="1" applyAlignment="1" applyProtection="1"/>
    <xf numFmtId="0" fontId="5" fillId="0" borderId="5" xfId="0" applyNumberFormat="1" applyFont="1" applyBorder="1" applyAlignment="1" applyProtection="1"/>
    <xf numFmtId="0" fontId="5" fillId="0" borderId="6" xfId="0" applyNumberFormat="1" applyFont="1" applyBorder="1" applyAlignment="1" applyProtection="1"/>
    <xf numFmtId="0" fontId="5" fillId="0" borderId="0" xfId="0" applyNumberFormat="1" applyFont="1" applyBorder="1" applyAlignment="1" applyProtection="1"/>
    <xf numFmtId="0" fontId="5" fillId="0" borderId="7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164" fontId="4" fillId="0" borderId="0" xfId="0" applyNumberFormat="1" applyFont="1" applyBorder="1" applyAlignment="1" applyProtection="1">
      <alignment horizontal="centerContinuous"/>
    </xf>
    <xf numFmtId="0" fontId="5" fillId="0" borderId="0" xfId="0" applyNumberFormat="1" applyFont="1" applyBorder="1" applyAlignment="1" applyProtection="1">
      <alignment horizontal="centerContinuous"/>
    </xf>
    <xf numFmtId="164" fontId="5" fillId="0" borderId="0" xfId="0" applyNumberFormat="1" applyFont="1" applyBorder="1" applyAlignment="1" applyProtection="1">
      <alignment horizontal="centerContinuous"/>
    </xf>
    <xf numFmtId="0" fontId="5" fillId="0" borderId="7" xfId="0" applyNumberFormat="1" applyFont="1" applyBorder="1" applyAlignment="1" applyProtection="1">
      <alignment horizontal="centerContinuous"/>
    </xf>
    <xf numFmtId="0" fontId="4" fillId="0" borderId="7" xfId="0" applyNumberFormat="1" applyFont="1" applyBorder="1" applyAlignment="1" applyProtection="1">
      <alignment horizontal="centerContinuous"/>
    </xf>
    <xf numFmtId="0" fontId="4" fillId="0" borderId="6" xfId="0" applyNumberFormat="1" applyFont="1" applyBorder="1" applyAlignment="1" applyProtection="1">
      <alignment horizontal="center"/>
    </xf>
    <xf numFmtId="164" fontId="4" fillId="0" borderId="8" xfId="0" applyNumberFormat="1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>
      <alignment horizontal="center"/>
    </xf>
    <xf numFmtId="0" fontId="5" fillId="0" borderId="0" xfId="0" applyNumberFormat="1" applyFont="1" applyBorder="1"/>
    <xf numFmtId="0" fontId="4" fillId="0" borderId="6" xfId="0" applyNumberFormat="1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0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0" fontId="4" fillId="0" borderId="12" xfId="0" applyNumberFormat="1" applyFont="1" applyBorder="1" applyAlignment="1" applyProtection="1">
      <alignment horizontal="center"/>
    </xf>
    <xf numFmtId="0" fontId="5" fillId="0" borderId="13" xfId="0" applyNumberFormat="1" applyFont="1" applyBorder="1" applyAlignment="1" applyProtection="1"/>
    <xf numFmtId="164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164" fontId="5" fillId="0" borderId="9" xfId="0" applyNumberFormat="1" applyFont="1" applyBorder="1" applyAlignment="1" applyProtection="1"/>
    <xf numFmtId="0" fontId="5" fillId="0" borderId="10" xfId="0" applyNumberFormat="1" applyFont="1" applyBorder="1" applyAlignment="1" applyProtection="1"/>
    <xf numFmtId="164" fontId="5" fillId="0" borderId="0" xfId="0" applyNumberFormat="1" applyFont="1" applyBorder="1" applyProtection="1"/>
    <xf numFmtId="165" fontId="5" fillId="0" borderId="11" xfId="0" applyNumberFormat="1" applyFont="1" applyBorder="1" applyProtection="1"/>
    <xf numFmtId="164" fontId="5" fillId="0" borderId="11" xfId="0" applyNumberFormat="1" applyFont="1" applyBorder="1" applyProtection="1"/>
    <xf numFmtId="0" fontId="5" fillId="0" borderId="11" xfId="0" applyNumberFormat="1" applyFont="1" applyBorder="1" applyProtection="1"/>
    <xf numFmtId="0" fontId="5" fillId="0" borderId="12" xfId="0" applyNumberFormat="1" applyFont="1" applyBorder="1" applyProtection="1"/>
    <xf numFmtId="0" fontId="5" fillId="0" borderId="14" xfId="0" applyNumberFormat="1" applyFont="1" applyBorder="1" applyAlignment="1" applyProtection="1"/>
    <xf numFmtId="166" fontId="6" fillId="0" borderId="15" xfId="0" applyNumberFormat="1" applyFont="1" applyBorder="1" applyAlignment="1" applyProtection="1"/>
    <xf numFmtId="166" fontId="6" fillId="0" borderId="17" xfId="0" applyNumberFormat="1" applyFont="1" applyBorder="1" applyAlignment="1" applyProtection="1"/>
    <xf numFmtId="166" fontId="6" fillId="0" borderId="19" xfId="0" applyNumberFormat="1" applyFont="1" applyBorder="1" applyAlignment="1" applyProtection="1"/>
    <xf numFmtId="166" fontId="6" fillId="0" borderId="65" xfId="0" applyNumberFormat="1" applyFont="1" applyBorder="1" applyAlignment="1" applyProtection="1"/>
    <xf numFmtId="166" fontId="6" fillId="0" borderId="20" xfId="0" applyNumberFormat="1" applyFont="1" applyBorder="1" applyAlignment="1" applyProtection="1"/>
    <xf numFmtId="166" fontId="6" fillId="0" borderId="22" xfId="0" applyNumberFormat="1" applyFont="1" applyBorder="1" applyAlignment="1" applyProtection="1"/>
    <xf numFmtId="166" fontId="6" fillId="0" borderId="24" xfId="0" applyNumberFormat="1" applyFont="1" applyBorder="1" applyAlignment="1" applyProtection="1"/>
    <xf numFmtId="166" fontId="6" fillId="0" borderId="9" xfId="0" applyNumberFormat="1" applyFont="1" applyBorder="1" applyAlignment="1" applyProtection="1"/>
    <xf numFmtId="166" fontId="6" fillId="0" borderId="26" xfId="0" applyNumberFormat="1" applyFont="1" applyBorder="1" applyAlignment="1" applyProtection="1"/>
    <xf numFmtId="166" fontId="6" fillId="0" borderId="10" xfId="0" applyNumberFormat="1" applyFont="1" applyBorder="1" applyAlignment="1" applyProtection="1"/>
    <xf numFmtId="0" fontId="5" fillId="0" borderId="27" xfId="0" applyNumberFormat="1" applyFont="1" applyBorder="1" applyAlignment="1" applyProtection="1"/>
    <xf numFmtId="0" fontId="5" fillId="0" borderId="28" xfId="0" applyNumberFormat="1" applyFont="1" applyBorder="1" applyAlignment="1" applyProtection="1"/>
    <xf numFmtId="0" fontId="5" fillId="0" borderId="30" xfId="0" applyNumberFormat="1" applyFont="1" applyBorder="1" applyAlignment="1" applyProtection="1"/>
    <xf numFmtId="0" fontId="5" fillId="0" borderId="51" xfId="0" applyNumberFormat="1" applyFont="1" applyBorder="1" applyAlignment="1" applyProtection="1"/>
    <xf numFmtId="0" fontId="4" fillId="0" borderId="28" xfId="0" applyNumberFormat="1" applyFont="1" applyBorder="1" applyAlignment="1" applyProtection="1"/>
    <xf numFmtId="3" fontId="5" fillId="0" borderId="9" xfId="0" applyNumberFormat="1" applyFont="1" applyBorder="1" applyAlignment="1" applyProtection="1"/>
    <xf numFmtId="3" fontId="5" fillId="0" borderId="26" xfId="0" applyNumberFormat="1" applyFont="1" applyBorder="1" applyAlignment="1" applyProtection="1"/>
    <xf numFmtId="3" fontId="5" fillId="0" borderId="10" xfId="0" applyNumberFormat="1" applyFont="1" applyBorder="1" applyAlignment="1" applyProtection="1"/>
    <xf numFmtId="166" fontId="7" fillId="0" borderId="64" xfId="0" applyNumberFormat="1" applyFont="1" applyBorder="1" applyAlignment="1" applyProtection="1"/>
    <xf numFmtId="166" fontId="7" fillId="0" borderId="17" xfId="0" applyNumberFormat="1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2" xfId="0" applyNumberFormat="1" applyFont="1" applyBorder="1" applyAlignment="1" applyProtection="1"/>
    <xf numFmtId="0" fontId="4" fillId="0" borderId="0" xfId="0" applyNumberFormat="1" applyFont="1" applyBorder="1"/>
    <xf numFmtId="0" fontId="4" fillId="0" borderId="0" xfId="0" applyNumberFormat="1" applyFont="1" applyAlignment="1"/>
    <xf numFmtId="0" fontId="4" fillId="0" borderId="13" xfId="0" applyNumberFormat="1" applyFont="1" applyBorder="1" applyAlignment="1" applyProtection="1"/>
    <xf numFmtId="164" fontId="5" fillId="0" borderId="29" xfId="0" applyNumberFormat="1" applyFont="1" applyBorder="1" applyAlignment="1" applyProtection="1"/>
    <xf numFmtId="0" fontId="5" fillId="0" borderId="32" xfId="0" applyNumberFormat="1" applyFont="1" applyBorder="1" applyAlignment="1" applyProtection="1"/>
    <xf numFmtId="0" fontId="5" fillId="0" borderId="6" xfId="0" applyNumberFormat="1" applyFont="1" applyFill="1" applyBorder="1" applyAlignment="1" applyProtection="1"/>
    <xf numFmtId="166" fontId="7" fillId="0" borderId="20" xfId="0" applyNumberFormat="1" applyFont="1" applyBorder="1" applyAlignment="1" applyProtection="1"/>
    <xf numFmtId="0" fontId="4" fillId="0" borderId="32" xfId="0" applyNumberFormat="1" applyFont="1" applyBorder="1" applyAlignment="1" applyProtection="1"/>
    <xf numFmtId="3" fontId="5" fillId="0" borderId="11" xfId="0" applyNumberFormat="1" applyFont="1" applyBorder="1" applyAlignment="1" applyProtection="1"/>
    <xf numFmtId="3" fontId="5" fillId="0" borderId="37" xfId="0" applyNumberFormat="1" applyFont="1" applyBorder="1" applyAlignment="1" applyProtection="1"/>
    <xf numFmtId="3" fontId="5" fillId="0" borderId="12" xfId="0" applyNumberFormat="1" applyFont="1" applyBorder="1" applyAlignment="1" applyProtection="1"/>
    <xf numFmtId="0" fontId="5" fillId="0" borderId="38" xfId="0" applyNumberFormat="1" applyFont="1" applyFill="1" applyBorder="1" applyAlignment="1" applyProtection="1"/>
    <xf numFmtId="0" fontId="5" fillId="0" borderId="44" xfId="0" applyNumberFormat="1" applyFont="1" applyBorder="1" applyAlignment="1" applyProtection="1"/>
    <xf numFmtId="0" fontId="5" fillId="0" borderId="44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/>
    <xf numFmtId="0" fontId="4" fillId="0" borderId="44" xfId="0" applyNumberFormat="1" applyFont="1" applyFill="1" applyBorder="1" applyAlignment="1" applyProtection="1"/>
    <xf numFmtId="0" fontId="5" fillId="0" borderId="6" xfId="0" applyNumberFormat="1" applyFont="1" applyBorder="1" applyProtection="1"/>
    <xf numFmtId="0" fontId="4" fillId="0" borderId="13" xfId="0" applyNumberFormat="1" applyFont="1" applyBorder="1" applyProtection="1"/>
    <xf numFmtId="0" fontId="4" fillId="0" borderId="46" xfId="0" applyNumberFormat="1" applyFont="1" applyBorder="1" applyAlignment="1" applyProtection="1"/>
    <xf numFmtId="166" fontId="7" fillId="0" borderId="48" xfId="0" applyNumberFormat="1" applyFont="1" applyBorder="1" applyAlignment="1" applyProtection="1"/>
    <xf numFmtId="166" fontId="7" fillId="0" borderId="49" xfId="0" applyNumberFormat="1" applyFont="1" applyBorder="1" applyAlignment="1" applyProtection="1"/>
    <xf numFmtId="166" fontId="7" fillId="0" borderId="50" xfId="0" applyNumberFormat="1" applyFont="1" applyBorder="1" applyAlignment="1" applyProtection="1"/>
    <xf numFmtId="0" fontId="5" fillId="0" borderId="0" xfId="0" applyNumberFormat="1" applyFont="1" applyBorder="1" applyProtection="1"/>
    <xf numFmtId="164" fontId="5" fillId="0" borderId="0" xfId="0" applyNumberFormat="1" applyFont="1" applyAlignment="1"/>
    <xf numFmtId="164" fontId="5" fillId="0" borderId="21" xfId="0" applyNumberFormat="1" applyFont="1" applyBorder="1" applyProtection="1"/>
    <xf numFmtId="0" fontId="5" fillId="0" borderId="13" xfId="0" applyNumberFormat="1" applyFont="1" applyFill="1" applyBorder="1" applyAlignment="1" applyProtection="1"/>
    <xf numFmtId="0" fontId="5" fillId="0" borderId="32" xfId="0" applyNumberFormat="1" applyFont="1" applyFill="1" applyBorder="1" applyAlignment="1" applyProtection="1"/>
    <xf numFmtId="164" fontId="4" fillId="0" borderId="0" xfId="0" applyNumberFormat="1" applyFont="1" applyAlignment="1" applyProtection="1"/>
    <xf numFmtId="0" fontId="4" fillId="0" borderId="0" xfId="0" applyNumberFormat="1" applyFont="1" applyAlignment="1" applyProtection="1"/>
    <xf numFmtId="0" fontId="4" fillId="0" borderId="0" xfId="0" applyNumberFormat="1" applyFont="1" applyBorder="1" applyAlignment="1"/>
    <xf numFmtId="0" fontId="4" fillId="0" borderId="3" xfId="0" applyNumberFormat="1" applyFont="1" applyBorder="1" applyAlignment="1" applyProtection="1"/>
    <xf numFmtId="0" fontId="4" fillId="0" borderId="6" xfId="0" applyNumberFormat="1" applyFont="1" applyFill="1" applyBorder="1" applyAlignment="1" applyProtection="1"/>
    <xf numFmtId="0" fontId="4" fillId="0" borderId="6" xfId="0" applyNumberFormat="1" applyFont="1" applyBorder="1" applyProtection="1"/>
    <xf numFmtId="0" fontId="4" fillId="0" borderId="0" xfId="0" applyNumberFormat="1" applyFont="1" applyBorder="1" applyProtection="1"/>
    <xf numFmtId="164" fontId="4" fillId="0" borderId="0" xfId="0" applyNumberFormat="1" applyFont="1" applyAlignment="1"/>
    <xf numFmtId="166" fontId="6" fillId="0" borderId="58" xfId="0" applyNumberFormat="1" applyFont="1" applyBorder="1" applyAlignment="1" applyProtection="1"/>
    <xf numFmtId="166" fontId="6" fillId="0" borderId="59" xfId="0" applyNumberFormat="1" applyFont="1" applyBorder="1" applyAlignment="1" applyProtection="1"/>
    <xf numFmtId="0" fontId="5" fillId="0" borderId="0" xfId="0" applyNumberFormat="1" applyFont="1" applyAlignment="1" applyProtection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Alignment="1"/>
    <xf numFmtId="0" fontId="4" fillId="0" borderId="0" xfId="0" applyNumberFormat="1" applyFont="1" applyFill="1" applyBorder="1"/>
    <xf numFmtId="0" fontId="4" fillId="0" borderId="0" xfId="0" applyNumberFormat="1" applyFont="1" applyFill="1" applyAlignment="1"/>
    <xf numFmtId="0" fontId="5" fillId="0" borderId="6" xfId="0" applyNumberFormat="1" applyFont="1" applyFill="1" applyBorder="1" applyProtection="1"/>
    <xf numFmtId="0" fontId="4" fillId="0" borderId="13" xfId="0" applyNumberFormat="1" applyFont="1" applyFill="1" applyBorder="1" applyProtection="1"/>
    <xf numFmtId="0" fontId="4" fillId="0" borderId="13" xfId="0" applyNumberFormat="1" applyFont="1" applyFill="1" applyBorder="1" applyAlignment="1" applyProtection="1"/>
    <xf numFmtId="0" fontId="4" fillId="0" borderId="46" xfId="0" applyNumberFormat="1" applyFont="1" applyFill="1" applyBorder="1" applyAlignment="1" applyProtection="1"/>
    <xf numFmtId="0" fontId="5" fillId="0" borderId="0" xfId="0" applyNumberFormat="1" applyFont="1" applyFill="1" applyBorder="1" applyProtection="1"/>
    <xf numFmtId="164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167" fontId="5" fillId="0" borderId="0" xfId="0" applyNumberFormat="1" applyFont="1" applyAlignment="1" applyProtection="1"/>
    <xf numFmtId="3" fontId="8" fillId="0" borderId="0" xfId="0" applyNumberFormat="1" applyFont="1" applyAlignment="1" applyProtection="1"/>
    <xf numFmtId="164" fontId="9" fillId="0" borderId="0" xfId="0" applyNumberFormat="1" applyFont="1" applyAlignment="1" applyProtection="1"/>
    <xf numFmtId="3" fontId="9" fillId="0" borderId="0" xfId="0" applyNumberFormat="1" applyFont="1" applyAlignment="1" applyProtection="1"/>
    <xf numFmtId="0" fontId="9" fillId="0" borderId="0" xfId="0" applyNumberFormat="1" applyFont="1" applyAlignment="1" applyProtection="1"/>
    <xf numFmtId="164" fontId="9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164" fontId="8" fillId="0" borderId="0" xfId="0" applyNumberFormat="1" applyFont="1" applyBorder="1" applyAlignment="1" applyProtection="1"/>
    <xf numFmtId="0" fontId="9" fillId="0" borderId="1" xfId="0" applyNumberFormat="1" applyFont="1" applyBorder="1" applyAlignment="1" applyProtection="1"/>
    <xf numFmtId="164" fontId="9" fillId="0" borderId="1" xfId="0" applyNumberFormat="1" applyFont="1" applyBorder="1" applyAlignment="1" applyProtection="1"/>
    <xf numFmtId="0" fontId="9" fillId="0" borderId="0" xfId="0" applyNumberFormat="1" applyFont="1" applyBorder="1" applyAlignment="1"/>
    <xf numFmtId="0" fontId="9" fillId="0" borderId="0" xfId="0" applyNumberFormat="1" applyFont="1" applyAlignment="1"/>
    <xf numFmtId="3" fontId="8" fillId="0" borderId="2" xfId="0" applyNumberFormat="1" applyFont="1" applyBorder="1" applyAlignment="1" applyProtection="1"/>
    <xf numFmtId="164" fontId="9" fillId="0" borderId="2" xfId="0" applyNumberFormat="1" applyFont="1" applyBorder="1" applyAlignment="1" applyProtection="1"/>
    <xf numFmtId="3" fontId="9" fillId="0" borderId="2" xfId="0" applyNumberFormat="1" applyFont="1" applyBorder="1" applyAlignment="1" applyProtection="1"/>
    <xf numFmtId="0" fontId="9" fillId="0" borderId="2" xfId="0" applyNumberFormat="1" applyFont="1" applyBorder="1" applyAlignment="1" applyProtection="1"/>
    <xf numFmtId="0" fontId="9" fillId="0" borderId="1" xfId="0" applyNumberFormat="1" applyFont="1" applyBorder="1" applyAlignment="1"/>
    <xf numFmtId="164" fontId="8" fillId="0" borderId="0" xfId="0" applyNumberFormat="1" applyFont="1" applyAlignment="1" applyProtection="1"/>
    <xf numFmtId="0" fontId="8" fillId="0" borderId="0" xfId="0" applyNumberFormat="1" applyFont="1" applyAlignment="1" applyProtection="1"/>
    <xf numFmtId="3" fontId="8" fillId="0" borderId="0" xfId="0" applyNumberFormat="1" applyFont="1" applyBorder="1" applyAlignment="1" applyProtection="1"/>
    <xf numFmtId="0" fontId="8" fillId="0" borderId="1" xfId="0" applyNumberFormat="1" applyFont="1" applyBorder="1" applyAlignment="1" applyProtection="1"/>
    <xf numFmtId="164" fontId="8" fillId="0" borderId="1" xfId="0" applyNumberFormat="1" applyFont="1" applyBorder="1" applyAlignment="1" applyProtection="1"/>
    <xf numFmtId="0" fontId="8" fillId="0" borderId="0" xfId="0" applyNumberFormat="1" applyFont="1" applyBorder="1" applyAlignment="1"/>
    <xf numFmtId="0" fontId="8" fillId="0" borderId="0" xfId="0" applyNumberFormat="1" applyFont="1" applyAlignment="1"/>
    <xf numFmtId="164" fontId="8" fillId="0" borderId="2" xfId="0" applyNumberFormat="1" applyFont="1" applyBorder="1" applyAlignment="1" applyProtection="1"/>
    <xf numFmtId="0" fontId="8" fillId="0" borderId="2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8" fillId="0" borderId="60" xfId="0" applyNumberFormat="1" applyFont="1" applyBorder="1" applyAlignment="1" applyProtection="1"/>
    <xf numFmtId="164" fontId="9" fillId="0" borderId="60" xfId="0" applyNumberFormat="1" applyFont="1" applyBorder="1" applyAlignment="1" applyProtection="1"/>
    <xf numFmtId="3" fontId="9" fillId="0" borderId="60" xfId="0" applyNumberFormat="1" applyFont="1" applyBorder="1" applyAlignment="1" applyProtection="1"/>
    <xf numFmtId="0" fontId="9" fillId="0" borderId="60" xfId="0" applyNumberFormat="1" applyFont="1" applyBorder="1" applyAlignment="1" applyProtection="1"/>
    <xf numFmtId="0" fontId="12" fillId="3" borderId="6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67" xfId="2" applyFont="1" applyFill="1" applyBorder="1" applyAlignment="1">
      <alignment horizontal="center" vertical="center"/>
    </xf>
    <xf numFmtId="0" fontId="4" fillId="0" borderId="68" xfId="0" applyNumberFormat="1" applyFont="1" applyBorder="1" applyAlignment="1" applyProtection="1"/>
    <xf numFmtId="0" fontId="5" fillId="0" borderId="68" xfId="0" applyNumberFormat="1" applyFont="1" applyBorder="1" applyAlignment="1" applyProtection="1"/>
    <xf numFmtId="0" fontId="4" fillId="0" borderId="69" xfId="0" applyNumberFormat="1" applyFont="1" applyBorder="1" applyAlignment="1" applyProtection="1"/>
    <xf numFmtId="0" fontId="5" fillId="0" borderId="69" xfId="0" applyNumberFormat="1" applyFont="1" applyBorder="1" applyAlignment="1" applyProtection="1"/>
    <xf numFmtId="0" fontId="4" fillId="0" borderId="69" xfId="0" applyNumberFormat="1" applyFont="1" applyBorder="1" applyProtection="1"/>
    <xf numFmtId="166" fontId="7" fillId="0" borderId="19" xfId="0" applyNumberFormat="1" applyFont="1" applyBorder="1" applyAlignment="1" applyProtection="1"/>
    <xf numFmtId="166" fontId="6" fillId="0" borderId="71" xfId="0" applyNumberFormat="1" applyFont="1" applyBorder="1" applyAlignment="1" applyProtection="1"/>
    <xf numFmtId="166" fontId="6" fillId="0" borderId="72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6" fontId="5" fillId="0" borderId="1" xfId="0" applyNumberFormat="1" applyFont="1" applyBorder="1" applyAlignment="1" applyProtection="1"/>
    <xf numFmtId="6" fontId="5" fillId="0" borderId="52" xfId="0" applyNumberFormat="1" applyFont="1" applyBorder="1" applyAlignment="1" applyProtection="1"/>
    <xf numFmtId="6" fontId="5" fillId="0" borderId="8" xfId="0" applyNumberFormat="1" applyFont="1" applyBorder="1" applyProtection="1"/>
    <xf numFmtId="6" fontId="4" fillId="0" borderId="8" xfId="0" applyNumberFormat="1" applyFont="1" applyBorder="1" applyProtection="1"/>
    <xf numFmtId="6" fontId="5" fillId="0" borderId="25" xfId="0" applyNumberFormat="1" applyFont="1" applyBorder="1" applyAlignment="1" applyProtection="1"/>
    <xf numFmtId="6" fontId="4" fillId="0" borderId="54" xfId="0" applyNumberFormat="1" applyFont="1" applyBorder="1" applyAlignment="1" applyProtection="1"/>
    <xf numFmtId="6" fontId="4" fillId="0" borderId="1" xfId="0" applyNumberFormat="1" applyFont="1" applyBorder="1" applyAlignment="1" applyProtection="1"/>
    <xf numFmtId="6" fontId="5" fillId="0" borderId="36" xfId="0" applyNumberFormat="1" applyFont="1" applyBorder="1" applyAlignment="1" applyProtection="1"/>
    <xf numFmtId="6" fontId="4" fillId="0" borderId="8" xfId="0" applyNumberFormat="1" applyFont="1" applyBorder="1" applyAlignment="1" applyProtection="1"/>
    <xf numFmtId="6" fontId="4" fillId="0" borderId="45" xfId="0" applyNumberFormat="1" applyFont="1" applyBorder="1" applyAlignment="1" applyProtection="1"/>
    <xf numFmtId="6" fontId="4" fillId="0" borderId="47" xfId="0" applyNumberFormat="1" applyFont="1" applyBorder="1" applyAlignment="1" applyProtection="1"/>
    <xf numFmtId="6" fontId="5" fillId="0" borderId="16" xfId="0" applyNumberFormat="1" applyFont="1" applyBorder="1" applyAlignment="1" applyProtection="1"/>
    <xf numFmtId="6" fontId="5" fillId="0" borderId="40" xfId="0" applyNumberFormat="1" applyFont="1" applyBorder="1" applyAlignment="1" applyProtection="1"/>
    <xf numFmtId="6" fontId="5" fillId="0" borderId="29" xfId="0" applyNumberFormat="1" applyFont="1" applyBorder="1" applyProtection="1"/>
    <xf numFmtId="6" fontId="5" fillId="0" borderId="29" xfId="0" applyNumberFormat="1" applyFont="1" applyBorder="1" applyAlignment="1" applyProtection="1"/>
    <xf numFmtId="6" fontId="4" fillId="0" borderId="53" xfId="0" applyNumberFormat="1" applyFont="1" applyBorder="1" applyAlignment="1" applyProtection="1"/>
    <xf numFmtId="6" fontId="4" fillId="0" borderId="16" xfId="0" applyNumberFormat="1" applyFont="1" applyBorder="1" applyAlignment="1" applyProtection="1"/>
    <xf numFmtId="6" fontId="5" fillId="0" borderId="21" xfId="0" applyNumberFormat="1" applyFont="1" applyBorder="1" applyAlignment="1" applyProtection="1"/>
    <xf numFmtId="6" fontId="4" fillId="0" borderId="29" xfId="0" applyNumberFormat="1" applyFont="1" applyBorder="1" applyAlignment="1" applyProtection="1"/>
    <xf numFmtId="6" fontId="4" fillId="0" borderId="34" xfId="0" applyNumberFormat="1" applyFont="1" applyBorder="1" applyAlignment="1" applyProtection="1"/>
    <xf numFmtId="6" fontId="5" fillId="0" borderId="18" xfId="0" applyNumberFormat="1" applyFont="1" applyBorder="1" applyProtection="1"/>
    <xf numFmtId="6" fontId="5" fillId="0" borderId="23" xfId="0" applyNumberFormat="1" applyFont="1" applyBorder="1" applyProtection="1"/>
    <xf numFmtId="6" fontId="5" fillId="0" borderId="11" xfId="0" applyNumberFormat="1" applyFont="1" applyBorder="1" applyProtection="1"/>
    <xf numFmtId="6" fontId="5" fillId="0" borderId="11" xfId="0" applyNumberFormat="1" applyFont="1" applyBorder="1" applyAlignment="1" applyProtection="1"/>
    <xf numFmtId="6" fontId="5" fillId="0" borderId="9" xfId="0" applyNumberFormat="1" applyFont="1" applyBorder="1" applyAlignment="1" applyProtection="1"/>
    <xf numFmtId="6" fontId="5" fillId="0" borderId="9" xfId="0" applyNumberFormat="1" applyFont="1" applyBorder="1" applyProtection="1"/>
    <xf numFmtId="6" fontId="4" fillId="0" borderId="22" xfId="0" applyNumberFormat="1" applyFont="1" applyBorder="1" applyAlignment="1" applyProtection="1"/>
    <xf numFmtId="6" fontId="4" fillId="0" borderId="35" xfId="0" applyNumberFormat="1" applyFont="1" applyBorder="1" applyProtection="1"/>
    <xf numFmtId="6" fontId="5" fillId="0" borderId="37" xfId="0" applyNumberFormat="1" applyFont="1" applyBorder="1" applyAlignment="1" applyProtection="1"/>
    <xf numFmtId="6" fontId="5" fillId="0" borderId="26" xfId="0" applyNumberFormat="1" applyFont="1" applyBorder="1" applyAlignment="1" applyProtection="1"/>
    <xf numFmtId="6" fontId="5" fillId="0" borderId="41" xfId="0" applyNumberFormat="1" applyFont="1" applyFill="1" applyBorder="1" applyAlignment="1" applyProtection="1"/>
    <xf numFmtId="6" fontId="4" fillId="0" borderId="9" xfId="0" applyNumberFormat="1" applyFont="1" applyBorder="1" applyProtection="1"/>
    <xf numFmtId="6" fontId="5" fillId="0" borderId="22" xfId="0" applyNumberFormat="1" applyFont="1" applyBorder="1" applyAlignment="1" applyProtection="1"/>
    <xf numFmtId="6" fontId="4" fillId="0" borderId="22" xfId="0" applyNumberFormat="1" applyFont="1" applyBorder="1" applyProtection="1"/>
    <xf numFmtId="6" fontId="4" fillId="0" borderId="11" xfId="0" applyNumberFormat="1" applyFont="1" applyBorder="1" applyAlignment="1" applyProtection="1"/>
    <xf numFmtId="6" fontId="4" fillId="0" borderId="8" xfId="0" applyNumberFormat="1" applyFont="1" applyFill="1" applyBorder="1" applyAlignment="1" applyProtection="1"/>
    <xf numFmtId="6" fontId="4" fillId="0" borderId="47" xfId="0" applyNumberFormat="1" applyFont="1" applyFill="1" applyBorder="1" applyAlignment="1" applyProtection="1"/>
    <xf numFmtId="6" fontId="16" fillId="0" borderId="16" xfId="0" applyNumberFormat="1" applyFont="1" applyBorder="1" applyAlignment="1" applyProtection="1"/>
    <xf numFmtId="6" fontId="5" fillId="0" borderId="0" xfId="0" applyNumberFormat="1" applyFont="1" applyBorder="1" applyAlignment="1" applyProtection="1"/>
    <xf numFmtId="6" fontId="5" fillId="0" borderId="8" xfId="0" applyNumberFormat="1" applyFont="1" applyBorder="1" applyAlignment="1" applyProtection="1"/>
    <xf numFmtId="6" fontId="5" fillId="0" borderId="31" xfId="0" applyNumberFormat="1" applyFont="1" applyBorder="1" applyAlignment="1" applyProtection="1"/>
    <xf numFmtId="6" fontId="5" fillId="0" borderId="0" xfId="0" applyNumberFormat="1" applyFont="1" applyBorder="1" applyProtection="1"/>
    <xf numFmtId="6" fontId="4" fillId="0" borderId="33" xfId="0" applyNumberFormat="1" applyFont="1" applyBorder="1" applyAlignment="1" applyProtection="1"/>
    <xf numFmtId="6" fontId="5" fillId="0" borderId="39" xfId="0" applyNumberFormat="1" applyFont="1" applyFill="1" applyBorder="1" applyAlignment="1" applyProtection="1"/>
    <xf numFmtId="6" fontId="4" fillId="0" borderId="25" xfId="0" applyNumberFormat="1" applyFont="1" applyBorder="1" applyAlignment="1" applyProtection="1"/>
    <xf numFmtId="6" fontId="5" fillId="0" borderId="42" xfId="0" applyNumberFormat="1" applyFont="1" applyBorder="1" applyAlignment="1" applyProtection="1"/>
    <xf numFmtId="6" fontId="4" fillId="0" borderId="29" xfId="0" applyNumberFormat="1" applyFont="1" applyBorder="1" applyProtection="1"/>
    <xf numFmtId="6" fontId="5" fillId="0" borderId="21" xfId="0" applyNumberFormat="1" applyFont="1" applyBorder="1" applyProtection="1"/>
    <xf numFmtId="6" fontId="5" fillId="0" borderId="40" xfId="0" applyNumberFormat="1" applyFont="1" applyFill="1" applyBorder="1" applyAlignment="1" applyProtection="1"/>
    <xf numFmtId="6" fontId="5" fillId="0" borderId="43" xfId="0" applyNumberFormat="1" applyFont="1" applyBorder="1" applyAlignment="1" applyProtection="1"/>
    <xf numFmtId="6" fontId="4" fillId="0" borderId="26" xfId="0" applyNumberFormat="1" applyFont="1" applyBorder="1" applyAlignment="1" applyProtection="1"/>
    <xf numFmtId="6" fontId="4" fillId="0" borderId="33" xfId="0" applyNumberFormat="1" applyFont="1" applyFill="1" applyBorder="1" applyAlignment="1" applyProtection="1"/>
    <xf numFmtId="6" fontId="5" fillId="0" borderId="57" xfId="0" applyNumberFormat="1" applyFont="1" applyBorder="1" applyProtection="1"/>
    <xf numFmtId="6" fontId="5" fillId="0" borderId="57" xfId="0" applyNumberFormat="1" applyFont="1" applyBorder="1" applyAlignment="1" applyProtection="1"/>
    <xf numFmtId="6" fontId="5" fillId="0" borderId="55" xfId="0" applyNumberFormat="1" applyFont="1" applyBorder="1" applyAlignment="1" applyProtection="1"/>
    <xf numFmtId="6" fontId="15" fillId="0" borderId="34" xfId="0" applyNumberFormat="1" applyFont="1" applyBorder="1" applyAlignment="1" applyProtection="1"/>
    <xf numFmtId="6" fontId="4" fillId="0" borderId="70" xfId="0" applyNumberFormat="1" applyFont="1" applyBorder="1" applyAlignment="1" applyProtection="1"/>
    <xf numFmtId="6" fontId="5" fillId="0" borderId="45" xfId="0" applyNumberFormat="1" applyFont="1" applyBorder="1" applyAlignment="1" applyProtection="1"/>
    <xf numFmtId="6" fontId="5" fillId="0" borderId="34" xfId="0" applyNumberFormat="1" applyFont="1" applyBorder="1" applyAlignment="1" applyProtection="1"/>
    <xf numFmtId="6" fontId="5" fillId="0" borderId="37" xfId="0" applyNumberFormat="1" applyFont="1" applyFill="1" applyBorder="1" applyAlignment="1" applyProtection="1"/>
    <xf numFmtId="6" fontId="5" fillId="0" borderId="63" xfId="0" applyNumberFormat="1" applyFont="1" applyBorder="1" applyAlignment="1" applyProtection="1"/>
    <xf numFmtId="6" fontId="4" fillId="0" borderId="25" xfId="0" applyNumberFormat="1" applyFont="1" applyFill="1" applyBorder="1" applyAlignment="1" applyProtection="1"/>
    <xf numFmtId="6" fontId="5" fillId="0" borderId="56" xfId="0" applyNumberFormat="1" applyFont="1" applyBorder="1" applyAlignment="1" applyProtection="1"/>
    <xf numFmtId="6" fontId="5" fillId="0" borderId="23" xfId="0" applyNumberFormat="1" applyFont="1" applyFill="1" applyBorder="1" applyAlignment="1" applyProtection="1"/>
    <xf numFmtId="6" fontId="5" fillId="0" borderId="61" xfId="0" applyNumberFormat="1" applyFont="1" applyBorder="1" applyAlignment="1" applyProtection="1"/>
    <xf numFmtId="6" fontId="5" fillId="0" borderId="62" xfId="0" applyNumberFormat="1" applyFont="1" applyBorder="1" applyAlignment="1" applyProtection="1"/>
    <xf numFmtId="6" fontId="5" fillId="0" borderId="73" xfId="0" applyNumberFormat="1" applyFont="1" applyBorder="1" applyAlignment="1" applyProtection="1"/>
    <xf numFmtId="6" fontId="4" fillId="0" borderId="61" xfId="0" applyNumberFormat="1" applyFont="1" applyBorder="1" applyAlignment="1" applyProtection="1"/>
    <xf numFmtId="166" fontId="6" fillId="0" borderId="74" xfId="0" applyNumberFormat="1" applyFont="1" applyBorder="1" applyAlignment="1" applyProtection="1"/>
    <xf numFmtId="0" fontId="15" fillId="0" borderId="69" xfId="0" applyNumberFormat="1" applyFont="1" applyBorder="1" applyAlignment="1" applyProtection="1"/>
    <xf numFmtId="166" fontId="6" fillId="0" borderId="37" xfId="0" applyNumberFormat="1" applyFont="1" applyBorder="1" applyAlignment="1" applyProtection="1"/>
    <xf numFmtId="166" fontId="6" fillId="0" borderId="12" xfId="0" applyNumberFormat="1" applyFont="1" applyBorder="1" applyAlignment="1" applyProtection="1"/>
    <xf numFmtId="166" fontId="6" fillId="0" borderId="11" xfId="0" applyNumberFormat="1" applyFont="1" applyBorder="1" applyAlignment="1" applyProtection="1"/>
    <xf numFmtId="6" fontId="5" fillId="0" borderId="75" xfId="0" applyNumberFormat="1" applyFont="1" applyBorder="1" applyAlignment="1" applyProtection="1"/>
    <xf numFmtId="6" fontId="5" fillId="0" borderId="76" xfId="0" applyNumberFormat="1" applyFont="1" applyBorder="1" applyAlignment="1" applyProtection="1"/>
    <xf numFmtId="6" fontId="5" fillId="0" borderId="77" xfId="0" applyNumberFormat="1" applyFont="1" applyBorder="1" applyAlignment="1" applyProtection="1"/>
    <xf numFmtId="6" fontId="5" fillId="0" borderId="78" xfId="0" applyNumberFormat="1" applyFont="1" applyBorder="1" applyAlignment="1" applyProtection="1"/>
    <xf numFmtId="0" fontId="10" fillId="2" borderId="0" xfId="0" applyFont="1" applyFill="1" applyAlignment="1">
      <alignment horizontal="center"/>
    </xf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BD229A7-4F89-41DC-80FB-42D418BB17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>
      <selection activeCell="D6" sqref="D6"/>
    </sheetView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35" t="s">
        <v>177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2:13" ht="15.75" thickBot="1" x14ac:dyDescent="0.3"/>
    <row r="4" spans="2:13" ht="15.75" thickBot="1" x14ac:dyDescent="0.3">
      <c r="B4" s="143" t="s">
        <v>126</v>
      </c>
      <c r="C4" s="144"/>
      <c r="D4" s="143" t="s">
        <v>127</v>
      </c>
      <c r="E4" s="144"/>
      <c r="F4" s="143" t="s">
        <v>128</v>
      </c>
      <c r="G4" s="144"/>
      <c r="H4" s="143" t="s">
        <v>129</v>
      </c>
      <c r="I4" s="144"/>
      <c r="J4" s="143" t="s">
        <v>130</v>
      </c>
      <c r="K4" s="144"/>
      <c r="L4" s="143" t="s">
        <v>131</v>
      </c>
      <c r="M4" s="144"/>
    </row>
    <row r="5" spans="2:13" x14ac:dyDescent="0.25">
      <c r="B5" s="145" t="s">
        <v>132</v>
      </c>
      <c r="C5" s="146"/>
      <c r="D5" s="147" t="s">
        <v>133</v>
      </c>
      <c r="E5" s="146"/>
      <c r="F5" s="147" t="s">
        <v>134</v>
      </c>
      <c r="G5" s="146"/>
      <c r="H5" s="147" t="s">
        <v>135</v>
      </c>
      <c r="I5" s="146"/>
      <c r="J5" s="147" t="s">
        <v>136</v>
      </c>
      <c r="K5" s="146"/>
      <c r="L5" s="147" t="s">
        <v>137</v>
      </c>
      <c r="M5" s="146"/>
    </row>
    <row r="6" spans="2:13" x14ac:dyDescent="0.25">
      <c r="B6" s="145" t="s">
        <v>138</v>
      </c>
      <c r="C6" s="146"/>
      <c r="D6" s="147" t="s">
        <v>139</v>
      </c>
      <c r="E6" s="146"/>
      <c r="F6" s="147" t="s">
        <v>140</v>
      </c>
      <c r="G6" s="146"/>
      <c r="H6" s="147" t="s">
        <v>141</v>
      </c>
      <c r="I6" s="146"/>
      <c r="J6" s="147" t="s">
        <v>142</v>
      </c>
      <c r="K6" s="146"/>
      <c r="L6" s="147" t="s">
        <v>143</v>
      </c>
      <c r="M6" s="146"/>
    </row>
    <row r="7" spans="2:13" x14ac:dyDescent="0.25">
      <c r="B7" s="145" t="s">
        <v>144</v>
      </c>
      <c r="C7" s="146"/>
      <c r="D7" s="147" t="s">
        <v>145</v>
      </c>
      <c r="E7" s="146"/>
      <c r="F7" s="147" t="s">
        <v>184</v>
      </c>
      <c r="G7" s="146"/>
      <c r="H7" s="147" t="s">
        <v>147</v>
      </c>
      <c r="I7" s="146"/>
      <c r="J7" s="147" t="s">
        <v>148</v>
      </c>
      <c r="K7" s="146"/>
      <c r="L7" s="147" t="s">
        <v>149</v>
      </c>
      <c r="M7" s="146"/>
    </row>
    <row r="8" spans="2:13" x14ac:dyDescent="0.25">
      <c r="B8" s="145" t="s">
        <v>150</v>
      </c>
      <c r="C8" s="146"/>
      <c r="D8" s="146"/>
      <c r="E8" s="146"/>
      <c r="F8" s="147" t="s">
        <v>185</v>
      </c>
      <c r="G8" s="146"/>
      <c r="H8" s="147" t="s">
        <v>152</v>
      </c>
      <c r="I8" s="146"/>
      <c r="J8" s="147" t="s">
        <v>153</v>
      </c>
      <c r="K8" s="146"/>
      <c r="L8" s="147" t="s">
        <v>154</v>
      </c>
      <c r="M8" s="146"/>
    </row>
    <row r="9" spans="2:13" x14ac:dyDescent="0.25">
      <c r="B9" s="145" t="s">
        <v>155</v>
      </c>
      <c r="C9" s="146"/>
      <c r="D9" s="146"/>
      <c r="E9" s="146"/>
      <c r="F9" s="147" t="s">
        <v>146</v>
      </c>
      <c r="G9" s="146"/>
      <c r="H9" s="147" t="s">
        <v>157</v>
      </c>
      <c r="I9" s="146"/>
      <c r="J9" s="147" t="s">
        <v>158</v>
      </c>
      <c r="K9" s="146"/>
      <c r="L9" s="147" t="s">
        <v>159</v>
      </c>
      <c r="M9" s="146"/>
    </row>
    <row r="10" spans="2:13" x14ac:dyDescent="0.25">
      <c r="B10" s="146"/>
      <c r="C10" s="146"/>
      <c r="D10" s="146"/>
      <c r="E10" s="146"/>
      <c r="F10" s="147" t="s">
        <v>151</v>
      </c>
      <c r="G10" s="146"/>
      <c r="H10" s="147" t="s">
        <v>161</v>
      </c>
      <c r="I10" s="146"/>
      <c r="J10" s="147" t="s">
        <v>162</v>
      </c>
      <c r="K10" s="146"/>
      <c r="L10" s="147" t="s">
        <v>163</v>
      </c>
      <c r="M10" s="146"/>
    </row>
    <row r="11" spans="2:13" x14ac:dyDescent="0.25">
      <c r="B11" s="146"/>
      <c r="C11" s="146"/>
      <c r="D11" s="146"/>
      <c r="E11" s="146"/>
      <c r="F11" s="147" t="s">
        <v>156</v>
      </c>
      <c r="G11" s="146"/>
      <c r="H11" s="147" t="s">
        <v>165</v>
      </c>
      <c r="I11" s="146"/>
      <c r="J11" s="146"/>
      <c r="K11" s="146"/>
      <c r="L11" s="147" t="s">
        <v>166</v>
      </c>
      <c r="M11" s="146"/>
    </row>
    <row r="12" spans="2:13" x14ac:dyDescent="0.25">
      <c r="B12" s="146"/>
      <c r="C12" s="146"/>
      <c r="D12" s="146"/>
      <c r="E12" s="146"/>
      <c r="F12" s="147" t="s">
        <v>160</v>
      </c>
      <c r="G12" s="146"/>
      <c r="H12" s="147" t="s">
        <v>168</v>
      </c>
      <c r="I12" s="146"/>
      <c r="J12" s="146"/>
      <c r="K12" s="146"/>
      <c r="L12" s="147" t="s">
        <v>169</v>
      </c>
      <c r="M12" s="146"/>
    </row>
    <row r="13" spans="2:13" x14ac:dyDescent="0.25">
      <c r="B13" s="146"/>
      <c r="C13" s="146"/>
      <c r="D13" s="146"/>
      <c r="E13" s="146"/>
      <c r="F13" s="147" t="s">
        <v>164</v>
      </c>
      <c r="G13" s="146"/>
      <c r="H13" s="146"/>
      <c r="I13" s="146"/>
      <c r="J13" s="146"/>
      <c r="K13" s="146"/>
      <c r="L13" s="147" t="s">
        <v>171</v>
      </c>
      <c r="M13" s="146"/>
    </row>
    <row r="14" spans="2:13" x14ac:dyDescent="0.25">
      <c r="B14" s="146"/>
      <c r="C14" s="146"/>
      <c r="D14" s="146"/>
      <c r="E14" s="146"/>
      <c r="F14" s="147" t="s">
        <v>167</v>
      </c>
      <c r="G14" s="146"/>
      <c r="H14" s="146"/>
      <c r="I14" s="146"/>
      <c r="J14" s="146"/>
      <c r="K14" s="146"/>
      <c r="L14" s="147" t="s">
        <v>173</v>
      </c>
      <c r="M14" s="146"/>
    </row>
    <row r="15" spans="2:13" x14ac:dyDescent="0.25">
      <c r="B15" s="146"/>
      <c r="C15" s="146"/>
      <c r="D15" s="146"/>
      <c r="E15" s="146"/>
      <c r="F15" s="147" t="s">
        <v>170</v>
      </c>
      <c r="G15" s="146"/>
      <c r="H15" s="146"/>
      <c r="I15" s="146"/>
      <c r="J15" s="146"/>
      <c r="K15" s="146"/>
      <c r="L15" s="146"/>
      <c r="M15" s="146"/>
    </row>
    <row r="16" spans="2:13" x14ac:dyDescent="0.25">
      <c r="B16" s="146"/>
      <c r="C16" s="146"/>
      <c r="D16" s="146"/>
      <c r="E16" s="146"/>
      <c r="F16" s="147" t="s">
        <v>172</v>
      </c>
      <c r="G16" s="146"/>
      <c r="H16" s="146"/>
      <c r="I16" s="146"/>
      <c r="J16" s="146"/>
      <c r="K16" s="146"/>
      <c r="L16" s="146"/>
      <c r="M16" s="146"/>
    </row>
    <row r="17" spans="2:13" x14ac:dyDescent="0.25">
      <c r="B17" s="146"/>
      <c r="C17" s="146"/>
      <c r="D17" s="146"/>
      <c r="E17" s="146"/>
      <c r="F17" s="147" t="s">
        <v>174</v>
      </c>
      <c r="G17" s="146"/>
      <c r="H17" s="146"/>
      <c r="I17" s="146"/>
      <c r="J17" s="146"/>
      <c r="K17" s="146"/>
      <c r="L17" s="146"/>
      <c r="M17" s="146"/>
    </row>
    <row r="18" spans="2:13" x14ac:dyDescent="0.25">
      <c r="B18" s="146"/>
      <c r="C18" s="146"/>
      <c r="D18" s="146"/>
      <c r="E18" s="146"/>
      <c r="F18" s="147" t="s">
        <v>175</v>
      </c>
      <c r="G18" s="146"/>
      <c r="H18" s="146"/>
      <c r="I18" s="146"/>
      <c r="J18" s="146"/>
      <c r="K18" s="146"/>
      <c r="L18" s="146"/>
      <c r="M18" s="146"/>
    </row>
    <row r="19" spans="2:13" x14ac:dyDescent="0.25">
      <c r="F19" s="147" t="s">
        <v>188</v>
      </c>
    </row>
    <row r="20" spans="2:13" x14ac:dyDescent="0.25">
      <c r="F20" s="147" t="s">
        <v>179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!A1" tooltip="Louisiana Technical College" display="Northwest LA TCC" xr:uid="{00000000-0004-0000-0000-000033000000}"/>
    <hyperlink ref="F7" location="AE!A1" tooltip="Adult Basic Education" display="AE" xr:uid="{6B0BF726-C0CF-4EA8-AC99-E5837DC2CC84}"/>
    <hyperlink ref="F8" location="RR!A1" tooltip="Workforce Training Rapid Response" display="RR" xr:uid="{A33CB20D-78EF-4FB0-AEEF-2E17446016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3"/>
  <sheetViews>
    <sheetView zoomScale="75" zoomScaleNormal="75" workbookViewId="0">
      <pane xSplit="1" ySplit="10" topLeftCell="B44" activePane="bottomRight" state="frozen"/>
      <selection activeCell="F46" sqref="F46"/>
      <selection pane="topRight" activeCell="F46" sqref="F46"/>
      <selection pane="bottomLeft" activeCell="F46" sqref="F46"/>
      <selection pane="bottomRight" activeCell="I44" sqref="I44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39" t="s">
        <v>3</v>
      </c>
      <c r="B3" s="140"/>
      <c r="C3" s="141"/>
      <c r="D3" s="140"/>
      <c r="E3" s="141"/>
      <c r="F3" s="140"/>
      <c r="G3" s="141"/>
      <c r="H3" s="140"/>
      <c r="I3" s="141"/>
      <c r="J3" s="140"/>
      <c r="K3" s="141"/>
      <c r="L3" s="140"/>
      <c r="M3" s="142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3930182</v>
      </c>
      <c r="C13" s="41">
        <v>1</v>
      </c>
      <c r="D13" s="169">
        <v>0</v>
      </c>
      <c r="E13" s="42">
        <v>0</v>
      </c>
      <c r="F13" s="178">
        <f>D13+B13</f>
        <v>3930182</v>
      </c>
      <c r="G13" s="43">
        <f>IF(ISBLANK(F13),"  ",IF(F80&gt;0,F13/F80,IF(F13&gt;0,1,0)))</f>
        <v>0.27321154636406647</v>
      </c>
      <c r="H13" s="158">
        <v>4073625</v>
      </c>
      <c r="I13" s="41">
        <v>1</v>
      </c>
      <c r="J13" s="169">
        <v>0</v>
      </c>
      <c r="K13" s="42">
        <v>0</v>
      </c>
      <c r="L13" s="178">
        <f t="shared" ref="L13:L34" si="0">J13+H13</f>
        <v>4073625</v>
      </c>
      <c r="M13" s="44">
        <f>IF(ISBLANK(L13),"  ",IF(L80&gt;0,L13/L80,IF(L13&gt;0,1,0)))</f>
        <v>0.23123710524436586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8">
        <v>0</v>
      </c>
      <c r="D15" s="172">
        <v>0</v>
      </c>
      <c r="E15" s="49">
        <v>0</v>
      </c>
      <c r="F15" s="180">
        <f>D15+B15</f>
        <v>0</v>
      </c>
      <c r="G15" s="50">
        <f>IF(ISBLANK(F15),"  ",IF(F80&gt;0,F15/F80,IF(F15&gt;0,1,0)))</f>
        <v>0</v>
      </c>
      <c r="H15" s="162">
        <v>33366</v>
      </c>
      <c r="I15" s="48">
        <v>1</v>
      </c>
      <c r="J15" s="172">
        <v>0</v>
      </c>
      <c r="K15" s="49">
        <v>0</v>
      </c>
      <c r="L15" s="180">
        <f t="shared" si="0"/>
        <v>33366</v>
      </c>
      <c r="M15" s="50">
        <f>IF(ISBLANK(L15),"  ",IF(L80&gt;0,L15/L80,IF(L15&gt;0,1,0)))</f>
        <v>1.8940028239181348E-3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33366</v>
      </c>
      <c r="I17" s="45">
        <v>1</v>
      </c>
      <c r="J17" s="172">
        <v>0</v>
      </c>
      <c r="K17" s="46">
        <v>0</v>
      </c>
      <c r="L17" s="182">
        <f t="shared" si="0"/>
        <v>33366</v>
      </c>
      <c r="M17" s="47">
        <f>IF(ISBLANK(L17),"  ",IF(L80&gt;0,L17/L80,IF(L17&gt;0,1,0)))</f>
        <v>1.8940028239181348E-3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f t="shared" ref="F37" si="6">D37+B37</f>
        <v>0</v>
      </c>
      <c r="G37" s="47">
        <f>IF(ISBLANK(F37),"  ",IF(F83&gt;0,F37/F83,IF(F37&gt;0,1,0)))</f>
        <v>0</v>
      </c>
      <c r="H37" s="197">
        <v>0</v>
      </c>
      <c r="I37" s="45">
        <v>0</v>
      </c>
      <c r="J37" s="172">
        <v>0</v>
      </c>
      <c r="K37" s="46">
        <v>0</v>
      </c>
      <c r="L37" s="182">
        <f t="shared" ref="L37" si="7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3930182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3930182</v>
      </c>
      <c r="G43" s="61">
        <f>IF(ISBLANK(F43),"  ",IF(F80&gt;0,F43/F80,IF(F43&gt;0,1,0)))</f>
        <v>0.27321154636406647</v>
      </c>
      <c r="H43" s="161">
        <v>4106991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4106991</v>
      </c>
      <c r="M43" s="61">
        <f>IF(ISBLANK(L43),"  ",IF(L80&gt;0,L43/L80,IF(L43&gt;0,1,0)))</f>
        <v>0.23313110806828402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371172.1</v>
      </c>
      <c r="C49" s="45">
        <v>1</v>
      </c>
      <c r="D49" s="172">
        <v>0</v>
      </c>
      <c r="E49" s="46">
        <v>0</v>
      </c>
      <c r="F49" s="183">
        <f>D49+B49</f>
        <v>371172.1</v>
      </c>
      <c r="G49" s="47">
        <f>IF(ISBLANK(F49),"  ",IF(F80&gt;0,F49/F80,IF(F49&gt;0,1,0)))</f>
        <v>2.5802495509927508E-2</v>
      </c>
      <c r="H49" s="197">
        <v>375000</v>
      </c>
      <c r="I49" s="45">
        <v>1</v>
      </c>
      <c r="J49" s="172">
        <v>0</v>
      </c>
      <c r="K49" s="46">
        <v>0</v>
      </c>
      <c r="L49" s="183">
        <f>J49+H49</f>
        <v>375000</v>
      </c>
      <c r="M49" s="47">
        <f>IF(ISBLANK(L49),"  ",IF(L80&gt;0,L49/L80,IF(L49&gt;0,1,0)))</f>
        <v>2.1286670831663985E-2</v>
      </c>
      <c r="N49" s="24"/>
    </row>
    <row r="50" spans="1:14" s="64" customFormat="1" ht="15" customHeight="1" x14ac:dyDescent="0.25">
      <c r="A50" s="65" t="s">
        <v>44</v>
      </c>
      <c r="B50" s="166">
        <v>371172.1</v>
      </c>
      <c r="C50" s="69">
        <v>1</v>
      </c>
      <c r="D50" s="176">
        <v>0</v>
      </c>
      <c r="E50" s="62">
        <v>0</v>
      </c>
      <c r="F50" s="184">
        <f>F49+F48+F47+F46+F45</f>
        <v>371172.1</v>
      </c>
      <c r="G50" s="61">
        <f>IF(ISBLANK(F50),"  ",IF(F80&gt;0,F50/F80,IF(F50&gt;0,1,0)))</f>
        <v>2.5802495509927508E-2</v>
      </c>
      <c r="H50" s="166">
        <v>375000</v>
      </c>
      <c r="I50" s="69">
        <v>1</v>
      </c>
      <c r="J50" s="176">
        <v>0</v>
      </c>
      <c r="K50" s="62">
        <v>0</v>
      </c>
      <c r="L50" s="184">
        <f>L49+L48+L47+L46+L45</f>
        <v>375000</v>
      </c>
      <c r="M50" s="61">
        <f>IF(ISBLANK(L50),"  ",IF(L80&gt;0,L50/L80,IF(L50&gt;0,1,0)))</f>
        <v>2.1286670831663985E-2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8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9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8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9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8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9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8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9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8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9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8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9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9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10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9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10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9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10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9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10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9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10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9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10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9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10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9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10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9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10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9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3662780.3099999996</v>
      </c>
      <c r="C70" s="45">
        <v>0.01</v>
      </c>
      <c r="D70" s="172">
        <v>0</v>
      </c>
      <c r="E70" s="46">
        <v>0</v>
      </c>
      <c r="F70" s="182">
        <f t="shared" si="10"/>
        <v>3662780.3099999996</v>
      </c>
      <c r="G70" s="47">
        <f>IF(ISBLANK(F70),"  ",IF(F80&gt;0,F70/F80,IF(F70&gt;0,1,0)))</f>
        <v>0.25462278146074524</v>
      </c>
      <c r="H70" s="197">
        <v>9100000</v>
      </c>
      <c r="I70" s="45">
        <v>1</v>
      </c>
      <c r="J70" s="172">
        <v>0</v>
      </c>
      <c r="K70" s="46">
        <v>0</v>
      </c>
      <c r="L70" s="182">
        <f t="shared" si="9"/>
        <v>9100000</v>
      </c>
      <c r="M70" s="47">
        <f>IF(ISBLANK(L70),"  ",IF(L80&gt;0,L70/L80,IF(L70&gt;0,1,0)))</f>
        <v>0.51655654551504604</v>
      </c>
      <c r="N70" s="24"/>
    </row>
    <row r="71" spans="1:14" s="64" customFormat="1" ht="15" customHeight="1" x14ac:dyDescent="0.25">
      <c r="A71" s="78" t="s">
        <v>64</v>
      </c>
      <c r="B71" s="166">
        <v>3662780.3099999996</v>
      </c>
      <c r="C71" s="69">
        <v>0.01</v>
      </c>
      <c r="D71" s="176">
        <v>0</v>
      </c>
      <c r="E71" s="62">
        <v>0</v>
      </c>
      <c r="F71" s="166">
        <f>F70+F69+F68+F67+F66+F65+F64+F63+F62+F61+F60</f>
        <v>3662780.3099999996</v>
      </c>
      <c r="G71" s="61">
        <f>IF(ISBLANK(F71),"  ",IF(F80&gt;0,F71/F80,IF(F71&gt;0,1,0)))</f>
        <v>0.25462278146074524</v>
      </c>
      <c r="H71" s="166">
        <v>9100000</v>
      </c>
      <c r="I71" s="69">
        <v>1</v>
      </c>
      <c r="J71" s="176">
        <v>0</v>
      </c>
      <c r="K71" s="62">
        <v>0</v>
      </c>
      <c r="L71" s="166">
        <f>L70+L69+L68+L67+L66+L65+L64+L63+L62+L61+L60</f>
        <v>9100000</v>
      </c>
      <c r="M71" s="61">
        <f>IF(ISBLANK(L71),"  ",IF(L80&gt;0,L71/L80,IF(L71&gt;0,1,0)))</f>
        <v>0.51655654551504604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6420989.6900000004</v>
      </c>
      <c r="C77" s="45">
        <v>1</v>
      </c>
      <c r="D77" s="172">
        <v>0</v>
      </c>
      <c r="E77" s="46">
        <v>0</v>
      </c>
      <c r="F77" s="182">
        <f>D77+B77</f>
        <v>6420989.6900000004</v>
      </c>
      <c r="G77" s="47">
        <f>IF(ISBLANK(F77),"  ",IF(F80&gt;0,F77/F80,IF(F77&gt;0,1,0)))</f>
        <v>0.44636317666526076</v>
      </c>
      <c r="H77" s="197">
        <v>4034667</v>
      </c>
      <c r="I77" s="45">
        <v>1</v>
      </c>
      <c r="J77" s="172">
        <v>0</v>
      </c>
      <c r="K77" s="46">
        <v>0</v>
      </c>
      <c r="L77" s="182">
        <f>J77+H77</f>
        <v>4034667</v>
      </c>
      <c r="M77" s="47">
        <f>IF(ISBLANK(L77),"  ",IF(L80&gt;0,L77/L80,IF(L77&gt;0,1,0)))</f>
        <v>0.22902567558500597</v>
      </c>
    </row>
    <row r="78" spans="1:14" s="64" customFormat="1" ht="15" customHeight="1" x14ac:dyDescent="0.25">
      <c r="A78" s="65" t="s">
        <v>71</v>
      </c>
      <c r="B78" s="167">
        <v>6420989.6900000004</v>
      </c>
      <c r="C78" s="69">
        <v>1</v>
      </c>
      <c r="D78" s="177">
        <v>0</v>
      </c>
      <c r="E78" s="62">
        <v>0</v>
      </c>
      <c r="F78" s="191">
        <f>F77+F76+F75+F74+F73</f>
        <v>6420989.6900000004</v>
      </c>
      <c r="G78" s="61">
        <f>IF(ISBLANK(F78),"  ",IF(F80&gt;0,F78/F80,IF(F78&gt;0,1,0)))</f>
        <v>0.44636317666526076</v>
      </c>
      <c r="H78" s="167">
        <v>4034667</v>
      </c>
      <c r="I78" s="69">
        <v>1</v>
      </c>
      <c r="J78" s="177">
        <v>0</v>
      </c>
      <c r="K78" s="62">
        <v>0</v>
      </c>
      <c r="L78" s="191">
        <f>L77+L76+L75+L74+L73</f>
        <v>4034667</v>
      </c>
      <c r="M78" s="61">
        <f>IF(ISBLANK(L78),"  ",IF(L80&gt;0,L78/L80,IF(L78&gt;0,1,0)))</f>
        <v>0.22902567558500597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14385124.100000001</v>
      </c>
      <c r="C80" s="82">
        <v>1</v>
      </c>
      <c r="D80" s="168">
        <v>0</v>
      </c>
      <c r="E80" s="83">
        <v>0</v>
      </c>
      <c r="F80" s="168">
        <f>F78+F71+F50+F43+F52+F51+F79</f>
        <v>14385124.1</v>
      </c>
      <c r="G80" s="84">
        <f>IF(ISBLANK(F80),"  ",IF(F80&gt;0,F80/F80,IF(F80&gt;0,1,0)))</f>
        <v>1</v>
      </c>
      <c r="H80" s="168">
        <v>17616658</v>
      </c>
      <c r="I80" s="82">
        <v>1</v>
      </c>
      <c r="J80" s="168">
        <v>0</v>
      </c>
      <c r="K80" s="83">
        <v>0</v>
      </c>
      <c r="L80" s="168">
        <f>L78+L71+L50+L43+L52+L51+L79</f>
        <v>17616658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H39" sqref="H39:K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124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39" t="s">
        <v>3</v>
      </c>
      <c r="B3" s="140"/>
      <c r="C3" s="141"/>
      <c r="D3" s="140"/>
      <c r="E3" s="141"/>
      <c r="F3" s="140"/>
      <c r="G3" s="141"/>
      <c r="H3" s="140"/>
      <c r="I3" s="141"/>
      <c r="J3" s="140"/>
      <c r="K3" s="141"/>
      <c r="L3" s="140"/>
      <c r="M3" s="142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297006813</v>
      </c>
      <c r="C13" s="41">
        <v>1</v>
      </c>
      <c r="D13" s="169">
        <v>0</v>
      </c>
      <c r="E13" s="42">
        <v>0</v>
      </c>
      <c r="F13" s="178">
        <f>D13+B13</f>
        <v>297006813</v>
      </c>
      <c r="G13" s="43">
        <f>IF(ISBLANK(F13),"  ",IF(F80&gt;0,F13/F80,IF(F13&gt;0,1,0)))</f>
        <v>0.77509883573632743</v>
      </c>
      <c r="H13" s="158">
        <v>331876404</v>
      </c>
      <c r="I13" s="41">
        <v>1</v>
      </c>
      <c r="J13" s="169">
        <v>0</v>
      </c>
      <c r="K13" s="42">
        <v>0</v>
      </c>
      <c r="L13" s="178">
        <f t="shared" ref="L13:L34" si="0">J13+H13</f>
        <v>331876404</v>
      </c>
      <c r="M13" s="44">
        <f>IF(ISBLANK(L13),"  ",IF(L80&gt;0,L13/L80,IF(L13&gt;0,1,0)))</f>
        <v>0.77463517445998753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67333757.969999999</v>
      </c>
      <c r="C15" s="48">
        <v>1</v>
      </c>
      <c r="D15" s="172">
        <v>0</v>
      </c>
      <c r="E15" s="49">
        <v>0</v>
      </c>
      <c r="F15" s="180">
        <f>D15+B15</f>
        <v>67333757.969999999</v>
      </c>
      <c r="G15" s="50">
        <f>IF(ISBLANK(F15),"  ",IF(F80&gt;0,F15/F80,IF(F15&gt;0,1,0)))</f>
        <v>0.17572094350676951</v>
      </c>
      <c r="H15" s="162">
        <v>58466078</v>
      </c>
      <c r="I15" s="48">
        <v>1</v>
      </c>
      <c r="J15" s="172">
        <v>0</v>
      </c>
      <c r="K15" s="49">
        <v>0</v>
      </c>
      <c r="L15" s="180">
        <f t="shared" si="0"/>
        <v>58466078</v>
      </c>
      <c r="M15" s="50">
        <f>IF(ISBLANK(L15),"  ",IF(L80&gt;0,L15/L80,IF(L15&gt;0,1,0)))</f>
        <v>0.13646610601313264</v>
      </c>
      <c r="N15" s="24"/>
    </row>
    <row r="16" spans="1:17" ht="15" customHeight="1" x14ac:dyDescent="0.2">
      <c r="A16" s="51" t="s">
        <v>15</v>
      </c>
      <c r="B16" s="196">
        <v>43808.32</v>
      </c>
      <c r="C16" s="41">
        <v>1</v>
      </c>
      <c r="D16" s="175">
        <v>0</v>
      </c>
      <c r="E16" s="42">
        <v>0</v>
      </c>
      <c r="F16" s="181">
        <f t="shared" ref="F16:F42" si="1">D16+B16</f>
        <v>43808.32</v>
      </c>
      <c r="G16" s="43">
        <f>IF(ISBLANK(F16),"  ",IF(F80&gt;0,F16/F80,IF(F16&gt;0,1,0)))</f>
        <v>1.1432659569181151E-4</v>
      </c>
      <c r="H16" s="196">
        <v>160000</v>
      </c>
      <c r="I16" s="41">
        <v>1</v>
      </c>
      <c r="J16" s="175">
        <v>0</v>
      </c>
      <c r="K16" s="42">
        <v>0</v>
      </c>
      <c r="L16" s="181">
        <f t="shared" si="0"/>
        <v>160000</v>
      </c>
      <c r="M16" s="43">
        <f>IF(ISBLANK(L16),"  ",IF(L80&gt;0,L16/L80,IF(L16&gt;0,1,0)))</f>
        <v>3.7345718592755997E-4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60000</v>
      </c>
      <c r="C30" s="45">
        <v>1</v>
      </c>
      <c r="D30" s="172">
        <v>0</v>
      </c>
      <c r="E30" s="42">
        <v>0</v>
      </c>
      <c r="F30" s="182">
        <f t="shared" si="1"/>
        <v>60000</v>
      </c>
      <c r="G30" s="47">
        <f>IF(ISBLANK(F30),"  ",IF(F80&gt;0,F30/F80,IF(F30&gt;0,1,0)))</f>
        <v>1.565820314841722E-4</v>
      </c>
      <c r="H30" s="197">
        <v>60000</v>
      </c>
      <c r="I30" s="45">
        <v>1</v>
      </c>
      <c r="J30" s="172">
        <v>0</v>
      </c>
      <c r="K30" s="46">
        <v>0</v>
      </c>
      <c r="L30" s="182">
        <f t="shared" si="0"/>
        <v>60000</v>
      </c>
      <c r="M30" s="47">
        <f>IF(ISBLANK(L30),"  ",IF(L80&gt;0,L30/L80,IF(L30&gt;0,1,0)))</f>
        <v>1.4004644472283498E-4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67229949.650000006</v>
      </c>
      <c r="C32" s="45">
        <v>1</v>
      </c>
      <c r="D32" s="172">
        <v>0</v>
      </c>
      <c r="E32" s="42">
        <v>0</v>
      </c>
      <c r="F32" s="182">
        <f t="shared" si="1"/>
        <v>67229949.650000006</v>
      </c>
      <c r="G32" s="47">
        <f>IF(ISBLANK(F32),"  ",IF(F80&gt;0,F32/F80,IF(F32&gt;0,1,0)))</f>
        <v>0.17545003487959354</v>
      </c>
      <c r="H32" s="197">
        <v>58246078</v>
      </c>
      <c r="I32" s="45">
        <v>1</v>
      </c>
      <c r="J32" s="172">
        <v>0</v>
      </c>
      <c r="K32" s="46">
        <v>0</v>
      </c>
      <c r="L32" s="182">
        <f t="shared" si="0"/>
        <v>58246078</v>
      </c>
      <c r="M32" s="47">
        <f>IF(ISBLANK(L32),"  ",IF(L80&gt;0,L32/L80,IF(L32&gt;0,1,0)))</f>
        <v>0.13595260238248225</v>
      </c>
      <c r="N32" s="24"/>
    </row>
    <row r="33" spans="1:14" ht="15" customHeight="1" x14ac:dyDescent="0.2">
      <c r="A33" s="53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f t="shared" ref="F37" si="6">D37+B37</f>
        <v>0</v>
      </c>
      <c r="G37" s="47">
        <f>IF(ISBLANK(F37),"  ",IF(F83&gt;0,F37/F83,IF(F37&gt;0,1,0)))</f>
        <v>0</v>
      </c>
      <c r="H37" s="197">
        <v>0</v>
      </c>
      <c r="I37" s="45">
        <v>0</v>
      </c>
      <c r="J37" s="172">
        <v>0</v>
      </c>
      <c r="K37" s="46">
        <v>0</v>
      </c>
      <c r="L37" s="182">
        <f t="shared" ref="L37" si="7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364340570.97000003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364340570.97000003</v>
      </c>
      <c r="G43" s="61">
        <f>IF(ISBLANK(F43),"  ",IF(F80&gt;0,F43/F80,IF(F43&gt;0,1,0)))</f>
        <v>0.95081977924309702</v>
      </c>
      <c r="H43" s="161">
        <v>390342482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390342482</v>
      </c>
      <c r="M43" s="61">
        <f>IF(ISBLANK(L43),"  ",IF(L80&gt;0,L43/L80,IF(L43&gt;0,1,0)))</f>
        <v>0.91110128047312022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270067.95</v>
      </c>
      <c r="C49" s="45">
        <v>1</v>
      </c>
      <c r="D49" s="172">
        <v>0</v>
      </c>
      <c r="E49" s="46">
        <v>0</v>
      </c>
      <c r="F49" s="183">
        <f>D49+B49</f>
        <v>270067.95</v>
      </c>
      <c r="G49" s="47">
        <f>IF(ISBLANK(F49),"  ",IF(F80&gt;0,F49/F80,IF(F49&gt;0,1,0)))</f>
        <v>7.0479647082943072E-4</v>
      </c>
      <c r="H49" s="197">
        <v>670998</v>
      </c>
      <c r="I49" s="45">
        <v>1</v>
      </c>
      <c r="J49" s="172">
        <v>0</v>
      </c>
      <c r="K49" s="46">
        <v>0</v>
      </c>
      <c r="L49" s="183">
        <f>J49+H49</f>
        <v>670998</v>
      </c>
      <c r="M49" s="47">
        <f>IF(ISBLANK(L49),"  ",IF(L80&gt;0,L49/L80,IF(L49&gt;0,1,0)))</f>
        <v>1.5661814052688806E-3</v>
      </c>
      <c r="N49" s="24"/>
    </row>
    <row r="50" spans="1:14" s="64" customFormat="1" ht="15" customHeight="1" x14ac:dyDescent="0.25">
      <c r="A50" s="65" t="s">
        <v>44</v>
      </c>
      <c r="B50" s="166">
        <v>270067.95</v>
      </c>
      <c r="C50" s="69">
        <v>1</v>
      </c>
      <c r="D50" s="176">
        <v>0</v>
      </c>
      <c r="E50" s="62">
        <v>0</v>
      </c>
      <c r="F50" s="184">
        <f>F49+F48+F47+F46+F45</f>
        <v>270067.95</v>
      </c>
      <c r="G50" s="61">
        <f>IF(ISBLANK(F50),"  ",IF(F80&gt;0,F50/F80,IF(F50&gt;0,1,0)))</f>
        <v>7.0479647082943072E-4</v>
      </c>
      <c r="H50" s="166">
        <v>670998</v>
      </c>
      <c r="I50" s="69">
        <v>1</v>
      </c>
      <c r="J50" s="176">
        <v>0</v>
      </c>
      <c r="K50" s="62">
        <v>0</v>
      </c>
      <c r="L50" s="184">
        <f>L49+L48+L47+L46+L45</f>
        <v>670998</v>
      </c>
      <c r="M50" s="61">
        <f>IF(ISBLANK(L50),"  ",IF(L80&gt;0,L50/L80,IF(L50&gt;0,1,0)))</f>
        <v>1.5661814052688806E-3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8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9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8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9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8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9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8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9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8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9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8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9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9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10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9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10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9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10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9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10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9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10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9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10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9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10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9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10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9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10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9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10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9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18575090.829999998</v>
      </c>
      <c r="C73" s="41">
        <v>1</v>
      </c>
      <c r="D73" s="175">
        <v>0</v>
      </c>
      <c r="E73" s="42">
        <v>0</v>
      </c>
      <c r="F73" s="181">
        <f>D73+B73</f>
        <v>18575090.829999998</v>
      </c>
      <c r="G73" s="43">
        <f>IF(ISBLANK(F73),"  ",IF(F80&gt;0,F73/F80,IF(F73&gt;0,1,0)))</f>
        <v>4.8475424286073633E-2</v>
      </c>
      <c r="H73" s="196">
        <v>37415818</v>
      </c>
      <c r="I73" s="41">
        <v>1</v>
      </c>
      <c r="J73" s="175">
        <v>0</v>
      </c>
      <c r="K73" s="42">
        <v>0</v>
      </c>
      <c r="L73" s="181">
        <f>J73+H73</f>
        <v>37415818</v>
      </c>
      <c r="M73" s="43">
        <f>IF(ISBLANK(L73),"  ",IF(L80&gt;0,L73/L80,IF(L73&gt;0,1,0)))</f>
        <v>8.7332538121610903E-2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18575090.829999998</v>
      </c>
      <c r="C78" s="69">
        <v>1</v>
      </c>
      <c r="D78" s="177">
        <v>0</v>
      </c>
      <c r="E78" s="62">
        <v>0</v>
      </c>
      <c r="F78" s="191">
        <f>F77+F76+F75+F74+F73</f>
        <v>18575090.829999998</v>
      </c>
      <c r="G78" s="61">
        <f>IF(ISBLANK(F78),"  ",IF(F80&gt;0,F78/F80,IF(F78&gt;0,1,0)))</f>
        <v>4.8475424286073633E-2</v>
      </c>
      <c r="H78" s="167">
        <v>37415818</v>
      </c>
      <c r="I78" s="69">
        <v>1</v>
      </c>
      <c r="J78" s="177">
        <v>0</v>
      </c>
      <c r="K78" s="62">
        <v>0</v>
      </c>
      <c r="L78" s="191">
        <f>L77+L76+L75+L74+L73</f>
        <v>37415818</v>
      </c>
      <c r="M78" s="61">
        <f>IF(ISBLANK(L78),"  ",IF(L80&gt;0,L78/L80,IF(L78&gt;0,1,0)))</f>
        <v>8.7332538121610903E-2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383185729.75</v>
      </c>
      <c r="C80" s="82">
        <v>1</v>
      </c>
      <c r="D80" s="168">
        <v>0</v>
      </c>
      <c r="E80" s="83">
        <v>0</v>
      </c>
      <c r="F80" s="168">
        <f>F78+F71+F50+F43+F52+F51+F79</f>
        <v>383185729.75</v>
      </c>
      <c r="G80" s="84">
        <f>IF(ISBLANK(F80),"  ",IF(F80&gt;0,F80/F80,IF(F80&gt;0,1,0)))</f>
        <v>1</v>
      </c>
      <c r="H80" s="168">
        <v>428429298</v>
      </c>
      <c r="I80" s="82">
        <v>1</v>
      </c>
      <c r="J80" s="168">
        <v>0</v>
      </c>
      <c r="K80" s="83">
        <v>0</v>
      </c>
      <c r="L80" s="168">
        <f>L78+L71+L50+L43+L52+L51+L79</f>
        <v>428429298</v>
      </c>
      <c r="M80" s="84">
        <f>IF(ISBLANK(L80),"  ",IF(L80&gt;0,L80/L80,IF(L80&gt;0,1,0)))</f>
        <v>1</v>
      </c>
    </row>
    <row r="81" spans="1:13" ht="10.9" customHeight="1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40.15" customHeight="1" x14ac:dyDescent="0.2">
      <c r="A82" s="2" t="s">
        <v>4</v>
      </c>
      <c r="B82" s="112">
        <v>0</v>
      </c>
      <c r="C82" s="2"/>
      <c r="D82" s="1"/>
      <c r="E82" s="2"/>
      <c r="F82" s="112"/>
      <c r="G82" s="2"/>
      <c r="H82" s="112">
        <v>0</v>
      </c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Q83"/>
  <sheetViews>
    <sheetView zoomScale="75" zoomScaleNormal="75" workbookViewId="0">
      <pane xSplit="1" ySplit="10" topLeftCell="B11" activePane="bottomRight" state="frozen"/>
      <selection activeCell="B36" sqref="B36:M37"/>
      <selection pane="topRight" activeCell="B36" sqref="B36:M37"/>
      <selection pane="bottomLeft" activeCell="B36" sqref="B36:M37"/>
      <selection pane="bottomRight" activeCell="B5" sqref="B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102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ULSBoard!B13+Grambling!B13+LATech!B13+McNeese!B13+Nicholls!B13+NwSU!B13+SLU!B13+ULL!B13+ULM!B13+UNO!B13</f>
        <v>169988977</v>
      </c>
      <c r="C13" s="41">
        <f t="shared" ref="C13:C80" si="0">IF(ISBLANK(B13),"  ",IF(F13&gt;0,B13/F13,IF(B13&gt;0,1,0)))</f>
        <v>1</v>
      </c>
      <c r="D13" s="169">
        <f>ULSBoard!D13+Grambling!D13+LATech!D13+McNeese!D13+Nicholls!D13+NwSU!D13+SLU!D13+ULL!D13+ULM!D13+UNO!D13</f>
        <v>0</v>
      </c>
      <c r="E13" s="42">
        <f>IF(ISBLANK(D13),"  ",IF(F13&gt;0,D13/F13,IF(D13&gt;0,1,0)))</f>
        <v>0</v>
      </c>
      <c r="F13" s="178">
        <f>D13+B13</f>
        <v>169988977</v>
      </c>
      <c r="G13" s="43">
        <f>IF(ISBLANK(F13),"  ",IF(F80&gt;0,F13/F80,IF(F13&gt;0,1,0)))</f>
        <v>0.10005089286358228</v>
      </c>
      <c r="H13" s="158">
        <f>ULSBoard!H13+Grambling!H13+LATech!H13+McNeese!H13+Nicholls!H13+NwSU!H13+SLU!H13+ULL!H13+ULM!H13+UNO!H13</f>
        <v>244866278</v>
      </c>
      <c r="I13" s="41">
        <f>IF(ISBLANK(H13),"  ",IF(L13&gt;0,H13/L13,IF(H13&gt;0,1,0)))</f>
        <v>1</v>
      </c>
      <c r="J13" s="169">
        <f>ULSBoard!J13+Grambling!J13+LATech!J13+McNeese!J13+Nicholls!J13+NwSU!J13+SLU!J13+ULL!J13+ULM!J13+UNO!J13</f>
        <v>0</v>
      </c>
      <c r="K13" s="42">
        <f>IF(ISBLANK(J13),"  ",IF(L13&gt;0,J13/L13,IF(J13&gt;0,1,0)))</f>
        <v>0</v>
      </c>
      <c r="L13" s="178">
        <f t="shared" ref="L13:L34" si="1">J13+H13</f>
        <v>244866278</v>
      </c>
      <c r="M13" s="44">
        <f>IF(ISBLANK(L13),"  ",IF(L80&gt;0,L13/L80,IF(L13&gt;0,1,0)))</f>
        <v>0.13859882058214984</v>
      </c>
      <c r="N13" s="24"/>
    </row>
    <row r="14" spans="1:17" ht="15" customHeight="1" x14ac:dyDescent="0.2">
      <c r="A14" s="10" t="s">
        <v>13</v>
      </c>
      <c r="B14" s="158">
        <f>ULSBoard!B14+Grambling!B14+LATech!B14+McNeese!B14+Nicholls!B14+NwSU!B14+SLU!B14+ULL!B14+ULM!B14+UNO!B14</f>
        <v>0</v>
      </c>
      <c r="C14" s="45">
        <f t="shared" si="0"/>
        <v>0</v>
      </c>
      <c r="D14" s="169">
        <f>ULSBoard!D14+Grambling!D14+LATech!D14+McNeese!D14+Nicholls!D14+NwSU!D14+SLU!D14+ULL!D14+ULM!D14+UNO!D14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ULSBoard!H14+Grambling!H14+LATech!H14+McNeese!H14+Nicholls!H14+NwSU!H14+SLU!H14+ULL!H14+ULM!H14+UNO!H14</f>
        <v>0</v>
      </c>
      <c r="I14" s="45">
        <f>IF(ISBLANK(H14),"  ",IF(L14&gt;0,H14/L14,IF(H14&gt;0,1,0)))</f>
        <v>0</v>
      </c>
      <c r="J14" s="169">
        <f>ULSBoard!J14+Grambling!J14+LATech!J14+McNeese!J14+Nicholls!J14+NwSU!J14+SLU!J14+ULL!J14+ULM!J14+UNO!J14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220">
        <f>ULSBoard!B15+Grambling!B15+LATech!B15+McNeese!B15+Nicholls!B15+NwSU!B15+SLU!B15+ULL!B15+ULM!B15+UNO!B15</f>
        <v>15438991</v>
      </c>
      <c r="C15" s="48">
        <f t="shared" si="0"/>
        <v>1</v>
      </c>
      <c r="D15" s="170">
        <f>ULSBoard!D15+Grambling!D15+LATech!D15+McNeese!D15+Nicholls!D15+NwSU!D15+SLU!D15+ULL!D15+ULM!D15+UNO!D15</f>
        <v>0</v>
      </c>
      <c r="E15" s="49">
        <f>IF(ISBLANK(D15),"  ",IF(F15&gt;0,D15/F15,IF(D15&gt;0,1,0)))</f>
        <v>0</v>
      </c>
      <c r="F15" s="180">
        <f>D15+B15</f>
        <v>15438991</v>
      </c>
      <c r="G15" s="50">
        <f>IF(ISBLANK(F15),"  ",IF(F80&gt;0,F15/F80,IF(F15&gt;0,1,0)))</f>
        <v>9.086970589056555E-3</v>
      </c>
      <c r="H15" s="220">
        <f>ULSBoard!H15+Grambling!H15+LATech!H15+McNeese!H15+Nicholls!H15+NwSU!H15+SLU!H15+ULL!H15+ULM!H15+UNO!H15</f>
        <v>15206377</v>
      </c>
      <c r="I15" s="48">
        <f>IF(ISBLANK(H15),"  ",IF(L15&gt;0,H15/L15,IF(H15&gt;0,1,0)))</f>
        <v>1</v>
      </c>
      <c r="J15" s="170">
        <f>ULSBoard!J15+Grambling!J15+LATech!J15+McNeese!J15+Nicholls!J15+NwSU!J15+SLU!J15+ULL!J15+ULM!J15+UNO!J15</f>
        <v>0</v>
      </c>
      <c r="K15" s="49">
        <f>IF(ISBLANK(J15),"  ",IF(L15&gt;0,J15/L15,IF(J15&gt;0,1,0)))</f>
        <v>0</v>
      </c>
      <c r="L15" s="180">
        <f t="shared" si="1"/>
        <v>15206377</v>
      </c>
      <c r="M15" s="50">
        <f>IF(ISBLANK(L15),"  ",IF(L80&gt;0,L15/L80,IF(L15&gt;0,1,0)))</f>
        <v>8.6070892845748637E-3</v>
      </c>
      <c r="N15" s="24"/>
    </row>
    <row r="16" spans="1:17" ht="15" customHeight="1" x14ac:dyDescent="0.2">
      <c r="A16" s="51" t="s">
        <v>15</v>
      </c>
      <c r="B16" s="158">
        <f>ULSBoard!B16+Grambling!B16+LATech!B16+McNeese!B16+Nicholls!B16+NwSU!B16+SLU!B16+ULL!B16+ULM!B16+UNO!B16</f>
        <v>0</v>
      </c>
      <c r="C16" s="41">
        <f t="shared" si="0"/>
        <v>0</v>
      </c>
      <c r="D16" s="169">
        <f>ULSBoard!D16+Grambling!D16+LATech!D16+McNeese!D16+Nicholls!D16+NwSU!D16+SLU!D16+ULL!D16+ULM!D16+UNO!D16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ULSBoard!H16+Grambling!H16+LATech!H16+McNeese!H16+Nicholls!H16+NwSU!H16+SLU!H16+ULL!H16+ULM!H16+UNO!H16</f>
        <v>0</v>
      </c>
      <c r="I16" s="41">
        <f t="shared" ref="I16:I34" si="3">IF(ISBLANK(H16),"  ",IF(L16&gt;0,H16/L16,IF(H16&gt;0,1,0)))</f>
        <v>0</v>
      </c>
      <c r="J16" s="169">
        <f>ULSBoard!J16+Grambling!J16+LATech!J16+McNeese!J16+Nicholls!J16+NwSU!J16+SLU!J16+ULL!J16+ULM!J16+UNO!J16</f>
        <v>0</v>
      </c>
      <c r="K16" s="42">
        <f t="shared" ref="K16:K34" si="4">IF(ISBLANK(J16),"  ",IF(L16&gt;0,J16/L16,IF(J16&gt;0,1,0)))</f>
        <v>0</v>
      </c>
      <c r="L16" s="18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ULSBoard!B17+Grambling!B17+LATech!B17+McNeese!B17+Nicholls!B17+NwSU!B17+SLU!B17+ULL!B17+ULM!B17+UNO!B17</f>
        <v>13568726</v>
      </c>
      <c r="C17" s="45">
        <f t="shared" si="0"/>
        <v>1</v>
      </c>
      <c r="D17" s="169">
        <f>ULSBoard!D17+Grambling!D17+LATech!D17+McNeese!D17+Nicholls!D17+NwSU!D17+SLU!D17+ULL!D17+ULM!D17+UNO!D17</f>
        <v>0</v>
      </c>
      <c r="E17" s="42">
        <f t="shared" ref="E17:E34" si="5">IF(ISBLANK(D17),"  ",IF(F17&gt;0,D17/F17,IF(D17&gt;0,1,0)))</f>
        <v>0</v>
      </c>
      <c r="F17" s="182">
        <f t="shared" si="2"/>
        <v>13568726</v>
      </c>
      <c r="G17" s="47">
        <f>IF(ISBLANK(F17),"  ",IF(F80&gt;0,F17/F80,IF(F17&gt;0,1,0)))</f>
        <v>7.9861834295367473E-3</v>
      </c>
      <c r="H17" s="158">
        <f>ULSBoard!H17+Grambling!H17+LATech!H17+McNeese!H17+Nicholls!H17+NwSU!H17+SLU!H17+ULL!H17+ULM!H17+UNO!H17</f>
        <v>13678926</v>
      </c>
      <c r="I17" s="45">
        <f t="shared" si="3"/>
        <v>1</v>
      </c>
      <c r="J17" s="169">
        <f>ULSBoard!J17+Grambling!J17+LATech!J17+McNeese!J17+Nicholls!J17+NwSU!J17+SLU!J17+ULL!J17+ULM!J17+UNO!J17</f>
        <v>0</v>
      </c>
      <c r="K17" s="46">
        <f t="shared" si="4"/>
        <v>0</v>
      </c>
      <c r="L17" s="182">
        <f t="shared" si="1"/>
        <v>13678926</v>
      </c>
      <c r="M17" s="47">
        <f>IF(ISBLANK(L17),"  ",IF(L80&gt;0,L17/L80,IF(L17&gt;0,1,0)))</f>
        <v>7.742523902905505E-3</v>
      </c>
      <c r="N17" s="24"/>
    </row>
    <row r="18" spans="1:14" ht="15" customHeight="1" x14ac:dyDescent="0.2">
      <c r="A18" s="52" t="s">
        <v>17</v>
      </c>
      <c r="B18" s="158">
        <f>ULSBoard!B18+Grambling!B18+LATech!B18+McNeese!B18+Nicholls!B18+NwSU!B18+SLU!B18+ULL!B18+ULM!B18+UNO!B18</f>
        <v>0</v>
      </c>
      <c r="C18" s="45">
        <f t="shared" si="0"/>
        <v>0</v>
      </c>
      <c r="D18" s="169">
        <f>ULSBoard!D18+Grambling!D18+LATech!D18+McNeese!D18+Nicholls!D18+NwSU!D18+SLU!D18+ULL!D18+ULM!D18+UNO!D18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158">
        <f>ULSBoard!H18+Grambling!H18+LATech!H18+McNeese!H18+Nicholls!H18+NwSU!H18+SLU!H18+ULL!H18+ULM!H18+UNO!H18</f>
        <v>0</v>
      </c>
      <c r="I18" s="45">
        <f t="shared" si="3"/>
        <v>0</v>
      </c>
      <c r="J18" s="169">
        <f>ULSBoard!J18+Grambling!J18+LATech!J18+McNeese!J18+Nicholls!J18+NwSU!J18+SLU!J18+ULL!J18+ULM!J18+UNO!J18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ULSBoard!B19+Grambling!B19+LATech!B19+McNeese!B19+Nicholls!B19+NwSU!B19+SLU!B19+ULL!B19+ULM!B19+UNO!B19</f>
        <v>236138</v>
      </c>
      <c r="C19" s="45">
        <f t="shared" si="0"/>
        <v>1</v>
      </c>
      <c r="D19" s="169">
        <f>ULSBoard!D19+Grambling!D19+LATech!D19+McNeese!D19+Nicholls!D19+NwSU!D19+SLU!D19+ULL!D19+ULM!D19+UNO!D19</f>
        <v>0</v>
      </c>
      <c r="E19" s="42">
        <f t="shared" si="5"/>
        <v>0</v>
      </c>
      <c r="F19" s="182">
        <f t="shared" si="2"/>
        <v>236138</v>
      </c>
      <c r="G19" s="47">
        <f>IF(ISBLANK(F19),"  ",IF(F80&gt;0,F19/F80,IF(F19&gt;0,1,0)))</f>
        <v>1.3898441037750697E-4</v>
      </c>
      <c r="H19" s="158">
        <f>ULSBoard!H19+Grambling!H19+LATech!H19+McNeese!H19+Nicholls!H19+NwSU!H19+SLU!H19+ULL!H19+ULM!H19+UNO!H19</f>
        <v>233688</v>
      </c>
      <c r="I19" s="45">
        <f t="shared" si="3"/>
        <v>1</v>
      </c>
      <c r="J19" s="169">
        <f>ULSBoard!J19+Grambling!J19+LATech!J19+McNeese!J19+Nicholls!J19+NwSU!J19+SLU!J19+ULL!J19+ULM!J19+UNO!J19</f>
        <v>0</v>
      </c>
      <c r="K19" s="46">
        <f t="shared" si="4"/>
        <v>0</v>
      </c>
      <c r="L19" s="182">
        <f t="shared" si="1"/>
        <v>233688</v>
      </c>
      <c r="M19" s="47">
        <f>IF(ISBLANK(L19),"  ",IF(L80&gt;0,L19/L80,IF(L19&gt;0,1,0)))</f>
        <v>1.3227170947647363E-4</v>
      </c>
      <c r="N19" s="24"/>
    </row>
    <row r="20" spans="1:14" ht="15" customHeight="1" x14ac:dyDescent="0.2">
      <c r="A20" s="52" t="s">
        <v>19</v>
      </c>
      <c r="B20" s="158">
        <f>ULSBoard!B20+Grambling!B20+LATech!B20+McNeese!B20+Nicholls!B20+NwSU!B20+SLU!B20+ULL!B20+ULM!B20+UNO!B20</f>
        <v>1634127</v>
      </c>
      <c r="C20" s="45">
        <f t="shared" si="0"/>
        <v>1</v>
      </c>
      <c r="D20" s="169">
        <f>ULSBoard!D20+Grambling!D20+LATech!D20+McNeese!D20+Nicholls!D20+NwSU!D20+SLU!D20+ULL!D20+ULM!D20+UNO!D20</f>
        <v>0</v>
      </c>
      <c r="E20" s="42">
        <f t="shared" si="5"/>
        <v>0</v>
      </c>
      <c r="F20" s="182">
        <f>D20+B20</f>
        <v>1634127</v>
      </c>
      <c r="G20" s="47">
        <f>IF(ISBLANK(F20),"  ",IF(F80&gt;0,F20/F80,IF(F20&gt;0,1,0)))</f>
        <v>9.6180274914229951E-4</v>
      </c>
      <c r="H20" s="158">
        <f>ULSBoard!H20+Grambling!H20+LATech!H20+McNeese!H20+Nicholls!H20+NwSU!H20+SLU!H20+ULL!H20+ULM!H20+UNO!H20</f>
        <v>1293763</v>
      </c>
      <c r="I20" s="45">
        <f t="shared" si="3"/>
        <v>1</v>
      </c>
      <c r="J20" s="169">
        <f>ULSBoard!J20+Grambling!J20+LATech!J20+McNeese!J20+Nicholls!J20+NwSU!J20+SLU!J20+ULL!J20+ULM!J20+UNO!J20</f>
        <v>0</v>
      </c>
      <c r="K20" s="46">
        <f t="shared" si="4"/>
        <v>0</v>
      </c>
      <c r="L20" s="182">
        <f t="shared" si="1"/>
        <v>1293763</v>
      </c>
      <c r="M20" s="47">
        <f>IF(ISBLANK(L20),"  ",IF(L80&gt;0,L20/L80,IF(L20&gt;0,1,0)))</f>
        <v>7.3229367219288519E-4</v>
      </c>
      <c r="N20" s="24"/>
    </row>
    <row r="21" spans="1:14" ht="15" customHeight="1" x14ac:dyDescent="0.2">
      <c r="A21" s="52" t="s">
        <v>20</v>
      </c>
      <c r="B21" s="158">
        <f>ULSBoard!B21+Grambling!B21+LATech!B21+McNeese!B21+Nicholls!B21+NwSU!B21+SLU!B21+ULL!B21+ULM!B21+UNO!B21</f>
        <v>0</v>
      </c>
      <c r="C21" s="45">
        <f t="shared" si="0"/>
        <v>0</v>
      </c>
      <c r="D21" s="169">
        <f>ULSBoard!D21+Grambling!D21+LATech!D21+McNeese!D21+Nicholls!D21+NwSU!D21+SLU!D21+ULL!D21+ULM!D21+UNO!D21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158">
        <f>ULSBoard!H21+Grambling!H21+LATech!H21+McNeese!H21+Nicholls!H21+NwSU!H21+SLU!H21+ULL!H21+ULM!H21+UNO!H21</f>
        <v>0</v>
      </c>
      <c r="I21" s="45">
        <f t="shared" si="3"/>
        <v>0</v>
      </c>
      <c r="J21" s="169">
        <f>ULSBoard!J21+Grambling!J21+LATech!J21+McNeese!J21+Nicholls!J21+NwSU!J21+SLU!J21+ULL!J21+ULM!J21+UNO!J21</f>
        <v>0</v>
      </c>
      <c r="K21" s="46">
        <f t="shared" si="4"/>
        <v>0</v>
      </c>
      <c r="L21" s="182">
        <f t="shared" si="1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ULSBoard!B22+Grambling!B22+LATech!B22+McNeese!B22+Nicholls!B22+NwSU!B22+SLU!B22+ULL!B22+ULM!B22+UNO!B22</f>
        <v>0</v>
      </c>
      <c r="C22" s="45">
        <f t="shared" si="0"/>
        <v>0</v>
      </c>
      <c r="D22" s="169">
        <f>ULSBoard!D22+Grambling!D22+LATech!D22+McNeese!D22+Nicholls!D22+NwSU!D22+SLU!D22+ULL!D22+ULM!D22+UNO!D22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ULSBoard!H22+Grambling!H22+LATech!H22+McNeese!H22+Nicholls!H22+NwSU!H22+SLU!H22+ULL!H22+ULM!H22+UNO!H22</f>
        <v>0</v>
      </c>
      <c r="I22" s="45">
        <f t="shared" si="3"/>
        <v>0</v>
      </c>
      <c r="J22" s="169">
        <f>ULSBoard!J22+Grambling!J22+LATech!J22+McNeese!J22+Nicholls!J22+NwSU!J22+SLU!J22+ULL!J22+ULM!J22+UNO!J22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ULSBoard!B23+Grambling!B23+LATech!B23+McNeese!B23+Nicholls!B23+NwSU!B23+SLU!B23+ULL!B23+ULM!B23+UNO!B23</f>
        <v>0</v>
      </c>
      <c r="C23" s="45">
        <f t="shared" si="0"/>
        <v>0</v>
      </c>
      <c r="D23" s="169">
        <f>ULSBoard!D23+Grambling!D23+LATech!D23+McNeese!D23+Nicholls!D23+NwSU!D23+SLU!D23+ULL!D23+ULM!D23+UNO!D23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158">
        <f>ULSBoard!H23+Grambling!H23+LATech!H23+McNeese!H23+Nicholls!H23+NwSU!H23+SLU!H23+ULL!H23+ULM!H23+UNO!H23</f>
        <v>0</v>
      </c>
      <c r="I23" s="45">
        <f t="shared" si="3"/>
        <v>0</v>
      </c>
      <c r="J23" s="169">
        <f>ULSBoard!J23+Grambling!J23+LATech!J23+McNeese!J23+Nicholls!J23+NwSU!J23+SLU!J23+ULL!J23+ULM!J23+UNO!J23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ULSBoard!B24+Grambling!B24+LATech!B24+McNeese!B24+Nicholls!B24+NwSU!B24+SLU!B24+ULL!B24+ULM!B24+UNO!B24</f>
        <v>0</v>
      </c>
      <c r="C24" s="45">
        <f t="shared" si="0"/>
        <v>0</v>
      </c>
      <c r="D24" s="169">
        <f>ULSBoard!D24+Grambling!D24+LATech!D24+McNeese!D24+Nicholls!D24+NwSU!D24+SLU!D24+ULL!D24+ULM!D24+UNO!D24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158">
        <f>ULSBoard!H24+Grambling!H24+LATech!H24+McNeese!H24+Nicholls!H24+NwSU!H24+SLU!H24+ULL!H24+ULM!H24+UNO!H24</f>
        <v>0</v>
      </c>
      <c r="I24" s="45">
        <f t="shared" si="3"/>
        <v>0</v>
      </c>
      <c r="J24" s="169">
        <f>ULSBoard!J24+Grambling!J24+LATech!J24+McNeese!J24+Nicholls!J24+NwSU!J24+SLU!J24+ULL!J24+ULM!J24+UNO!J24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ULSBoard!B25+Grambling!B25+LATech!B25+McNeese!B25+Nicholls!B25+NwSU!B25+SLU!B25+ULL!B25+ULM!B25+UNO!B25</f>
        <v>0</v>
      </c>
      <c r="C25" s="45">
        <f t="shared" si="0"/>
        <v>0</v>
      </c>
      <c r="D25" s="169">
        <f>ULSBoard!D25+Grambling!D25+LATech!D25+McNeese!D25+Nicholls!D25+NwSU!D25+SLU!D25+ULL!D25+ULM!D25+UNO!D25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158">
        <f>ULSBoard!H25+Grambling!H25+LATech!H25+McNeese!H25+Nicholls!H25+NwSU!H25+SLU!H25+ULL!H25+ULM!H25+UNO!H25</f>
        <v>0</v>
      </c>
      <c r="I25" s="45">
        <f t="shared" si="3"/>
        <v>0</v>
      </c>
      <c r="J25" s="169">
        <f>ULSBoard!J25+Grambling!J25+LATech!J25+McNeese!J25+Nicholls!J25+NwSU!J25+SLU!J25+ULL!J25+ULM!J25+UNO!J25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ULSBoard!B26+Grambling!B26+LATech!B26+McNeese!B26+Nicholls!B26+NwSU!B26+SLU!B26+ULL!B26+ULM!B26+UNO!B26</f>
        <v>0</v>
      </c>
      <c r="C26" s="45">
        <f t="shared" si="0"/>
        <v>0</v>
      </c>
      <c r="D26" s="169">
        <f>ULSBoard!D26+Grambling!D26+LATech!D26+McNeese!D26+Nicholls!D26+NwSU!D26+SLU!D26+ULL!D26+ULM!D26+UNO!D26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ULSBoard!H26+Grambling!H26+LATech!H26+McNeese!H26+Nicholls!H26+NwSU!H26+SLU!H26+ULL!H26+ULM!H26+UNO!H26</f>
        <v>0</v>
      </c>
      <c r="I26" s="45">
        <f t="shared" si="3"/>
        <v>0</v>
      </c>
      <c r="J26" s="169">
        <f>ULSBoard!J26+Grambling!J26+LATech!J26+McNeese!J26+Nicholls!J26+NwSU!J26+SLU!J26+ULL!J26+ULM!J26+UNO!J26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ULSBoard!B27+Grambling!B27+LATech!B27+McNeese!B27+Nicholls!B27+NwSU!B27+SLU!B27+ULL!B27+ULM!B27+UNO!B27</f>
        <v>0</v>
      </c>
      <c r="C27" s="45">
        <f t="shared" si="0"/>
        <v>0</v>
      </c>
      <c r="D27" s="169">
        <f>ULSBoard!D27+Grambling!D27+LATech!D27+McNeese!D27+Nicholls!D27+NwSU!D27+SLU!D27+ULL!D27+ULM!D27+UNO!D27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ULSBoard!H27+Grambling!H27+LATech!H27+McNeese!H27+Nicholls!H27+NwSU!H27+SLU!H27+ULL!H27+ULM!H27+UNO!H27</f>
        <v>0</v>
      </c>
      <c r="I27" s="45">
        <f t="shared" si="3"/>
        <v>0</v>
      </c>
      <c r="J27" s="169">
        <f>ULSBoard!J27+Grambling!J27+LATech!J27+McNeese!J27+Nicholls!J27+NwSU!J27+SLU!J27+ULL!J27+ULM!J27+UNO!J27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ULSBoard!B28+Grambling!B28+LATech!B28+McNeese!B28+Nicholls!B28+NwSU!B28+SLU!B28+ULL!B28+ULM!B28+UNO!B28</f>
        <v>0</v>
      </c>
      <c r="C28" s="45">
        <f t="shared" si="0"/>
        <v>0</v>
      </c>
      <c r="D28" s="169">
        <f>ULSBoard!D28+Grambling!D28+LATech!D28+McNeese!D28+Nicholls!D28+NwSU!D28+SLU!D28+ULL!D28+ULM!D28+UNO!D28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ULSBoard!H28+Grambling!H28+LATech!H28+McNeese!H28+Nicholls!H28+NwSU!H28+SLU!H28+ULL!H28+ULM!H28+UNO!H28</f>
        <v>0</v>
      </c>
      <c r="I28" s="45">
        <f t="shared" si="3"/>
        <v>0</v>
      </c>
      <c r="J28" s="169">
        <f>ULSBoard!J28+Grambling!J28+LATech!J28+McNeese!J28+Nicholls!J28+NwSU!J28+SLU!J28+ULL!J28+ULM!J28+UNO!J28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ULSBoard!B29+Grambling!B29+LATech!B29+McNeese!B29+Nicholls!B29+NwSU!B29+SLU!B29+ULL!B29+ULM!B29+UNO!B29</f>
        <v>0</v>
      </c>
      <c r="C29" s="45">
        <f t="shared" si="0"/>
        <v>0</v>
      </c>
      <c r="D29" s="169">
        <f>ULSBoard!D29+Grambling!D29+LATech!D29+McNeese!D29+Nicholls!D29+NwSU!D29+SLU!D29+ULL!D29+ULM!D29+UNO!D29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ULSBoard!H29+Grambling!H29+LATech!H29+McNeese!H29+Nicholls!H29+NwSU!H29+SLU!H29+ULL!H29+ULM!H29+UNO!H29</f>
        <v>0</v>
      </c>
      <c r="I29" s="45">
        <f t="shared" si="3"/>
        <v>0</v>
      </c>
      <c r="J29" s="169">
        <f>ULSBoard!J29+Grambling!J29+LATech!J29+McNeese!J29+Nicholls!J29+NwSU!J29+SLU!J29+ULL!J29+ULM!J29+UNO!J29</f>
        <v>0</v>
      </c>
      <c r="K29" s="46">
        <f t="shared" si="4"/>
        <v>0</v>
      </c>
      <c r="L29" s="182">
        <f t="shared" si="1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ULSBoard!B30+Grambling!B30+LATech!B30+McNeese!B30+Nicholls!B30+NwSU!B30+SLU!B30+ULL!B30+ULM!B30+UNO!B30</f>
        <v>0</v>
      </c>
      <c r="C30" s="45">
        <f t="shared" si="0"/>
        <v>0</v>
      </c>
      <c r="D30" s="169">
        <f>ULSBoard!D30+Grambling!D30+LATech!D30+McNeese!D30+Nicholls!D30+NwSU!D30+SLU!D30+ULL!D30+ULM!D30+UNO!D30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ULSBoard!H30+Grambling!H30+LATech!H30+McNeese!H30+Nicholls!H30+NwSU!H30+SLU!H30+ULL!H30+ULM!H30+UNO!H30</f>
        <v>0</v>
      </c>
      <c r="I30" s="45">
        <f t="shared" si="3"/>
        <v>0</v>
      </c>
      <c r="J30" s="169">
        <f>ULSBoard!J30+Grambling!J30+LATech!J30+McNeese!J30+Nicholls!J30+NwSU!J30+SLU!J30+ULL!J30+ULM!J30+UNO!J30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ULSBoard!B31+Grambling!B31+LATech!B31+McNeese!B31+Nicholls!B31+NwSU!B31+SLU!B31+ULL!B31+ULM!B31+UNO!B31</f>
        <v>0</v>
      </c>
      <c r="C31" s="45">
        <f t="shared" si="0"/>
        <v>0</v>
      </c>
      <c r="D31" s="169">
        <f>ULSBoard!D31+Grambling!D31+LATech!D31+McNeese!D31+Nicholls!D31+NwSU!D31+SLU!D31+ULL!D31+ULM!D31+UNO!D31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ULSBoard!H31+Grambling!H31+LATech!H31+McNeese!H31+Nicholls!H31+NwSU!H31+SLU!H31+ULL!H31+ULM!H31+UNO!H31</f>
        <v>0</v>
      </c>
      <c r="I31" s="45">
        <f t="shared" si="3"/>
        <v>0</v>
      </c>
      <c r="J31" s="169">
        <f>ULSBoard!J31+Grambling!J31+LATech!J31+McNeese!J31+Nicholls!J31+NwSU!J31+SLU!J31+ULL!J31+ULM!J31+UNO!J31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ULSBoard!B32+Grambling!B32+LATech!B32+McNeese!B32+Nicholls!B32+NwSU!B32+SLU!B32+ULL!B32+ULM!B32+UNO!B32</f>
        <v>0</v>
      </c>
      <c r="C32" s="45">
        <f t="shared" si="0"/>
        <v>0</v>
      </c>
      <c r="D32" s="169">
        <f>ULSBoard!D32+Grambling!D32+LATech!D32+McNeese!D32+Nicholls!D32+NwSU!D32+SLU!D32+ULL!D32+ULM!D32+UNO!D32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ULSBoard!H32+Grambling!H32+LATech!H32+McNeese!H32+Nicholls!H32+NwSU!H32+SLU!H32+ULL!H32+ULM!H32+UNO!H32</f>
        <v>0</v>
      </c>
      <c r="I32" s="45">
        <f t="shared" si="3"/>
        <v>0</v>
      </c>
      <c r="J32" s="169">
        <f>ULSBoard!J32+Grambling!J32+LATech!J32+McNeese!J32+Nicholls!J32+NwSU!J32+SLU!J32+ULL!J32+ULM!J32+UNO!J32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ULSBoard!B33+Grambling!B33+LATech!B33+McNeese!B33+Nicholls!B33+NwSU!B33+SLU!B33+ULL!B33+ULM!B33+UNO!B33</f>
        <v>0</v>
      </c>
      <c r="C33" s="45">
        <f>IF(ISBLANK(B33),"  ",IF(F33&gt;0,B33/F33,IF(B33&gt;0,1,0)))</f>
        <v>0</v>
      </c>
      <c r="D33" s="169">
        <f>ULSBoard!D33+Grambling!D33+LATech!D33+McNeese!D33+Nicholls!D33+NwSU!D33+SLU!D33+ULL!D33+ULM!D33+UNO!D33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ULSBoard!H33+Grambling!H33+LATech!H33+McNeese!H33+Nicholls!H33+NwSU!H33+SLU!H33+ULL!H33+ULM!H33+UNO!H33</f>
        <v>0</v>
      </c>
      <c r="I33" s="45">
        <f>IF(ISBLANK(H33),"  ",IF(L33&gt;0,H33/L33,IF(H33&gt;0,1,0)))</f>
        <v>0</v>
      </c>
      <c r="J33" s="169">
        <f>ULSBoard!J33+Grambling!J33+LATech!J33+McNeese!J33+Nicholls!J33+NwSU!J33+SLU!J33+ULL!J33+ULM!J33+UNO!J33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ULSBoard!B34+Grambling!B34+LATech!B34+McNeese!B34+Nicholls!B34+NwSU!B34+SLU!B34+ULL!B34+ULM!B34+UNO!B34</f>
        <v>0</v>
      </c>
      <c r="C34" s="45">
        <f t="shared" si="0"/>
        <v>0</v>
      </c>
      <c r="D34" s="169">
        <f>ULSBoard!D34+Grambling!D34+LATech!D34+McNeese!D34+Nicholls!D34+NwSU!D34+SLU!D34+ULL!D34+ULM!D34+UNO!D34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ULSBoard!H34+Grambling!H34+LATech!H34+McNeese!H34+Nicholls!H34+NwSU!H34+SLU!H34+ULL!H34+ULM!H34+UNO!H34</f>
        <v>0</v>
      </c>
      <c r="I34" s="45">
        <f t="shared" si="3"/>
        <v>0</v>
      </c>
      <c r="J34" s="169">
        <f>ULSBoard!J34+Grambling!J34+LATech!J34+McNeese!J34+Nicholls!J34+NwSU!J34+SLU!J34+ULL!J34+ULM!J34+UNO!J34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ULSBoard!B35+Grambling!B35+LATech!B35+McNeese!B35+Nicholls!B35+NwSU!B35+SLU!B35+ULL!B35+ULM!B35+UNO!B35</f>
        <v>0</v>
      </c>
      <c r="C35" s="45">
        <f t="shared" ref="C35:C36" si="6">IF(ISBLANK(B35),"  ",IF(F35&gt;0,B35/F35,IF(B35&gt;0,1,0)))</f>
        <v>0</v>
      </c>
      <c r="D35" s="169">
        <f>ULSBoard!D35+Grambling!D35+LATech!D35+McNeese!D35+Nicholls!D35+NwSU!D35+SLU!D35+ULL!D35+ULM!D35+UNO!D35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158">
        <f>ULSBoard!H35+Grambling!H35+LATech!H35+McNeese!H35+Nicholls!H35+NwSU!H35+SLU!H35+ULL!H35+ULM!H35+UNO!H35</f>
        <v>0</v>
      </c>
      <c r="I35" s="45">
        <f t="shared" ref="I35" si="9">IF(ISBLANK(H35),"  ",IF(L35&gt;0,H35/L35,IF(H35&gt;0,1,0)))</f>
        <v>0</v>
      </c>
      <c r="J35" s="169">
        <f>ULSBoard!J35+Grambling!J35+LATech!J35+McNeese!J35+Nicholls!J35+NwSU!J35+SLU!J35+ULL!J35+ULM!J35+UNO!J35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ULSBoard!B36+Grambling!B36+LATech!B36+McNeese!B36+Nicholls!B36+NwSU!B36+SLU!B36+ULL!B36+ULM!B36+UNO!B36</f>
        <v>0</v>
      </c>
      <c r="C36" s="45">
        <f t="shared" si="6"/>
        <v>0</v>
      </c>
      <c r="D36" s="169">
        <f>ULSBoard!D36+Grambling!D36+LATech!D36+McNeese!D36+Nicholls!D36+NwSU!D36+SLU!D36+ULL!D36+ULM!D36+UNO!D36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ULSBoard!H36+Grambling!H36+LATech!H36+McNeese!H36+Nicholls!H36+NwSU!H36+SLU!H36+ULL!H36+ULM!H36+UNO!H36</f>
        <v>0</v>
      </c>
      <c r="I36" s="45">
        <f t="shared" ref="I36" si="13">IF(ISBLANK(H36),"  ",IF(L36&gt;0,H36/L36,IF(H36&gt;0,1,0)))</f>
        <v>0</v>
      </c>
      <c r="J36" s="169">
        <f>ULSBoard!J36+Grambling!J36+LATech!J36+McNeese!J36+Nicholls!J36+NwSU!J36+SLU!J36+ULL!J36+ULM!J36+UNO!J36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ULSBoard!B37+Grambling!B37+LATech!B37+McNeese!B37+Nicholls!B37+NwSU!B37+SLU!B37+ULL!B37+ULM!B37+UNO!B37</f>
        <v>0</v>
      </c>
      <c r="C37" s="45">
        <f t="shared" ref="C37" si="16">IF(ISBLANK(B37),"  ",IF(F37&gt;0,B37/F37,IF(B37&gt;0,1,0)))</f>
        <v>0</v>
      </c>
      <c r="D37" s="169">
        <f>ULSBoard!D37+Grambling!D37+LATech!D37+McNeese!D37+Nicholls!D37+NwSU!D37+SLU!D37+ULL!D37+ULM!D37+UNO!D37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ULSBoard!H37+Grambling!H37+LATech!H37+McNeese!H37+Nicholls!H37+NwSU!H37+SLU!H37+ULL!H37+ULM!H37+UNO!H37</f>
        <v>0</v>
      </c>
      <c r="I37" s="45">
        <f t="shared" ref="I37" si="19">IF(ISBLANK(H37),"  ",IF(L37&gt;0,H37/L37,IF(H37&gt;0,1,0)))</f>
        <v>0</v>
      </c>
      <c r="J37" s="169">
        <f>ULSBoard!J37+Grambling!J37+LATech!J37+McNeese!J37+Nicholls!J37+NwSU!J37+SLU!J37+ULL!J37+ULM!J37+UNO!J37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31"/>
      <c r="C38" s="56" t="s">
        <v>4</v>
      </c>
      <c r="D38" s="170"/>
      <c r="E38" s="57" t="s">
        <v>4</v>
      </c>
      <c r="F38" s="182"/>
      <c r="G38" s="58" t="s">
        <v>4</v>
      </c>
      <c r="H38" s="231"/>
      <c r="I38" s="56" t="s">
        <v>4</v>
      </c>
      <c r="J38" s="170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ULSBoard!B39+Grambling!B39+LATech!B39+McNeese!B39+Nicholls!B39+NwSU!B39+SLU!B39+ULL!B39+ULM!B39+UNO!B39</f>
        <v>0</v>
      </c>
      <c r="C39" s="41">
        <f t="shared" si="0"/>
        <v>0</v>
      </c>
      <c r="D39" s="169">
        <f>ULSBoard!D39+Grambling!D39+LATech!D39+McNeese!D39+Nicholls!D39+NwSU!D39+SLU!D39+ULL!D39+ULM!D39+UNO!D39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ULSBoard!H39+Grambling!H39+LATech!H39+McNeese!H39+Nicholls!H39+NwSU!H39+SLU!H39+ULL!H39+ULM!H39+UNO!H39</f>
        <v>0</v>
      </c>
      <c r="I39" s="41">
        <f>IF(ISBLANK(H39),"  ",IF(L39&gt;0,H39/L39,IF(H39&gt;0,1,0)))</f>
        <v>0</v>
      </c>
      <c r="J39" s="169">
        <f>ULSBoard!J39+Grambling!J39+LATech!J39+McNeese!J39+Nicholls!J39+NwSU!J39+SLU!J39+ULL!J39+ULM!J39+UNO!J39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ULSBoard!B41+Grambling!B41+LATech!B41+McNeese!B41+Nicholls!B41+NwSU!B41+SLU!B41+ULL!B41+ULM!B41+UNO!B41</f>
        <v>0</v>
      </c>
      <c r="C41" s="41">
        <f t="shared" si="0"/>
        <v>0</v>
      </c>
      <c r="D41" s="169">
        <f>ULSBoard!D41+Grambling!D41+LATech!D41+McNeese!D41+Nicholls!D41+NwSU!D41+SLU!D41+ULL!D41+ULM!D41+UNO!D41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ULSBoard!H41+Grambling!H41+LATech!H41+McNeese!H41+Nicholls!H41+NwSU!H41+SLU!H41+ULL!H41+ULM!H41+UNO!H41</f>
        <v>0</v>
      </c>
      <c r="I41" s="41">
        <f>IF(ISBLANK(H41),"  ",IF(L41&gt;0,H41/L41,IF(H41&gt;0,1,0)))</f>
        <v>0</v>
      </c>
      <c r="J41" s="169">
        <f>ULSBoard!J41+Grambling!J41+LATech!J41+McNeese!J41+Nicholls!J41+NwSU!J41+SLU!J41+ULL!J41+ULM!J41+UNO!J41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185427968</v>
      </c>
      <c r="C43" s="69">
        <f t="shared" si="0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185427968</v>
      </c>
      <c r="G43" s="61">
        <f>IF(ISBLANK(F43),"  ",IF(F80&gt;0,F43/F80,IF(F43&gt;0,1,0)))</f>
        <v>0.10913786345263884</v>
      </c>
      <c r="H43" s="161">
        <f>SUM(H13:H15,H39,H41:H42)</f>
        <v>260072655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260072655</v>
      </c>
      <c r="M43" s="61">
        <f>IF(ISBLANK(L43),"  ",IF(L80&gt;0,L43/L80,IF(L43&gt;0,1,0)))</f>
        <v>0.14720590986672469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ULSBoard!B45+Grambling!B45+LATech!B45+McNeese!B45+Nicholls!B45+NwSU!B45+SLU!B45+ULL!B45+ULM!B45+UNO!B45</f>
        <v>0</v>
      </c>
      <c r="C45" s="41">
        <f t="shared" si="0"/>
        <v>0</v>
      </c>
      <c r="D45" s="169">
        <f>ULSBoard!D45+Grambling!D45+LATech!D45+McNeese!D45+Nicholls!D45+NwSU!D45+SLU!D45+ULL!D45+ULM!D45+UNO!D45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ULSBoard!H45+Grambling!H45+LATech!H45+McNeese!H45+Nicholls!H45+NwSU!H45+SLU!H45+ULL!H45+ULM!H45+UNO!H45</f>
        <v>0</v>
      </c>
      <c r="I45" s="41">
        <f t="shared" ref="I45:I52" si="23">IF(ISBLANK(H45),"  ",IF(L45&gt;0,H45/L45,IF(H45&gt;0,1,0)))</f>
        <v>0</v>
      </c>
      <c r="J45" s="169">
        <f>ULSBoard!J45+Grambling!J45+LATech!J45+McNeese!J45+Nicholls!J45+NwSU!J45+SLU!J45+ULL!J45+ULM!J45+UNO!J45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ULSBoard!B46+Grambling!B46+LATech!B46+McNeese!B46+Nicholls!B46+NwSU!B46+SLU!B46+ULL!B46+ULM!B46+UNO!B46</f>
        <v>0</v>
      </c>
      <c r="C46" s="45">
        <f t="shared" si="0"/>
        <v>0</v>
      </c>
      <c r="D46" s="169">
        <f>ULSBoard!D46+Grambling!D46+LATech!D46+McNeese!D46+Nicholls!D46+NwSU!D46+SLU!D46+ULL!D46+ULM!D46+UNO!D46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ULSBoard!H46+Grambling!H46+LATech!H46+McNeese!H46+Nicholls!H46+NwSU!H46+SLU!H46+ULL!H46+ULM!H46+UNO!H46</f>
        <v>0</v>
      </c>
      <c r="I46" s="45">
        <f t="shared" si="23"/>
        <v>0</v>
      </c>
      <c r="J46" s="169">
        <f>ULSBoard!J46+Grambling!J46+LATech!J46+McNeese!J46+Nicholls!J46+NwSU!J46+SLU!J46+ULL!J46+ULM!J46+UNO!J46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ULSBoard!B47+Grambling!B47+LATech!B47+McNeese!B47+Nicholls!B47+NwSU!B47+SLU!B47+ULL!B47+ULM!B47+UNO!B47</f>
        <v>0</v>
      </c>
      <c r="C47" s="45">
        <f t="shared" si="0"/>
        <v>0</v>
      </c>
      <c r="D47" s="169">
        <f>ULSBoard!D47+Grambling!D47+LATech!D47+McNeese!D47+Nicholls!D47+NwSU!D47+SLU!D47+ULL!D47+ULM!D47+UNO!D47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ULSBoard!H47+Grambling!H47+LATech!H47+McNeese!H47+Nicholls!H47+NwSU!H47+SLU!H47+ULL!H47+ULM!H47+UNO!H47</f>
        <v>0</v>
      </c>
      <c r="I47" s="45">
        <f t="shared" si="23"/>
        <v>0</v>
      </c>
      <c r="J47" s="169">
        <f>ULSBoard!J47+Grambling!J47+LATech!J47+McNeese!J47+Nicholls!J47+NwSU!J47+SLU!J47+ULL!J47+ULM!J47+UNO!J47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ULSBoard!B48+Grambling!B48+LATech!B48+McNeese!B48+Nicholls!B48+NwSU!B48+SLU!B48+ULL!B48+ULM!B48+UNO!B48</f>
        <v>0</v>
      </c>
      <c r="C48" s="45">
        <f t="shared" si="0"/>
        <v>0</v>
      </c>
      <c r="D48" s="169">
        <f>ULSBoard!D48+Grambling!D48+LATech!D48+McNeese!D48+Nicholls!D48+NwSU!D48+SLU!D48+ULL!D48+ULM!D48+UNO!D48</f>
        <v>1581350</v>
      </c>
      <c r="E48" s="46">
        <f t="shared" si="22"/>
        <v>1</v>
      </c>
      <c r="F48" s="183">
        <f>D48+B48</f>
        <v>1581350</v>
      </c>
      <c r="G48" s="47">
        <f>IF(ISBLANK(F48),"  ",IF(D80&gt;0,F48/D80,IF(F48&gt;0,1,0)))</f>
        <v>1.8520760369687562E-3</v>
      </c>
      <c r="H48" s="158">
        <f>ULSBoard!H48+Grambling!H48+LATech!H48+McNeese!H48+Nicholls!H48+NwSU!H48+SLU!H48+ULL!H48+ULM!H48+UNO!H48</f>
        <v>0</v>
      </c>
      <c r="I48" s="45">
        <f t="shared" si="23"/>
        <v>0</v>
      </c>
      <c r="J48" s="169">
        <f>ULSBoard!J48+Grambling!J48+LATech!J48+McNeese!J48+Nicholls!J48+NwSU!J48+SLU!J48+ULL!J48+ULM!J48+UNO!J48</f>
        <v>1590000</v>
      </c>
      <c r="K48" s="46">
        <f t="shared" si="24"/>
        <v>1</v>
      </c>
      <c r="L48" s="183">
        <f>J48+H48</f>
        <v>1590000</v>
      </c>
      <c r="M48" s="47">
        <f>IF(ISBLANK(L48),"  ",IF(J80&gt;0,L48/J80,IF(L48&gt;0,1,0)))</f>
        <v>1.910247734732165E-3</v>
      </c>
      <c r="N48" s="24"/>
    </row>
    <row r="49" spans="1:14" ht="15" customHeight="1" x14ac:dyDescent="0.2">
      <c r="A49" s="67" t="s">
        <v>43</v>
      </c>
      <c r="B49" s="158">
        <f>ULSBoard!B49+Grambling!B49+LATech!B49+McNeese!B49+Nicholls!B49+NwSU!B49+SLU!B49+ULL!B49+ULM!B49+UNO!B49</f>
        <v>259923</v>
      </c>
      <c r="C49" s="45">
        <f t="shared" si="0"/>
        <v>1</v>
      </c>
      <c r="D49" s="169">
        <f>ULSBoard!D49+Grambling!D49+LATech!D49+McNeese!D49+Nicholls!D49+NwSU!D49+SLU!D49+ULL!D49+ULM!D49+UNO!D49</f>
        <v>0</v>
      </c>
      <c r="E49" s="46">
        <f t="shared" si="22"/>
        <v>0</v>
      </c>
      <c r="F49" s="183">
        <f>D49+B49</f>
        <v>259923</v>
      </c>
      <c r="G49" s="47">
        <f>IF(ISBLANK(F49),"  ",IF(F80&gt;0,F49/F80,IF(F49&gt;0,1,0)))</f>
        <v>1.5298361508335272E-4</v>
      </c>
      <c r="H49" s="158">
        <f>ULSBoard!H49+Grambling!H49+LATech!H49+McNeese!H49+Nicholls!H49+NwSU!H49+SLU!H49+ULL!H49+ULM!H49+UNO!H49</f>
        <v>259923</v>
      </c>
      <c r="I49" s="45">
        <f t="shared" si="23"/>
        <v>6.101589160179656E-2</v>
      </c>
      <c r="J49" s="169">
        <f>ULSBoard!J49+Grambling!J49+LATech!J49+McNeese!J49+Nicholls!J49+NwSU!J49+SLU!J49+ULL!J49+ULM!J49+UNO!J49</f>
        <v>4000000</v>
      </c>
      <c r="K49" s="46">
        <f t="shared" si="24"/>
        <v>0.93898410839820345</v>
      </c>
      <c r="L49" s="183">
        <f>J49+H49</f>
        <v>4259923</v>
      </c>
      <c r="M49" s="47">
        <f>IF(ISBLANK(L49),"  ",IF(L80&gt;0,L49/L80,IF(L49&gt;0,1,0)))</f>
        <v>2.4111948300646504E-3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259923</v>
      </c>
      <c r="C50" s="69">
        <f t="shared" si="0"/>
        <v>0.14116483541549787</v>
      </c>
      <c r="D50" s="173">
        <f>D49+D48+D47+D46+D45</f>
        <v>1581350</v>
      </c>
      <c r="E50" s="62">
        <f t="shared" si="22"/>
        <v>0.85883516458450215</v>
      </c>
      <c r="F50" s="184">
        <f>F49+F48+F47+F46+F45</f>
        <v>1841273</v>
      </c>
      <c r="G50" s="61">
        <f>IF(ISBLANK(F50),"  ",IF(F80&gt;0,F50/F80,IF(F50&gt;0,1,0)))</f>
        <v>1.0837232561003456E-3</v>
      </c>
      <c r="H50" s="163">
        <f>H49+H48+H47+H46+H45</f>
        <v>259923</v>
      </c>
      <c r="I50" s="69">
        <f t="shared" si="23"/>
        <v>4.4431866880982877E-2</v>
      </c>
      <c r="J50" s="173">
        <f>J49+J48+J47+J46+J45</f>
        <v>5590000</v>
      </c>
      <c r="K50" s="62">
        <f t="shared" si="24"/>
        <v>0.95556813311901712</v>
      </c>
      <c r="L50" s="184">
        <f>L49+L48+L47+L46+L45</f>
        <v>5849923</v>
      </c>
      <c r="M50" s="61">
        <f>IF(ISBLANK(L50),"  ",IF(L80&gt;0,L50/L80,IF(L50&gt;0,1,0)))</f>
        <v>3.3111640970684892E-3</v>
      </c>
      <c r="N50" s="63"/>
    </row>
    <row r="51" spans="1:14" s="64" customFormat="1" ht="15" customHeight="1" x14ac:dyDescent="0.25">
      <c r="A51" s="151" t="s">
        <v>181</v>
      </c>
      <c r="B51" s="164">
        <f>ULSBoard!B51+Grambling!B51+LATech!B51+McNeese!B51+Nicholls!B51+NwSU!B51+SLU!B51+ULL!B51+ULM!B51+UNO!B51</f>
        <v>0</v>
      </c>
      <c r="C51" s="69">
        <f t="shared" ref="C51" si="25">IF(ISBLANK(B51),"  ",IF(F51&gt;0,B51/F51,IF(B51&gt;0,1,0)))</f>
        <v>0</v>
      </c>
      <c r="D51" s="174">
        <f>ULSBoard!D51+Grambling!D51+LATech!D51+McNeese!D51+Nicholls!D51+NwSU!D51+SLU!D51+ULL!D51+ULM!D51+UNO!D51</f>
        <v>6109456</v>
      </c>
      <c r="E51" s="62">
        <f t="shared" ref="E51" si="26">IF(ISBLANK(D51),"  ",IF(F51&gt;0,D51/F51,IF(D51&gt;0,1,0)))</f>
        <v>1</v>
      </c>
      <c r="F51" s="185">
        <f>D51+B51</f>
        <v>6109456</v>
      </c>
      <c r="G51" s="61">
        <f>IF(ISBLANK(F51),"  ",IF(F79&gt;0,F51/F79,IF(F51&gt;0,1,0)))</f>
        <v>1</v>
      </c>
      <c r="H51" s="164">
        <f>ULSBoard!H51+Grambling!H51+LATech!H51+McNeese!H51+Nicholls!H51+NwSU!H51+SLU!H51+ULL!H51+ULM!H51+UNO!H51</f>
        <v>0</v>
      </c>
      <c r="I51" s="69">
        <f t="shared" ref="I51" si="27">IF(ISBLANK(H51),"  ",IF(L51&gt;0,H51/L51,IF(H51&gt;0,1,0)))</f>
        <v>0</v>
      </c>
      <c r="J51" s="174">
        <f>ULSBoard!J51+Grambling!J51+LATech!J51+McNeese!J51+Nicholls!J51+NwSU!J51+SLU!J51+ULL!J51+ULM!J51+UNO!J51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ULSBoard!B52+Grambling!B52+LATech!B52+McNeese!B52+Nicholls!B52+NwSU!B52+SLU!B52+ULL!B52+ULM!B52+UNO!B52</f>
        <v>0</v>
      </c>
      <c r="C52" s="69">
        <f t="shared" si="0"/>
        <v>0</v>
      </c>
      <c r="D52" s="174">
        <f>ULSBoard!D52+Grambling!D52+LATech!D52+McNeese!D52+Nicholls!D52+NwSU!D52+SLU!D52+ULL!D52+ULM!D52+UNO!D52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164">
        <f>ULSBoard!H52+Grambling!H52+LATech!H52+McNeese!H52+Nicholls!H52+NwSU!H52+SLU!H52+ULL!H52+ULM!H52+UNO!H52</f>
        <v>0</v>
      </c>
      <c r="I52" s="69">
        <f t="shared" si="23"/>
        <v>0</v>
      </c>
      <c r="J52" s="174">
        <f>ULSBoard!J52+Grambling!J52+LATech!J52+McNeese!J52+Nicholls!J52+NwSU!J52+SLU!J52+ULL!J52+ULM!J52+UNO!J52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ULSBoard!B54+Grambling!B54+LATech!B54+McNeese!B54+Nicholls!B54+NwSU!B54+SLU!B54+ULL!B54+ULM!B54+UNO!B54</f>
        <v>491155580.94</v>
      </c>
      <c r="C54" s="41">
        <f t="shared" si="0"/>
        <v>0.98988376907061804</v>
      </c>
      <c r="D54" s="169">
        <f>ULSBoard!D54+Grambling!D54+LATech!D54+McNeese!D54+Nicholls!D54+NwSU!D54+SLU!D54+ULL!D54+ULM!D54+UNO!D54</f>
        <v>5019420.9000000004</v>
      </c>
      <c r="E54" s="42">
        <f t="shared" ref="E54:E71" si="29">IF(ISBLANK(D54),"  ",IF(F54&gt;0,D54/F54,IF(D54&gt;0,1,0)))</f>
        <v>1.0116230929382044E-2</v>
      </c>
      <c r="F54" s="186">
        <f t="shared" ref="F54:F59" si="30">D54+B54</f>
        <v>496175001.83999997</v>
      </c>
      <c r="G54" s="43">
        <f>IF(ISBLANK(F54),"  ",IF(F80&gt;0,F54/F80,IF(F54&gt;0,1,0)))</f>
        <v>0.29203512384618668</v>
      </c>
      <c r="H54" s="158">
        <f>ULSBoard!H54+Grambling!H54+LATech!H54+McNeese!H54+Nicholls!H54+NwSU!H54+SLU!H54+ULL!H54+ULM!H54+UNO!H54</f>
        <v>489571270</v>
      </c>
      <c r="I54" s="41">
        <f t="shared" ref="I54:I71" si="31">IF(ISBLANK(H54),"  ",IF(L54&gt;0,H54/L54,IF(H54&gt;0,1,0)))</f>
        <v>0.99000789045788573</v>
      </c>
      <c r="J54" s="169">
        <f>ULSBoard!J54+Grambling!J54+LATech!J54+McNeese!J54+Nicholls!J54+NwSU!J54+SLU!J54+ULL!J54+ULM!J54+UNO!J54</f>
        <v>4941223</v>
      </c>
      <c r="K54" s="42">
        <f t="shared" ref="K54:K71" si="32">IF(ISBLANK(J54),"  ",IF(L54&gt;0,J54/L54,IF(J54&gt;0,1,0)))</f>
        <v>9.9921095421142379E-3</v>
      </c>
      <c r="L54" s="186">
        <f t="shared" ref="L54:L70" si="33">J54+H54</f>
        <v>494512493</v>
      </c>
      <c r="M54" s="43">
        <f>IF(ISBLANK(L54),"  ",IF(L80&gt;0,L54/L80,IF(L54&gt;0,1,0)))</f>
        <v>0.27990317349022076</v>
      </c>
      <c r="N54" s="24"/>
    </row>
    <row r="55" spans="1:14" ht="15" customHeight="1" x14ac:dyDescent="0.2">
      <c r="A55" s="30" t="s">
        <v>48</v>
      </c>
      <c r="B55" s="158">
        <f>ULSBoard!B55+Grambling!B55+LATech!B55+McNeese!B55+Nicholls!B55+NwSU!B55+SLU!B55+ULL!B55+ULM!B55+UNO!B55</f>
        <v>26697917.600000001</v>
      </c>
      <c r="C55" s="45">
        <f t="shared" si="0"/>
        <v>0.99739238133624064</v>
      </c>
      <c r="D55" s="169">
        <f>ULSBoard!D55+Grambling!D55+LATech!D55+McNeese!D55+Nicholls!D55+NwSU!D55+SLU!D55+ULL!D55+ULM!D55+UNO!D55</f>
        <v>69800</v>
      </c>
      <c r="E55" s="46">
        <f t="shared" si="29"/>
        <v>2.6076186637593634E-3</v>
      </c>
      <c r="F55" s="187">
        <f t="shared" si="30"/>
        <v>26767717.600000001</v>
      </c>
      <c r="G55" s="47">
        <f>IF(ISBLANK(F55),"  ",IF(F80&gt;0,F55/F80,IF(F55&gt;0,1,0)))</f>
        <v>1.5754751237783058E-2</v>
      </c>
      <c r="H55" s="158">
        <f>ULSBoard!H55+Grambling!H55+LATech!H55+McNeese!H55+Nicholls!H55+NwSU!H55+SLU!H55+ULL!H55+ULM!H55+UNO!H55</f>
        <v>24341339</v>
      </c>
      <c r="I55" s="45">
        <f t="shared" si="31"/>
        <v>0.99795009203881757</v>
      </c>
      <c r="J55" s="169">
        <f>ULSBoard!J55+Grambling!J55+LATech!J55+McNeese!J55+Nicholls!J55+NwSU!J55+SLU!J55+ULL!J55+ULM!J55+UNO!J55</f>
        <v>50000</v>
      </c>
      <c r="K55" s="46">
        <f t="shared" si="32"/>
        <v>2.049907961182451E-3</v>
      </c>
      <c r="L55" s="187">
        <f t="shared" si="33"/>
        <v>24391339</v>
      </c>
      <c r="M55" s="47">
        <f>IF(ISBLANK(L55),"  ",IF(L80&gt;0,L55/L80,IF(L55&gt;0,1,0)))</f>
        <v>1.3805946843441603E-2</v>
      </c>
      <c r="N55" s="24"/>
    </row>
    <row r="56" spans="1:14" ht="15" customHeight="1" x14ac:dyDescent="0.2">
      <c r="A56" s="74" t="s">
        <v>49</v>
      </c>
      <c r="B56" s="158">
        <f>ULSBoard!B56+Grambling!B56+LATech!B56+McNeese!B56+Nicholls!B56+NwSU!B56+SLU!B56+ULL!B56+ULM!B56+UNO!B56</f>
        <v>16188124.4</v>
      </c>
      <c r="C56" s="45">
        <f t="shared" si="0"/>
        <v>0.91287316307962385</v>
      </c>
      <c r="D56" s="169">
        <f>ULSBoard!D56+Grambling!D56+LATech!D56+McNeese!D56+Nicholls!D56+NwSU!D56+SLU!D56+ULL!D56+ULM!D56+UNO!D56</f>
        <v>1545034</v>
      </c>
      <c r="E56" s="46">
        <f t="shared" si="29"/>
        <v>8.7126836920376247E-2</v>
      </c>
      <c r="F56" s="188">
        <f t="shared" si="30"/>
        <v>17733158.399999999</v>
      </c>
      <c r="G56" s="47">
        <f>IF(ISBLANK(F56),"  ",IF(F80&gt;0,F56/F80,IF(F56&gt;0,1,0)))</f>
        <v>1.0437255182795377E-2</v>
      </c>
      <c r="H56" s="158">
        <f>ULSBoard!H56+Grambling!H56+LATech!H56+McNeese!H56+Nicholls!H56+NwSU!H56+SLU!H56+ULL!H56+ULM!H56+UNO!H56</f>
        <v>17514523</v>
      </c>
      <c r="I56" s="45">
        <f t="shared" si="31"/>
        <v>1</v>
      </c>
      <c r="J56" s="169">
        <f>ULSBoard!J56+Grambling!J56+LATech!J56+McNeese!J56+Nicholls!J56+NwSU!J56+SLU!J56+ULL!J56+ULM!J56+UNO!J56</f>
        <v>0</v>
      </c>
      <c r="K56" s="46">
        <f t="shared" si="32"/>
        <v>0</v>
      </c>
      <c r="L56" s="188">
        <f t="shared" si="33"/>
        <v>17514523</v>
      </c>
      <c r="M56" s="47">
        <f>IF(ISBLANK(L56),"  ",IF(L80&gt;0,L56/L80,IF(L56&gt;0,1,0)))</f>
        <v>9.9135424064351416E-3</v>
      </c>
      <c r="N56" s="24"/>
    </row>
    <row r="57" spans="1:14" ht="15" customHeight="1" x14ac:dyDescent="0.2">
      <c r="A57" s="74" t="s">
        <v>50</v>
      </c>
      <c r="B57" s="158">
        <f>ULSBoard!B57+Grambling!B57+LATech!B57+McNeese!B57+Nicholls!B57+NwSU!B57+SLU!B57+ULL!B57+ULM!B57+UNO!B57</f>
        <v>9300456.5999999996</v>
      </c>
      <c r="C57" s="45">
        <f t="shared" si="0"/>
        <v>1</v>
      </c>
      <c r="D57" s="169">
        <f>ULSBoard!D57+Grambling!D57+LATech!D57+McNeese!D57+Nicholls!D57+NwSU!D57+SLU!D57+ULL!D57+ULM!D57+UNO!D57</f>
        <v>0</v>
      </c>
      <c r="E57" s="46">
        <f t="shared" si="29"/>
        <v>0</v>
      </c>
      <c r="F57" s="188">
        <f t="shared" si="30"/>
        <v>9300456.5999999996</v>
      </c>
      <c r="G57" s="47">
        <f>IF(ISBLANK(F57),"  ",IF(F80&gt;0,F57/F80,IF(F57&gt;0,1,0)))</f>
        <v>5.4739960395725935E-3</v>
      </c>
      <c r="H57" s="158">
        <f>ULSBoard!H57+Grambling!H57+LATech!H57+McNeese!H57+Nicholls!H57+NwSU!H57+SLU!H57+ULL!H57+ULM!H57+UNO!H57</f>
        <v>9202990</v>
      </c>
      <c r="I57" s="45">
        <f t="shared" si="31"/>
        <v>1</v>
      </c>
      <c r="J57" s="169">
        <f>ULSBoard!J57+Grambling!J57+LATech!J57+McNeese!J57+Nicholls!J57+NwSU!J57+SLU!J57+ULL!J57+ULM!J57+UNO!J57</f>
        <v>0</v>
      </c>
      <c r="K57" s="46">
        <f t="shared" si="32"/>
        <v>0</v>
      </c>
      <c r="L57" s="188">
        <f t="shared" si="33"/>
        <v>9202990</v>
      </c>
      <c r="M57" s="47">
        <f>IF(ISBLANK(L57),"  ",IF(L80&gt;0,L57/L80,IF(L57&gt;0,1,0)))</f>
        <v>5.2090617387067035E-3</v>
      </c>
      <c r="N57" s="24"/>
    </row>
    <row r="58" spans="1:14" ht="15" customHeight="1" x14ac:dyDescent="0.2">
      <c r="A58" s="74" t="s">
        <v>51</v>
      </c>
      <c r="B58" s="158">
        <f>ULSBoard!B58+Grambling!B58+LATech!B58+McNeese!B58+Nicholls!B58+NwSU!B58+SLU!B58+ULL!B58+ULM!B58+UNO!B58</f>
        <v>0</v>
      </c>
      <c r="C58" s="45">
        <f>IF(ISBLANK(B58),"  ",IF(F58&gt;0,B58/F58,IF(B58&gt;0,1,0)))</f>
        <v>0</v>
      </c>
      <c r="D58" s="169">
        <f>ULSBoard!D58+Grambling!D58+LATech!D58+McNeese!D58+Nicholls!D58+NwSU!D58+SLU!D58+ULL!D58+ULM!D58+UNO!D58</f>
        <v>11767574.35</v>
      </c>
      <c r="E58" s="46">
        <f>IF(ISBLANK(D58),"  ",IF(F58&gt;0,D58/F58,IF(D58&gt;0,1,0)))</f>
        <v>1</v>
      </c>
      <c r="F58" s="188">
        <f t="shared" si="30"/>
        <v>11767574.35</v>
      </c>
      <c r="G58" s="47">
        <f>IF(ISBLANK(F58),"  ",IF(F80&gt;0,F58/F80,IF(F58&gt;0,1,0)))</f>
        <v>6.9260745098553593E-3</v>
      </c>
      <c r="H58" s="158">
        <f>ULSBoard!H58+Grambling!H58+LATech!H58+McNeese!H58+Nicholls!H58+NwSU!H58+SLU!H58+ULL!H58+ULM!H58+UNO!H58</f>
        <v>0</v>
      </c>
      <c r="I58" s="45">
        <f>IF(ISBLANK(H58),"  ",IF(L58&gt;0,H58/L58,IF(H58&gt;0,1,0)))</f>
        <v>0</v>
      </c>
      <c r="J58" s="169">
        <f>ULSBoard!J58+Grambling!J58+LATech!J58+McNeese!J58+Nicholls!J58+NwSU!J58+SLU!J58+ULL!J58+ULM!J58+UNO!J58</f>
        <v>12968838</v>
      </c>
      <c r="K58" s="46">
        <f>IF(ISBLANK(J58),"  ",IF(L58&gt;0,J58/L58,IF(J58&gt;0,1,0)))</f>
        <v>1</v>
      </c>
      <c r="L58" s="188">
        <f t="shared" si="33"/>
        <v>12968838</v>
      </c>
      <c r="M58" s="47">
        <f>IF(ISBLANK(L58),"  ",IF(L80&gt;0,L58/L80,IF(L58&gt;0,1,0)))</f>
        <v>7.3406010243720326E-3</v>
      </c>
      <c r="N58" s="24"/>
    </row>
    <row r="59" spans="1:14" ht="15" customHeight="1" x14ac:dyDescent="0.2">
      <c r="A59" s="30" t="s">
        <v>52</v>
      </c>
      <c r="B59" s="158">
        <f>ULSBoard!B59+Grambling!B59+LATech!B59+McNeese!B59+Nicholls!B59+NwSU!B59+SLU!B59+ULL!B59+ULM!B59+UNO!B59</f>
        <v>75651657.460000008</v>
      </c>
      <c r="C59" s="45">
        <f t="shared" si="0"/>
        <v>0.42185987124764829</v>
      </c>
      <c r="D59" s="169">
        <f>ULSBoard!D59+Grambling!D59+LATech!D59+McNeese!D59+Nicholls!D59+NwSU!D59+SLU!D59+ULL!D59+ULM!D59+UNO!D59</f>
        <v>103677220.72</v>
      </c>
      <c r="E59" s="46">
        <f t="shared" si="29"/>
        <v>0.57814012875235166</v>
      </c>
      <c r="F59" s="187">
        <f t="shared" si="30"/>
        <v>179328878.18000001</v>
      </c>
      <c r="G59" s="47">
        <f>IF(ISBLANK(F59),"  ",IF(F80&gt;0,F59/F80,IF(F59&gt;0,1,0)))</f>
        <v>0.10554810491114126</v>
      </c>
      <c r="H59" s="158">
        <f>ULSBoard!H59+Grambling!H59+LATech!H59+McNeese!H59+Nicholls!H59+NwSU!H59+SLU!H59+ULL!H59+ULM!H59+UNO!H59</f>
        <v>84316394</v>
      </c>
      <c r="I59" s="45">
        <f t="shared" si="31"/>
        <v>0.50048653354514816</v>
      </c>
      <c r="J59" s="169">
        <f>ULSBoard!J59+Grambling!J59+LATech!J59+McNeese!J59+Nicholls!J59+NwSU!J59+SLU!J59+ULL!J59+ULM!J59+UNO!J59</f>
        <v>84152462.5</v>
      </c>
      <c r="K59" s="46">
        <f t="shared" si="32"/>
        <v>0.49951346645485184</v>
      </c>
      <c r="L59" s="187">
        <f t="shared" si="33"/>
        <v>168468856.5</v>
      </c>
      <c r="M59" s="47">
        <f>IF(ISBLANK(L59),"  ",IF(L80&gt;0,L59/L80,IF(L59&gt;0,1,0)))</f>
        <v>9.5356473771874159E-2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618993737</v>
      </c>
      <c r="C60" s="69">
        <f t="shared" si="0"/>
        <v>0.83526712609548026</v>
      </c>
      <c r="D60" s="173">
        <f>D59+D57+D56+D55+D54+D58</f>
        <v>122079049.97</v>
      </c>
      <c r="E60" s="62">
        <f t="shared" si="29"/>
        <v>0.16473287390451968</v>
      </c>
      <c r="F60" s="189">
        <f>F59+F57+F56+F55+F54+F58</f>
        <v>741072786.97000003</v>
      </c>
      <c r="G60" s="61">
        <f>IF(ISBLANK(F60),"  ",IF(F80&gt;0,F60/F80,IF(F60&gt;0,1,0)))</f>
        <v>0.43617530572733437</v>
      </c>
      <c r="H60" s="163">
        <f>H59+H57+H56+H55+H54</f>
        <v>624946516</v>
      </c>
      <c r="I60" s="69">
        <f t="shared" si="31"/>
        <v>0.85955401425141076</v>
      </c>
      <c r="J60" s="173">
        <f>J59+J57+J56+J55+J54+J58</f>
        <v>102112523.5</v>
      </c>
      <c r="K60" s="62">
        <f t="shared" si="32"/>
        <v>0.14044598574858927</v>
      </c>
      <c r="L60" s="187">
        <f t="shared" si="33"/>
        <v>727059039.5</v>
      </c>
      <c r="M60" s="61">
        <f>IF(ISBLANK(L60),"  ",IF(L80&gt;0,L60/L80,IF(L60&gt;0,1,0)))</f>
        <v>0.41152879927505037</v>
      </c>
      <c r="N60" s="63"/>
    </row>
    <row r="61" spans="1:14" ht="15" customHeight="1" x14ac:dyDescent="0.2">
      <c r="A61" s="40" t="s">
        <v>54</v>
      </c>
      <c r="B61" s="158">
        <f>ULSBoard!B61+Grambling!B61+LATech!B61+McNeese!B61+Nicholls!B61+NwSU!B61+SLU!B61+ULL!B61+ULM!B61+UNO!B61</f>
        <v>0</v>
      </c>
      <c r="C61" s="45">
        <f t="shared" si="0"/>
        <v>0</v>
      </c>
      <c r="D61" s="169">
        <f>ULSBoard!D61+Grambling!D61+LATech!D61+McNeese!D61+Nicholls!D61+NwSU!D61+SLU!D61+ULL!D61+ULM!D61+UNO!D61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ULSBoard!H61+Grambling!H61+LATech!H61+McNeese!H61+Nicholls!H61+NwSU!H61+SLU!H61+ULL!H61+ULM!H61+UNO!H61</f>
        <v>0</v>
      </c>
      <c r="I61" s="45">
        <f t="shared" si="31"/>
        <v>0</v>
      </c>
      <c r="J61" s="169">
        <f>ULSBoard!J61+Grambling!J61+LATech!J61+McNeese!J61+Nicholls!J61+NwSU!J61+SLU!J61+ULL!J61+ULM!J61+UNO!J61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ULSBoard!B62+Grambling!B62+LATech!B62+McNeese!B62+Nicholls!B62+NwSU!B62+SLU!B62+ULL!B62+ULM!B62+UNO!B62</f>
        <v>0</v>
      </c>
      <c r="C62" s="45">
        <f t="shared" si="0"/>
        <v>0</v>
      </c>
      <c r="D62" s="169">
        <f>ULSBoard!D62+Grambling!D62+LATech!D62+McNeese!D62+Nicholls!D62+NwSU!D62+SLU!D62+ULL!D62+ULM!D62+UNO!D62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ULSBoard!H62+Grambling!H62+LATech!H62+McNeese!H62+Nicholls!H62+NwSU!H62+SLU!H62+ULL!H62+ULM!H62+UNO!H62</f>
        <v>0</v>
      </c>
      <c r="I62" s="45">
        <f t="shared" si="31"/>
        <v>0</v>
      </c>
      <c r="J62" s="169">
        <f>ULSBoard!J62+Grambling!J62+LATech!J62+McNeese!J62+Nicholls!J62+NwSU!J62+SLU!J62+ULL!J62+ULM!J62+UNO!J62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ULSBoard!B63+Grambling!B63+LATech!B63+McNeese!B63+Nicholls!B63+NwSU!B63+SLU!B63+ULL!B63+ULM!B63+UNO!B63</f>
        <v>1197111</v>
      </c>
      <c r="C63" s="45">
        <f t="shared" si="0"/>
        <v>0.3589516639968876</v>
      </c>
      <c r="D63" s="169">
        <f>ULSBoard!D63+Grambling!D63+LATech!D63+McNeese!D63+Nicholls!D63+NwSU!D63+SLU!D63+ULL!D63+ULM!D63+UNO!D63</f>
        <v>2137909.06</v>
      </c>
      <c r="E63" s="46">
        <f t="shared" si="29"/>
        <v>0.6410483360031124</v>
      </c>
      <c r="F63" s="182">
        <f t="shared" si="34"/>
        <v>3335020.06</v>
      </c>
      <c r="G63" s="47">
        <f>IF(ISBLANK(F63),"  ",IF(F80&gt;0,F63/F80,IF(F63&gt;0,1,0)))</f>
        <v>1.9629021870103836E-3</v>
      </c>
      <c r="H63" s="158">
        <f>ULSBoard!H63+Grambling!H63+LATech!H63+McNeese!H63+Nicholls!H63+NwSU!H63+SLU!H63+ULL!H63+ULM!H63+UNO!H63</f>
        <v>1100326</v>
      </c>
      <c r="I63" s="45">
        <f t="shared" si="31"/>
        <v>0.33068383789752198</v>
      </c>
      <c r="J63" s="169">
        <f>ULSBoard!J63+Grambling!J63+LATech!J63+McNeese!J63+Nicholls!J63+NwSU!J63+SLU!J63+ULL!J63+ULM!J63+UNO!J63</f>
        <v>2227100</v>
      </c>
      <c r="K63" s="46">
        <f t="shared" si="32"/>
        <v>0.66931616210247802</v>
      </c>
      <c r="L63" s="182">
        <f t="shared" si="33"/>
        <v>3327426</v>
      </c>
      <c r="M63" s="47">
        <f>IF(ISBLANK(L63),"  ",IF(L80&gt;0,L63/L80,IF(L63&gt;0,1,0)))</f>
        <v>1.8833843636663619E-3</v>
      </c>
      <c r="N63" s="24"/>
    </row>
    <row r="64" spans="1:14" ht="15" customHeight="1" x14ac:dyDescent="0.2">
      <c r="A64" s="67" t="s">
        <v>57</v>
      </c>
      <c r="B64" s="158">
        <f>ULSBoard!B64+Grambling!B64+LATech!B64+McNeese!B64+Nicholls!B64+NwSU!B64+SLU!B64+ULL!B64+ULM!B64+UNO!B64</f>
        <v>1542187</v>
      </c>
      <c r="C64" s="45">
        <f t="shared" si="0"/>
        <v>2.5097673022615671E-2</v>
      </c>
      <c r="D64" s="169">
        <f>ULSBoard!D64+Grambling!D64+LATech!D64+McNeese!D64+Nicholls!D64+NwSU!D64+SLU!D64+ULL!D64+ULM!D64+UNO!D64</f>
        <v>59905222.829999998</v>
      </c>
      <c r="E64" s="46">
        <f t="shared" si="29"/>
        <v>0.97490232697738433</v>
      </c>
      <c r="F64" s="183">
        <f t="shared" si="34"/>
        <v>61447409.829999998</v>
      </c>
      <c r="G64" s="47">
        <f>IF(ISBLANK(F64),"  ",IF(F80&gt;0,F64/F80,IF(F64&gt;0,1,0)))</f>
        <v>3.616627575590365E-2</v>
      </c>
      <c r="H64" s="158">
        <f>ULSBoard!H64+Grambling!H64+LATech!H64+McNeese!H64+Nicholls!H64+NwSU!H64+SLU!H64+ULL!H64+ULM!H64+UNO!H64</f>
        <v>2280000</v>
      </c>
      <c r="I64" s="45">
        <f t="shared" si="31"/>
        <v>4.1092678841826637E-2</v>
      </c>
      <c r="J64" s="169">
        <f>ULSBoard!J64+Grambling!J64+LATech!J64+McNeese!J64+Nicholls!J64+NwSU!J64+SLU!J64+ULL!J64+ULM!J64+UNO!J64</f>
        <v>53204336</v>
      </c>
      <c r="K64" s="46">
        <f t="shared" si="32"/>
        <v>0.95890732115817334</v>
      </c>
      <c r="L64" s="183">
        <f t="shared" si="33"/>
        <v>55484336</v>
      </c>
      <c r="M64" s="47">
        <f>IF(ISBLANK(L64),"  ",IF(L80&gt;0,L64/L80,IF(L64&gt;0,1,0)))</f>
        <v>3.1405155471770259E-2</v>
      </c>
      <c r="N64" s="24"/>
    </row>
    <row r="65" spans="1:14" ht="15" customHeight="1" x14ac:dyDescent="0.2">
      <c r="A65" s="76" t="s">
        <v>58</v>
      </c>
      <c r="B65" s="158">
        <f>ULSBoard!B65+Grambling!B65+LATech!B65+McNeese!B65+Nicholls!B65+NwSU!B65+SLU!B65+ULL!B65+ULM!B65+UNO!B65</f>
        <v>230757</v>
      </c>
      <c r="C65" s="45">
        <f t="shared" si="0"/>
        <v>0.99645906113301408</v>
      </c>
      <c r="D65" s="169">
        <f>ULSBoard!D65+Grambling!D65+LATech!D65+McNeese!D65+Nicholls!D65+NwSU!D65+SLU!D65+ULL!D65+ULM!D65+UNO!D65</f>
        <v>820</v>
      </c>
      <c r="E65" s="46">
        <f t="shared" si="29"/>
        <v>3.540938866985927E-3</v>
      </c>
      <c r="F65" s="182">
        <f t="shared" si="34"/>
        <v>231577</v>
      </c>
      <c r="G65" s="47">
        <f>IF(ISBLANK(F65),"  ",IF(F80&gt;0,F65/F80,IF(F65&gt;0,1,0)))</f>
        <v>1.362999297105588E-4</v>
      </c>
      <c r="H65" s="158">
        <f>ULSBoard!H65+Grambling!H65+LATech!H65+McNeese!H65+Nicholls!H65+NwSU!H65+SLU!H65+ULL!H65+ULM!H65+UNO!H65</f>
        <v>190000</v>
      </c>
      <c r="I65" s="45">
        <f t="shared" si="31"/>
        <v>1</v>
      </c>
      <c r="J65" s="169">
        <f>ULSBoard!J65+Grambling!J65+LATech!J65+McNeese!J65+Nicholls!J65+NwSU!J65+SLU!J65+ULL!J65+ULM!J65+UNO!J65</f>
        <v>0</v>
      </c>
      <c r="K65" s="46">
        <f t="shared" si="32"/>
        <v>0</v>
      </c>
      <c r="L65" s="182">
        <f t="shared" si="33"/>
        <v>190000</v>
      </c>
      <c r="M65" s="47">
        <f>IF(ISBLANK(L65),"  ",IF(L80&gt;0,L65/L80,IF(L65&gt;0,1,0)))</f>
        <v>1.0754349731492414E-4</v>
      </c>
      <c r="N65" s="24"/>
    </row>
    <row r="66" spans="1:14" ht="15" customHeight="1" x14ac:dyDescent="0.2">
      <c r="A66" s="76" t="s">
        <v>59</v>
      </c>
      <c r="B66" s="158">
        <f>ULSBoard!B66+Grambling!B66+LATech!B66+McNeese!B66+Nicholls!B66+NwSU!B66+SLU!B66+ULL!B66+ULM!B66+UNO!B66</f>
        <v>0</v>
      </c>
      <c r="C66" s="45">
        <f t="shared" si="0"/>
        <v>0</v>
      </c>
      <c r="D66" s="169">
        <f>ULSBoard!D66+Grambling!D66+LATech!D66+McNeese!D66+Nicholls!D66+NwSU!D66+SLU!D66+ULL!D66+ULM!D66+UNO!D66</f>
        <v>67470428.950000003</v>
      </c>
      <c r="E66" s="46">
        <f t="shared" si="29"/>
        <v>1</v>
      </c>
      <c r="F66" s="182">
        <f t="shared" si="34"/>
        <v>67470428.950000003</v>
      </c>
      <c r="G66" s="47">
        <f>IF(ISBLANK(F66),"  ",IF(F80&gt;0,F66/F80,IF(F66&gt;0,1,0)))</f>
        <v>3.9711261150400301E-2</v>
      </c>
      <c r="H66" s="158">
        <f>ULSBoard!H66+Grambling!H66+LATech!H66+McNeese!H66+Nicholls!H66+NwSU!H66+SLU!H66+ULL!H66+ULM!H66+UNO!H66</f>
        <v>0</v>
      </c>
      <c r="I66" s="45">
        <f t="shared" si="31"/>
        <v>0</v>
      </c>
      <c r="J66" s="169">
        <f>ULSBoard!J66+Grambling!J66+LATech!J66+McNeese!J66+Nicholls!J66+NwSU!J66+SLU!J66+ULL!J66+ULM!J66+UNO!J66</f>
        <v>79363482</v>
      </c>
      <c r="K66" s="46">
        <f t="shared" si="32"/>
        <v>1</v>
      </c>
      <c r="L66" s="182">
        <f t="shared" si="33"/>
        <v>79363482</v>
      </c>
      <c r="M66" s="47">
        <f>IF(ISBLANK(L66),"  ",IF(L80&gt;0,L66/L80,IF(L66&gt;0,1,0)))</f>
        <v>4.4921191649315947E-2</v>
      </c>
      <c r="N66" s="24"/>
    </row>
    <row r="67" spans="1:14" ht="15" customHeight="1" x14ac:dyDescent="0.2">
      <c r="A67" s="77" t="s">
        <v>60</v>
      </c>
      <c r="B67" s="158">
        <f>ULSBoard!B67+Grambling!B67+LATech!B67+McNeese!B67+Nicholls!B67+NwSU!B67+SLU!B67+ULL!B67+ULM!B67+UNO!B67</f>
        <v>0</v>
      </c>
      <c r="C67" s="45">
        <f t="shared" si="0"/>
        <v>0</v>
      </c>
      <c r="D67" s="169">
        <f>ULSBoard!D67+Grambling!D67+LATech!D67+McNeese!D67+Nicholls!D67+NwSU!D67+SLU!D67+ULL!D67+ULM!D67+UNO!D67</f>
        <v>186849724.73999998</v>
      </c>
      <c r="E67" s="46">
        <f t="shared" si="29"/>
        <v>1</v>
      </c>
      <c r="F67" s="182">
        <f t="shared" si="34"/>
        <v>186849724.73999998</v>
      </c>
      <c r="G67" s="47">
        <f>IF(ISBLANK(F67),"  ",IF(F80&gt;0,F67/F80,IF(F67&gt;0,1,0)))</f>
        <v>0.10997467083734246</v>
      </c>
      <c r="H67" s="158">
        <f>ULSBoard!H67+Grambling!H67+LATech!H67+McNeese!H67+Nicholls!H67+NwSU!H67+SLU!H67+ULL!H67+ULM!H67+UNO!H67</f>
        <v>0</v>
      </c>
      <c r="I67" s="45">
        <f t="shared" si="31"/>
        <v>0</v>
      </c>
      <c r="J67" s="169">
        <f>ULSBoard!J67+Grambling!J67+LATech!J67+McNeese!J67+Nicholls!J67+NwSU!J67+SLU!J67+ULL!J67+ULM!J67+UNO!J67</f>
        <v>182313996</v>
      </c>
      <c r="K67" s="46">
        <f t="shared" si="32"/>
        <v>1</v>
      </c>
      <c r="L67" s="182">
        <f t="shared" si="33"/>
        <v>182313996</v>
      </c>
      <c r="M67" s="47">
        <f>IF(ISBLANK(L67),"  ",IF(L80&gt;0,L67/L80,IF(L67&gt;0,1,0)))</f>
        <v>0.10319307757525836</v>
      </c>
      <c r="N67" s="24"/>
    </row>
    <row r="68" spans="1:14" ht="15" customHeight="1" x14ac:dyDescent="0.2">
      <c r="A68" s="77" t="s">
        <v>61</v>
      </c>
      <c r="B68" s="158">
        <f>ULSBoard!B68+Grambling!B68+LATech!B68+McNeese!B68+Nicholls!B68+NwSU!B68+SLU!B68+ULL!B68+ULM!B68+UNO!B68</f>
        <v>0</v>
      </c>
      <c r="C68" s="45">
        <f t="shared" si="0"/>
        <v>0</v>
      </c>
      <c r="D68" s="169">
        <f>ULSBoard!D68+Grambling!D68+LATech!D68+McNeese!D68+Nicholls!D68+NwSU!D68+SLU!D68+ULL!D68+ULM!D68+UNO!D68</f>
        <v>3268473.52</v>
      </c>
      <c r="E68" s="46">
        <f t="shared" si="29"/>
        <v>1</v>
      </c>
      <c r="F68" s="182">
        <f t="shared" si="34"/>
        <v>3268473.52</v>
      </c>
      <c r="G68" s="47">
        <f>IF(ISBLANK(F68),"  ",IF(F80&gt;0,F68/F80,IF(F68&gt;0,1,0)))</f>
        <v>1.9237347017917266E-3</v>
      </c>
      <c r="H68" s="158">
        <f>ULSBoard!H68+Grambling!H68+LATech!H68+McNeese!H68+Nicholls!H68+NwSU!H68+SLU!H68+ULL!H68+ULM!H68+UNO!H68</f>
        <v>0</v>
      </c>
      <c r="I68" s="45">
        <f t="shared" si="31"/>
        <v>0</v>
      </c>
      <c r="J68" s="169">
        <f>ULSBoard!J68+Grambling!J68+LATech!J68+McNeese!J68+Nicholls!J68+NwSU!J68+SLU!J68+ULL!J68+ULM!J68+UNO!J68</f>
        <v>3734977</v>
      </c>
      <c r="K68" s="46">
        <f t="shared" si="32"/>
        <v>1</v>
      </c>
      <c r="L68" s="182">
        <f t="shared" si="33"/>
        <v>3734977</v>
      </c>
      <c r="M68" s="47">
        <f>IF(ISBLANK(L68),"  ",IF(L80&gt;0,L68/L80,IF(L68&gt;0,1,0)))</f>
        <v>2.1140657314252811E-3</v>
      </c>
      <c r="N68" s="24"/>
    </row>
    <row r="69" spans="1:14" ht="15" customHeight="1" x14ac:dyDescent="0.2">
      <c r="A69" s="68" t="s">
        <v>62</v>
      </c>
      <c r="B69" s="158">
        <f>ULSBoard!B69+Grambling!B69+LATech!B69+McNeese!B69+Nicholls!B69+NwSU!B69+SLU!B69+ULL!B69+ULM!B69+UNO!B69</f>
        <v>0</v>
      </c>
      <c r="C69" s="45">
        <f t="shared" si="0"/>
        <v>0</v>
      </c>
      <c r="D69" s="169">
        <f>ULSBoard!D69+Grambling!D69+LATech!D69+McNeese!D69+Nicholls!D69+NwSU!D69+SLU!D69+ULL!D69+ULM!D69+UNO!D69</f>
        <v>49120533.629999995</v>
      </c>
      <c r="E69" s="46">
        <f t="shared" si="29"/>
        <v>1</v>
      </c>
      <c r="F69" s="182">
        <f t="shared" si="34"/>
        <v>49120533.629999995</v>
      </c>
      <c r="G69" s="47">
        <f>IF(ISBLANK(F69),"  ",IF(F80&gt;0,F69/F80,IF(F69&gt;0,1,0)))</f>
        <v>2.891101137467943E-2</v>
      </c>
      <c r="H69" s="158">
        <f>ULSBoard!H69+Grambling!H69+LATech!H69+McNeese!H69+Nicholls!H69+NwSU!H69+SLU!H69+ULL!H69+ULM!H69+UNO!H69</f>
        <v>0</v>
      </c>
      <c r="I69" s="45">
        <f t="shared" si="31"/>
        <v>0</v>
      </c>
      <c r="J69" s="169">
        <f>ULSBoard!J69+Grambling!J69+LATech!J69+McNeese!J69+Nicholls!J69+NwSU!J69+SLU!J69+ULL!J69+ULM!J69+UNO!J69</f>
        <v>44374568</v>
      </c>
      <c r="K69" s="46">
        <f t="shared" si="32"/>
        <v>1</v>
      </c>
      <c r="L69" s="182">
        <f t="shared" si="33"/>
        <v>44374568</v>
      </c>
      <c r="M69" s="47">
        <f>IF(ISBLANK(L69),"  ",IF(L80&gt;0,L69/L80,IF(L69&gt;0,1,0)))</f>
        <v>2.5116822287152202E-2</v>
      </c>
      <c r="N69" s="24"/>
    </row>
    <row r="70" spans="1:14" ht="15" customHeight="1" x14ac:dyDescent="0.2">
      <c r="A70" s="67" t="s">
        <v>63</v>
      </c>
      <c r="B70" s="158">
        <f>ULSBoard!B70+Grambling!B70+LATech!B70+McNeese!B70+Nicholls!B70+NwSU!B70+SLU!B70+ULL!B70+ULM!B70+UNO!B70</f>
        <v>37547768.579999998</v>
      </c>
      <c r="C70" s="45">
        <f t="shared" si="0"/>
        <v>0.46782023358339447</v>
      </c>
      <c r="D70" s="169">
        <f>ULSBoard!D70+Grambling!D70+LATech!D70+McNeese!D70+Nicholls!D70+NwSU!D70+SLU!D70+ULL!D70+ULM!D70+UNO!D70</f>
        <v>42713335.759999998</v>
      </c>
      <c r="E70" s="46">
        <f t="shared" si="29"/>
        <v>0.53217976641660547</v>
      </c>
      <c r="F70" s="182">
        <f t="shared" si="34"/>
        <v>80261104.340000004</v>
      </c>
      <c r="G70" s="47">
        <f>IF(ISBLANK(F70),"  ",IF(F80&gt;0,F70/F80,IF(F70&gt;0,1,0)))</f>
        <v>4.7239505132348314E-2</v>
      </c>
      <c r="H70" s="158">
        <f>ULSBoard!H70+Grambling!H70+LATech!H70+McNeese!H70+Nicholls!H70+NwSU!H70+SLU!H70+ULL!H70+ULM!H70+UNO!H70</f>
        <v>45524803</v>
      </c>
      <c r="I70" s="45">
        <f t="shared" si="31"/>
        <v>0.5661415002218998</v>
      </c>
      <c r="J70" s="169">
        <f>ULSBoard!J70+Grambling!J70+LATech!J70+McNeese!J70+Nicholls!J70+NwSU!J70+SLU!J70+ULL!J70+ULM!J70+UNO!J70</f>
        <v>34887608</v>
      </c>
      <c r="K70" s="46">
        <f t="shared" si="32"/>
        <v>0.43385849977810015</v>
      </c>
      <c r="L70" s="182">
        <f t="shared" si="33"/>
        <v>80412411</v>
      </c>
      <c r="M70" s="47">
        <f>IF(ISBLANK(L70),"  ",IF(L80&gt;0,L70/L80,IF(L70&gt;0,1,0)))</f>
        <v>4.5514904770868822E-2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659511560.58000004</v>
      </c>
      <c r="C71" s="69">
        <f t="shared" si="0"/>
        <v>0.55279129827259033</v>
      </c>
      <c r="D71" s="176">
        <f>D70+D69+D68+D67+D66+D65+D64+D63+D62+D61+D60</f>
        <v>533545498.45999992</v>
      </c>
      <c r="E71" s="62">
        <f t="shared" si="29"/>
        <v>0.44720870172740967</v>
      </c>
      <c r="F71" s="166">
        <f>F70+F69+F68+F67+F66+F65+F64+F63+F62+F61+F60</f>
        <v>1193057059.04</v>
      </c>
      <c r="G71" s="61">
        <f>IF(ISBLANK(F71),"  ",IF(F80&gt;0,F71/F80,IF(F71&gt;0,1,0)))</f>
        <v>0.70220096679652122</v>
      </c>
      <c r="H71" s="166">
        <f>H70+H69+H68+H67+H66+H65+H64+H63+H62+H61+H60</f>
        <v>674041645</v>
      </c>
      <c r="I71" s="69">
        <f t="shared" si="31"/>
        <v>0.5730378573186069</v>
      </c>
      <c r="J71" s="176">
        <f>J70+J69+J68+J67+J66+J65+J64+J63+J62+J61+J60</f>
        <v>502218590.5</v>
      </c>
      <c r="K71" s="62">
        <f t="shared" si="32"/>
        <v>0.42696214268139304</v>
      </c>
      <c r="L71" s="166">
        <f>L70+L69+L68+L67+L66+L65+L64+L63+L62+L61+L60</f>
        <v>1176260235.5</v>
      </c>
      <c r="M71" s="61">
        <f>IF(ISBLANK(L71),"  ",IF(L80&gt;0,L71/L80,IF(L71&gt;0,1,0)))</f>
        <v>0.66578494462182258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ULSBoard!B73+Grambling!B73+LATech!B73+McNeese!B73+Nicholls!B73+NwSU!B73+SLU!B73+ULL!B73+ULM!B73+UNO!B73</f>
        <v>0</v>
      </c>
      <c r="C73" s="41">
        <f t="shared" si="0"/>
        <v>0</v>
      </c>
      <c r="D73" s="169">
        <f>ULSBoard!D73+Grambling!D73+LATech!D73+McNeese!D73+Nicholls!D73+NwSU!D73+SLU!D73+ULL!D73+ULM!D73+UNO!D73</f>
        <v>1751272.42</v>
      </c>
      <c r="E73" s="42">
        <f>IF(ISBLANK(D73),"  ",IF(F73&gt;0,D73/F73,IF(D73&gt;0,1,0)))</f>
        <v>1</v>
      </c>
      <c r="F73" s="181">
        <f>D73+B73</f>
        <v>1751272.42</v>
      </c>
      <c r="G73" s="43">
        <f>IF(ISBLANK(F73),"  ",IF(F80&gt;0,F73/F80,IF(F73&gt;0,1,0)))</f>
        <v>1.0307513602388846E-3</v>
      </c>
      <c r="H73" s="158">
        <f>ULSBoard!H73+Grambling!H73+LATech!H73+McNeese!H73+Nicholls!H73+NwSU!H73+SLU!H73+ULL!H73+ULM!H73+UNO!H73</f>
        <v>0</v>
      </c>
      <c r="I73" s="41">
        <f>IF(ISBLANK(H73),"  ",IF(L73&gt;0,H73/L73,IF(H73&gt;0,1,0)))</f>
        <v>0</v>
      </c>
      <c r="J73" s="169">
        <f>ULSBoard!J73+Grambling!J73+LATech!J73+McNeese!J73+Nicholls!J73+NwSU!J73+SLU!J73+ULL!J73+ULM!J73+UNO!J73</f>
        <v>1550168</v>
      </c>
      <c r="K73" s="42">
        <f>IF(ISBLANK(J73),"  ",IF(L73&gt;0,J73/L73,IF(J73&gt;0,1,0)))</f>
        <v>1</v>
      </c>
      <c r="L73" s="181">
        <f>J73+H73</f>
        <v>1550168</v>
      </c>
      <c r="M73" s="43">
        <f>IF(ISBLANK(L73),"  ",IF(L80&gt;0,L73/L80,IF(L73&gt;0,1,0)))</f>
        <v>8.774236218193754E-4</v>
      </c>
    </row>
    <row r="74" spans="1:14" ht="15" customHeight="1" x14ac:dyDescent="0.2">
      <c r="A74" s="30" t="s">
        <v>67</v>
      </c>
      <c r="B74" s="158">
        <f>ULSBoard!B74+Grambling!B74+LATech!B74+McNeese!B74+Nicholls!B74+NwSU!B74+SLU!B74+ULL!B74+ULM!B74+UNO!B74</f>
        <v>0</v>
      </c>
      <c r="C74" s="45">
        <f t="shared" si="0"/>
        <v>0</v>
      </c>
      <c r="D74" s="169">
        <f>ULSBoard!D74+Grambling!D74+LATech!D74+McNeese!D74+Nicholls!D74+NwSU!D74+SLU!D74+ULL!D74+ULM!D74+UNO!D74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ULSBoard!H74+Grambling!H74+LATech!H74+McNeese!H74+Nicholls!H74+NwSU!H74+SLU!H74+ULL!H74+ULM!H74+UNO!H74</f>
        <v>0</v>
      </c>
      <c r="I74" s="45">
        <f>IF(ISBLANK(H74),"  ",IF(L74&gt;0,H74/L74,IF(H74&gt;0,1,0)))</f>
        <v>0</v>
      </c>
      <c r="J74" s="169">
        <f>ULSBoard!J74+Grambling!J74+LATech!J74+McNeese!J74+Nicholls!J74+NwSU!J74+SLU!J74+ULL!J74+ULM!J74+UNO!J74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ULSBoard!B76+Grambling!B76+LATech!B76+McNeese!B76+Nicholls!B76+NwSU!B76+SLU!B76+ULL!B76+ULM!B76+UNO!B76</f>
        <v>0</v>
      </c>
      <c r="C76" s="41">
        <f t="shared" si="0"/>
        <v>0</v>
      </c>
      <c r="D76" s="169">
        <f>ULSBoard!D76+Grambling!D76+LATech!D76+McNeese!D76+Nicholls!D76+NwSU!D76+SLU!D76+ULL!D76+ULM!D76+UNO!D76</f>
        <v>142006046.72</v>
      </c>
      <c r="E76" s="42">
        <f>IF(ISBLANK(D76),"  ",IF(F76&gt;0,D76/F76,IF(D76&gt;0,1,0)))</f>
        <v>1</v>
      </c>
      <c r="F76" s="181">
        <f>D76+B76</f>
        <v>142006046.72</v>
      </c>
      <c r="G76" s="43">
        <f>IF(ISBLANK(F76),"  ",IF(F80&gt;0,F76/F80,IF(F76&gt;0,1,0)))</f>
        <v>8.3580900462525753E-2</v>
      </c>
      <c r="H76" s="158">
        <f>ULSBoard!H76+Grambling!H76+LATech!H76+McNeese!H76+Nicholls!H76+NwSU!H76+SLU!H76+ULL!H76+ULM!H76+UNO!H76</f>
        <v>0</v>
      </c>
      <c r="I76" s="41">
        <f>IF(ISBLANK(H76),"  ",IF(L76&gt;0,H76/L76,IF(H76&gt;0,1,0)))</f>
        <v>0</v>
      </c>
      <c r="J76" s="169">
        <f>ULSBoard!J76+Grambling!J76+LATech!J76+McNeese!J76+Nicholls!J76+NwSU!J76+SLU!J76+ULL!J76+ULM!J76+UNO!J76</f>
        <v>143846528</v>
      </c>
      <c r="K76" s="42">
        <f>IF(ISBLANK(J76),"  ",IF(L76&gt;0,J76/L76,IF(J76&gt;0,1,0)))</f>
        <v>1</v>
      </c>
      <c r="L76" s="181">
        <f>J76+H76</f>
        <v>143846528</v>
      </c>
      <c r="M76" s="43">
        <f>IF(ISBLANK(L76),"  ",IF(L80&gt;0,L76/L80,IF(L76&gt;0,1,0)))</f>
        <v>8.1419782619627151E-2</v>
      </c>
    </row>
    <row r="77" spans="1:14" ht="15" customHeight="1" x14ac:dyDescent="0.2">
      <c r="A77" s="30" t="s">
        <v>70</v>
      </c>
      <c r="B77" s="158">
        <f>ULSBoard!B77+Grambling!B77+LATech!B77+McNeese!B77+Nicholls!B77+NwSU!B77+SLU!B77+ULL!B77+ULM!B77+UNO!B77</f>
        <v>0</v>
      </c>
      <c r="C77" s="45">
        <f t="shared" si="0"/>
        <v>0</v>
      </c>
      <c r="D77" s="169">
        <f>ULSBoard!D77+Grambling!D77+LATech!D77+McNeese!D77+Nicholls!D77+NwSU!D77+SLU!D77+ULL!D77+ULM!D77+UNO!D77</f>
        <v>168832012.30000001</v>
      </c>
      <c r="E77" s="46">
        <f>IF(ISBLANK(D77),"  ",IF(F77&gt;0,D77/F77,IF(D77&gt;0,1,0)))</f>
        <v>1</v>
      </c>
      <c r="F77" s="182">
        <f>D77+B77</f>
        <v>168832012.30000001</v>
      </c>
      <c r="G77" s="47">
        <f>IF(ISBLANK(F77),"  ",IF(F80&gt;0,F77/F80,IF(F77&gt;0,1,0)))</f>
        <v>9.9369934878602795E-2</v>
      </c>
      <c r="H77" s="158">
        <f>ULSBoard!H77+Grambling!H77+LATech!H77+McNeese!H77+Nicholls!H77+NwSU!H77+SLU!H77+ULL!H77+ULM!H77+UNO!H77</f>
        <v>0</v>
      </c>
      <c r="I77" s="45">
        <f>IF(ISBLANK(H77),"  ",IF(L77&gt;0,H77/L77,IF(H77&gt;0,1,0)))</f>
        <v>0</v>
      </c>
      <c r="J77" s="169">
        <f>ULSBoard!J77+Grambling!J77+LATech!J77+McNeese!J77+Nicholls!J77+NwSU!J77+SLU!J77+ULL!J77+ULM!J77+UNO!J77</f>
        <v>179147486.96000001</v>
      </c>
      <c r="K77" s="46">
        <f>IF(ISBLANK(J77),"  ",IF(L77&gt;0,J77/L77,IF(J77&gt;0,1,0)))</f>
        <v>1</v>
      </c>
      <c r="L77" s="182">
        <f>J77+H77</f>
        <v>179147486.96000001</v>
      </c>
      <c r="M77" s="47">
        <f>IF(ISBLANK(L77),"  ",IF(L80&gt;0,L77/L80,IF(L77&gt;0,1,0)))</f>
        <v>0.10140077517293773</v>
      </c>
    </row>
    <row r="78" spans="1:14" s="64" customFormat="1" ht="15" customHeight="1" x14ac:dyDescent="0.25">
      <c r="A78" s="65" t="s">
        <v>71</v>
      </c>
      <c r="B78" s="167">
        <f>B77+B76+B74+B73</f>
        <v>0</v>
      </c>
      <c r="C78" s="69">
        <f t="shared" si="0"/>
        <v>0</v>
      </c>
      <c r="D78" s="177">
        <f>D77+D76+D74+D73</f>
        <v>312589331.44</v>
      </c>
      <c r="E78" s="62">
        <f>IF(ISBLANK(D78),"  ",IF(F78&gt;0,D78/F78,IF(D78&gt;0,1,0)))</f>
        <v>1</v>
      </c>
      <c r="F78" s="191">
        <f>F77+F76+F75+F74+F73</f>
        <v>312589331.44</v>
      </c>
      <c r="G78" s="61">
        <f>IF(ISBLANK(F78),"  ",IF(F80&gt;0,F78/F80,IF(F78&gt;0,1,0)))</f>
        <v>0.18398158670136744</v>
      </c>
      <c r="H78" s="167">
        <f>H77+H76+H74+H73</f>
        <v>0</v>
      </c>
      <c r="I78" s="69">
        <f>IF(ISBLANK(H78),"  ",IF(L78&gt;0,H78/L78,IF(H78&gt;0,1,0)))</f>
        <v>0</v>
      </c>
      <c r="J78" s="177">
        <f>J77+J76+J74+J73</f>
        <v>324544182.96000004</v>
      </c>
      <c r="K78" s="62">
        <f>IF(ISBLANK(J78),"  ",IF(L78&gt;0,J78/L78,IF(J78&gt;0,1,0)))</f>
        <v>1</v>
      </c>
      <c r="L78" s="191">
        <f>L77+L76+L75+L74+L73</f>
        <v>324544182.96000004</v>
      </c>
      <c r="M78" s="61">
        <f>IF(ISBLANK(L78),"  ",IF(L80&gt;0,L78/L80,IF(L78&gt;0,1,0)))</f>
        <v>0.18369798141438429</v>
      </c>
    </row>
    <row r="79" spans="1:14" s="64" customFormat="1" ht="15" customHeight="1" x14ac:dyDescent="0.25">
      <c r="A79" s="65" t="s">
        <v>72</v>
      </c>
      <c r="B79" s="164">
        <f>ULSBoard!B79+Grambling!B79+LATech!B79+McNeese!B79+Nicholls!B79+NwSU!B79+SLU!B79+ULL!B79+ULM!B79+UNO!B79</f>
        <v>0</v>
      </c>
      <c r="C79" s="69">
        <f>IF(ISBLANK(B79),"  ",IF(F79&gt;0,B79/F79,IF(B79&gt;0,1,0)))</f>
        <v>0</v>
      </c>
      <c r="D79" s="174">
        <f>ULSBoard!D79+Grambling!D79+LATech!D79+McNeese!D79+Nicholls!D79+NwSU!D79+SLU!D79+ULL!D79+ULM!D79+UNO!D79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ULSBoard!H79+Grambling!H79+LATech!H79+McNeese!H79+Nicholls!H79+NwSU!H79+SLU!H79+ULL!H79+ULM!H79+UNO!H79</f>
        <v>0</v>
      </c>
      <c r="I79" s="69">
        <f>IF(ISBLANK(H79),"  ",IF(L79&gt;0,H79/L79,IF(H79&gt;0,1,0)))</f>
        <v>0</v>
      </c>
      <c r="J79" s="174">
        <f>ULSBoard!J79+Grambling!J79+LATech!J79+McNeese!J79+Nicholls!J79+NwSU!J79+SLU!J79+ULL!J79+ULM!J79+UNO!J79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845199451.58000004</v>
      </c>
      <c r="C80" s="82">
        <f t="shared" si="0"/>
        <v>0.4974614311514392</v>
      </c>
      <c r="D80" s="168">
        <f>D78+D71+D50+D43+D52+D51+D79</f>
        <v>853825635.89999986</v>
      </c>
      <c r="E80" s="83">
        <f>IF(ISBLANK(D80),"  ",IF(F80&gt;0,D80/F80,IF(D80&gt;0,1,0)))</f>
        <v>0.50253856884856074</v>
      </c>
      <c r="F80" s="168">
        <f>F78+F71+F50+F43+F52+F51+F79</f>
        <v>1699025087.48</v>
      </c>
      <c r="G80" s="84">
        <f>IF(ISBLANK(F80),"  ",IF(F80&gt;0,F80/F80,IF(F80&gt;0,1,0)))</f>
        <v>1</v>
      </c>
      <c r="H80" s="168">
        <f>H78+H71+H50+H43+H52+H51+H79</f>
        <v>934374223</v>
      </c>
      <c r="I80" s="82">
        <f>IF(ISBLANK(H80),"  ",IF(L80&gt;0,H80/L80,IF(H80&gt;0,1,0)))</f>
        <v>0.52887300917018332</v>
      </c>
      <c r="J80" s="168">
        <f>J78+J71+J50+J43+J52+J51+J79</f>
        <v>832352773.46000004</v>
      </c>
      <c r="K80" s="83">
        <f>IF(ISBLANK(J80),"  ",IF(L80&gt;0,J80/L80,IF(J80&gt;0,1,0)))</f>
        <v>0.47112699082981668</v>
      </c>
      <c r="L80" s="168">
        <f>L78+L71+L50+L43+L52+L51+L79</f>
        <v>1766726996.46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3"/>
  <sheetViews>
    <sheetView zoomScale="75" zoomScaleNormal="75" workbookViewId="0">
      <pane xSplit="1" ySplit="10" topLeftCell="B11" activePane="bottomRight" state="frozen"/>
      <selection activeCell="D46" sqref="D46"/>
      <selection pane="topRight" activeCell="D46" sqref="D46"/>
      <selection pane="bottomLeft" activeCell="D46" sqref="D46"/>
      <selection pane="bottomRight" activeCell="H80" sqref="H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1001967</v>
      </c>
      <c r="C13" s="41">
        <v>1</v>
      </c>
      <c r="D13" s="169">
        <v>0</v>
      </c>
      <c r="E13" s="42">
        <v>0</v>
      </c>
      <c r="F13" s="178">
        <f>D13+B13</f>
        <v>1001967</v>
      </c>
      <c r="G13" s="43">
        <f>IF(ISBLANK(F13),"  ",IF(F80&gt;0,F13/F80,IF(F13&gt;0,1,0)))</f>
        <v>0.29477012909415218</v>
      </c>
      <c r="H13" s="158">
        <v>1785005</v>
      </c>
      <c r="I13" s="41">
        <v>1</v>
      </c>
      <c r="J13" s="169">
        <v>0</v>
      </c>
      <c r="K13" s="42">
        <v>0</v>
      </c>
      <c r="L13" s="178">
        <f t="shared" ref="L13:L34" si="0">J13+H13</f>
        <v>1785005</v>
      </c>
      <c r="M13" s="44">
        <f>IF(ISBLANK(L13),"  ",IF(L80&gt;0,L13/L80,IF(L13&gt;0,1,0)))</f>
        <v>0.34277547501154582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155">
        <v>0</v>
      </c>
      <c r="D15" s="172">
        <v>0</v>
      </c>
      <c r="E15" s="42">
        <v>0</v>
      </c>
      <c r="F15" s="180">
        <f>D15+B15</f>
        <v>0</v>
      </c>
      <c r="G15" s="50">
        <f>IF(ISBLANK(F15),"  ",IF(F80&gt;0,F15/F80,IF(F15&gt;0,1,0)))</f>
        <v>0</v>
      </c>
      <c r="H15" s="162">
        <v>0</v>
      </c>
      <c r="I15" s="41">
        <v>0</v>
      </c>
      <c r="J15" s="172">
        <v>0</v>
      </c>
      <c r="K15" s="42">
        <v>0</v>
      </c>
      <c r="L15" s="180">
        <f t="shared" si="0"/>
        <v>0</v>
      </c>
      <c r="M15" s="50">
        <f>IF(ISBLANK(L15),"  ",IF(L80&gt;0,L15/L80,IF(L15&gt;0,1,0)))</f>
        <v>0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1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1">
        <v>0</v>
      </c>
      <c r="J17" s="172">
        <v>0</v>
      </c>
      <c r="K17" s="42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1001967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1001967</v>
      </c>
      <c r="G43" s="61">
        <f>IF(ISBLANK(F43),"  ",IF(F80&gt;0,F43/F80,IF(F43&gt;0,1,0)))</f>
        <v>0.29477012909415218</v>
      </c>
      <c r="H43" s="161">
        <v>1785005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1785005</v>
      </c>
      <c r="M43" s="61">
        <f>IF(ISBLANK(L43),"  ",IF(L80&gt;0,L43/L80,IF(L43&gt;0,1,0)))</f>
        <v>0.34277547501154582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6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7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1">
        <v>0</v>
      </c>
      <c r="D55" s="172">
        <v>0</v>
      </c>
      <c r="E55" s="42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1">
        <v>0</v>
      </c>
      <c r="J55" s="172">
        <v>0</v>
      </c>
      <c r="K55" s="42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1">
        <v>0</v>
      </c>
      <c r="D56" s="206">
        <v>0</v>
      </c>
      <c r="E56" s="42">
        <v>0</v>
      </c>
      <c r="F56" s="188">
        <f t="shared" si="6"/>
        <v>0</v>
      </c>
      <c r="G56" s="47">
        <f>IF(ISBLANK(F56),"  ",IF(F80&gt;0,F56/F80,IF(F56&gt;0,1,0)))</f>
        <v>0</v>
      </c>
      <c r="H56" s="201">
        <v>0</v>
      </c>
      <c r="I56" s="41">
        <v>0</v>
      </c>
      <c r="J56" s="206">
        <v>0</v>
      </c>
      <c r="K56" s="42">
        <v>0</v>
      </c>
      <c r="L56" s="188">
        <f t="shared" si="7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1">
        <v>0</v>
      </c>
      <c r="D57" s="206">
        <v>0</v>
      </c>
      <c r="E57" s="42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1">
        <v>0</v>
      </c>
      <c r="J57" s="206">
        <v>0</v>
      </c>
      <c r="K57" s="42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0</v>
      </c>
      <c r="E58" s="42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1">
        <v>0</v>
      </c>
      <c r="D59" s="172">
        <v>0</v>
      </c>
      <c r="E59" s="42">
        <v>0</v>
      </c>
      <c r="F59" s="187">
        <f t="shared" si="6"/>
        <v>0</v>
      </c>
      <c r="G59" s="47">
        <f>IF(ISBLANK(F59),"  ",IF(F80&gt;0,F59/F80,IF(F59&gt;0,1,0)))</f>
        <v>0</v>
      </c>
      <c r="H59" s="162">
        <v>0</v>
      </c>
      <c r="I59" s="41">
        <v>0</v>
      </c>
      <c r="J59" s="172">
        <v>0</v>
      </c>
      <c r="K59" s="42">
        <v>0</v>
      </c>
      <c r="L59" s="187">
        <f t="shared" si="7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157">
        <v>0</v>
      </c>
      <c r="D60" s="176">
        <v>0</v>
      </c>
      <c r="E60" s="60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157">
        <v>0</v>
      </c>
      <c r="J60" s="176">
        <v>0</v>
      </c>
      <c r="K60" s="60">
        <v>0</v>
      </c>
      <c r="L60" s="208">
        <f t="shared" si="7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1">
        <v>0</v>
      </c>
      <c r="D63" s="172">
        <v>0</v>
      </c>
      <c r="E63" s="42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0</v>
      </c>
      <c r="E64" s="42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1">
        <v>0</v>
      </c>
      <c r="J64" s="171">
        <v>0</v>
      </c>
      <c r="K64" s="42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0</v>
      </c>
      <c r="E66" s="42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1">
        <v>0</v>
      </c>
      <c r="J66" s="172">
        <v>0</v>
      </c>
      <c r="K66" s="42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0</v>
      </c>
      <c r="E67" s="42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1">
        <v>0</v>
      </c>
      <c r="J67" s="172">
        <v>0</v>
      </c>
      <c r="K67" s="42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0</v>
      </c>
      <c r="E68" s="42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0</v>
      </c>
      <c r="E69" s="42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1">
        <v>0</v>
      </c>
      <c r="J69" s="172">
        <v>0</v>
      </c>
      <c r="K69" s="42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2397180</v>
      </c>
      <c r="C70" s="41">
        <v>1</v>
      </c>
      <c r="D70" s="172">
        <v>0</v>
      </c>
      <c r="E70" s="42">
        <v>0</v>
      </c>
      <c r="F70" s="182">
        <f t="shared" si="8"/>
        <v>2397180</v>
      </c>
      <c r="G70" s="47">
        <f>IF(ISBLANK(F70),"  ",IF(F80&gt;0,F70/F80,IF(F70&gt;0,1,0)))</f>
        <v>0.70522987090584788</v>
      </c>
      <c r="H70" s="197">
        <v>3422500</v>
      </c>
      <c r="I70" s="41">
        <v>1</v>
      </c>
      <c r="J70" s="172">
        <v>0</v>
      </c>
      <c r="K70" s="42">
        <v>0</v>
      </c>
      <c r="L70" s="182">
        <f t="shared" si="7"/>
        <v>3422500</v>
      </c>
      <c r="M70" s="47">
        <f>IF(ISBLANK(L70),"  ",IF(L80&gt;0,L70/L80,IF(L70&gt;0,1,0)))</f>
        <v>0.65722452498845418</v>
      </c>
      <c r="N70" s="24"/>
    </row>
    <row r="71" spans="1:14" s="64" customFormat="1" ht="15" customHeight="1" x14ac:dyDescent="0.25">
      <c r="A71" s="78" t="s">
        <v>64</v>
      </c>
      <c r="B71" s="166">
        <v>2397180</v>
      </c>
      <c r="C71" s="157">
        <v>1</v>
      </c>
      <c r="D71" s="176">
        <v>0</v>
      </c>
      <c r="E71" s="60">
        <v>0</v>
      </c>
      <c r="F71" s="166">
        <f>F70+F69+F68+F67+F66+F65+F64+F63+F62+F61+F60</f>
        <v>2397180</v>
      </c>
      <c r="G71" s="61">
        <f>IF(ISBLANK(F71),"  ",IF(F80&gt;0,F71/F80,IF(F71&gt;0,1,0)))</f>
        <v>0.70522987090584788</v>
      </c>
      <c r="H71" s="166">
        <v>3422500</v>
      </c>
      <c r="I71" s="157">
        <v>1</v>
      </c>
      <c r="J71" s="176">
        <v>0</v>
      </c>
      <c r="K71" s="60">
        <v>0</v>
      </c>
      <c r="L71" s="166">
        <f>L70+L69+L68+L67+L66+L65+L64+L63+L62+L61+L60</f>
        <v>3422500</v>
      </c>
      <c r="M71" s="61">
        <f>IF(ISBLANK(L71),"  ",IF(L80&gt;0,L71/L80,IF(L71&gt;0,1,0)))</f>
        <v>0.65722452498845418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0</v>
      </c>
      <c r="E77" s="42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1">
        <v>0</v>
      </c>
      <c r="J77" s="172">
        <v>0</v>
      </c>
      <c r="K77" s="42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0</v>
      </c>
      <c r="E78" s="60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157">
        <v>0</v>
      </c>
      <c r="J78" s="177">
        <v>0</v>
      </c>
      <c r="K78" s="60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3399147</v>
      </c>
      <c r="C80" s="83">
        <v>1</v>
      </c>
      <c r="D80" s="168">
        <v>0</v>
      </c>
      <c r="E80" s="83">
        <v>0</v>
      </c>
      <c r="F80" s="168">
        <f>F78+F71+F50+F43+F52+F51+F79</f>
        <v>3399147</v>
      </c>
      <c r="G80" s="84">
        <f>IF(ISBLANK(F80),"  ",IF(F80&gt;0,F80/F80,IF(F80&gt;0,1,0)))</f>
        <v>1</v>
      </c>
      <c r="H80" s="168">
        <v>5207505</v>
      </c>
      <c r="I80" s="83">
        <v>1</v>
      </c>
      <c r="J80" s="168">
        <v>0</v>
      </c>
      <c r="K80" s="83">
        <v>0</v>
      </c>
      <c r="L80" s="168">
        <f>L78+L71+L50+L43+L52+L51+L79</f>
        <v>5207505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D78" sqref="D7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88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10644878</v>
      </c>
      <c r="C13" s="41">
        <v>1</v>
      </c>
      <c r="D13" s="169">
        <v>0</v>
      </c>
      <c r="E13" s="42">
        <v>0</v>
      </c>
      <c r="F13" s="178">
        <f>D13+B13</f>
        <v>10644878</v>
      </c>
      <c r="G13" s="43">
        <f>IF(ISBLANK(F13),"  ",IF(F80&gt;0,F13/F80,IF(F13&gt;0,1,0)))</f>
        <v>7.4542565750504247E-2</v>
      </c>
      <c r="H13" s="158">
        <v>15129032</v>
      </c>
      <c r="I13" s="41">
        <v>1</v>
      </c>
      <c r="J13" s="169">
        <v>0</v>
      </c>
      <c r="K13" s="42">
        <v>0</v>
      </c>
      <c r="L13" s="178">
        <f t="shared" ref="L13:L34" si="0">J13+H13</f>
        <v>15129032</v>
      </c>
      <c r="M13" s="44">
        <f>IF(ISBLANK(L13),"  ",IF(L80&gt;0,L13/L80,IF(L13&gt;0,1,0)))</f>
        <v>9.8881597188074502E-2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891293</v>
      </c>
      <c r="C15" s="155">
        <v>1</v>
      </c>
      <c r="D15" s="172">
        <v>0</v>
      </c>
      <c r="E15" s="49">
        <v>0</v>
      </c>
      <c r="F15" s="180">
        <f>D15+B15</f>
        <v>891293</v>
      </c>
      <c r="G15" s="50">
        <f>IF(ISBLANK(F15),"  ",IF(F80&gt;0,F15/F80,IF(F15&gt;0,1,0)))</f>
        <v>6.2414305786749448E-3</v>
      </c>
      <c r="H15" s="162">
        <v>898532</v>
      </c>
      <c r="I15" s="48">
        <v>1</v>
      </c>
      <c r="J15" s="172">
        <v>0</v>
      </c>
      <c r="K15" s="49">
        <v>0</v>
      </c>
      <c r="L15" s="180">
        <f t="shared" si="0"/>
        <v>898532</v>
      </c>
      <c r="M15" s="50">
        <f>IF(ISBLANK(L15),"  ",IF(L80&gt;0,L15/L80,IF(L15&gt;0,1,0)))</f>
        <v>5.8727008631216425E-3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891293</v>
      </c>
      <c r="C17" s="41">
        <v>1</v>
      </c>
      <c r="D17" s="172">
        <v>0</v>
      </c>
      <c r="E17" s="42">
        <v>0</v>
      </c>
      <c r="F17" s="182">
        <f t="shared" si="1"/>
        <v>891293</v>
      </c>
      <c r="G17" s="47">
        <f>IF(ISBLANK(F17),"  ",IF(F80&gt;0,F17/F80,IF(F17&gt;0,1,0)))</f>
        <v>6.2414305786749448E-3</v>
      </c>
      <c r="H17" s="197">
        <v>898532</v>
      </c>
      <c r="I17" s="41">
        <v>1</v>
      </c>
      <c r="J17" s="172">
        <v>0</v>
      </c>
      <c r="K17" s="42">
        <v>0</v>
      </c>
      <c r="L17" s="182">
        <f t="shared" si="0"/>
        <v>898532</v>
      </c>
      <c r="M17" s="47">
        <f>IF(ISBLANK(L17),"  ",IF(L80&gt;0,L17/L80,IF(L17&gt;0,1,0)))</f>
        <v>5.8727008631216425E-3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/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11536171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11536171</v>
      </c>
      <c r="G43" s="61">
        <f>IF(ISBLANK(F43),"  ",IF(F80&gt;0,F43/F80,IF(F43&gt;0,1,0)))</f>
        <v>8.0783996329179195E-2</v>
      </c>
      <c r="H43" s="161">
        <v>16027564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16027564</v>
      </c>
      <c r="M43" s="61">
        <f>IF(ISBLANK(L43),"  ",IF(L80&gt;0,L43/L80,IF(L43&gt;0,1,0)))</f>
        <v>0.10475429805119614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3115385</v>
      </c>
      <c r="E51" s="60">
        <v>1</v>
      </c>
      <c r="F51" s="185">
        <f>D51+B51</f>
        <v>3115385</v>
      </c>
      <c r="G51" s="61">
        <f>IF(ISBLANK(F51),"  ",IF(F79&gt;0,F51/F79,IF(F51&gt;0,1,0)))</f>
        <v>1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10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27388327.600000001</v>
      </c>
      <c r="C54" s="41">
        <v>1</v>
      </c>
      <c r="D54" s="175">
        <v>0</v>
      </c>
      <c r="E54" s="42">
        <v>0</v>
      </c>
      <c r="F54" s="186">
        <f t="shared" ref="F54:F59" si="6">D54+B54</f>
        <v>27388327.600000001</v>
      </c>
      <c r="G54" s="43">
        <f>IF(ISBLANK(F54),"  ",IF(F80&gt;0,F54/F80,IF(F54&gt;0,1,0)))</f>
        <v>0.19179141469910227</v>
      </c>
      <c r="H54" s="165">
        <v>29449650</v>
      </c>
      <c r="I54" s="41">
        <v>1</v>
      </c>
      <c r="J54" s="175">
        <v>0</v>
      </c>
      <c r="K54" s="42">
        <v>0</v>
      </c>
      <c r="L54" s="186">
        <f t="shared" ref="L54:L70" si="7">J54+H54</f>
        <v>29449650</v>
      </c>
      <c r="M54" s="43">
        <f>IF(ISBLANK(L54),"  ",IF(L80&gt;0,L54/L80,IF(L54&gt;0,1,0)))</f>
        <v>0.19247949430140529</v>
      </c>
      <c r="N54" s="24"/>
    </row>
    <row r="55" spans="1:14" ht="15" customHeight="1" x14ac:dyDescent="0.2">
      <c r="A55" s="30" t="s">
        <v>48</v>
      </c>
      <c r="B55" s="162">
        <v>2730524.1</v>
      </c>
      <c r="C55" s="41">
        <v>1</v>
      </c>
      <c r="D55" s="172">
        <v>0</v>
      </c>
      <c r="E55" s="42">
        <v>0</v>
      </c>
      <c r="F55" s="187">
        <f t="shared" si="6"/>
        <v>2730524.1</v>
      </c>
      <c r="G55" s="47">
        <f>IF(ISBLANK(F55),"  ",IF(F80&gt;0,F55/F80,IF(F55&gt;0,1,0)))</f>
        <v>1.9120958667406658E-2</v>
      </c>
      <c r="H55" s="162">
        <v>2825393</v>
      </c>
      <c r="I55" s="41">
        <v>1</v>
      </c>
      <c r="J55" s="172">
        <v>0</v>
      </c>
      <c r="K55" s="42">
        <v>0</v>
      </c>
      <c r="L55" s="187">
        <f t="shared" si="7"/>
        <v>2825393</v>
      </c>
      <c r="M55" s="47">
        <f>IF(ISBLANK(L55),"  ",IF(L80&gt;0,L55/L80,IF(L55&gt;0,1,0)))</f>
        <v>1.8466440716366082E-2</v>
      </c>
      <c r="N55" s="24"/>
    </row>
    <row r="56" spans="1:14" ht="15" customHeight="1" x14ac:dyDescent="0.2">
      <c r="A56" s="74" t="s">
        <v>49</v>
      </c>
      <c r="B56" s="201">
        <v>1247300</v>
      </c>
      <c r="C56" s="41">
        <v>1</v>
      </c>
      <c r="D56" s="206">
        <v>0</v>
      </c>
      <c r="E56" s="42">
        <v>0</v>
      </c>
      <c r="F56" s="188">
        <f t="shared" si="6"/>
        <v>1247300</v>
      </c>
      <c r="G56" s="47">
        <f>IF(ISBLANK(F56),"  ",IF(F80&gt;0,F56/F80,IF(F56&gt;0,1,0)))</f>
        <v>8.7344300480103158E-3</v>
      </c>
      <c r="H56" s="201">
        <v>1200000</v>
      </c>
      <c r="I56" s="41">
        <v>1</v>
      </c>
      <c r="J56" s="206">
        <v>0</v>
      </c>
      <c r="K56" s="42">
        <v>0</v>
      </c>
      <c r="L56" s="188">
        <f t="shared" si="7"/>
        <v>1200000</v>
      </c>
      <c r="M56" s="47">
        <f>IF(ISBLANK(L56),"  ",IF(L80&gt;0,L56/L80,IF(L56&gt;0,1,0)))</f>
        <v>7.8430607209826371E-3</v>
      </c>
      <c r="N56" s="24"/>
    </row>
    <row r="57" spans="1:14" ht="15" customHeight="1" x14ac:dyDescent="0.2">
      <c r="A57" s="74" t="s">
        <v>50</v>
      </c>
      <c r="B57" s="201">
        <v>686015</v>
      </c>
      <c r="C57" s="41">
        <v>1</v>
      </c>
      <c r="D57" s="206">
        <v>0</v>
      </c>
      <c r="E57" s="42">
        <v>0</v>
      </c>
      <c r="F57" s="188">
        <f t="shared" si="6"/>
        <v>686015</v>
      </c>
      <c r="G57" s="47">
        <f>IF(ISBLANK(F57),"  ",IF(F80&gt;0,F57/F80,IF(F57&gt;0,1,0)))</f>
        <v>4.8039365264056734E-3</v>
      </c>
      <c r="H57" s="201">
        <v>675000</v>
      </c>
      <c r="I57" s="41">
        <v>1</v>
      </c>
      <c r="J57" s="206">
        <v>0</v>
      </c>
      <c r="K57" s="42">
        <v>0</v>
      </c>
      <c r="L57" s="188">
        <f t="shared" si="7"/>
        <v>675000</v>
      </c>
      <c r="M57" s="47">
        <f>IF(ISBLANK(L57),"  ",IF(L80&gt;0,L57/L80,IF(L57&gt;0,1,0)))</f>
        <v>4.411721655552734E-3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1160500</v>
      </c>
      <c r="E58" s="42">
        <v>1</v>
      </c>
      <c r="F58" s="188">
        <f t="shared" si="6"/>
        <v>1160500</v>
      </c>
      <c r="G58" s="47">
        <f>IF(ISBLANK(F58),"  ",IF(F80&gt;0,F58/F80,IF(F58&gt;0,1,0)))</f>
        <v>8.1265983089200446E-3</v>
      </c>
      <c r="H58" s="201">
        <v>0</v>
      </c>
      <c r="I58" s="41">
        <v>0</v>
      </c>
      <c r="J58" s="206">
        <v>2271366</v>
      </c>
      <c r="K58" s="42">
        <v>1</v>
      </c>
      <c r="L58" s="188">
        <f t="shared" si="7"/>
        <v>2271366</v>
      </c>
      <c r="M58" s="47">
        <f>IF(ISBLANK(L58),"  ",IF(L80&gt;0,L58/L80,IF(L58&gt;0,1,0)))</f>
        <v>1.4845384547979542E-2</v>
      </c>
      <c r="N58" s="24"/>
    </row>
    <row r="59" spans="1:14" ht="15" customHeight="1" x14ac:dyDescent="0.2">
      <c r="A59" s="30" t="s">
        <v>52</v>
      </c>
      <c r="B59" s="162">
        <v>2059550.0499999998</v>
      </c>
      <c r="C59" s="41">
        <v>0.26909601217567475</v>
      </c>
      <c r="D59" s="172">
        <v>5594038.0999999996</v>
      </c>
      <c r="E59" s="42">
        <v>0.73090398782432531</v>
      </c>
      <c r="F59" s="187">
        <f t="shared" si="6"/>
        <v>7653588.1499999994</v>
      </c>
      <c r="G59" s="47">
        <f>IF(ISBLANK(F59),"  ",IF(F80&gt;0,F59/F80,IF(F59&gt;0,1,0)))</f>
        <v>5.3595550639345534E-2</v>
      </c>
      <c r="H59" s="162">
        <v>1920000</v>
      </c>
      <c r="I59" s="41">
        <v>0.25356339104585784</v>
      </c>
      <c r="J59" s="172">
        <v>5652071</v>
      </c>
      <c r="K59" s="42">
        <v>0.7464366089541421</v>
      </c>
      <c r="L59" s="187">
        <f t="shared" si="7"/>
        <v>7572071</v>
      </c>
      <c r="M59" s="47">
        <f>IF(ISBLANK(L59),"  ",IF(L80&gt;0,L59/L80,IF(L59&gt;0,1,0)))</f>
        <v>4.9490177197159771E-2</v>
      </c>
      <c r="N59" s="24"/>
    </row>
    <row r="60" spans="1:14" s="64" customFormat="1" ht="15" customHeight="1" x14ac:dyDescent="0.25">
      <c r="A60" s="70" t="s">
        <v>53</v>
      </c>
      <c r="B60" s="202">
        <v>34111716.75</v>
      </c>
      <c r="C60" s="157">
        <v>0.83471599918337025</v>
      </c>
      <c r="D60" s="176">
        <f>SUM(D54:D59)</f>
        <v>6754538.0999999996</v>
      </c>
      <c r="E60" s="60">
        <v>0.13688648789895166</v>
      </c>
      <c r="F60" s="189">
        <f>F59+F57+F56+F55+F54+F58</f>
        <v>40866254.850000001</v>
      </c>
      <c r="G60" s="61">
        <f>IF(ISBLANK(F60),"  ",IF(F80&gt;0,F60/F80,IF(F60&gt;0,1,0)))</f>
        <v>0.28617288888919051</v>
      </c>
      <c r="H60" s="219">
        <v>36070043</v>
      </c>
      <c r="I60" s="157">
        <v>0.81989519810662848</v>
      </c>
      <c r="J60" s="176">
        <f>SUM(J54:J59)</f>
        <v>7923437</v>
      </c>
      <c r="K60" s="60">
        <v>0.18010480189337147</v>
      </c>
      <c r="L60" s="208">
        <f>J60+H60</f>
        <v>43993480</v>
      </c>
      <c r="M60" s="61">
        <f>IF(ISBLANK(L60),"  ",IF(L80&gt;0,L60/L80,IF(L60&gt;0,1,0)))</f>
        <v>0.28753627913944607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1">
        <v>0</v>
      </c>
      <c r="D63" s="172">
        <v>0</v>
      </c>
      <c r="E63" s="42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763885</v>
      </c>
      <c r="E64" s="42">
        <v>1</v>
      </c>
      <c r="F64" s="183">
        <f t="shared" si="8"/>
        <v>763885</v>
      </c>
      <c r="G64" s="47">
        <f>IF(ISBLANK(F64),"  ",IF(F80&gt;0,F64/F80,IF(F64&gt;0,1,0)))</f>
        <v>5.3492344241356212E-3</v>
      </c>
      <c r="H64" s="160">
        <v>0</v>
      </c>
      <c r="I64" s="41">
        <v>0</v>
      </c>
      <c r="J64" s="171">
        <v>770000</v>
      </c>
      <c r="K64" s="42">
        <v>1</v>
      </c>
      <c r="L64" s="183">
        <f t="shared" si="7"/>
        <v>770000</v>
      </c>
      <c r="M64" s="47">
        <f>IF(ISBLANK(L64),"  ",IF(L80&gt;0,L64/L80,IF(L64&gt;0,1,0)))</f>
        <v>5.0326306292971922E-3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5068279.82</v>
      </c>
      <c r="E66" s="42">
        <v>1</v>
      </c>
      <c r="F66" s="182">
        <f t="shared" si="8"/>
        <v>5068279.82</v>
      </c>
      <c r="G66" s="47">
        <f>IF(ISBLANK(F66),"  ",IF(F80&gt;0,F66/F80,IF(F66&gt;0,1,0)))</f>
        <v>3.5491490059754924E-2</v>
      </c>
      <c r="H66" s="197">
        <v>0</v>
      </c>
      <c r="I66" s="41">
        <v>0</v>
      </c>
      <c r="J66" s="172">
        <v>7076719</v>
      </c>
      <c r="K66" s="42">
        <v>1</v>
      </c>
      <c r="L66" s="182">
        <f t="shared" si="7"/>
        <v>7076719</v>
      </c>
      <c r="M66" s="47">
        <f>IF(ISBLANK(L66),"  ",IF(L80&gt;0,L66/L80,IF(L66&gt;0,1,0)))</f>
        <v>4.6252614018609611E-2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31376353.090000004</v>
      </c>
      <c r="E67" s="42">
        <v>1</v>
      </c>
      <c r="F67" s="182">
        <f t="shared" si="8"/>
        <v>31376353.090000004</v>
      </c>
      <c r="G67" s="47">
        <f>IF(ISBLANK(F67),"  ",IF(F80&gt;0,F67/F80,IF(F67&gt;0,1,0)))</f>
        <v>0.21971824038024321</v>
      </c>
      <c r="H67" s="197">
        <v>0</v>
      </c>
      <c r="I67" s="41">
        <v>0</v>
      </c>
      <c r="J67" s="172">
        <v>26943730</v>
      </c>
      <c r="K67" s="42">
        <v>1</v>
      </c>
      <c r="L67" s="182">
        <f t="shared" si="7"/>
        <v>26943730</v>
      </c>
      <c r="M67" s="47">
        <f>IF(ISBLANK(L67),"  ",IF(L80&gt;0,L67/L80,IF(L67&gt;0,1,0)))</f>
        <v>0.17610109203313459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0</v>
      </c>
      <c r="E68" s="42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289345</v>
      </c>
      <c r="E69" s="42">
        <v>1</v>
      </c>
      <c r="F69" s="182">
        <f t="shared" si="8"/>
        <v>289345</v>
      </c>
      <c r="G69" s="47">
        <f>IF(ISBLANK(F69),"  ",IF(F80&gt;0,F69/F80,IF(F69&gt;0,1,0)))</f>
        <v>2.026187494781965E-3</v>
      </c>
      <c r="H69" s="197">
        <v>0</v>
      </c>
      <c r="I69" s="41">
        <v>0</v>
      </c>
      <c r="J69" s="172">
        <v>290000</v>
      </c>
      <c r="K69" s="42">
        <v>1</v>
      </c>
      <c r="L69" s="182">
        <f t="shared" si="7"/>
        <v>290000</v>
      </c>
      <c r="M69" s="47">
        <f>IF(ISBLANK(L69),"  ",IF(L80&gt;0,L69/L80,IF(L69&gt;0,1,0)))</f>
        <v>1.8954063409041375E-3</v>
      </c>
      <c r="N69" s="24"/>
    </row>
    <row r="70" spans="1:14" ht="15" customHeight="1" x14ac:dyDescent="0.2">
      <c r="A70" s="67" t="s">
        <v>63</v>
      </c>
      <c r="B70" s="197">
        <v>1358326.05</v>
      </c>
      <c r="C70" s="41">
        <v>1</v>
      </c>
      <c r="D70" s="172">
        <v>0</v>
      </c>
      <c r="E70" s="42">
        <v>0</v>
      </c>
      <c r="F70" s="182">
        <f t="shared" si="8"/>
        <v>1358326.05</v>
      </c>
      <c r="G70" s="47">
        <f>IF(ISBLANK(F70),"  ",IF(F80&gt;0,F70/F80,IF(F70&gt;0,1,0)))</f>
        <v>9.5119088159345486E-3</v>
      </c>
      <c r="H70" s="197">
        <v>400000</v>
      </c>
      <c r="I70" s="41">
        <v>1</v>
      </c>
      <c r="J70" s="172">
        <v>0</v>
      </c>
      <c r="K70" s="42">
        <v>0</v>
      </c>
      <c r="L70" s="182">
        <f t="shared" si="7"/>
        <v>400000</v>
      </c>
      <c r="M70" s="47">
        <f>IF(ISBLANK(L70),"  ",IF(L80&gt;0,L70/L80,IF(L70&gt;0,1,0)))</f>
        <v>2.614353573660879E-3</v>
      </c>
      <c r="N70" s="24"/>
    </row>
    <row r="71" spans="1:14" s="64" customFormat="1" ht="15" customHeight="1" x14ac:dyDescent="0.25">
      <c r="A71" s="78" t="s">
        <v>64</v>
      </c>
      <c r="B71" s="166">
        <v>35470042.799999997</v>
      </c>
      <c r="C71" s="157">
        <v>0.4449191608392567</v>
      </c>
      <c r="D71" s="176">
        <v>44252401.010000005</v>
      </c>
      <c r="E71" s="60">
        <v>0.54052408519612849</v>
      </c>
      <c r="F71" s="166">
        <f>F70+F69+F68+F67+F66+F65+F64+F63+F62+F61+F60</f>
        <v>79722443.810000002</v>
      </c>
      <c r="G71" s="61">
        <f>IF(ISBLANK(F71),"  ",IF(F80&gt;0,F71/F80,IF(F71&gt;0,1,0)))</f>
        <v>0.55826995006404079</v>
      </c>
      <c r="H71" s="166">
        <v>36470043</v>
      </c>
      <c r="I71" s="157">
        <v>0.45889316734296604</v>
      </c>
      <c r="J71" s="176">
        <v>43003886</v>
      </c>
      <c r="K71" s="60">
        <v>0.54110683265703396</v>
      </c>
      <c r="L71" s="166">
        <f>L70+L69+L68+L67+L66+L65+L64+L63+L62+L61+L60</f>
        <v>79473929</v>
      </c>
      <c r="M71" s="61">
        <f>IF(ISBLANK(L71),"  ",IF(L80&gt;0,L71/L80,IF(L71&gt;0,1,0)))</f>
        <v>0.51943237573505252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18865820</v>
      </c>
      <c r="E76" s="42">
        <v>1</v>
      </c>
      <c r="F76" s="181">
        <f>D76+B76</f>
        <v>18865820</v>
      </c>
      <c r="G76" s="43">
        <f>IF(ISBLANK(F76),"  ",IF(F80&gt;0,F76/F80,IF(F76&gt;0,1,0)))</f>
        <v>0.13211110806410165</v>
      </c>
      <c r="H76" s="196">
        <v>0</v>
      </c>
      <c r="I76" s="41">
        <v>0</v>
      </c>
      <c r="J76" s="175">
        <v>19000000</v>
      </c>
      <c r="K76" s="42">
        <v>1</v>
      </c>
      <c r="L76" s="181">
        <f>J76+H76</f>
        <v>19000000</v>
      </c>
      <c r="M76" s="43">
        <f>IF(ISBLANK(L76),"  ",IF(L80&gt;0,L76/L80,IF(L76&gt;0,1,0)))</f>
        <v>0.12418179474889177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29562858</v>
      </c>
      <c r="E77" s="42">
        <v>1</v>
      </c>
      <c r="F77" s="182">
        <f>D77+B77</f>
        <v>29562858</v>
      </c>
      <c r="G77" s="47">
        <f>IF(ISBLANK(F77),"  ",IF(F80&gt;0,F77/F80,IF(F77&gt;0,1,0)))</f>
        <v>0.20701893307164448</v>
      </c>
      <c r="H77" s="197">
        <v>0</v>
      </c>
      <c r="I77" s="41">
        <v>0</v>
      </c>
      <c r="J77" s="172">
        <v>38500000</v>
      </c>
      <c r="K77" s="42">
        <v>1</v>
      </c>
      <c r="L77" s="182">
        <f>J77+H77</f>
        <v>38500000</v>
      </c>
      <c r="M77" s="47">
        <f>IF(ISBLANK(L77),"  ",IF(L80&gt;0,L77/L80,IF(L77&gt;0,1,0)))</f>
        <v>0.25163153146485961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48428678</v>
      </c>
      <c r="E78" s="60">
        <v>1</v>
      </c>
      <c r="F78" s="191">
        <f>F77+F76+F75+F74+F73</f>
        <v>48428678</v>
      </c>
      <c r="G78" s="61">
        <f>IF(ISBLANK(F78),"  ",IF(F80&gt;0,F78/F80,IF(F78&gt;0,1,0)))</f>
        <v>0.33913004113574613</v>
      </c>
      <c r="H78" s="167">
        <v>0</v>
      </c>
      <c r="I78" s="157">
        <v>0</v>
      </c>
      <c r="J78" s="177">
        <v>57500000</v>
      </c>
      <c r="K78" s="60">
        <v>1</v>
      </c>
      <c r="L78" s="191">
        <f>L77+L76+L75+L74+L73</f>
        <v>57500000</v>
      </c>
      <c r="M78" s="61">
        <f>IF(ISBLANK(L78),"  ",IF(L80&gt;0,L78/L80,IF(L78&gt;0,1,0)))</f>
        <v>0.37581332621375141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47006213.799999997</v>
      </c>
      <c r="C80" s="83">
        <v>0.32916899403344596</v>
      </c>
      <c r="D80" s="168">
        <v>95796464.010000005</v>
      </c>
      <c r="E80" s="83">
        <v>0.66270440765763394</v>
      </c>
      <c r="F80" s="168">
        <f>F78+F71+F50+F43+F52+F51+F79</f>
        <v>142802677.81</v>
      </c>
      <c r="G80" s="84">
        <f>IF(ISBLANK(F80),"  ",IF(F80&gt;0,F80/F80,IF(F80&gt;0,1,0)))</f>
        <v>1</v>
      </c>
      <c r="H80" s="168">
        <v>52497607</v>
      </c>
      <c r="I80" s="83">
        <v>0.343118266172736</v>
      </c>
      <c r="J80" s="168">
        <v>100503886</v>
      </c>
      <c r="K80" s="83">
        <v>0.656881733827264</v>
      </c>
      <c r="L80" s="168">
        <f>L78+L71+L50+L43+L52+L51+L79</f>
        <v>153001493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20627264</v>
      </c>
      <c r="C13" s="41">
        <v>1</v>
      </c>
      <c r="D13" s="169">
        <v>0</v>
      </c>
      <c r="E13" s="42">
        <v>0</v>
      </c>
      <c r="F13" s="178">
        <f>D13+B13</f>
        <v>20627264</v>
      </c>
      <c r="G13" s="43">
        <f>IF(ISBLANK(F13),"  ",IF(F80&gt;0,F13/F80,IF(F13&gt;0,1,0)))</f>
        <v>9.243534664564787E-2</v>
      </c>
      <c r="H13" s="158">
        <v>35277081</v>
      </c>
      <c r="I13" s="41">
        <v>1</v>
      </c>
      <c r="J13" s="169">
        <v>0</v>
      </c>
      <c r="K13" s="42">
        <v>0</v>
      </c>
      <c r="L13" s="178">
        <f t="shared" ref="L13:L34" si="0">J13+H13</f>
        <v>35277081</v>
      </c>
      <c r="M13" s="44">
        <f>IF(ISBLANK(L13),"  ",IF(L80&gt;0,L13/L80,IF(L13&gt;0,1,0)))</f>
        <v>0.14741893222652783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1686957</v>
      </c>
      <c r="C15" s="155">
        <v>1</v>
      </c>
      <c r="D15" s="172">
        <v>0</v>
      </c>
      <c r="E15" s="42">
        <v>0</v>
      </c>
      <c r="F15" s="180">
        <f>D15+B15</f>
        <v>1686957</v>
      </c>
      <c r="G15" s="50">
        <f>IF(ISBLANK(F15),"  ",IF(F80&gt;0,F15/F80,IF(F15&gt;0,1,0)))</f>
        <v>7.5596286095578257E-3</v>
      </c>
      <c r="H15" s="162">
        <v>1700658</v>
      </c>
      <c r="I15" s="41">
        <v>1</v>
      </c>
      <c r="J15" s="197">
        <v>0</v>
      </c>
      <c r="K15" s="42">
        <v>0</v>
      </c>
      <c r="L15" s="180">
        <f t="shared" si="0"/>
        <v>1700658</v>
      </c>
      <c r="M15" s="50">
        <f>IF(ISBLANK(L15),"  ",IF(L80&gt;0,L15/L80,IF(L15&gt;0,1,0)))</f>
        <v>7.1068574648367978E-3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1686957</v>
      </c>
      <c r="C17" s="41">
        <v>1</v>
      </c>
      <c r="D17" s="172">
        <v>0</v>
      </c>
      <c r="E17" s="42">
        <v>0</v>
      </c>
      <c r="F17" s="182">
        <f t="shared" si="1"/>
        <v>1686957</v>
      </c>
      <c r="G17" s="47">
        <f>IF(ISBLANK(F17),"  ",IF(F80&gt;0,F17/F80,IF(F17&gt;0,1,0)))</f>
        <v>7.5596286095578257E-3</v>
      </c>
      <c r="H17" s="197">
        <v>1700658</v>
      </c>
      <c r="I17" s="41">
        <v>1</v>
      </c>
      <c r="J17" s="172">
        <v>0</v>
      </c>
      <c r="K17" s="42">
        <v>0</v>
      </c>
      <c r="L17" s="182">
        <f t="shared" si="0"/>
        <v>1700658</v>
      </c>
      <c r="M17" s="47">
        <f>IF(ISBLANK(L17),"  ",IF(L80&gt;0,L17/L80,IF(L17&gt;0,1,0)))</f>
        <v>7.1068574648367978E-3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22314221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22314221</v>
      </c>
      <c r="G43" s="61">
        <f>IF(ISBLANK(F43),"  ",IF(F80&gt;0,F43/F80,IF(F43&gt;0,1,0)))</f>
        <v>9.999497525520569E-2</v>
      </c>
      <c r="H43" s="161">
        <v>36977739</v>
      </c>
      <c r="I43" s="157">
        <v>1</v>
      </c>
      <c r="J43" s="161">
        <v>0</v>
      </c>
      <c r="K43" s="60">
        <v>0</v>
      </c>
      <c r="L43" s="161">
        <f>L42+L41+L39+L34+L29+L28+L26+L27+L25+L24+L23+L22+L21+L20+L19+L18+L17+L16+L14+L13+L30+L31+L32+L33</f>
        <v>36977739</v>
      </c>
      <c r="M43" s="61">
        <f>IF(ISBLANK(L43),"  ",IF(L80&gt;0,L43/L80,IF(L43&gt;0,1,0)))</f>
        <v>0.15452578969136463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1581350</v>
      </c>
      <c r="E48" s="42">
        <v>1</v>
      </c>
      <c r="F48" s="183">
        <f>D48+B48</f>
        <v>1581350</v>
      </c>
      <c r="G48" s="47">
        <f>IF(ISBLANK(F48),"  ",IF(D80&gt;0,F48/D80,IF(F48&gt;0,1,0)))</f>
        <v>1.5450006780470472E-2</v>
      </c>
      <c r="H48" s="197">
        <v>0</v>
      </c>
      <c r="I48" s="41">
        <v>0</v>
      </c>
      <c r="J48" s="172">
        <v>1590000</v>
      </c>
      <c r="K48" s="42">
        <v>1</v>
      </c>
      <c r="L48" s="183">
        <f>J48+H48</f>
        <v>1590000</v>
      </c>
      <c r="M48" s="47">
        <f>IF(ISBLANK(L48),"  ",IF(J80&gt;0,L48/J80,IF(L48&gt;0,1,0)))</f>
        <v>1.6066320964573409E-2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1581350</v>
      </c>
      <c r="E50" s="60">
        <v>1</v>
      </c>
      <c r="F50" s="184">
        <f>F49+F48+F47+F46+F45</f>
        <v>1581350</v>
      </c>
      <c r="G50" s="61">
        <f>IF(ISBLANK(F50),"  ",IF(F80&gt;0,F50/F80,IF(F50&gt;0,1,0)))</f>
        <v>7.0863802110689642E-3</v>
      </c>
      <c r="H50" s="166">
        <v>0</v>
      </c>
      <c r="I50" s="157">
        <v>0</v>
      </c>
      <c r="J50" s="176">
        <v>1590000</v>
      </c>
      <c r="K50" s="60">
        <v>1</v>
      </c>
      <c r="L50" s="184">
        <f>L49+L48+L47+L46+L45</f>
        <v>1590000</v>
      </c>
      <c r="M50" s="61">
        <f>IF(ISBLANK(L50),"  ",IF(L80&gt;0,L50/L80,IF(L50&gt;0,1,0)))</f>
        <v>6.6444301964830718E-3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200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200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79029975</v>
      </c>
      <c r="C54" s="41">
        <v>1</v>
      </c>
      <c r="D54" s="175">
        <v>0</v>
      </c>
      <c r="E54" s="42">
        <v>0</v>
      </c>
      <c r="F54" s="186">
        <f t="shared" ref="F54:F59" si="6">D54+B54</f>
        <v>79029975</v>
      </c>
      <c r="G54" s="43">
        <f>IF(ISBLANK(F54),"  ",IF(F80&gt;0,F54/F80,IF(F54&gt;0,1,0)))</f>
        <v>0.35415085270261171</v>
      </c>
      <c r="H54" s="165">
        <v>75686000</v>
      </c>
      <c r="I54" s="41">
        <v>1</v>
      </c>
      <c r="J54" s="175">
        <v>0</v>
      </c>
      <c r="K54" s="42">
        <v>0</v>
      </c>
      <c r="L54" s="186">
        <f t="shared" ref="L54:L70" si="7">J54+H54</f>
        <v>75686000</v>
      </c>
      <c r="M54" s="43">
        <f>IF(ISBLANK(L54),"  ",IF(L80&gt;0,L54/L80,IF(L54&gt;0,1,0)))</f>
        <v>0.31628323512642631</v>
      </c>
      <c r="N54" s="24"/>
    </row>
    <row r="55" spans="1:14" ht="15" customHeight="1" x14ac:dyDescent="0.2">
      <c r="A55" s="30" t="s">
        <v>48</v>
      </c>
      <c r="B55" s="162">
        <v>9259965</v>
      </c>
      <c r="C55" s="41">
        <v>1</v>
      </c>
      <c r="D55" s="172">
        <v>0</v>
      </c>
      <c r="E55" s="42">
        <v>0</v>
      </c>
      <c r="F55" s="187">
        <f t="shared" si="6"/>
        <v>9259965</v>
      </c>
      <c r="G55" s="47">
        <f>IF(ISBLANK(F55),"  ",IF(F80&gt;0,F55/F80,IF(F55&gt;0,1,0)))</f>
        <v>4.1495957714099488E-2</v>
      </c>
      <c r="H55" s="162">
        <v>7692000</v>
      </c>
      <c r="I55" s="41">
        <v>1</v>
      </c>
      <c r="J55" s="172">
        <v>0</v>
      </c>
      <c r="K55" s="42">
        <v>0</v>
      </c>
      <c r="L55" s="187">
        <f t="shared" si="7"/>
        <v>7692000</v>
      </c>
      <c r="M55" s="47">
        <f>IF(ISBLANK(L55),"  ",IF(L80&gt;0,L55/L80,IF(L55&gt;0,1,0)))</f>
        <v>3.2143998158080375E-2</v>
      </c>
      <c r="N55" s="24"/>
    </row>
    <row r="56" spans="1:14" ht="15" customHeight="1" x14ac:dyDescent="0.2">
      <c r="A56" s="74" t="s">
        <v>49</v>
      </c>
      <c r="B56" s="201">
        <v>2081680</v>
      </c>
      <c r="C56" s="41">
        <v>1</v>
      </c>
      <c r="D56" s="206">
        <v>0</v>
      </c>
      <c r="E56" s="42">
        <v>0</v>
      </c>
      <c r="F56" s="188">
        <f t="shared" si="6"/>
        <v>2081680</v>
      </c>
      <c r="G56" s="47">
        <f>IF(ISBLANK(F56),"  ",IF(F80&gt;0,F56/F80,IF(F56&gt;0,1,0)))</f>
        <v>9.3284699514832523E-3</v>
      </c>
      <c r="H56" s="201">
        <v>2042000</v>
      </c>
      <c r="I56" s="41">
        <v>1</v>
      </c>
      <c r="J56" s="206">
        <v>0</v>
      </c>
      <c r="K56" s="42">
        <v>0</v>
      </c>
      <c r="L56" s="188">
        <f t="shared" si="7"/>
        <v>2042000</v>
      </c>
      <c r="M56" s="47">
        <f>IF(ISBLANK(L56),"  ",IF(L80&gt;0,L56/L80,IF(L56&gt;0,1,0)))</f>
        <v>8.5332870825273171E-3</v>
      </c>
      <c r="N56" s="24"/>
    </row>
    <row r="57" spans="1:14" ht="15" customHeight="1" x14ac:dyDescent="0.2">
      <c r="A57" s="74" t="s">
        <v>50</v>
      </c>
      <c r="B57" s="201">
        <v>1201340</v>
      </c>
      <c r="C57" s="41">
        <v>1</v>
      </c>
      <c r="D57" s="206">
        <v>0</v>
      </c>
      <c r="E57" s="42">
        <v>0</v>
      </c>
      <c r="F57" s="188">
        <f t="shared" si="6"/>
        <v>1201340</v>
      </c>
      <c r="G57" s="47">
        <f>IF(ISBLANK(F57),"  ",IF(F80&gt;0,F57/F80,IF(F57&gt;0,1,0)))</f>
        <v>5.3834710865814589E-3</v>
      </c>
      <c r="H57" s="201">
        <v>1176000</v>
      </c>
      <c r="I57" s="41">
        <v>1</v>
      </c>
      <c r="J57" s="206">
        <v>0</v>
      </c>
      <c r="K57" s="42">
        <v>0</v>
      </c>
      <c r="L57" s="188">
        <f t="shared" si="7"/>
        <v>1176000</v>
      </c>
      <c r="M57" s="47">
        <f>IF(ISBLANK(L57),"  ",IF(L80&gt;0,L57/L80,IF(L57&gt;0,1,0)))</f>
        <v>4.9143710132478575E-3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0</v>
      </c>
      <c r="E58" s="42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3170731</v>
      </c>
      <c r="C59" s="41">
        <v>0.22894591175931592</v>
      </c>
      <c r="D59" s="172">
        <v>10678527</v>
      </c>
      <c r="E59" s="42">
        <v>3.4772149137088895</v>
      </c>
      <c r="F59" s="187">
        <f t="shared" si="6"/>
        <v>13849258</v>
      </c>
      <c r="G59" s="47">
        <f>IF(ISBLANK(F59),"  ",IF(F80&gt;0,F59/F80,IF(F59&gt;0,1,0)))</f>
        <v>6.206159789369118E-2</v>
      </c>
      <c r="H59" s="162">
        <v>3071000</v>
      </c>
      <c r="I59" s="41">
        <v>0.22332921242091483</v>
      </c>
      <c r="J59" s="172">
        <v>10680000</v>
      </c>
      <c r="K59" s="42">
        <v>0.77667078757908514</v>
      </c>
      <c r="L59" s="187">
        <f t="shared" si="7"/>
        <v>13751000</v>
      </c>
      <c r="M59" s="47">
        <f>IF(ISBLANK(L59),"  ",IF(L80&gt;0,L59/L80,IF(L59&gt;0,1,0)))</f>
        <v>5.7463873982288506E-2</v>
      </c>
      <c r="N59" s="24"/>
    </row>
    <row r="60" spans="1:14" s="64" customFormat="1" ht="15" customHeight="1" x14ac:dyDescent="0.25">
      <c r="A60" s="70" t="s">
        <v>53</v>
      </c>
      <c r="B60" s="202">
        <v>94743691</v>
      </c>
      <c r="C60" s="157">
        <v>0.89870705433270248</v>
      </c>
      <c r="D60" s="176">
        <v>10678527</v>
      </c>
      <c r="E60" s="60">
        <v>0.11909093646492021</v>
      </c>
      <c r="F60" s="189">
        <f>F59+F57+F56+F55+F54+F58</f>
        <v>105422218</v>
      </c>
      <c r="G60" s="61">
        <f>IF(ISBLANK(F60),"  ",IF(F80&gt;0,F60/F80,IF(F60&gt;0,1,0)))</f>
        <v>0.47242034934846705</v>
      </c>
      <c r="H60" s="202">
        <v>89667000</v>
      </c>
      <c r="I60" s="157">
        <v>0.89356931447875876</v>
      </c>
      <c r="J60" s="176">
        <v>10680000</v>
      </c>
      <c r="K60" s="60">
        <v>0.1064306855212413</v>
      </c>
      <c r="L60" s="208">
        <f t="shared" si="7"/>
        <v>100347000</v>
      </c>
      <c r="M60" s="61">
        <f>IF(ISBLANK(L60),"  ",IF(L80&gt;0,L60/L80,IF(L60&gt;0,1,0)))</f>
        <v>0.41933876536257036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1">
        <v>0</v>
      </c>
      <c r="D63" s="172">
        <v>660386</v>
      </c>
      <c r="E63" s="42">
        <v>1</v>
      </c>
      <c r="F63" s="182">
        <f t="shared" si="8"/>
        <v>660386</v>
      </c>
      <c r="G63" s="47">
        <f>IF(ISBLANK(F63),"  ",IF(F80&gt;0,F63/F80,IF(F63&gt;0,1,0)))</f>
        <v>2.959336188741891E-3</v>
      </c>
      <c r="H63" s="197">
        <v>0</v>
      </c>
      <c r="I63" s="41">
        <v>0</v>
      </c>
      <c r="J63" s="172">
        <v>660000</v>
      </c>
      <c r="K63" s="42">
        <v>1</v>
      </c>
      <c r="L63" s="182">
        <f t="shared" si="7"/>
        <v>660000</v>
      </c>
      <c r="M63" s="47">
        <f>IF(ISBLANK(L63),"  ",IF(L80&gt;0,L63/L80,IF(L63&gt;0,1,0)))</f>
        <v>2.7580653645778788E-3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3280837</v>
      </c>
      <c r="E64" s="42">
        <v>1</v>
      </c>
      <c r="F64" s="183">
        <f t="shared" si="8"/>
        <v>3280837</v>
      </c>
      <c r="G64" s="47">
        <f>IF(ISBLANK(F64),"  ",IF(F80&gt;0,F64/F80,IF(F64&gt;0,1,0)))</f>
        <v>1.4702158530712914E-2</v>
      </c>
      <c r="H64" s="160">
        <v>0</v>
      </c>
      <c r="I64" s="41">
        <v>0</v>
      </c>
      <c r="J64" s="171">
        <v>3280000</v>
      </c>
      <c r="K64" s="42">
        <v>1</v>
      </c>
      <c r="L64" s="183">
        <f t="shared" si="7"/>
        <v>3280000</v>
      </c>
      <c r="M64" s="47">
        <f>IF(ISBLANK(L64),"  ",IF(L80&gt;0,L64/L80,IF(L64&gt;0,1,0)))</f>
        <v>1.3706749084568853E-2</v>
      </c>
      <c r="N64" s="24"/>
    </row>
    <row r="65" spans="1:14" ht="15" customHeight="1" x14ac:dyDescent="0.2">
      <c r="A65" s="76" t="s">
        <v>58</v>
      </c>
      <c r="B65" s="197">
        <v>230757</v>
      </c>
      <c r="C65" s="41">
        <v>1</v>
      </c>
      <c r="D65" s="172">
        <v>0</v>
      </c>
      <c r="E65" s="42">
        <v>0</v>
      </c>
      <c r="F65" s="182">
        <f t="shared" si="8"/>
        <v>230757</v>
      </c>
      <c r="G65" s="47">
        <f>IF(ISBLANK(F65),"  ",IF(F80&gt;0,F65/F80,IF(F65&gt;0,1,0)))</f>
        <v>1.0340733160689544E-3</v>
      </c>
      <c r="H65" s="197">
        <v>190000</v>
      </c>
      <c r="I65" s="41">
        <v>1</v>
      </c>
      <c r="J65" s="172">
        <v>0</v>
      </c>
      <c r="K65" s="42">
        <v>0</v>
      </c>
      <c r="L65" s="182">
        <f t="shared" si="7"/>
        <v>190000</v>
      </c>
      <c r="M65" s="47">
        <f>IF(ISBLANK(L65),"  ",IF(L80&gt;0,L65/L80,IF(L65&gt;0,1,0)))</f>
        <v>7.9398851404514697E-4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12272493.890000001</v>
      </c>
      <c r="E66" s="42">
        <v>1</v>
      </c>
      <c r="F66" s="182">
        <f t="shared" si="8"/>
        <v>12272493.890000001</v>
      </c>
      <c r="G66" s="47">
        <f>IF(ISBLANK(F66),"  ",IF(F80&gt;0,F66/F80,IF(F66&gt;0,1,0)))</f>
        <v>5.499576807320377E-2</v>
      </c>
      <c r="H66" s="197">
        <v>0</v>
      </c>
      <c r="I66" s="41">
        <v>0</v>
      </c>
      <c r="J66" s="172">
        <v>14060886</v>
      </c>
      <c r="K66" s="42">
        <v>1</v>
      </c>
      <c r="L66" s="182">
        <f t="shared" si="7"/>
        <v>14060886</v>
      </c>
      <c r="M66" s="47">
        <f>IF(ISBLANK(L66),"  ",IF(L80&gt;0,L66/L80,IF(L66&gt;0,1,0)))</f>
        <v>5.8758852533148477E-2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41399984</v>
      </c>
      <c r="E67" s="42">
        <v>1</v>
      </c>
      <c r="F67" s="182">
        <f t="shared" si="8"/>
        <v>41399984</v>
      </c>
      <c r="G67" s="47">
        <f>IF(ISBLANK(F67),"  ",IF(F80&gt;0,F67/F80,IF(F67&gt;0,1,0)))</f>
        <v>0.18552251390025723</v>
      </c>
      <c r="H67" s="197">
        <v>0</v>
      </c>
      <c r="I67" s="41">
        <v>0</v>
      </c>
      <c r="J67" s="172">
        <v>41807899</v>
      </c>
      <c r="K67" s="42">
        <v>1</v>
      </c>
      <c r="L67" s="182">
        <f t="shared" si="7"/>
        <v>41807899</v>
      </c>
      <c r="M67" s="47">
        <f>IF(ISBLANK(L67),"  ",IF(L80&gt;0,L67/L80,IF(L67&gt;0,1,0)))</f>
        <v>0.17471048211768203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5482</v>
      </c>
      <c r="E68" s="42">
        <v>1</v>
      </c>
      <c r="F68" s="182">
        <f t="shared" si="8"/>
        <v>5482</v>
      </c>
      <c r="G68" s="47">
        <f>IF(ISBLANK(F68),"  ",IF(F80&gt;0,F68/F80,IF(F68&gt;0,1,0)))</f>
        <v>2.4566058315414084E-5</v>
      </c>
      <c r="H68" s="197">
        <v>0</v>
      </c>
      <c r="I68" s="41">
        <v>0</v>
      </c>
      <c r="J68" s="172">
        <v>6000</v>
      </c>
      <c r="K68" s="42">
        <v>1</v>
      </c>
      <c r="L68" s="182">
        <f t="shared" si="7"/>
        <v>6000</v>
      </c>
      <c r="M68" s="47">
        <f>IF(ISBLANK(L68),"  ",IF(L80&gt;0,L68/L80,IF(L68&gt;0,1,0)))</f>
        <v>2.5073321496162536E-5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6011056</v>
      </c>
      <c r="E69" s="42">
        <v>1</v>
      </c>
      <c r="F69" s="182">
        <f t="shared" si="8"/>
        <v>6011056</v>
      </c>
      <c r="G69" s="47">
        <f>IF(ISBLANK(F69),"  ",IF(F80&gt;0,F69/F80,IF(F69&gt;0,1,0)))</f>
        <v>2.6936875635392144E-2</v>
      </c>
      <c r="H69" s="197">
        <v>0</v>
      </c>
      <c r="I69" s="41">
        <v>0</v>
      </c>
      <c r="J69" s="172">
        <v>6000000</v>
      </c>
      <c r="K69" s="42">
        <v>1</v>
      </c>
      <c r="L69" s="182">
        <f t="shared" si="7"/>
        <v>6000000</v>
      </c>
      <c r="M69" s="47">
        <f>IF(ISBLANK(L69),"  ",IF(L80&gt;0,L69/L80,IF(L69&gt;0,1,0)))</f>
        <v>2.5073321496162537E-2</v>
      </c>
      <c r="N69" s="24"/>
    </row>
    <row r="70" spans="1:14" ht="15" customHeight="1" x14ac:dyDescent="0.2">
      <c r="A70" s="67" t="s">
        <v>63</v>
      </c>
      <c r="B70" s="197">
        <v>3512048</v>
      </c>
      <c r="C70" s="41">
        <v>0.69470366902174319</v>
      </c>
      <c r="D70" s="172">
        <v>1543414</v>
      </c>
      <c r="E70" s="42">
        <v>0.11433841374336155</v>
      </c>
      <c r="F70" s="182">
        <f t="shared" si="8"/>
        <v>5055462</v>
      </c>
      <c r="G70" s="47">
        <f>IF(ISBLANK(F70),"  ",IF(F80&gt;0,F70/F80,IF(F70&gt;0,1,0)))</f>
        <v>2.2654646899554893E-2</v>
      </c>
      <c r="H70" s="197">
        <v>13498648</v>
      </c>
      <c r="I70" s="41">
        <v>0.89759717761862634</v>
      </c>
      <c r="J70" s="172">
        <v>1540000</v>
      </c>
      <c r="K70" s="42">
        <v>0.10240282238137365</v>
      </c>
      <c r="L70" s="182">
        <f t="shared" si="7"/>
        <v>15038648</v>
      </c>
      <c r="M70" s="47">
        <f>IF(ISBLANK(L70),"  ",IF(L80&gt;0,L70/L80,IF(L70&gt;0,1,0)))</f>
        <v>6.2844809361936954E-2</v>
      </c>
      <c r="N70" s="24"/>
    </row>
    <row r="71" spans="1:14" s="64" customFormat="1" ht="15" customHeight="1" x14ac:dyDescent="0.25">
      <c r="A71" s="78" t="s">
        <v>64</v>
      </c>
      <c r="B71" s="166">
        <v>98486496</v>
      </c>
      <c r="C71" s="157">
        <v>0.56491478725088307</v>
      </c>
      <c r="D71" s="176">
        <v>75852179.890000001</v>
      </c>
      <c r="E71" s="60">
        <v>0.73389487036064061</v>
      </c>
      <c r="F71" s="166">
        <f>F70+F69+F68+F67+F66+F65+F64+F63+F62+F61+F60</f>
        <v>174338675.88999999</v>
      </c>
      <c r="G71" s="61">
        <f>IF(ISBLANK(F71),"  ",IF(F80&gt;0,F71/F80,IF(F71&gt;0,1,0)))</f>
        <v>0.78125028795071416</v>
      </c>
      <c r="H71" s="166">
        <v>103355648</v>
      </c>
      <c r="I71" s="157">
        <v>0.56979657797057026</v>
      </c>
      <c r="J71" s="176">
        <v>78034785</v>
      </c>
      <c r="K71" s="60">
        <v>0.43020342202942974</v>
      </c>
      <c r="L71" s="166">
        <f>L70+L69+L68+L67+L66+L65+L64+L63+L62+L61+L60</f>
        <v>181390433</v>
      </c>
      <c r="M71" s="61">
        <f>IF(ISBLANK(L71),"  ",IF(L80&gt;0,L71/L80,IF(L71&gt;0,1,0)))</f>
        <v>0.75801010715618844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10336175</v>
      </c>
      <c r="E76" s="42">
        <v>1</v>
      </c>
      <c r="F76" s="181">
        <f>D76+B76</f>
        <v>10336175</v>
      </c>
      <c r="G76" s="43">
        <f>IF(ISBLANK(F76),"  ",IF(F80&gt;0,F76/F80,IF(F76&gt;0,1,0)))</f>
        <v>4.6318693507538339E-2</v>
      </c>
      <c r="H76" s="196">
        <v>0</v>
      </c>
      <c r="I76" s="41">
        <v>0</v>
      </c>
      <c r="J76" s="175">
        <v>10335000</v>
      </c>
      <c r="K76" s="42">
        <v>1</v>
      </c>
      <c r="L76" s="181">
        <f>J76+H76</f>
        <v>10335000</v>
      </c>
      <c r="M76" s="43">
        <f>IF(ISBLANK(L76),"  ",IF(L80&gt;0,L76/L80,IF(L76&gt;0,1,0)))</f>
        <v>4.3188796277139972E-2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14583001</v>
      </c>
      <c r="E77" s="42">
        <v>1</v>
      </c>
      <c r="F77" s="182">
        <f>D77+B77</f>
        <v>14583001</v>
      </c>
      <c r="G77" s="47">
        <f>IF(ISBLANK(F77),"  ",IF(F80&gt;0,F77/F80,IF(F77&gt;0,1,0)))</f>
        <v>6.5349663075472811E-2</v>
      </c>
      <c r="H77" s="197">
        <v>0</v>
      </c>
      <c r="I77" s="41">
        <v>0</v>
      </c>
      <c r="J77" s="172">
        <v>9005000</v>
      </c>
      <c r="K77" s="42">
        <v>1</v>
      </c>
      <c r="L77" s="182">
        <f>J77+H77</f>
        <v>9005000</v>
      </c>
      <c r="M77" s="47">
        <f>IF(ISBLANK(L77),"  ",IF(L80&gt;0,L77/L80,IF(L77&gt;0,1,0)))</f>
        <v>3.7630876678823942E-2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24919176</v>
      </c>
      <c r="E78" s="60">
        <v>1</v>
      </c>
      <c r="F78" s="191">
        <f>F77+F76+F75+F74+F73</f>
        <v>24919176</v>
      </c>
      <c r="G78" s="61">
        <f>IF(ISBLANK(F78),"  ",IF(F80&gt;0,F78/F80,IF(F78&gt;0,1,0)))</f>
        <v>0.11166835658301115</v>
      </c>
      <c r="H78" s="167">
        <v>0</v>
      </c>
      <c r="I78" s="157">
        <v>0</v>
      </c>
      <c r="J78" s="177">
        <v>19340000</v>
      </c>
      <c r="K78" s="60">
        <v>1</v>
      </c>
      <c r="L78" s="191">
        <f>L77+L76+L75+L74+L73</f>
        <v>19340000</v>
      </c>
      <c r="M78" s="61">
        <f>IF(ISBLANK(L78),"  ",IF(L80&gt;0,L78/L80,IF(L78&gt;0,1,0)))</f>
        <v>8.0819672955963914E-2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200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120800717</v>
      </c>
      <c r="C80" s="83">
        <v>0.54133481546257456</v>
      </c>
      <c r="D80" s="168">
        <v>102352705.89</v>
      </c>
      <c r="E80" s="83">
        <v>0.45866518453742555</v>
      </c>
      <c r="F80" s="168">
        <f>F78+F71+F50+F43+F52+F51+F79</f>
        <v>223153422.88999999</v>
      </c>
      <c r="G80" s="84">
        <f>IF(ISBLANK(F80),"  ",IF(F80&gt;0,F80/F80,IF(F80&gt;0,1,0)))</f>
        <v>1</v>
      </c>
      <c r="H80" s="168">
        <v>140333387</v>
      </c>
      <c r="I80" s="83">
        <v>0.58643735481606607</v>
      </c>
      <c r="J80" s="168">
        <v>98964785</v>
      </c>
      <c r="K80" s="83">
        <v>0.41356264518393399</v>
      </c>
      <c r="L80" s="168">
        <f>L78+L71+L50+L43+L52+L51+L79</f>
        <v>239298172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114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11684605</v>
      </c>
      <c r="C13" s="41">
        <v>1</v>
      </c>
      <c r="D13" s="169">
        <v>0</v>
      </c>
      <c r="E13" s="42">
        <v>0</v>
      </c>
      <c r="F13" s="178">
        <f>D13+B13</f>
        <v>11684605</v>
      </c>
      <c r="G13" s="43">
        <f>IF(ISBLANK(F13),"  ",IF(F80&gt;0,F13/F80,IF(F13&gt;0,1,0)))</f>
        <v>0.10614165374376053</v>
      </c>
      <c r="H13" s="158">
        <v>17844967</v>
      </c>
      <c r="I13" s="41">
        <v>1</v>
      </c>
      <c r="J13" s="169">
        <v>0</v>
      </c>
      <c r="K13" s="42">
        <v>0</v>
      </c>
      <c r="L13" s="178">
        <f t="shared" ref="L13:L34" si="0">J13+H13</f>
        <v>17844967</v>
      </c>
      <c r="M13" s="44">
        <f>IF(ISBLANK(L13),"  ",IF(L80&gt;0,L13/L80,IF(L13&gt;0,1,0)))</f>
        <v>0.1526527086372029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2958140</v>
      </c>
      <c r="C15" s="155">
        <v>1</v>
      </c>
      <c r="D15" s="172">
        <v>0</v>
      </c>
      <c r="E15" s="42">
        <v>0</v>
      </c>
      <c r="F15" s="180">
        <f>D15+B15</f>
        <v>2958140</v>
      </c>
      <c r="G15" s="50">
        <f>IF(ISBLANK(F15),"  ",IF(F80&gt;0,F15/F80,IF(F15&gt;0,1,0)))</f>
        <v>2.687141513175394E-2</v>
      </c>
      <c r="H15" s="162">
        <v>2624161</v>
      </c>
      <c r="I15" s="41">
        <v>1</v>
      </c>
      <c r="J15" s="172">
        <v>0</v>
      </c>
      <c r="K15" s="42">
        <v>0</v>
      </c>
      <c r="L15" s="180">
        <f t="shared" si="0"/>
        <v>2624161</v>
      </c>
      <c r="M15" s="50">
        <f>IF(ISBLANK(L15),"  ",IF(L80&gt;0,L15/L80,IF(L15&gt;0,1,0)))</f>
        <v>2.2448082114699959E-2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1087875</v>
      </c>
      <c r="C17" s="41">
        <v>1</v>
      </c>
      <c r="D17" s="172">
        <v>0</v>
      </c>
      <c r="E17" s="42">
        <v>0</v>
      </c>
      <c r="F17" s="182">
        <f t="shared" si="1"/>
        <v>1087875</v>
      </c>
      <c r="G17" s="47">
        <f>IF(ISBLANK(F17),"  ",IF(F80&gt;0,F17/F80,IF(F17&gt;0,1,0)))</f>
        <v>9.8821356448500815E-3</v>
      </c>
      <c r="H17" s="197">
        <v>1096710</v>
      </c>
      <c r="I17" s="41">
        <v>1</v>
      </c>
      <c r="J17" s="172">
        <v>0</v>
      </c>
      <c r="K17" s="42">
        <v>0</v>
      </c>
      <c r="L17" s="182">
        <f t="shared" si="0"/>
        <v>1096710</v>
      </c>
      <c r="M17" s="47">
        <f>IF(ISBLANK(L17),"  ",IF(L80&gt;0,L17/L80,IF(L17&gt;0,1,0)))</f>
        <v>9.3816789960724945E-3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236138</v>
      </c>
      <c r="C19" s="41">
        <v>1</v>
      </c>
      <c r="D19" s="172">
        <v>0</v>
      </c>
      <c r="E19" s="42">
        <v>0</v>
      </c>
      <c r="F19" s="182">
        <f t="shared" si="1"/>
        <v>236138</v>
      </c>
      <c r="G19" s="47">
        <f>IF(ISBLANK(F19),"  ",IF(F80&gt;0,F19/F80,IF(F19&gt;0,1,0)))</f>
        <v>2.1450513587531733E-3</v>
      </c>
      <c r="H19" s="197">
        <v>233688</v>
      </c>
      <c r="I19" s="41">
        <v>1</v>
      </c>
      <c r="J19" s="172">
        <v>0</v>
      </c>
      <c r="K19" s="42">
        <v>0</v>
      </c>
      <c r="L19" s="182">
        <f t="shared" si="0"/>
        <v>233688</v>
      </c>
      <c r="M19" s="47">
        <f>IF(ISBLANK(L19),"  ",IF(L80&gt;0,L19/L80,IF(L19&gt;0,1,0)))</f>
        <v>1.9990569988731651E-3</v>
      </c>
      <c r="N19" s="24"/>
    </row>
    <row r="20" spans="1:14" ht="15" customHeight="1" x14ac:dyDescent="0.2">
      <c r="A20" s="52" t="s">
        <v>19</v>
      </c>
      <c r="B20" s="197">
        <v>1634127</v>
      </c>
      <c r="C20" s="41">
        <v>1</v>
      </c>
      <c r="D20" s="172">
        <v>0</v>
      </c>
      <c r="E20" s="42">
        <v>0</v>
      </c>
      <c r="F20" s="182">
        <f>D20+B20</f>
        <v>1634127</v>
      </c>
      <c r="G20" s="47">
        <f>IF(ISBLANK(F20),"  ",IF(F80&gt;0,F20/F80,IF(F20&gt;0,1,0)))</f>
        <v>1.4844228128150685E-2</v>
      </c>
      <c r="H20" s="197">
        <v>1293763</v>
      </c>
      <c r="I20" s="41">
        <v>1</v>
      </c>
      <c r="J20" s="172">
        <v>0</v>
      </c>
      <c r="K20" s="42">
        <v>0</v>
      </c>
      <c r="L20" s="182">
        <f t="shared" si="0"/>
        <v>1293763</v>
      </c>
      <c r="M20" s="47">
        <f>IF(ISBLANK(L20),"  ",IF(L80&gt;0,L20/L80,IF(L20&gt;0,1,0)))</f>
        <v>1.1067346119754299E-2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14642745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14642745</v>
      </c>
      <c r="G43" s="61">
        <f>IF(ISBLANK(F43),"  ",IF(F80&gt;0,F43/F80,IF(F43&gt;0,1,0)))</f>
        <v>0.13301306887551445</v>
      </c>
      <c r="H43" s="161">
        <v>20469128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20469128</v>
      </c>
      <c r="M43" s="61">
        <f>IF(ISBLANK(L43),"  ",IF(L80&gt;0,L43/L80,IF(L43&gt;0,1,0)))</f>
        <v>0.17510079075190285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4000000</v>
      </c>
      <c r="K49" s="42">
        <v>1</v>
      </c>
      <c r="L49" s="183">
        <f>J49+H49</f>
        <v>4000000</v>
      </c>
      <c r="M49" s="47">
        <f>IF(ISBLANK(L49),"  ",IF(L80&gt;0,L49/L80,IF(L49&gt;0,1,0)))</f>
        <v>3.4217537894511742E-2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4000000</v>
      </c>
      <c r="K50" s="60">
        <v>1</v>
      </c>
      <c r="L50" s="184">
        <f>L49+L48+L47+L46+L45</f>
        <v>4000000</v>
      </c>
      <c r="M50" s="61">
        <f>IF(ISBLANK(L50),"  ",IF(L80&gt;0,L50/L80,IF(L50&gt;0,1,0)))</f>
        <v>3.4217537894511742E-2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43513555.590000004</v>
      </c>
      <c r="C54" s="41">
        <v>1</v>
      </c>
      <c r="D54" s="175">
        <v>0</v>
      </c>
      <c r="E54" s="42">
        <v>0</v>
      </c>
      <c r="F54" s="186">
        <f t="shared" ref="F54:F59" si="6">D54+B54</f>
        <v>43513555.590000004</v>
      </c>
      <c r="G54" s="43">
        <f>IF(ISBLANK(F54),"  ",IF(F80&gt;0,F54/F80,IF(F54&gt;0,1,0)))</f>
        <v>0.39527230493402693</v>
      </c>
      <c r="H54" s="165">
        <v>47660991</v>
      </c>
      <c r="I54" s="41">
        <v>1</v>
      </c>
      <c r="J54" s="175">
        <v>0</v>
      </c>
      <c r="K54" s="42">
        <v>0</v>
      </c>
      <c r="L54" s="186">
        <f t="shared" ref="L54:L70" si="7">J54+H54</f>
        <v>47660991</v>
      </c>
      <c r="M54" s="43">
        <f>IF(ISBLANK(L54),"  ",IF(L80&gt;0,L54/L80,IF(L54&gt;0,1,0)))</f>
        <v>0.40771044140812079</v>
      </c>
      <c r="N54" s="24"/>
    </row>
    <row r="55" spans="1:14" ht="15" customHeight="1" x14ac:dyDescent="0.2">
      <c r="A55" s="30" t="s">
        <v>48</v>
      </c>
      <c r="B55" s="162">
        <v>1829520.5</v>
      </c>
      <c r="C55" s="41">
        <v>0.96325001493955342</v>
      </c>
      <c r="D55" s="172">
        <v>69800</v>
      </c>
      <c r="E55" s="42">
        <v>7.1033496669668794E-2</v>
      </c>
      <c r="F55" s="187">
        <f t="shared" si="6"/>
        <v>1899320.5</v>
      </c>
      <c r="G55" s="47">
        <f>IF(ISBLANK(F55),"  ",IF(F80&gt;0,F55/F80,IF(F55&gt;0,1,0)))</f>
        <v>1.7253216421045138E-2</v>
      </c>
      <c r="H55" s="162">
        <v>982635</v>
      </c>
      <c r="I55" s="41">
        <v>0.95158018079960494</v>
      </c>
      <c r="J55" s="172">
        <v>50000</v>
      </c>
      <c r="K55" s="42">
        <v>4.8419819200395106E-2</v>
      </c>
      <c r="L55" s="187">
        <f t="shared" si="7"/>
        <v>1032635</v>
      </c>
      <c r="M55" s="47">
        <f>IF(ISBLANK(L55),"  ",IF(L80&gt;0,L55/L80,IF(L55&gt;0,1,0)))</f>
        <v>8.8335568109247833E-3</v>
      </c>
      <c r="N55" s="24"/>
    </row>
    <row r="56" spans="1:14" ht="15" customHeight="1" x14ac:dyDescent="0.2">
      <c r="A56" s="74" t="s">
        <v>49</v>
      </c>
      <c r="B56" s="201">
        <v>84810.4</v>
      </c>
      <c r="C56" s="41">
        <v>5.2035887597613614E-2</v>
      </c>
      <c r="D56" s="206">
        <v>1545034</v>
      </c>
      <c r="E56" s="42">
        <v>0.93044406197042639</v>
      </c>
      <c r="F56" s="188">
        <f t="shared" si="6"/>
        <v>1629844.4</v>
      </c>
      <c r="G56" s="47">
        <f>IF(ISBLANK(F56),"  ",IF(F80&gt;0,F56/F80,IF(F56&gt;0,1,0)))</f>
        <v>1.4805325465516987E-2</v>
      </c>
      <c r="H56" s="201">
        <v>1660534</v>
      </c>
      <c r="I56" s="41">
        <v>1</v>
      </c>
      <c r="J56" s="206">
        <v>0</v>
      </c>
      <c r="K56" s="42">
        <v>0</v>
      </c>
      <c r="L56" s="188">
        <f t="shared" si="7"/>
        <v>1660534</v>
      </c>
      <c r="M56" s="47">
        <f>IF(ISBLANK(L56),"  ",IF(L80&gt;0,L56/L80,IF(L56&gt;0,1,0)))</f>
        <v>1.4204846267531291E-2</v>
      </c>
      <c r="N56" s="24"/>
    </row>
    <row r="57" spans="1:14" ht="15" customHeight="1" x14ac:dyDescent="0.2">
      <c r="A57" s="74" t="s">
        <v>50</v>
      </c>
      <c r="B57" s="201">
        <v>825106.6</v>
      </c>
      <c r="C57" s="41">
        <v>1</v>
      </c>
      <c r="D57" s="206">
        <v>0</v>
      </c>
      <c r="E57" s="42">
        <v>0</v>
      </c>
      <c r="F57" s="188">
        <f t="shared" si="6"/>
        <v>825106.6</v>
      </c>
      <c r="G57" s="47">
        <f>IF(ISBLANK(F57),"  ",IF(F80&gt;0,F57/F80,IF(F57&gt;0,1,0)))</f>
        <v>7.4951766909443244E-3</v>
      </c>
      <c r="H57" s="201">
        <v>891263</v>
      </c>
      <c r="I57" s="41">
        <v>1</v>
      </c>
      <c r="J57" s="206">
        <v>0</v>
      </c>
      <c r="K57" s="42">
        <v>0</v>
      </c>
      <c r="L57" s="188">
        <f t="shared" si="7"/>
        <v>891263</v>
      </c>
      <c r="M57" s="47">
        <f>IF(ISBLANK(L57),"  ",IF(L80&gt;0,L57/L80,IF(L57&gt;0,1,0)))</f>
        <v>7.6242063691190553E-3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707316.09</v>
      </c>
      <c r="E58" s="42">
        <v>1</v>
      </c>
      <c r="F58" s="188">
        <f t="shared" si="6"/>
        <v>707316.09</v>
      </c>
      <c r="G58" s="47">
        <f>IF(ISBLANK(F58),"  ",IF(F80&gt;0,F58/F80,IF(F58&gt;0,1,0)))</f>
        <v>6.4251807837894864E-3</v>
      </c>
      <c r="H58" s="201">
        <v>0</v>
      </c>
      <c r="I58" s="41">
        <v>0</v>
      </c>
      <c r="J58" s="206">
        <v>698221</v>
      </c>
      <c r="K58" s="42">
        <v>1</v>
      </c>
      <c r="L58" s="188">
        <f t="shared" si="7"/>
        <v>698221</v>
      </c>
      <c r="M58" s="47">
        <f>IF(ISBLANK(L58),"  ",IF(L80&gt;0,L58/L80,IF(L58&gt;0,1,0)))</f>
        <v>5.972850881560971E-3</v>
      </c>
      <c r="N58" s="24"/>
    </row>
    <row r="59" spans="1:14" ht="15" customHeight="1" x14ac:dyDescent="0.2">
      <c r="A59" s="30" t="s">
        <v>52</v>
      </c>
      <c r="B59" s="162">
        <v>792670.5</v>
      </c>
      <c r="C59" s="41">
        <v>6.7378251054982533E-2</v>
      </c>
      <c r="D59" s="172">
        <v>10971815.630000001</v>
      </c>
      <c r="E59" s="42">
        <v>10.367562958112339</v>
      </c>
      <c r="F59" s="187">
        <f t="shared" si="6"/>
        <v>11764486.130000001</v>
      </c>
      <c r="G59" s="47">
        <f>IF(ISBLANK(F59),"  ",IF(F80&gt;0,F59/F80,IF(F59&gt;0,1,0)))</f>
        <v>0.10686728505445699</v>
      </c>
      <c r="H59" s="162">
        <v>1058283</v>
      </c>
      <c r="I59" s="41">
        <v>0.11201894879170968</v>
      </c>
      <c r="J59" s="172">
        <v>8389074</v>
      </c>
      <c r="K59" s="42">
        <v>0.8879810512082903</v>
      </c>
      <c r="L59" s="187">
        <f t="shared" si="7"/>
        <v>9447357</v>
      </c>
      <c r="M59" s="47">
        <f>IF(ISBLANK(L59),"  ",IF(L80&gt;0,L59/L80,IF(L59&gt;0,1,0)))</f>
        <v>8.0816324037620194E-2</v>
      </c>
      <c r="N59" s="24"/>
    </row>
    <row r="60" spans="1:14" s="64" customFormat="1" ht="15" customHeight="1" x14ac:dyDescent="0.25">
      <c r="A60" s="70" t="s">
        <v>53</v>
      </c>
      <c r="B60" s="202">
        <v>47045663.590000004</v>
      </c>
      <c r="C60" s="157">
        <v>0.77968101773212561</v>
      </c>
      <c r="D60" s="176">
        <v>13293965.720000001</v>
      </c>
      <c r="E60" s="60">
        <v>0.25441192094585596</v>
      </c>
      <c r="F60" s="189">
        <f>F59+F57+F56+F55+F54+F58</f>
        <v>60339629.31000001</v>
      </c>
      <c r="G60" s="61">
        <f>IF(ISBLANK(F60),"  ",IF(F80&gt;0,F60/F80,IF(F60&gt;0,1,0)))</f>
        <v>0.54811848934977991</v>
      </c>
      <c r="H60" s="202">
        <v>52253706</v>
      </c>
      <c r="I60" s="157">
        <v>0.85116230634519219</v>
      </c>
      <c r="J60" s="176">
        <v>9137295</v>
      </c>
      <c r="K60" s="60">
        <v>0.14883769365480781</v>
      </c>
      <c r="L60" s="208">
        <f t="shared" si="7"/>
        <v>61391001</v>
      </c>
      <c r="M60" s="61">
        <f>IF(ISBLANK(L60),"  ",IF(L80&gt;0,L60/L80,IF(L60&gt;0,1,0)))</f>
        <v>0.52516222577487714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1">
        <v>0</v>
      </c>
      <c r="D63" s="172">
        <v>361844.06</v>
      </c>
      <c r="E63" s="42">
        <v>1</v>
      </c>
      <c r="F63" s="182">
        <f t="shared" si="8"/>
        <v>361844.06</v>
      </c>
      <c r="G63" s="47">
        <f>IF(ISBLANK(F63),"  ",IF(F80&gt;0,F63/F80,IF(F63&gt;0,1,0)))</f>
        <v>3.2869512427468883E-3</v>
      </c>
      <c r="H63" s="197">
        <v>0</v>
      </c>
      <c r="I63" s="41">
        <v>0</v>
      </c>
      <c r="J63" s="172">
        <v>450500</v>
      </c>
      <c r="K63" s="42">
        <v>1</v>
      </c>
      <c r="L63" s="182">
        <f t="shared" si="7"/>
        <v>450500</v>
      </c>
      <c r="M63" s="47">
        <f>IF(ISBLANK(L63),"  ",IF(L80&gt;0,L63/L80,IF(L63&gt;0,1,0)))</f>
        <v>3.8537502053693851E-3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2476443.89</v>
      </c>
      <c r="E64" s="42">
        <v>1</v>
      </c>
      <c r="F64" s="183">
        <f t="shared" si="8"/>
        <v>2476443.89</v>
      </c>
      <c r="G64" s="47">
        <f>IF(ISBLANK(F64),"  ",IF(F80&gt;0,F64/F80,IF(F64&gt;0,1,0)))</f>
        <v>2.2495741181514598E-2</v>
      </c>
      <c r="H64" s="160">
        <v>0</v>
      </c>
      <c r="I64" s="41">
        <v>0</v>
      </c>
      <c r="J64" s="171">
        <v>2450807</v>
      </c>
      <c r="K64" s="42">
        <v>1</v>
      </c>
      <c r="L64" s="183">
        <f t="shared" si="7"/>
        <v>2450807</v>
      </c>
      <c r="M64" s="47">
        <f>IF(ISBLANK(L64),"  ",IF(L80&gt;0,L64/L80,IF(L64&gt;0,1,0)))</f>
        <v>2.0965145348658662E-2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4047442.7300000004</v>
      </c>
      <c r="E66" s="42">
        <v>1</v>
      </c>
      <c r="F66" s="182">
        <f t="shared" si="8"/>
        <v>4047442.7300000004</v>
      </c>
      <c r="G66" s="47">
        <f>IF(ISBLANK(F66),"  ",IF(F80&gt;0,F66/F80,IF(F66&gt;0,1,0)))</f>
        <v>3.6766520117313413E-2</v>
      </c>
      <c r="H66" s="197">
        <v>0</v>
      </c>
      <c r="I66" s="41">
        <v>0</v>
      </c>
      <c r="J66" s="172">
        <v>6067561</v>
      </c>
      <c r="K66" s="42">
        <v>1</v>
      </c>
      <c r="L66" s="182">
        <f t="shared" si="7"/>
        <v>6067561</v>
      </c>
      <c r="M66" s="47">
        <f>IF(ISBLANK(L66),"  ",IF(L80&gt;0,L66/L80,IF(L66&gt;0,1,0)))</f>
        <v>5.1904249611190396E-2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4028521.4900000007</v>
      </c>
      <c r="E67" s="42">
        <v>1</v>
      </c>
      <c r="F67" s="182">
        <f t="shared" si="8"/>
        <v>4028521.4900000007</v>
      </c>
      <c r="G67" s="47">
        <f>IF(ISBLANK(F67),"  ",IF(F80&gt;0,F67/F80,IF(F67&gt;0,1,0)))</f>
        <v>3.6594641675168162E-2</v>
      </c>
      <c r="H67" s="197">
        <v>0</v>
      </c>
      <c r="I67" s="41">
        <v>0</v>
      </c>
      <c r="J67" s="172">
        <v>4537897</v>
      </c>
      <c r="K67" s="42">
        <v>1</v>
      </c>
      <c r="L67" s="182">
        <f t="shared" si="7"/>
        <v>4537897</v>
      </c>
      <c r="M67" s="47">
        <f>IF(ISBLANK(L67),"  ",IF(L80&gt;0,L67/L80,IF(L67&gt;0,1,0)))</f>
        <v>3.8818915639722791E-2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784580</v>
      </c>
      <c r="E68" s="42">
        <v>1</v>
      </c>
      <c r="F68" s="182">
        <f t="shared" si="8"/>
        <v>784580</v>
      </c>
      <c r="G68" s="47">
        <f>IF(ISBLANK(F68),"  ",IF(F80&gt;0,F68/F80,IF(F68&gt;0,1,0)))</f>
        <v>7.1270375587604061E-3</v>
      </c>
      <c r="H68" s="197">
        <v>0</v>
      </c>
      <c r="I68" s="41">
        <v>0</v>
      </c>
      <c r="J68" s="172">
        <v>775500</v>
      </c>
      <c r="K68" s="42">
        <v>1</v>
      </c>
      <c r="L68" s="182">
        <f t="shared" si="7"/>
        <v>775500</v>
      </c>
      <c r="M68" s="47">
        <f>IF(ISBLANK(L68),"  ",IF(L80&gt;0,L68/L80,IF(L68&gt;0,1,0)))</f>
        <v>6.6339251592984648E-3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2441706.84</v>
      </c>
      <c r="E69" s="42">
        <v>1</v>
      </c>
      <c r="F69" s="182">
        <f t="shared" si="8"/>
        <v>2441706.84</v>
      </c>
      <c r="G69" s="47">
        <f>IF(ISBLANK(F69),"  ",IF(F80&gt;0,F69/F80,IF(F69&gt;0,1,0)))</f>
        <v>2.2180193678352982E-2</v>
      </c>
      <c r="H69" s="197">
        <v>0</v>
      </c>
      <c r="I69" s="41">
        <v>0</v>
      </c>
      <c r="J69" s="172">
        <v>2125000</v>
      </c>
      <c r="K69" s="42">
        <v>1</v>
      </c>
      <c r="L69" s="182">
        <f t="shared" si="7"/>
        <v>2125000</v>
      </c>
      <c r="M69" s="47">
        <f>IF(ISBLANK(L69),"  ",IF(L80&gt;0,L69/L80,IF(L69&gt;0,1,0)))</f>
        <v>1.8178067006459363E-2</v>
      </c>
      <c r="N69" s="24"/>
    </row>
    <row r="70" spans="1:14" ht="15" customHeight="1" x14ac:dyDescent="0.2">
      <c r="A70" s="67" t="s">
        <v>63</v>
      </c>
      <c r="B70" s="197">
        <v>990859.29</v>
      </c>
      <c r="C70" s="41">
        <v>0.26594405837521085</v>
      </c>
      <c r="D70" s="172">
        <v>2734959.2</v>
      </c>
      <c r="E70" s="42">
        <v>2.408777062815854</v>
      </c>
      <c r="F70" s="182">
        <f t="shared" si="8"/>
        <v>3725818.49</v>
      </c>
      <c r="G70" s="47">
        <f>IF(ISBLANK(F70),"  ",IF(F80&gt;0,F70/F80,IF(F70&gt;0,1,0)))</f>
        <v>3.3844921251311506E-2</v>
      </c>
      <c r="H70" s="197">
        <v>1135414</v>
      </c>
      <c r="I70" s="41">
        <v>0.42338958073239452</v>
      </c>
      <c r="J70" s="172">
        <v>1546310</v>
      </c>
      <c r="K70" s="42">
        <v>0.57661041926760548</v>
      </c>
      <c r="L70" s="182">
        <f t="shared" si="7"/>
        <v>2681724</v>
      </c>
      <c r="M70" s="47">
        <f>IF(ISBLANK(L70),"  ",IF(L80&gt;0,L70/L80,IF(L70&gt;0,1,0)))</f>
        <v>2.2940498148155405E-2</v>
      </c>
      <c r="N70" s="24"/>
    </row>
    <row r="71" spans="1:14" s="64" customFormat="1" ht="15" customHeight="1" x14ac:dyDescent="0.25">
      <c r="A71" s="78" t="s">
        <v>64</v>
      </c>
      <c r="B71" s="166">
        <v>48036522.880000003</v>
      </c>
      <c r="C71" s="157">
        <v>0.61423076211165073</v>
      </c>
      <c r="D71" s="176">
        <v>30169463.93</v>
      </c>
      <c r="E71" s="60">
        <v>0.56508636834620984</v>
      </c>
      <c r="F71" s="166">
        <f>F70+F69+F68+F67+F66+F65+F64+F63+F62+F61+F60</f>
        <v>78205986.810000002</v>
      </c>
      <c r="G71" s="61">
        <f>IF(ISBLANK(F71),"  ",IF(F80&gt;0,F71/F80,IF(F71&gt;0,1,0)))</f>
        <v>0.71041449605494777</v>
      </c>
      <c r="H71" s="166">
        <v>53389120</v>
      </c>
      <c r="I71" s="157">
        <v>0.66338378024152334</v>
      </c>
      <c r="J71" s="176">
        <v>27090870</v>
      </c>
      <c r="K71" s="60">
        <v>0.33661621975847661</v>
      </c>
      <c r="L71" s="166">
        <f>L70+L69+L68+L67+L66+L65+L64+L63+L62+L61+L60</f>
        <v>80479990</v>
      </c>
      <c r="M71" s="61">
        <f>IF(ISBLANK(L71),"  ",IF(L80&gt;0,L71/L80,IF(L71&gt;0,1,0)))</f>
        <v>0.68845677689373153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1035096.42</v>
      </c>
      <c r="E73" s="42">
        <v>1</v>
      </c>
      <c r="F73" s="181">
        <f>D73+B73</f>
        <v>1035096.42</v>
      </c>
      <c r="G73" s="43">
        <f>IF(ISBLANK(F73),"  ",IF(F80&gt;0,F73/F80,IF(F73&gt;0,1,0)))</f>
        <v>9.4027008874537146E-3</v>
      </c>
      <c r="H73" s="196">
        <v>0</v>
      </c>
      <c r="I73" s="41">
        <v>0</v>
      </c>
      <c r="J73" s="175">
        <v>525000</v>
      </c>
      <c r="K73" s="42">
        <v>1</v>
      </c>
      <c r="L73" s="181">
        <f>J73+H73</f>
        <v>525000</v>
      </c>
      <c r="M73" s="43">
        <f>IF(ISBLANK(L73),"  ",IF(L80&gt;0,L73/L80,IF(L73&gt;0,1,0)))</f>
        <v>4.4910518486546668E-3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10255030.08</v>
      </c>
      <c r="E76" s="42">
        <v>1</v>
      </c>
      <c r="F76" s="181">
        <f>D76+B76</f>
        <v>10255030.08</v>
      </c>
      <c r="G76" s="43">
        <f>IF(ISBLANK(F76),"  ",IF(F80&gt;0,F76/F80,IF(F76&gt;0,1,0)))</f>
        <v>9.3155553986053338E-2</v>
      </c>
      <c r="H76" s="196">
        <v>0</v>
      </c>
      <c r="I76" s="41">
        <v>0</v>
      </c>
      <c r="J76" s="175">
        <v>10500000</v>
      </c>
      <c r="K76" s="42">
        <v>1</v>
      </c>
      <c r="L76" s="181">
        <f>J76+H76</f>
        <v>10500000</v>
      </c>
      <c r="M76" s="43">
        <f>IF(ISBLANK(L76),"  ",IF(L80&gt;0,L76/L80,IF(L76&gt;0,1,0)))</f>
        <v>8.9821036973093335E-2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5946151.5599999996</v>
      </c>
      <c r="E77" s="42">
        <v>1</v>
      </c>
      <c r="F77" s="182">
        <f>D77+B77</f>
        <v>5946151.5599999996</v>
      </c>
      <c r="G77" s="47">
        <f>IF(ISBLANK(F77),"  ",IF(F80&gt;0,F77/F80,IF(F77&gt;0,1,0)))</f>
        <v>5.4014180196030707E-2</v>
      </c>
      <c r="H77" s="197">
        <v>0</v>
      </c>
      <c r="I77" s="41">
        <v>0</v>
      </c>
      <c r="J77" s="172">
        <v>925000</v>
      </c>
      <c r="K77" s="42">
        <v>1</v>
      </c>
      <c r="L77" s="182">
        <f>J77+H77</f>
        <v>925000</v>
      </c>
      <c r="M77" s="47">
        <f>IF(ISBLANK(L77),"  ",IF(L80&gt;0,L77/L80,IF(L77&gt;0,1,0)))</f>
        <v>7.9128056381058409E-3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17236278.060000002</v>
      </c>
      <c r="E78" s="60">
        <v>1</v>
      </c>
      <c r="F78" s="191">
        <f>F77+F76+F75+F74+F73</f>
        <v>17236278.060000002</v>
      </c>
      <c r="G78" s="61">
        <f>IF(ISBLANK(F78),"  ",IF(F80&gt;0,F78/F80,IF(F78&gt;0,1,0)))</f>
        <v>0.1565724350695378</v>
      </c>
      <c r="H78" s="167">
        <v>0</v>
      </c>
      <c r="I78" s="157">
        <v>0</v>
      </c>
      <c r="J78" s="177">
        <v>11950000</v>
      </c>
      <c r="K78" s="60">
        <v>1</v>
      </c>
      <c r="L78" s="191">
        <f>L77+L76+L75+L74+L73</f>
        <v>11950000</v>
      </c>
      <c r="M78" s="61">
        <f>IF(ISBLANK(L78),"  ",IF(L80&gt;0,L78/L80,IF(L78&gt;0,1,0)))</f>
        <v>0.10222489445985383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62679267.880000003</v>
      </c>
      <c r="C80" s="83">
        <v>0.56937150620250931</v>
      </c>
      <c r="D80" s="168">
        <v>47405741.990000002</v>
      </c>
      <c r="E80" s="83">
        <v>0.43062849379749074</v>
      </c>
      <c r="F80" s="168">
        <f>F78+F71+F50+F43+F52+F51+F79</f>
        <v>110085009.87</v>
      </c>
      <c r="G80" s="84">
        <f>IF(ISBLANK(F80),"  ",IF(F80&gt;0,F80/F80,IF(F80&gt;0,1,0)))</f>
        <v>1</v>
      </c>
      <c r="H80" s="168">
        <v>73858248</v>
      </c>
      <c r="I80" s="83">
        <v>0.63181184994056161</v>
      </c>
      <c r="J80" s="168">
        <v>43040870</v>
      </c>
      <c r="K80" s="83">
        <v>0.36818815005943845</v>
      </c>
      <c r="L80" s="168">
        <f>L78+L71+L50+L43+L52+L51+L79</f>
        <v>116899118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B80" sqref="B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tr">
        <f>[1]Revenue!B2</f>
        <v>Nicholls State University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10945436</v>
      </c>
      <c r="C13" s="41">
        <v>1</v>
      </c>
      <c r="D13" s="169">
        <v>0</v>
      </c>
      <c r="E13" s="42">
        <v>0</v>
      </c>
      <c r="F13" s="178">
        <f>D13+B13</f>
        <v>10945436</v>
      </c>
      <c r="G13" s="43">
        <f>IF(ISBLANK(F13),"  ",IF(F80&gt;0,F13/F80,IF(F13&gt;0,1,0)))</f>
        <v>0.10279145586375037</v>
      </c>
      <c r="H13" s="158">
        <v>14987089</v>
      </c>
      <c r="I13" s="41">
        <v>1</v>
      </c>
      <c r="J13" s="169">
        <v>0</v>
      </c>
      <c r="K13" s="42">
        <v>0</v>
      </c>
      <c r="L13" s="178">
        <f t="shared" ref="L13:L34" si="0">J13+H13</f>
        <v>14987089</v>
      </c>
      <c r="M13" s="44">
        <f>IF(ISBLANK(L13),"  ",IF(L80&gt;0,L13/L80,IF(L13&gt;0,1,0)))</f>
        <v>0.13587196478297917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955184</v>
      </c>
      <c r="C15" s="155">
        <v>1</v>
      </c>
      <c r="D15" s="172">
        <v>0</v>
      </c>
      <c r="E15" s="42">
        <v>0</v>
      </c>
      <c r="F15" s="180">
        <f>D15+B15</f>
        <v>955184</v>
      </c>
      <c r="G15" s="50">
        <f>IF(ISBLANK(F15),"  ",IF(F80&gt;0,F15/F80,IF(F15&gt;0,1,0)))</f>
        <v>8.9703830873215581E-3</v>
      </c>
      <c r="H15" s="162">
        <v>962941</v>
      </c>
      <c r="I15" s="41">
        <v>1</v>
      </c>
      <c r="J15" s="172">
        <v>0</v>
      </c>
      <c r="K15" s="42">
        <v>0</v>
      </c>
      <c r="L15" s="180">
        <f t="shared" si="0"/>
        <v>962941</v>
      </c>
      <c r="M15" s="50">
        <f>IF(ISBLANK(L15),"  ",IF(L80&gt;0,L15/L80,IF(L15&gt;0,1,0)))</f>
        <v>8.7299598768037431E-3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955184</v>
      </c>
      <c r="C17" s="41">
        <v>1</v>
      </c>
      <c r="D17" s="172">
        <v>0</v>
      </c>
      <c r="E17" s="42">
        <v>0</v>
      </c>
      <c r="F17" s="182">
        <f t="shared" si="1"/>
        <v>955184</v>
      </c>
      <c r="G17" s="47">
        <f>IF(ISBLANK(F17),"  ",IF(F80&gt;0,F17/F80,IF(F17&gt;0,1,0)))</f>
        <v>8.9703830873215581E-3</v>
      </c>
      <c r="H17" s="197">
        <v>962941</v>
      </c>
      <c r="I17" s="41">
        <v>1</v>
      </c>
      <c r="J17" s="172">
        <v>0</v>
      </c>
      <c r="K17" s="42">
        <v>0</v>
      </c>
      <c r="L17" s="182">
        <f t="shared" si="0"/>
        <v>962941</v>
      </c>
      <c r="M17" s="47">
        <f>IF(ISBLANK(L17),"  ",IF(L80&gt;0,L17/L80,IF(L17&gt;0,1,0)))</f>
        <v>8.7299598768037431E-3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82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11900620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11900620</v>
      </c>
      <c r="G43" s="61">
        <f>IF(ISBLANK(F43),"  ",IF(F80&gt;0,F43/F80,IF(F43&gt;0,1,0)))</f>
        <v>0.11176183895107193</v>
      </c>
      <c r="H43" s="161">
        <v>15950030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15950030</v>
      </c>
      <c r="M43" s="61">
        <f>IF(ISBLANK(L43),"  ",IF(L80&gt;0,L43/L80,IF(L43&gt;0,1,0)))</f>
        <v>0.14460192465978292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2994071</v>
      </c>
      <c r="E51" s="60">
        <v>1</v>
      </c>
      <c r="F51" s="185">
        <f>D51+B51</f>
        <v>2994071</v>
      </c>
      <c r="G51" s="61">
        <f>IF(ISBLANK(F51),"  ",IF(F79&gt;0,F51/F79,IF(F51&gt;0,1,0)))</f>
        <v>1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32800957</v>
      </c>
      <c r="C54" s="41">
        <v>1</v>
      </c>
      <c r="D54" s="175">
        <v>0</v>
      </c>
      <c r="E54" s="42">
        <v>0</v>
      </c>
      <c r="F54" s="186">
        <f t="shared" ref="F54:F59" si="6">D54+B54</f>
        <v>32800957</v>
      </c>
      <c r="G54" s="43">
        <f>IF(ISBLANK(F54),"  ",IF(F80&gt;0,F54/F80,IF(F54&gt;0,1,0)))</f>
        <v>0.30804237709254101</v>
      </c>
      <c r="H54" s="165">
        <v>32607705</v>
      </c>
      <c r="I54" s="41">
        <v>1</v>
      </c>
      <c r="J54" s="175">
        <v>0</v>
      </c>
      <c r="K54" s="42">
        <v>0</v>
      </c>
      <c r="L54" s="186">
        <f t="shared" ref="L54:L70" si="7">J54+H54</f>
        <v>32607705</v>
      </c>
      <c r="M54" s="43">
        <f>IF(ISBLANK(L54),"  ",IF(L80&gt;0,L54/L80,IF(L54&gt;0,1,0)))</f>
        <v>0.2956193124237651</v>
      </c>
      <c r="N54" s="24"/>
    </row>
    <row r="55" spans="1:14" ht="15" customHeight="1" x14ac:dyDescent="0.2">
      <c r="A55" s="30" t="s">
        <v>48</v>
      </c>
      <c r="B55" s="162">
        <v>194316</v>
      </c>
      <c r="C55" s="41">
        <v>1</v>
      </c>
      <c r="D55" s="172">
        <v>0</v>
      </c>
      <c r="E55" s="42">
        <v>0</v>
      </c>
      <c r="F55" s="187">
        <f t="shared" si="6"/>
        <v>194316</v>
      </c>
      <c r="G55" s="47">
        <f>IF(ISBLANK(F55),"  ",IF(F80&gt;0,F55/F80,IF(F55&gt;0,1,0)))</f>
        <v>1.8248724434203002E-3</v>
      </c>
      <c r="H55" s="162">
        <v>175327</v>
      </c>
      <c r="I55" s="41">
        <v>1</v>
      </c>
      <c r="J55" s="172">
        <v>0</v>
      </c>
      <c r="K55" s="42">
        <v>0</v>
      </c>
      <c r="L55" s="187">
        <f t="shared" si="7"/>
        <v>175327</v>
      </c>
      <c r="M55" s="47">
        <f>IF(ISBLANK(L55),"  ",IF(L80&gt;0,L55/L80,IF(L55&gt;0,1,0)))</f>
        <v>1.5895030695757787E-3</v>
      </c>
      <c r="N55" s="24"/>
    </row>
    <row r="56" spans="1:14" ht="15" customHeight="1" x14ac:dyDescent="0.2">
      <c r="A56" s="74" t="s">
        <v>49</v>
      </c>
      <c r="B56" s="201">
        <v>1453815</v>
      </c>
      <c r="C56" s="41">
        <v>1</v>
      </c>
      <c r="D56" s="206">
        <v>0</v>
      </c>
      <c r="E56" s="42">
        <v>0</v>
      </c>
      <c r="F56" s="188">
        <f t="shared" si="6"/>
        <v>1453815</v>
      </c>
      <c r="G56" s="47">
        <f>IF(ISBLANK(F56),"  ",IF(F80&gt;0,F56/F80,IF(F56&gt;0,1,0)))</f>
        <v>1.3653157389669835E-2</v>
      </c>
      <c r="H56" s="201">
        <v>1449105</v>
      </c>
      <c r="I56" s="41">
        <v>1</v>
      </c>
      <c r="J56" s="206">
        <v>0</v>
      </c>
      <c r="K56" s="42">
        <v>0</v>
      </c>
      <c r="L56" s="188">
        <f t="shared" si="7"/>
        <v>1449105</v>
      </c>
      <c r="M56" s="47">
        <f>IF(ISBLANK(L56),"  ",IF(L80&gt;0,L56/L80,IF(L56&gt;0,1,0)))</f>
        <v>1.3137490778018268E-2</v>
      </c>
      <c r="N56" s="24"/>
    </row>
    <row r="57" spans="1:14" ht="15" customHeight="1" x14ac:dyDescent="0.2">
      <c r="A57" s="74" t="s">
        <v>50</v>
      </c>
      <c r="B57" s="201">
        <v>728658</v>
      </c>
      <c r="C57" s="41">
        <v>1</v>
      </c>
      <c r="D57" s="206">
        <v>0</v>
      </c>
      <c r="E57" s="42">
        <v>0</v>
      </c>
      <c r="F57" s="188">
        <f t="shared" si="6"/>
        <v>728658</v>
      </c>
      <c r="G57" s="47">
        <f>IF(ISBLANK(F57),"  ",IF(F80&gt;0,F57/F80,IF(F57&gt;0,1,0)))</f>
        <v>6.843018098755373E-3</v>
      </c>
      <c r="H57" s="201">
        <v>699623</v>
      </c>
      <c r="I57" s="41">
        <v>1</v>
      </c>
      <c r="J57" s="206">
        <v>0</v>
      </c>
      <c r="K57" s="42">
        <v>0</v>
      </c>
      <c r="L57" s="188">
        <f t="shared" si="7"/>
        <v>699623</v>
      </c>
      <c r="M57" s="47">
        <f>IF(ISBLANK(L57),"  ",IF(L80&gt;0,L57/L80,IF(L57&gt;0,1,0)))</f>
        <v>6.3427361789445726E-3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2745986</v>
      </c>
      <c r="E58" s="42">
        <v>1</v>
      </c>
      <c r="F58" s="188">
        <f t="shared" si="6"/>
        <v>2745986</v>
      </c>
      <c r="G58" s="47">
        <f>IF(ISBLANK(F58),"  ",IF(F80&gt;0,F58/F80,IF(F58&gt;0,1,0)))</f>
        <v>2.5788273644053689E-2</v>
      </c>
      <c r="H58" s="201">
        <v>0</v>
      </c>
      <c r="I58" s="41">
        <v>0</v>
      </c>
      <c r="J58" s="206">
        <v>2630504</v>
      </c>
      <c r="K58" s="42">
        <v>1</v>
      </c>
      <c r="L58" s="188">
        <f t="shared" si="7"/>
        <v>2630504</v>
      </c>
      <c r="M58" s="47">
        <f>IF(ISBLANK(L58),"  ",IF(L80&gt;0,L58/L80,IF(L58&gt;0,1,0)))</f>
        <v>2.3847976538304793E-2</v>
      </c>
      <c r="N58" s="24"/>
    </row>
    <row r="59" spans="1:14" ht="15" customHeight="1" x14ac:dyDescent="0.2">
      <c r="A59" s="30" t="s">
        <v>52</v>
      </c>
      <c r="B59" s="162">
        <v>6822741</v>
      </c>
      <c r="C59" s="41">
        <v>0.55199857282361664</v>
      </c>
      <c r="D59" s="172">
        <v>5537329</v>
      </c>
      <c r="E59" s="42">
        <v>0.82885498324501172</v>
      </c>
      <c r="F59" s="187">
        <f t="shared" si="6"/>
        <v>12360070</v>
      </c>
      <c r="G59" s="47">
        <f>IF(ISBLANK(F59),"  ",IF(F80&gt;0,F59/F80,IF(F59&gt;0,1,0)))</f>
        <v>0.11607665422171078</v>
      </c>
      <c r="H59" s="162">
        <v>6680697</v>
      </c>
      <c r="I59" s="41">
        <v>0.55475476958364434</v>
      </c>
      <c r="J59" s="172">
        <v>5361916</v>
      </c>
      <c r="K59" s="42">
        <v>0.44524523041635566</v>
      </c>
      <c r="L59" s="187">
        <f t="shared" si="7"/>
        <v>12042613</v>
      </c>
      <c r="M59" s="47">
        <f>IF(ISBLANK(L59),"  ",IF(L80&gt;0,L59/L80,IF(L59&gt;0,1,0)))</f>
        <v>0.10917753870888784</v>
      </c>
      <c r="N59" s="24"/>
    </row>
    <row r="60" spans="1:14" s="64" customFormat="1" ht="15" customHeight="1" x14ac:dyDescent="0.25">
      <c r="A60" s="70" t="s">
        <v>53</v>
      </c>
      <c r="B60" s="202">
        <v>42000487</v>
      </c>
      <c r="C60" s="157">
        <v>0.83526872132699914</v>
      </c>
      <c r="D60" s="176">
        <v>8283315</v>
      </c>
      <c r="E60" s="60">
        <v>0.19905854153240699</v>
      </c>
      <c r="F60" s="189">
        <f>F59+F57+F56+F55+F54+F58</f>
        <v>50283802</v>
      </c>
      <c r="G60" s="61">
        <f>IF(ISBLANK(F60),"  ",IF(F80&gt;0,F60/F80,IF(F60&gt;0,1,0)))</f>
        <v>0.47222835289015097</v>
      </c>
      <c r="H60" s="202">
        <v>41612457</v>
      </c>
      <c r="I60" s="157">
        <v>0.83887834254684268</v>
      </c>
      <c r="J60" s="176">
        <v>7992420</v>
      </c>
      <c r="K60" s="60">
        <v>0.16112165745315729</v>
      </c>
      <c r="L60" s="208">
        <f t="shared" si="7"/>
        <v>49604877</v>
      </c>
      <c r="M60" s="61">
        <f>IF(ISBLANK(L60),"  ",IF(L80&gt;0,L60/L80,IF(L60&gt;0,1,0)))</f>
        <v>0.44971455769749635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1">
        <v>0</v>
      </c>
      <c r="D63" s="172">
        <v>0</v>
      </c>
      <c r="E63" s="42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124367</v>
      </c>
      <c r="C64" s="41">
        <v>0.18963211671263874</v>
      </c>
      <c r="D64" s="171">
        <v>531466</v>
      </c>
      <c r="E64" s="42">
        <v>0.73814722222222218</v>
      </c>
      <c r="F64" s="183">
        <f t="shared" si="8"/>
        <v>655833</v>
      </c>
      <c r="G64" s="47">
        <f>IF(ISBLANK(F64),"  ",IF(F80&gt;0,F64/F80,IF(F64&gt;0,1,0)))</f>
        <v>6.159099452364529E-3</v>
      </c>
      <c r="H64" s="160">
        <v>720000</v>
      </c>
      <c r="I64" s="41">
        <v>0.67289719626168221</v>
      </c>
      <c r="J64" s="171">
        <v>350000</v>
      </c>
      <c r="K64" s="42">
        <v>0.32710280373831774</v>
      </c>
      <c r="L64" s="183">
        <f t="shared" si="7"/>
        <v>1070000</v>
      </c>
      <c r="M64" s="47">
        <f>IF(ISBLANK(L64),"  ",IF(L80&gt;0,L64/L80,IF(L64&gt;0,1,0)))</f>
        <v>9.7005497410329461E-3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3124349</v>
      </c>
      <c r="E66" s="42">
        <v>1</v>
      </c>
      <c r="F66" s="182">
        <f t="shared" si="8"/>
        <v>3124349</v>
      </c>
      <c r="G66" s="47">
        <f>IF(ISBLANK(F66),"  ",IF(F80&gt;0,F66/F80,IF(F66&gt;0,1,0)))</f>
        <v>2.9341579662651409E-2</v>
      </c>
      <c r="H66" s="197">
        <v>0</v>
      </c>
      <c r="I66" s="41">
        <v>0</v>
      </c>
      <c r="J66" s="172">
        <v>5776314</v>
      </c>
      <c r="K66" s="42">
        <v>1</v>
      </c>
      <c r="L66" s="182">
        <f t="shared" si="7"/>
        <v>5776314</v>
      </c>
      <c r="M66" s="47">
        <f>IF(ISBLANK(L66),"  ",IF(L80&gt;0,L66/L80,IF(L66&gt;0,1,0)))</f>
        <v>5.2367683436285027E-2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15947747</v>
      </c>
      <c r="E67" s="42">
        <v>1</v>
      </c>
      <c r="F67" s="182">
        <f t="shared" si="8"/>
        <v>15947747</v>
      </c>
      <c r="G67" s="47">
        <f>IF(ISBLANK(F67),"  ",IF(F80&gt;0,F67/F80,IF(F67&gt;0,1,0)))</f>
        <v>0.14976946846857059</v>
      </c>
      <c r="H67" s="197">
        <v>0</v>
      </c>
      <c r="I67" s="41">
        <v>0</v>
      </c>
      <c r="J67" s="172">
        <v>15177573</v>
      </c>
      <c r="K67" s="42">
        <v>1</v>
      </c>
      <c r="L67" s="182">
        <f t="shared" si="7"/>
        <v>15177573</v>
      </c>
      <c r="M67" s="47">
        <f>IF(ISBLANK(L67),"  ",IF(L80&gt;0,L67/L80,IF(L67&gt;0,1,0)))</f>
        <v>0.13759888021930713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221135</v>
      </c>
      <c r="E68" s="42">
        <v>1</v>
      </c>
      <c r="F68" s="182">
        <f t="shared" si="8"/>
        <v>221135</v>
      </c>
      <c r="G68" s="47">
        <f>IF(ISBLANK(F68),"  ",IF(F80&gt;0,F68/F80,IF(F68&gt;0,1,0)))</f>
        <v>2.0767366957725976E-3</v>
      </c>
      <c r="H68" s="197">
        <v>0</v>
      </c>
      <c r="I68" s="41">
        <v>0</v>
      </c>
      <c r="J68" s="172">
        <v>221135</v>
      </c>
      <c r="K68" s="42">
        <v>1</v>
      </c>
      <c r="L68" s="182">
        <f t="shared" si="7"/>
        <v>221135</v>
      </c>
      <c r="M68" s="47">
        <f>IF(ISBLANK(L68),"  ",IF(L80&gt;0,L68/L80,IF(L68&gt;0,1,0)))</f>
        <v>2.0047953897040379E-3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1763392</v>
      </c>
      <c r="E69" s="42">
        <v>1</v>
      </c>
      <c r="F69" s="182">
        <f t="shared" si="8"/>
        <v>1763392</v>
      </c>
      <c r="G69" s="47">
        <f>IF(ISBLANK(F69),"  ",IF(F80&gt;0,F69/F80,IF(F69&gt;0,1,0)))</f>
        <v>1.6560476068608915E-2</v>
      </c>
      <c r="H69" s="197">
        <v>0</v>
      </c>
      <c r="I69" s="41">
        <v>0</v>
      </c>
      <c r="J69" s="172">
        <v>1763392</v>
      </c>
      <c r="K69" s="42">
        <v>1</v>
      </c>
      <c r="L69" s="182">
        <f t="shared" si="7"/>
        <v>1763392</v>
      </c>
      <c r="M69" s="47">
        <f>IF(ISBLANK(L69),"  ",IF(L80&gt;0,L69/L80,IF(L69&gt;0,1,0)))</f>
        <v>1.5986796083121091E-2</v>
      </c>
      <c r="N69" s="24"/>
    </row>
    <row r="70" spans="1:14" ht="15" customHeight="1" x14ac:dyDescent="0.2">
      <c r="A70" s="67" t="s">
        <v>63</v>
      </c>
      <c r="B70" s="197">
        <v>2192877</v>
      </c>
      <c r="C70" s="41">
        <v>0.63006301845558954</v>
      </c>
      <c r="D70" s="172">
        <v>1287532</v>
      </c>
      <c r="E70" s="42">
        <v>0.47071408568209255</v>
      </c>
      <c r="F70" s="182">
        <f t="shared" si="8"/>
        <v>3480409</v>
      </c>
      <c r="G70" s="47">
        <f>IF(ISBLANK(F70),"  ",IF(F80&gt;0,F70/F80,IF(F70&gt;0,1,0)))</f>
        <v>3.2685432367545668E-2</v>
      </c>
      <c r="H70" s="197">
        <v>2735274</v>
      </c>
      <c r="I70" s="41">
        <v>0.71364660890056464</v>
      </c>
      <c r="J70" s="172">
        <v>1097539</v>
      </c>
      <c r="K70" s="42">
        <v>0.28635339109943531</v>
      </c>
      <c r="L70" s="182">
        <f t="shared" si="7"/>
        <v>3832813</v>
      </c>
      <c r="M70" s="47">
        <f>IF(ISBLANK(L70),"  ",IF(L80&gt;0,L70/L80,IF(L70&gt;0,1,0)))</f>
        <v>3.4748030985586639E-2</v>
      </c>
      <c r="N70" s="24"/>
    </row>
    <row r="71" spans="1:14" s="64" customFormat="1" ht="15" customHeight="1" x14ac:dyDescent="0.25">
      <c r="A71" s="78" t="s">
        <v>64</v>
      </c>
      <c r="B71" s="166">
        <v>44317731</v>
      </c>
      <c r="C71" s="157">
        <v>0.58717127771421063</v>
      </c>
      <c r="D71" s="176">
        <v>31158936</v>
      </c>
      <c r="E71" s="60">
        <v>0.69138018064410656</v>
      </c>
      <c r="F71" s="166">
        <f>F70+F69+F68+F67+F66+F65+F64+F63+F62+F61+F60</f>
        <v>75476667</v>
      </c>
      <c r="G71" s="61">
        <f>IF(ISBLANK(F71),"  ",IF(F80&gt;0,F71/F80,IF(F71&gt;0,1,0)))</f>
        <v>0.70882114560566467</v>
      </c>
      <c r="H71" s="166">
        <v>45067731</v>
      </c>
      <c r="I71" s="157">
        <v>0.58192379825846374</v>
      </c>
      <c r="J71" s="176">
        <v>32378373</v>
      </c>
      <c r="K71" s="60">
        <v>0.41807620174153626</v>
      </c>
      <c r="L71" s="166">
        <f>L70+L69+L68+L67+L66+L65+L64+L63+L62+L61+L60</f>
        <v>77446104</v>
      </c>
      <c r="M71" s="61">
        <f>IF(ISBLANK(L71),"  ",IF(L80&gt;0,L71/L80,IF(L71&gt;0,1,0)))</f>
        <v>0.70212129355253328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11211528</v>
      </c>
      <c r="E76" s="42">
        <v>1</v>
      </c>
      <c r="F76" s="181">
        <f>D76+B76</f>
        <v>11211528</v>
      </c>
      <c r="G76" s="43">
        <f>IF(ISBLANK(F76),"  ",IF(F80&gt;0,F76/F80,IF(F76&gt;0,1,0)))</f>
        <v>0.10529039551984969</v>
      </c>
      <c r="H76" s="196">
        <v>0</v>
      </c>
      <c r="I76" s="41">
        <v>0</v>
      </c>
      <c r="J76" s="175">
        <v>11211528</v>
      </c>
      <c r="K76" s="42">
        <v>1</v>
      </c>
      <c r="L76" s="181">
        <f>J76+H76</f>
        <v>11211528</v>
      </c>
      <c r="M76" s="43">
        <f>IF(ISBLANK(L76),"  ",IF(L80&gt;0,L76/L80,IF(L76&gt;0,1,0)))</f>
        <v>0.10164297667007814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4899077</v>
      </c>
      <c r="E77" s="42">
        <v>1</v>
      </c>
      <c r="F77" s="182">
        <f>D77+B77</f>
        <v>4899077</v>
      </c>
      <c r="G77" s="47">
        <f>IF(ISBLANK(F77),"  ",IF(F80&gt;0,F77/F80,IF(F77&gt;0,1,0)))</f>
        <v>4.6008515075928867E-2</v>
      </c>
      <c r="H77" s="197">
        <v>0</v>
      </c>
      <c r="I77" s="41">
        <v>0</v>
      </c>
      <c r="J77" s="172">
        <v>5695365</v>
      </c>
      <c r="K77" s="42">
        <v>1</v>
      </c>
      <c r="L77" s="182">
        <f>J77+H77</f>
        <v>5695365</v>
      </c>
      <c r="M77" s="47">
        <f>IF(ISBLANK(L77),"  ",IF(L80&gt;0,L77/L80,IF(L77&gt;0,1,0)))</f>
        <v>5.1633805117605701E-2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16110605</v>
      </c>
      <c r="E78" s="60">
        <v>1</v>
      </c>
      <c r="F78" s="191">
        <f>F77+F76+F75+F74+F73</f>
        <v>16110605</v>
      </c>
      <c r="G78" s="61">
        <f>IF(ISBLANK(F78),"  ",IF(F80&gt;0,F78/F80,IF(F78&gt;0,1,0)))</f>
        <v>0.15129891059577855</v>
      </c>
      <c r="H78" s="167">
        <v>0</v>
      </c>
      <c r="I78" s="157">
        <v>0</v>
      </c>
      <c r="J78" s="177">
        <v>16906893</v>
      </c>
      <c r="K78" s="60">
        <v>1</v>
      </c>
      <c r="L78" s="191">
        <f>L77+L76+L75+L74+L73</f>
        <v>16906893</v>
      </c>
      <c r="M78" s="61">
        <f>IF(ISBLANK(L78),"  ",IF(L80&gt;0,L78/L80,IF(L78&gt;0,1,0)))</f>
        <v>0.15327678178768386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56218351</v>
      </c>
      <c r="C80" s="83">
        <v>0.52796125668720062</v>
      </c>
      <c r="D80" s="168">
        <v>50263612</v>
      </c>
      <c r="E80" s="83">
        <v>0.47203874331279938</v>
      </c>
      <c r="F80" s="168">
        <f>F78+F71+F50+F43+F52+F51+F79</f>
        <v>106481963</v>
      </c>
      <c r="G80" s="84">
        <f>IF(ISBLANK(F80),"  ",IF(F80&gt;0,F80/F80,IF(F80&gt;0,1,0)))</f>
        <v>1</v>
      </c>
      <c r="H80" s="168">
        <v>61017761</v>
      </c>
      <c r="I80" s="83">
        <v>0.5531830146420188</v>
      </c>
      <c r="J80" s="168">
        <v>49285266</v>
      </c>
      <c r="K80" s="83">
        <v>0.44681698535798114</v>
      </c>
      <c r="L80" s="168">
        <f>L78+L71+L50+L43+L52+L51+L79</f>
        <v>110303027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B80" sqref="B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118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16481211</v>
      </c>
      <c r="C13" s="41">
        <v>1</v>
      </c>
      <c r="D13" s="169">
        <v>0</v>
      </c>
      <c r="E13" s="42">
        <v>0</v>
      </c>
      <c r="F13" s="178">
        <f>D13+B13</f>
        <v>16481211</v>
      </c>
      <c r="G13" s="43">
        <f>IF(ISBLANK(F13),"  ",IF(F80&gt;0,F13/F80,IF(F13&gt;0,1,0)))</f>
        <v>0.10868096222746261</v>
      </c>
      <c r="H13" s="218">
        <v>23043328</v>
      </c>
      <c r="I13" s="41">
        <v>1</v>
      </c>
      <c r="J13" s="169">
        <v>0</v>
      </c>
      <c r="K13" s="42">
        <v>0</v>
      </c>
      <c r="L13" s="178">
        <f t="shared" ref="L13:L34" si="0">J13+H13</f>
        <v>23043328</v>
      </c>
      <c r="M13" s="44">
        <f>IF(ISBLANK(L13),"  ",IF(L80&gt;0,L13/L80,IF(L13&gt;0,1,0)))</f>
        <v>0.14746054579450277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1114319</v>
      </c>
      <c r="C15" s="155">
        <v>1</v>
      </c>
      <c r="D15" s="172">
        <v>0</v>
      </c>
      <c r="E15" s="42">
        <v>0</v>
      </c>
      <c r="F15" s="180">
        <f>D15+B15</f>
        <v>1114319</v>
      </c>
      <c r="G15" s="50">
        <f>IF(ISBLANK(F15),"  ",IF(F80&gt;0,F15/F80,IF(F15&gt;0,1,0)))</f>
        <v>7.3480802562593192E-3</v>
      </c>
      <c r="H15" s="162">
        <v>1123369</v>
      </c>
      <c r="I15" s="41">
        <v>1</v>
      </c>
      <c r="J15" s="172">
        <v>0</v>
      </c>
      <c r="K15" s="42">
        <v>0</v>
      </c>
      <c r="L15" s="180">
        <f t="shared" si="0"/>
        <v>1123369</v>
      </c>
      <c r="M15" s="50">
        <f>IF(ISBLANK(L15),"  ",IF(L80&gt;0,L15/L80,IF(L15&gt;0,1,0)))</f>
        <v>7.1887448665672237E-3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1114319</v>
      </c>
      <c r="C17" s="41">
        <v>1</v>
      </c>
      <c r="D17" s="172">
        <v>0</v>
      </c>
      <c r="E17" s="42">
        <v>0</v>
      </c>
      <c r="F17" s="182">
        <f t="shared" si="1"/>
        <v>1114319</v>
      </c>
      <c r="G17" s="47">
        <f>IF(ISBLANK(F17),"  ",IF(F80&gt;0,F17/F80,IF(F17&gt;0,1,0)))</f>
        <v>7.3480802562593192E-3</v>
      </c>
      <c r="H17" s="197">
        <v>1123369</v>
      </c>
      <c r="I17" s="41">
        <v>1</v>
      </c>
      <c r="J17" s="172">
        <v>0</v>
      </c>
      <c r="K17" s="42">
        <v>0</v>
      </c>
      <c r="L17" s="182">
        <f t="shared" si="0"/>
        <v>1123369</v>
      </c>
      <c r="M17" s="47">
        <f>IF(ISBLANK(L17),"  ",IF(L80&gt;0,L17/L80,IF(L17&gt;0,1,0)))</f>
        <v>7.1887448665672237E-3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17595530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17595530</v>
      </c>
      <c r="G43" s="61">
        <f>IF(ISBLANK(F43),"  ",IF(F80&gt;0,F43/F80,IF(F43&gt;0,1,0)))</f>
        <v>0.11602904248372194</v>
      </c>
      <c r="H43" s="161">
        <v>24166697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24166697</v>
      </c>
      <c r="M43" s="61">
        <f>IF(ISBLANK(L43),"  ",IF(L80&gt;0,L43/L80,IF(L43&gt;0,1,0)))</f>
        <v>0.15464929066106997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74923</v>
      </c>
      <c r="C49" s="41">
        <v>1</v>
      </c>
      <c r="D49" s="172">
        <v>0</v>
      </c>
      <c r="E49" s="42">
        <v>0</v>
      </c>
      <c r="F49" s="183">
        <f>D49+B49</f>
        <v>74923</v>
      </c>
      <c r="G49" s="47">
        <f>IF(ISBLANK(F49),"  ",IF(F80&gt;0,F49/F80,IF(F49&gt;0,1,0)))</f>
        <v>4.9405979530073253E-4</v>
      </c>
      <c r="H49" s="197">
        <v>74923</v>
      </c>
      <c r="I49" s="41">
        <v>1</v>
      </c>
      <c r="J49" s="172">
        <v>0</v>
      </c>
      <c r="K49" s="42">
        <v>0</v>
      </c>
      <c r="L49" s="183">
        <f>J49+H49</f>
        <v>74923</v>
      </c>
      <c r="M49" s="47">
        <f>IF(ISBLANK(L49),"  ",IF(L80&gt;0,L49/L80,IF(L49&gt;0,1,0)))</f>
        <v>4.794527280331005E-4</v>
      </c>
      <c r="N49" s="24"/>
    </row>
    <row r="50" spans="1:14" s="64" customFormat="1" ht="15" customHeight="1" x14ac:dyDescent="0.25">
      <c r="A50" s="65" t="s">
        <v>44</v>
      </c>
      <c r="B50" s="166">
        <v>74923</v>
      </c>
      <c r="C50" s="157">
        <v>1</v>
      </c>
      <c r="D50" s="176">
        <v>0</v>
      </c>
      <c r="E50" s="60">
        <v>0</v>
      </c>
      <c r="F50" s="184">
        <f>F49+F48+F47+F46+F45</f>
        <v>74923</v>
      </c>
      <c r="G50" s="61">
        <f>IF(ISBLANK(F50),"  ",IF(F80&gt;0,F50/F80,IF(F50&gt;0,1,0)))</f>
        <v>4.9405979530073253E-4</v>
      </c>
      <c r="H50" s="166">
        <v>74923</v>
      </c>
      <c r="I50" s="157">
        <v>1</v>
      </c>
      <c r="J50" s="176">
        <v>0</v>
      </c>
      <c r="K50" s="60">
        <v>0</v>
      </c>
      <c r="L50" s="184">
        <f>L49+L48+L47+L46+L45</f>
        <v>74923</v>
      </c>
      <c r="M50" s="61">
        <f>IF(ISBLANK(L50),"  ",IF(L80&gt;0,L50/L80,IF(L50&gt;0,1,0)))</f>
        <v>4.794527280331005E-4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55025219</v>
      </c>
      <c r="C54" s="41">
        <v>1</v>
      </c>
      <c r="D54" s="175">
        <v>0</v>
      </c>
      <c r="E54" s="42">
        <v>0</v>
      </c>
      <c r="F54" s="186">
        <f t="shared" ref="F54:F59" si="6">D54+B54</f>
        <v>55025219</v>
      </c>
      <c r="G54" s="43">
        <f>IF(ISBLANK(F54),"  ",IF(F80&gt;0,F54/F80,IF(F54&gt;0,1,0)))</f>
        <v>0.36284917095575431</v>
      </c>
      <c r="H54" s="165">
        <v>55331538</v>
      </c>
      <c r="I54" s="41">
        <v>1</v>
      </c>
      <c r="J54" s="175">
        <v>0</v>
      </c>
      <c r="K54" s="42">
        <v>0</v>
      </c>
      <c r="L54" s="186">
        <f t="shared" ref="L54:L70" si="7">J54+H54</f>
        <v>55331538</v>
      </c>
      <c r="M54" s="43">
        <f>IF(ISBLANK(L54),"  ",IF(L80&gt;0,L54/L80,IF(L54&gt;0,1,0)))</f>
        <v>0.35408161499629176</v>
      </c>
      <c r="N54" s="24"/>
    </row>
    <row r="55" spans="1:14" ht="15" customHeight="1" x14ac:dyDescent="0.2">
      <c r="A55" s="30" t="s">
        <v>48</v>
      </c>
      <c r="B55" s="162">
        <v>748068</v>
      </c>
      <c r="C55" s="41">
        <v>1</v>
      </c>
      <c r="D55" s="172">
        <v>0</v>
      </c>
      <c r="E55" s="42">
        <v>0</v>
      </c>
      <c r="F55" s="187">
        <f t="shared" si="6"/>
        <v>748068</v>
      </c>
      <c r="G55" s="47">
        <f>IF(ISBLANK(F55),"  ",IF(F80&gt;0,F55/F80,IF(F55&gt;0,1,0)))</f>
        <v>4.9329354530788733E-3</v>
      </c>
      <c r="H55" s="162">
        <v>753512</v>
      </c>
      <c r="I55" s="41">
        <v>1</v>
      </c>
      <c r="J55" s="172">
        <v>0</v>
      </c>
      <c r="K55" s="42">
        <v>0</v>
      </c>
      <c r="L55" s="187">
        <f t="shared" si="7"/>
        <v>753512</v>
      </c>
      <c r="M55" s="47">
        <f>IF(ISBLANK(L55),"  ",IF(L80&gt;0,L55/L80,IF(L55&gt;0,1,0)))</f>
        <v>4.8219289671486412E-3</v>
      </c>
      <c r="N55" s="24"/>
    </row>
    <row r="56" spans="1:14" ht="15" customHeight="1" x14ac:dyDescent="0.2">
      <c r="A56" s="74" t="s">
        <v>49</v>
      </c>
      <c r="B56" s="201">
        <v>2189642</v>
      </c>
      <c r="C56" s="41">
        <v>1</v>
      </c>
      <c r="D56" s="206">
        <v>0</v>
      </c>
      <c r="E56" s="42">
        <v>0</v>
      </c>
      <c r="F56" s="188">
        <f t="shared" si="6"/>
        <v>2189642</v>
      </c>
      <c r="G56" s="47">
        <f>IF(ISBLANK(F56),"  ",IF(F80&gt;0,F56/F80,IF(F56&gt;0,1,0)))</f>
        <v>1.4439011762768263E-2</v>
      </c>
      <c r="H56" s="201">
        <v>2190000</v>
      </c>
      <c r="I56" s="41">
        <v>1</v>
      </c>
      <c r="J56" s="206">
        <v>0</v>
      </c>
      <c r="K56" s="42">
        <v>0</v>
      </c>
      <c r="L56" s="188">
        <f t="shared" si="7"/>
        <v>2190000</v>
      </c>
      <c r="M56" s="47">
        <f>IF(ISBLANK(L56),"  ",IF(L80&gt;0,L56/L80,IF(L56&gt;0,1,0)))</f>
        <v>1.401440778389133E-2</v>
      </c>
      <c r="N56" s="24"/>
    </row>
    <row r="57" spans="1:14" ht="15" customHeight="1" x14ac:dyDescent="0.2">
      <c r="A57" s="74" t="s">
        <v>50</v>
      </c>
      <c r="B57" s="201">
        <v>1134138</v>
      </c>
      <c r="C57" s="41">
        <v>1</v>
      </c>
      <c r="D57" s="206">
        <v>0</v>
      </c>
      <c r="E57" s="42">
        <v>0</v>
      </c>
      <c r="F57" s="188">
        <f t="shared" si="6"/>
        <v>1134138</v>
      </c>
      <c r="G57" s="47">
        <f>IF(ISBLANK(F57),"  ",IF(F80&gt;0,F57/F80,IF(F57&gt;0,1,0)))</f>
        <v>7.4787713802541567E-3</v>
      </c>
      <c r="H57" s="201">
        <v>1135500</v>
      </c>
      <c r="I57" s="41">
        <v>1</v>
      </c>
      <c r="J57" s="206">
        <v>0</v>
      </c>
      <c r="K57" s="42">
        <v>0</v>
      </c>
      <c r="L57" s="188">
        <f t="shared" si="7"/>
        <v>1135500</v>
      </c>
      <c r="M57" s="47">
        <f>IF(ISBLANK(L57),"  ",IF(L80&gt;0,L57/L80,IF(L57&gt;0,1,0)))</f>
        <v>7.2663744468532444E-3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2192447</v>
      </c>
      <c r="E58" s="42">
        <v>1</v>
      </c>
      <c r="F58" s="188">
        <f t="shared" si="6"/>
        <v>2192447</v>
      </c>
      <c r="G58" s="47">
        <f>IF(ISBLANK(F58),"  ",IF(F80&gt;0,F58/F80,IF(F58&gt;0,1,0)))</f>
        <v>1.4457508589187635E-2</v>
      </c>
      <c r="H58" s="201">
        <v>0</v>
      </c>
      <c r="I58" s="41">
        <v>0</v>
      </c>
      <c r="J58" s="206">
        <v>2195000</v>
      </c>
      <c r="K58" s="42">
        <v>1</v>
      </c>
      <c r="L58" s="188">
        <f t="shared" si="7"/>
        <v>2195000</v>
      </c>
      <c r="M58" s="47">
        <f>IF(ISBLANK(L58),"  ",IF(L80&gt;0,L58/L80,IF(L58&gt;0,1,0)))</f>
        <v>1.4046404148694736E-2</v>
      </c>
      <c r="N58" s="24"/>
    </row>
    <row r="59" spans="1:14" ht="15" customHeight="1" x14ac:dyDescent="0.2">
      <c r="A59" s="30" t="s">
        <v>52</v>
      </c>
      <c r="B59" s="162">
        <v>679389</v>
      </c>
      <c r="C59" s="41">
        <v>7.116600803348816E-2</v>
      </c>
      <c r="D59" s="172">
        <v>8867149</v>
      </c>
      <c r="E59" s="42">
        <v>13.250372086072923</v>
      </c>
      <c r="F59" s="187">
        <f t="shared" si="6"/>
        <v>9546538</v>
      </c>
      <c r="G59" s="47">
        <f>IF(ISBLANK(F59),"  ",IF(F80&gt;0,F59/F80,IF(F59&gt;0,1,0)))</f>
        <v>6.2952105629922248E-2</v>
      </c>
      <c r="H59" s="162">
        <v>669200</v>
      </c>
      <c r="I59" s="41">
        <v>7.0271641055985767E-2</v>
      </c>
      <c r="J59" s="172">
        <v>8853845</v>
      </c>
      <c r="K59" s="42">
        <v>0.92972835894401418</v>
      </c>
      <c r="L59" s="187">
        <f t="shared" si="7"/>
        <v>9523045</v>
      </c>
      <c r="M59" s="47">
        <f>IF(ISBLANK(L59),"  ",IF(L80&gt;0,L59/L80,IF(L59&gt;0,1,0)))</f>
        <v>6.0940564371848131E-2</v>
      </c>
      <c r="N59" s="24"/>
    </row>
    <row r="60" spans="1:14" s="64" customFormat="1" ht="15" customHeight="1" x14ac:dyDescent="0.25">
      <c r="A60" s="70" t="s">
        <v>53</v>
      </c>
      <c r="B60" s="202">
        <v>59776456</v>
      </c>
      <c r="C60" s="157">
        <v>0.84387051949196712</v>
      </c>
      <c r="D60" s="176">
        <v>11059596</v>
      </c>
      <c r="E60" s="60">
        <v>0.1840819244420957</v>
      </c>
      <c r="F60" s="189">
        <f>F59+F57+F56+F55+F54+F58</f>
        <v>70836052</v>
      </c>
      <c r="G60" s="61">
        <f>IF(ISBLANK(F60),"  ",IF(F80&gt;0,F60/F80,IF(F60&gt;0,1,0)))</f>
        <v>0.4671095037709655</v>
      </c>
      <c r="H60" s="202">
        <v>60079750</v>
      </c>
      <c r="I60" s="157">
        <v>0.8446638092598342</v>
      </c>
      <c r="J60" s="176">
        <v>11048845</v>
      </c>
      <c r="K60" s="60">
        <v>0.15533619074016575</v>
      </c>
      <c r="L60" s="208">
        <f t="shared" si="7"/>
        <v>71128595</v>
      </c>
      <c r="M60" s="61">
        <f>IF(ISBLANK(L60),"  ",IF(L80&gt;0,L60/L80,IF(L60&gt;0,1,0)))</f>
        <v>0.45517129471472784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9860</v>
      </c>
      <c r="C63" s="41">
        <v>8.7602473126208863E-3</v>
      </c>
      <c r="D63" s="172">
        <v>1115679</v>
      </c>
      <c r="E63" s="42">
        <v>74.378600000000006</v>
      </c>
      <c r="F63" s="182">
        <f t="shared" si="8"/>
        <v>1125539</v>
      </c>
      <c r="G63" s="47">
        <f>IF(ISBLANK(F63),"  ",IF(F80&gt;0,F63/F80,IF(F63&gt;0,1,0)))</f>
        <v>7.4220675619368045E-3</v>
      </c>
      <c r="H63" s="197">
        <v>15000</v>
      </c>
      <c r="I63" s="41">
        <v>1.3284917190682845E-2</v>
      </c>
      <c r="J63" s="172">
        <v>1114100</v>
      </c>
      <c r="K63" s="42">
        <v>0.98671508280931719</v>
      </c>
      <c r="L63" s="182">
        <f t="shared" si="7"/>
        <v>1129100</v>
      </c>
      <c r="M63" s="47">
        <f>IF(ISBLANK(L63),"  ",IF(L80&gt;0,L63/L80,IF(L63&gt;0,1,0)))</f>
        <v>7.2254190999048867E-3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6658810</v>
      </c>
      <c r="E64" s="42">
        <v>1</v>
      </c>
      <c r="F64" s="183">
        <f t="shared" si="8"/>
        <v>6658810</v>
      </c>
      <c r="G64" s="47">
        <f>IF(ISBLANK(F64),"  ",IF(F80&gt;0,F64/F80,IF(F64&gt;0,1,0)))</f>
        <v>4.3909751418742857E-2</v>
      </c>
      <c r="H64" s="160">
        <v>0</v>
      </c>
      <c r="I64" s="41">
        <v>0</v>
      </c>
      <c r="J64" s="171">
        <v>6799996</v>
      </c>
      <c r="K64" s="42">
        <v>1</v>
      </c>
      <c r="L64" s="183">
        <f t="shared" si="7"/>
        <v>6799996</v>
      </c>
      <c r="M64" s="47">
        <f>IF(ISBLANK(L64),"  ",IF(L80&gt;0,L64/L80,IF(L64&gt;0,1,0)))</f>
        <v>4.3515030535538769E-2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5670443</v>
      </c>
      <c r="E66" s="42">
        <v>1</v>
      </c>
      <c r="F66" s="182">
        <f t="shared" si="8"/>
        <v>5670443</v>
      </c>
      <c r="G66" s="47">
        <f>IF(ISBLANK(F66),"  ",IF(F80&gt;0,F66/F80,IF(F66&gt;0,1,0)))</f>
        <v>3.7392228125468441E-2</v>
      </c>
      <c r="H66" s="197">
        <v>0</v>
      </c>
      <c r="I66" s="41">
        <v>0</v>
      </c>
      <c r="J66" s="172">
        <v>3390578</v>
      </c>
      <c r="K66" s="42">
        <v>1</v>
      </c>
      <c r="L66" s="182">
        <f t="shared" si="7"/>
        <v>3390578</v>
      </c>
      <c r="M66" s="47">
        <f>IF(ISBLANK(L66),"  ",IF(L80&gt;0,L66/L80,IF(L66&gt;0,1,0)))</f>
        <v>2.169723411647977E-2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9558102</v>
      </c>
      <c r="E67" s="42">
        <v>1</v>
      </c>
      <c r="F67" s="182">
        <f t="shared" si="8"/>
        <v>9558102</v>
      </c>
      <c r="G67" s="47">
        <f>IF(ISBLANK(F67),"  ",IF(F80&gt;0,F67/F80,IF(F67&gt;0,1,0)))</f>
        <v>6.3028361352101783E-2</v>
      </c>
      <c r="H67" s="197">
        <v>0</v>
      </c>
      <c r="I67" s="41">
        <v>0</v>
      </c>
      <c r="J67" s="172">
        <v>8975453</v>
      </c>
      <c r="K67" s="42">
        <v>1</v>
      </c>
      <c r="L67" s="182">
        <f t="shared" si="7"/>
        <v>8975453</v>
      </c>
      <c r="M67" s="47">
        <f>IF(ISBLANK(L67),"  ",IF(L80&gt;0,L67/L80,IF(L67&gt;0,1,0)))</f>
        <v>5.7436373692762922E-2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0</v>
      </c>
      <c r="E68" s="42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1946357</v>
      </c>
      <c r="E69" s="42">
        <v>1</v>
      </c>
      <c r="F69" s="182">
        <f t="shared" si="8"/>
        <v>1946357</v>
      </c>
      <c r="G69" s="47">
        <f>IF(ISBLANK(F69),"  ",IF(F80&gt;0,F69/F80,IF(F69&gt;0,1,0)))</f>
        <v>1.2834733539796164E-2</v>
      </c>
      <c r="H69" s="197">
        <v>0</v>
      </c>
      <c r="I69" s="41">
        <v>0</v>
      </c>
      <c r="J69" s="172">
        <v>1488402</v>
      </c>
      <c r="K69" s="42">
        <v>1</v>
      </c>
      <c r="L69" s="182">
        <f t="shared" si="7"/>
        <v>1488402</v>
      </c>
      <c r="M69" s="47">
        <f>IF(ISBLANK(L69),"  ",IF(L80&gt;0,L69/L80,IF(L69&gt;0,1,0)))</f>
        <v>9.524690673223481E-3</v>
      </c>
      <c r="N69" s="24"/>
    </row>
    <row r="70" spans="1:14" ht="15" customHeight="1" x14ac:dyDescent="0.2">
      <c r="A70" s="67" t="s">
        <v>63</v>
      </c>
      <c r="B70" s="197">
        <v>528636</v>
      </c>
      <c r="C70" s="41">
        <v>0.12531130128559786</v>
      </c>
      <c r="D70" s="172">
        <v>3689946</v>
      </c>
      <c r="E70" s="42">
        <v>8.0853022829809564</v>
      </c>
      <c r="F70" s="182">
        <f t="shared" si="8"/>
        <v>4218582</v>
      </c>
      <c r="G70" s="47">
        <f>IF(ISBLANK(F70),"  ",IF(F80&gt;0,F70/F80,IF(F70&gt;0,1,0)))</f>
        <v>2.7818316930439985E-2</v>
      </c>
      <c r="H70" s="197">
        <v>456377</v>
      </c>
      <c r="I70" s="41">
        <v>0.13741175351232085</v>
      </c>
      <c r="J70" s="172">
        <v>2864860</v>
      </c>
      <c r="K70" s="42">
        <v>0.86258824648767918</v>
      </c>
      <c r="L70" s="182">
        <f t="shared" si="7"/>
        <v>3321237</v>
      </c>
      <c r="M70" s="47">
        <f>IF(ISBLANK(L70),"  ",IF(L80&gt;0,L70/L80,IF(L70&gt;0,1,0)))</f>
        <v>2.1253502130113192E-2</v>
      </c>
      <c r="N70" s="24"/>
    </row>
    <row r="71" spans="1:14" s="64" customFormat="1" ht="15" customHeight="1" x14ac:dyDescent="0.25">
      <c r="A71" s="78" t="s">
        <v>64</v>
      </c>
      <c r="B71" s="166">
        <v>60314952</v>
      </c>
      <c r="C71" s="157">
        <v>0.60306578431584779</v>
      </c>
      <c r="D71" s="176">
        <v>39698933</v>
      </c>
      <c r="E71" s="60">
        <v>0.65562665745263504</v>
      </c>
      <c r="F71" s="166">
        <f>F70+F69+F68+F67+F66+F65+F64+F63+F62+F61+F60</f>
        <v>100013885</v>
      </c>
      <c r="G71" s="61">
        <f>IF(ISBLANK(F71),"  ",IF(F80&gt;0,F71/F80,IF(F71&gt;0,1,0)))</f>
        <v>0.65951496269945153</v>
      </c>
      <c r="H71" s="166">
        <v>60551127</v>
      </c>
      <c r="I71" s="157">
        <v>0.62921139167112738</v>
      </c>
      <c r="J71" s="176">
        <v>35682234</v>
      </c>
      <c r="K71" s="60">
        <v>0.37078860832887256</v>
      </c>
      <c r="L71" s="166">
        <f>L70+L69+L68+L67+L66+L65+L64+L63+L62+L61+L60</f>
        <v>96233361</v>
      </c>
      <c r="M71" s="61">
        <f>IF(ISBLANK(L71),"  ",IF(L80&gt;0,L71/L80,IF(L71&gt;0,1,0)))</f>
        <v>0.61582354496275082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18806063</v>
      </c>
      <c r="E76" s="42">
        <v>1</v>
      </c>
      <c r="F76" s="181">
        <f>D76+B76</f>
        <v>18806063</v>
      </c>
      <c r="G76" s="43">
        <f>IF(ISBLANK(F76),"  ",IF(F80&gt;0,F76/F80,IF(F76&gt;0,1,0)))</f>
        <v>0.12401158037175074</v>
      </c>
      <c r="H76" s="196">
        <v>0</v>
      </c>
      <c r="I76" s="41">
        <v>0</v>
      </c>
      <c r="J76" s="175">
        <v>18000000</v>
      </c>
      <c r="K76" s="42">
        <v>1</v>
      </c>
      <c r="L76" s="181">
        <f>J76+H76</f>
        <v>18000000</v>
      </c>
      <c r="M76" s="43">
        <f>IF(ISBLANK(L76),"  ",IF(L80&gt;0,L76/L80,IF(L76&gt;0,1,0)))</f>
        <v>0.11518691329225751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15157235</v>
      </c>
      <c r="E77" s="42">
        <v>1</v>
      </c>
      <c r="F77" s="182">
        <f>D77+B77</f>
        <v>15157235</v>
      </c>
      <c r="G77" s="47">
        <f>IF(ISBLANK(F77),"  ",IF(F80&gt;0,F77/F80,IF(F77&gt;0,1,0)))</f>
        <v>9.9950354649775086E-2</v>
      </c>
      <c r="H77" s="197">
        <v>0</v>
      </c>
      <c r="I77" s="41">
        <v>0</v>
      </c>
      <c r="J77" s="172">
        <v>17792771</v>
      </c>
      <c r="K77" s="42">
        <v>1</v>
      </c>
      <c r="L77" s="182">
        <f>J77+H77</f>
        <v>17792771</v>
      </c>
      <c r="M77" s="47">
        <f>IF(ISBLANK(L77),"  ",IF(L80&gt;0,L77/L80,IF(L77&gt;0,1,0)))</f>
        <v>0.11386079835588855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33963298</v>
      </c>
      <c r="E78" s="60">
        <v>1</v>
      </c>
      <c r="F78" s="191">
        <f>F77+F76+F75+F74+F73</f>
        <v>33963298</v>
      </c>
      <c r="G78" s="61">
        <f>IF(ISBLANK(F78),"  ",IF(F80&gt;0,F78/F80,IF(F78&gt;0,1,0)))</f>
        <v>0.22396193502152581</v>
      </c>
      <c r="H78" s="167">
        <v>0</v>
      </c>
      <c r="I78" s="157">
        <v>0</v>
      </c>
      <c r="J78" s="177">
        <v>35792771</v>
      </c>
      <c r="K78" s="60">
        <v>1</v>
      </c>
      <c r="L78" s="191">
        <f>L77+L76+L75+L74+L73</f>
        <v>35792771</v>
      </c>
      <c r="M78" s="61">
        <f>IF(ISBLANK(L78),"  ",IF(L80&gt;0,L78/L80,IF(L78&gt;0,1,0)))</f>
        <v>0.22904771164814605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77985405</v>
      </c>
      <c r="C80" s="83">
        <v>0.51425401052740449</v>
      </c>
      <c r="D80" s="168">
        <v>73662231</v>
      </c>
      <c r="E80" s="83">
        <v>0.48574598947259556</v>
      </c>
      <c r="F80" s="168">
        <f>F78+F71+F50+F43+F52+F51+F79</f>
        <v>151647636</v>
      </c>
      <c r="G80" s="84">
        <f>IF(ISBLANK(F80),"  ",IF(F80&gt;0,F80/F80,IF(F80&gt;0,1,0)))</f>
        <v>1</v>
      </c>
      <c r="H80" s="168">
        <v>84792747</v>
      </c>
      <c r="I80" s="83">
        <v>0.54261193313896272</v>
      </c>
      <c r="J80" s="168">
        <v>71475005</v>
      </c>
      <c r="K80" s="83">
        <v>0.45738806686103733</v>
      </c>
      <c r="L80" s="168">
        <f>L78+L71+L50+L43+L52+L51+L79</f>
        <v>156267752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F7" sqref="F7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tr">
        <f>[2]Revenue!B2</f>
        <v>Southeastern Louisiana University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22060896</v>
      </c>
      <c r="C13" s="41">
        <v>1</v>
      </c>
      <c r="D13" s="169">
        <v>0</v>
      </c>
      <c r="E13" s="42">
        <v>0</v>
      </c>
      <c r="F13" s="178">
        <f>D13+B13</f>
        <v>22060896</v>
      </c>
      <c r="G13" s="43">
        <f>IF(ISBLANK(F13),"  ",IF(F80&gt;0,F13/F80,IF(F13&gt;0,1,0)))</f>
        <v>0.10242596913182463</v>
      </c>
      <c r="H13" s="158">
        <v>29288767</v>
      </c>
      <c r="I13" s="41">
        <v>1</v>
      </c>
      <c r="J13" s="169">
        <v>0</v>
      </c>
      <c r="K13" s="42">
        <v>0</v>
      </c>
      <c r="L13" s="178">
        <f t="shared" ref="L13:L34" si="0">J13+H13</f>
        <v>29288767</v>
      </c>
      <c r="M13" s="44">
        <f>IF(ISBLANK(L13),"  ",IF(L80&gt;0,L13/L80,IF(L13&gt;0,1,0)))</f>
        <v>0.11753839245195793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1765779</v>
      </c>
      <c r="C15" s="155">
        <v>1</v>
      </c>
      <c r="D15" s="172">
        <v>0</v>
      </c>
      <c r="E15" s="42">
        <v>0</v>
      </c>
      <c r="F15" s="180">
        <f>D15+B15</f>
        <v>1765779</v>
      </c>
      <c r="G15" s="50">
        <f>IF(ISBLANK(F15),"  ",IF(F80&gt;0,F15/F80,IF(F15&gt;0,1,0)))</f>
        <v>8.198290103340505E-3</v>
      </c>
      <c r="H15" s="162">
        <v>1780120</v>
      </c>
      <c r="I15" s="41">
        <v>1</v>
      </c>
      <c r="J15" s="172">
        <v>0</v>
      </c>
      <c r="K15" s="42">
        <v>0</v>
      </c>
      <c r="L15" s="180">
        <f t="shared" si="0"/>
        <v>1780120</v>
      </c>
      <c r="M15" s="50">
        <f>IF(ISBLANK(L15),"  ",IF(L80&gt;0,L15/L80,IF(L15&gt;0,1,0)))</f>
        <v>7.1437777893340257E-3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1765779</v>
      </c>
      <c r="C17" s="41">
        <v>1</v>
      </c>
      <c r="D17" s="172">
        <v>0</v>
      </c>
      <c r="E17" s="42">
        <v>0</v>
      </c>
      <c r="F17" s="182">
        <f t="shared" si="1"/>
        <v>1765779</v>
      </c>
      <c r="G17" s="47">
        <f>IF(ISBLANK(F17),"  ",IF(F80&gt;0,F17/F80,IF(F17&gt;0,1,0)))</f>
        <v>8.198290103340505E-3</v>
      </c>
      <c r="H17" s="197">
        <v>1780120</v>
      </c>
      <c r="I17" s="41">
        <v>1</v>
      </c>
      <c r="J17" s="172">
        <v>0</v>
      </c>
      <c r="K17" s="42">
        <v>0</v>
      </c>
      <c r="L17" s="182">
        <f t="shared" si="0"/>
        <v>1780120</v>
      </c>
      <c r="M17" s="47">
        <f>IF(ISBLANK(L17),"  ",IF(L80&gt;0,L17/L80,IF(L17&gt;0,1,0)))</f>
        <v>7.1437777893340257E-3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23826675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23826675</v>
      </c>
      <c r="G43" s="61">
        <f>IF(ISBLANK(F43),"  ",IF(F80&gt;0,F43/F80,IF(F43&gt;0,1,0)))</f>
        <v>0.11062425923516513</v>
      </c>
      <c r="H43" s="161">
        <v>31068887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31068887</v>
      </c>
      <c r="M43" s="61">
        <f>IF(ISBLANK(L43),"  ",IF(L80&gt;0,L43/L80,IF(L43&gt;0,1,0)))</f>
        <v>0.12468217024129197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70473476</v>
      </c>
      <c r="C54" s="41">
        <v>1</v>
      </c>
      <c r="D54" s="175">
        <v>0</v>
      </c>
      <c r="E54" s="42">
        <v>0</v>
      </c>
      <c r="F54" s="186">
        <f t="shared" ref="F54:F59" si="6">D54+B54</f>
        <v>70473476</v>
      </c>
      <c r="G54" s="43">
        <f>IF(ISBLANK(F54),"  ",IF(F80&gt;0,F54/F80,IF(F54&gt;0,1,0)))</f>
        <v>0.3271994971277859</v>
      </c>
      <c r="H54" s="165">
        <v>69415939</v>
      </c>
      <c r="I54" s="41">
        <v>1</v>
      </c>
      <c r="J54" s="175">
        <v>0</v>
      </c>
      <c r="K54" s="42">
        <v>0</v>
      </c>
      <c r="L54" s="186">
        <f t="shared" ref="L54:L70" si="7">J54+H54</f>
        <v>69415939</v>
      </c>
      <c r="M54" s="43">
        <f>IF(ISBLANK(L54),"  ",IF(L80&gt;0,L54/L80,IF(L54&gt;0,1,0)))</f>
        <v>0.27857225538388736</v>
      </c>
      <c r="N54" s="24"/>
    </row>
    <row r="55" spans="1:14" ht="15" customHeight="1" x14ac:dyDescent="0.2">
      <c r="A55" s="30" t="s">
        <v>48</v>
      </c>
      <c r="B55" s="162">
        <v>4039337</v>
      </c>
      <c r="C55" s="41">
        <v>1</v>
      </c>
      <c r="D55" s="172">
        <v>0</v>
      </c>
      <c r="E55" s="42">
        <v>0</v>
      </c>
      <c r="F55" s="187">
        <f t="shared" si="6"/>
        <v>4039337</v>
      </c>
      <c r="G55" s="47">
        <f>IF(ISBLANK(F55),"  ",IF(F80&gt;0,F55/F80,IF(F55&gt;0,1,0)))</f>
        <v>1.8754134323240409E-2</v>
      </c>
      <c r="H55" s="162">
        <v>4141570</v>
      </c>
      <c r="I55" s="41">
        <v>1</v>
      </c>
      <c r="J55" s="172">
        <v>0</v>
      </c>
      <c r="K55" s="42">
        <v>0</v>
      </c>
      <c r="L55" s="187">
        <f t="shared" si="7"/>
        <v>4141570</v>
      </c>
      <c r="M55" s="47">
        <f>IF(ISBLANK(L55),"  ",IF(L80&gt;0,L55/L80,IF(L55&gt;0,1,0)))</f>
        <v>1.6620483888149181E-2</v>
      </c>
      <c r="N55" s="24"/>
    </row>
    <row r="56" spans="1:14" ht="15" customHeight="1" x14ac:dyDescent="0.2">
      <c r="A56" s="74" t="s">
        <v>49</v>
      </c>
      <c r="B56" s="201">
        <v>2729153</v>
      </c>
      <c r="C56" s="41">
        <v>1</v>
      </c>
      <c r="D56" s="206">
        <v>0</v>
      </c>
      <c r="E56" s="42">
        <v>0</v>
      </c>
      <c r="F56" s="188">
        <f t="shared" si="6"/>
        <v>2729153</v>
      </c>
      <c r="G56" s="47">
        <f>IF(ISBLANK(F56),"  ",IF(F80&gt;0,F56/F80,IF(F56&gt;0,1,0)))</f>
        <v>1.2671114579118932E-2</v>
      </c>
      <c r="H56" s="201">
        <v>2727840</v>
      </c>
      <c r="I56" s="41">
        <v>1</v>
      </c>
      <c r="J56" s="206">
        <v>0</v>
      </c>
      <c r="K56" s="42">
        <v>0</v>
      </c>
      <c r="L56" s="188">
        <f t="shared" si="7"/>
        <v>2727840</v>
      </c>
      <c r="M56" s="47">
        <f>IF(ISBLANK(L56),"  ",IF(L80&gt;0,L56/L80,IF(L56&gt;0,1,0)))</f>
        <v>1.0947061324437077E-2</v>
      </c>
      <c r="N56" s="24"/>
    </row>
    <row r="57" spans="1:14" ht="15" customHeight="1" x14ac:dyDescent="0.2">
      <c r="A57" s="74" t="s">
        <v>50</v>
      </c>
      <c r="B57" s="201">
        <v>1318126</v>
      </c>
      <c r="C57" s="41">
        <v>1</v>
      </c>
      <c r="D57" s="206">
        <v>0</v>
      </c>
      <c r="E57" s="42">
        <v>0</v>
      </c>
      <c r="F57" s="188">
        <f t="shared" si="6"/>
        <v>1318126</v>
      </c>
      <c r="G57" s="47">
        <f>IF(ISBLANK(F57),"  ",IF(F80&gt;0,F57/F80,IF(F57&gt;0,1,0)))</f>
        <v>6.1198934525531264E-3</v>
      </c>
      <c r="H57" s="201">
        <v>1317418</v>
      </c>
      <c r="I57" s="41">
        <v>1</v>
      </c>
      <c r="J57" s="206">
        <v>0</v>
      </c>
      <c r="K57" s="42">
        <v>0</v>
      </c>
      <c r="L57" s="188">
        <f t="shared" si="7"/>
        <v>1317418</v>
      </c>
      <c r="M57" s="47">
        <f>IF(ISBLANK(L57),"  ",IF(L80&gt;0,L57/L80,IF(L57&gt;0,1,0)))</f>
        <v>5.2869140550462065E-3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2413273.2599999998</v>
      </c>
      <c r="E58" s="42">
        <v>1</v>
      </c>
      <c r="F58" s="188">
        <f t="shared" si="6"/>
        <v>2413273.2599999998</v>
      </c>
      <c r="G58" s="47">
        <f>IF(ISBLANK(F58),"  ",IF(F80&gt;0,F58/F80,IF(F58&gt;0,1,0)))</f>
        <v>1.1204524622908232E-2</v>
      </c>
      <c r="H58" s="201">
        <v>0</v>
      </c>
      <c r="I58" s="41">
        <v>0</v>
      </c>
      <c r="J58" s="206">
        <v>2384592</v>
      </c>
      <c r="K58" s="42">
        <v>1</v>
      </c>
      <c r="L58" s="188">
        <f t="shared" si="7"/>
        <v>2384592</v>
      </c>
      <c r="M58" s="47">
        <f>IF(ISBLANK(L58),"  ",IF(L80&gt;0,L58/L80,IF(L58&gt;0,1,0)))</f>
        <v>9.5695769758351139E-3</v>
      </c>
      <c r="N58" s="24"/>
    </row>
    <row r="59" spans="1:14" ht="15" customHeight="1" x14ac:dyDescent="0.2">
      <c r="A59" s="30" t="s">
        <v>52</v>
      </c>
      <c r="B59" s="162">
        <v>13983140.6</v>
      </c>
      <c r="C59" s="41">
        <v>0.59048635418041551</v>
      </c>
      <c r="D59" s="172">
        <v>9697577</v>
      </c>
      <c r="E59" s="42">
        <v>0.70908723447645061</v>
      </c>
      <c r="F59" s="187">
        <f t="shared" si="6"/>
        <v>23680717.600000001</v>
      </c>
      <c r="G59" s="47">
        <f>IF(ISBLANK(F59),"  ",IF(F80&gt;0,F59/F80,IF(F59&gt;0,1,0)))</f>
        <v>0.10994659736019136</v>
      </c>
      <c r="H59" s="162">
        <v>13676141</v>
      </c>
      <c r="I59" s="41">
        <v>0.59308532350343723</v>
      </c>
      <c r="J59" s="172">
        <v>9383173.5</v>
      </c>
      <c r="K59" s="42">
        <v>0.40691467649656282</v>
      </c>
      <c r="L59" s="187">
        <f t="shared" si="7"/>
        <v>23059314.5</v>
      </c>
      <c r="M59" s="47">
        <f>IF(ISBLANK(L59),"  ",IF(L80&gt;0,L59/L80,IF(L59&gt;0,1,0)))</f>
        <v>9.2539052851699916E-2</v>
      </c>
      <c r="N59" s="24"/>
    </row>
    <row r="60" spans="1:14" s="64" customFormat="1" ht="15" customHeight="1" x14ac:dyDescent="0.25">
      <c r="A60" s="70" t="s">
        <v>53</v>
      </c>
      <c r="B60" s="202">
        <v>92543232.599999994</v>
      </c>
      <c r="C60" s="157">
        <v>0.88427732651194146</v>
      </c>
      <c r="D60" s="176">
        <v>12110850.26</v>
      </c>
      <c r="E60" s="60">
        <v>0.13267961378328497</v>
      </c>
      <c r="F60" s="189">
        <f>F59+F57+F56+F55+F54+F58</f>
        <v>104654082.86</v>
      </c>
      <c r="G60" s="61">
        <f>IF(ISBLANK(F60),"  ",IF(F80&gt;0,F60/F80,IF(F60&gt;0,1,0)))</f>
        <v>0.48589576146579794</v>
      </c>
      <c r="H60" s="202">
        <v>91278908</v>
      </c>
      <c r="I60" s="157">
        <v>0.88580159746738452</v>
      </c>
      <c r="J60" s="176">
        <v>11767765.5</v>
      </c>
      <c r="K60" s="60">
        <v>0.11419840253261547</v>
      </c>
      <c r="L60" s="208">
        <f t="shared" si="7"/>
        <v>103046673.5</v>
      </c>
      <c r="M60" s="61">
        <f>IF(ISBLANK(L60),"  ",IF(L80&gt;0,L60/L80,IF(L60&gt;0,1,0)))</f>
        <v>0.41353534447905482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711437</v>
      </c>
      <c r="C63" s="41">
        <v>1</v>
      </c>
      <c r="D63" s="172">
        <v>0</v>
      </c>
      <c r="E63" s="42">
        <v>0</v>
      </c>
      <c r="F63" s="182">
        <f t="shared" si="8"/>
        <v>711437</v>
      </c>
      <c r="G63" s="47">
        <f>IF(ISBLANK(F63),"  ",IF(F80&gt;0,F63/F80,IF(F63&gt;0,1,0)))</f>
        <v>3.3031126297516614E-3</v>
      </c>
      <c r="H63" s="197">
        <v>708964</v>
      </c>
      <c r="I63" s="41">
        <v>1</v>
      </c>
      <c r="J63" s="172">
        <v>0</v>
      </c>
      <c r="K63" s="42">
        <v>0</v>
      </c>
      <c r="L63" s="182">
        <f t="shared" si="7"/>
        <v>708964</v>
      </c>
      <c r="M63" s="47">
        <f>IF(ISBLANK(L63),"  ",IF(L80&gt;0,L63/L80,IF(L63&gt;0,1,0)))</f>
        <v>2.8451347530713705E-3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4066075.17</v>
      </c>
      <c r="E64" s="42">
        <v>1</v>
      </c>
      <c r="F64" s="183">
        <f t="shared" si="8"/>
        <v>4066075.17</v>
      </c>
      <c r="G64" s="47">
        <f>IF(ISBLANK(F64),"  ",IF(F80&gt;0,F64/F80,IF(F64&gt;0,1,0)))</f>
        <v>1.8878276288057317E-2</v>
      </c>
      <c r="H64" s="160">
        <v>0</v>
      </c>
      <c r="I64" s="41">
        <v>0</v>
      </c>
      <c r="J64" s="171">
        <v>1516022</v>
      </c>
      <c r="K64" s="42">
        <v>1</v>
      </c>
      <c r="L64" s="183">
        <f t="shared" si="7"/>
        <v>1516022</v>
      </c>
      <c r="M64" s="47">
        <f>IF(ISBLANK(L64),"  ",IF(L80&gt;0,L64/L80,IF(L64&gt;0,1,0)))</f>
        <v>6.0839293372029687E-3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2896616.5100000007</v>
      </c>
      <c r="E66" s="42">
        <v>1</v>
      </c>
      <c r="F66" s="182">
        <f t="shared" si="8"/>
        <v>2896616.5100000007</v>
      </c>
      <c r="G66" s="47">
        <f>IF(ISBLANK(F66),"  ",IF(F80&gt;0,F66/F80,IF(F66&gt;0,1,0)))</f>
        <v>1.3448626621511367E-2</v>
      </c>
      <c r="H66" s="197">
        <v>0</v>
      </c>
      <c r="I66" s="41">
        <v>0</v>
      </c>
      <c r="J66" s="172">
        <v>5349733</v>
      </c>
      <c r="K66" s="42">
        <v>1</v>
      </c>
      <c r="L66" s="182">
        <f t="shared" si="7"/>
        <v>5349733</v>
      </c>
      <c r="M66" s="47">
        <f>IF(ISBLANK(L66),"  ",IF(L80&gt;0,L66/L80,IF(L66&gt;0,1,0)))</f>
        <v>2.1468948039608166E-2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22887502.060000002</v>
      </c>
      <c r="E67" s="42">
        <v>1</v>
      </c>
      <c r="F67" s="182">
        <f t="shared" si="8"/>
        <v>22887502.060000002</v>
      </c>
      <c r="G67" s="47">
        <f>IF(ISBLANK(F67),"  ",IF(F80&gt;0,F67/F80,IF(F67&gt;0,1,0)))</f>
        <v>0.10626379724115161</v>
      </c>
      <c r="H67" s="197">
        <v>0</v>
      </c>
      <c r="I67" s="41">
        <v>0</v>
      </c>
      <c r="J67" s="172">
        <v>19981410</v>
      </c>
      <c r="K67" s="42">
        <v>1</v>
      </c>
      <c r="L67" s="182">
        <f t="shared" si="7"/>
        <v>19981410</v>
      </c>
      <c r="M67" s="47">
        <f>IF(ISBLANK(L67),"  ",IF(L80&gt;0,L67/L80,IF(L67&gt;0,1,0)))</f>
        <v>8.0187151965921841E-2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560969.5199999999</v>
      </c>
      <c r="E68" s="42">
        <v>1</v>
      </c>
      <c r="F68" s="182">
        <f t="shared" si="8"/>
        <v>560969.5199999999</v>
      </c>
      <c r="G68" s="47">
        <f>IF(ISBLANK(F68),"  ",IF(F80&gt;0,F68/F80,IF(F68&gt;0,1,0)))</f>
        <v>2.6045110198341203E-3</v>
      </c>
      <c r="H68" s="197">
        <v>0</v>
      </c>
      <c r="I68" s="41">
        <v>0</v>
      </c>
      <c r="J68" s="172">
        <v>615376</v>
      </c>
      <c r="K68" s="42">
        <v>1</v>
      </c>
      <c r="L68" s="182">
        <f t="shared" si="7"/>
        <v>615376</v>
      </c>
      <c r="M68" s="47">
        <f>IF(ISBLANK(L68),"  ",IF(L80&gt;0,L68/L80,IF(L68&gt;0,1,0)))</f>
        <v>2.4695578954728979E-3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1120580.29</v>
      </c>
      <c r="E69" s="42">
        <v>1</v>
      </c>
      <c r="F69" s="182">
        <f t="shared" si="8"/>
        <v>1120580.29</v>
      </c>
      <c r="G69" s="47">
        <f>IF(ISBLANK(F69),"  ",IF(F80&gt;0,F69/F80,IF(F69&gt;0,1,0)))</f>
        <v>5.2027135340863345E-3</v>
      </c>
      <c r="H69" s="197">
        <v>0</v>
      </c>
      <c r="I69" s="41">
        <v>0</v>
      </c>
      <c r="J69" s="172">
        <v>204740</v>
      </c>
      <c r="K69" s="42">
        <v>1</v>
      </c>
      <c r="L69" s="182">
        <f t="shared" si="7"/>
        <v>204740</v>
      </c>
      <c r="M69" s="47">
        <f>IF(ISBLANK(L69),"  ",IF(L80&gt;0,L69/L80,IF(L69&gt;0,1,0)))</f>
        <v>8.2163958867281328E-4</v>
      </c>
      <c r="N69" s="24"/>
    </row>
    <row r="70" spans="1:14" ht="15" customHeight="1" x14ac:dyDescent="0.2">
      <c r="A70" s="67" t="s">
        <v>63</v>
      </c>
      <c r="B70" s="197">
        <v>3617428.91</v>
      </c>
      <c r="C70" s="41">
        <v>0.71774935972820342</v>
      </c>
      <c r="D70" s="172">
        <v>1422532.27</v>
      </c>
      <c r="E70" s="42">
        <v>0.29125023673142136</v>
      </c>
      <c r="F70" s="182">
        <f t="shared" si="8"/>
        <v>5039961.18</v>
      </c>
      <c r="G70" s="47">
        <f>IF(ISBLANK(F70),"  ",IF(F80&gt;0,F70/F80,IF(F70&gt;0,1,0)))</f>
        <v>2.3399906705886941E-2</v>
      </c>
      <c r="H70" s="197">
        <v>4884227</v>
      </c>
      <c r="I70" s="41">
        <v>0.92917394492103722</v>
      </c>
      <c r="J70" s="172">
        <v>372299</v>
      </c>
      <c r="K70" s="42">
        <v>7.0826055078962794E-2</v>
      </c>
      <c r="L70" s="182">
        <f t="shared" si="7"/>
        <v>5256526</v>
      </c>
      <c r="M70" s="47">
        <f>IF(ISBLANK(L70),"  ",IF(L80&gt;0,L70/L80,IF(L70&gt;0,1,0)))</f>
        <v>2.1094900168447537E-2</v>
      </c>
      <c r="N70" s="24"/>
    </row>
    <row r="71" spans="1:14" s="64" customFormat="1" ht="15" customHeight="1" x14ac:dyDescent="0.25">
      <c r="A71" s="78" t="s">
        <v>64</v>
      </c>
      <c r="B71" s="166">
        <v>96872098.50999999</v>
      </c>
      <c r="C71" s="157">
        <v>0.68249959649292014</v>
      </c>
      <c r="D71" s="176">
        <v>45065126.079999998</v>
      </c>
      <c r="E71" s="60">
        <v>0.46520232910406945</v>
      </c>
      <c r="F71" s="166">
        <f>F70+F69+F68+F67+F66+F65+F64+F63+F62+F61+F60</f>
        <v>141937224.59</v>
      </c>
      <c r="G71" s="61">
        <f>IF(ISBLANK(F71),"  ",IF(F80&gt;0,F71/F80,IF(F71&gt;0,1,0)))</f>
        <v>0.65899670550607725</v>
      </c>
      <c r="H71" s="166">
        <v>96872099</v>
      </c>
      <c r="I71" s="157">
        <v>0.70875397068210944</v>
      </c>
      <c r="J71" s="176">
        <v>39807345.5</v>
      </c>
      <c r="K71" s="60">
        <v>0.29124602931789056</v>
      </c>
      <c r="L71" s="166">
        <f>L70+L69+L68+L67+L66+L65+L64+L63+L62+L61+L60</f>
        <v>136679444.5</v>
      </c>
      <c r="M71" s="61">
        <f>IF(ISBLANK(L71),"  ",IF(L80&gt;0,L71/L80,IF(L71&gt;0,1,0)))</f>
        <v>0.5485066062274524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22999520.640000001</v>
      </c>
      <c r="E76" s="42">
        <v>1</v>
      </c>
      <c r="F76" s="181">
        <f>D76+B76</f>
        <v>22999520.640000001</v>
      </c>
      <c r="G76" s="43">
        <f>IF(ISBLANK(F76),"  ",IF(F80&gt;0,F76/F80,IF(F76&gt;0,1,0)))</f>
        <v>0.1067838854378083</v>
      </c>
      <c r="H76" s="196">
        <v>0</v>
      </c>
      <c r="I76" s="41">
        <v>0</v>
      </c>
      <c r="J76" s="175">
        <v>25000000</v>
      </c>
      <c r="K76" s="42">
        <v>1</v>
      </c>
      <c r="L76" s="181">
        <f>J76+H76</f>
        <v>25000000</v>
      </c>
      <c r="M76" s="43">
        <f>IF(ISBLANK(L76),"  ",IF(L80&gt;0,L76/L80,IF(L76&gt;0,1,0)))</f>
        <v>0.10032719408430367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26620394.899999999</v>
      </c>
      <c r="E77" s="42">
        <v>1</v>
      </c>
      <c r="F77" s="182">
        <f>D77+B77</f>
        <v>26620394.899999999</v>
      </c>
      <c r="G77" s="47">
        <f>IF(ISBLANK(F77),"  ",IF(F80&gt;0,F77/F80,IF(F77&gt;0,1,0)))</f>
        <v>0.12359514982094931</v>
      </c>
      <c r="H77" s="197">
        <v>0</v>
      </c>
      <c r="I77" s="41">
        <v>0</v>
      </c>
      <c r="J77" s="172">
        <v>56436350.960000001</v>
      </c>
      <c r="K77" s="42">
        <v>1</v>
      </c>
      <c r="L77" s="182">
        <f>J77+H77</f>
        <v>56436350.960000001</v>
      </c>
      <c r="M77" s="47">
        <f>IF(ISBLANK(L77),"  ",IF(L80&gt;0,L77/L80,IF(L77&gt;0,1,0)))</f>
        <v>0.2264840294469519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49619915.539999999</v>
      </c>
      <c r="E78" s="60">
        <v>1</v>
      </c>
      <c r="F78" s="191">
        <f>F77+F76+F75+F74+F73</f>
        <v>49619915.539999999</v>
      </c>
      <c r="G78" s="61">
        <f>IF(ISBLANK(F78),"  ",IF(F80&gt;0,F78/F80,IF(F78&gt;0,1,0)))</f>
        <v>0.23037903525875761</v>
      </c>
      <c r="H78" s="167">
        <v>0</v>
      </c>
      <c r="I78" s="157">
        <v>0</v>
      </c>
      <c r="J78" s="177">
        <v>81436350.960000008</v>
      </c>
      <c r="K78" s="60">
        <v>1</v>
      </c>
      <c r="L78" s="191">
        <f>L77+L76+L75+L74+L73</f>
        <v>81436350.960000008</v>
      </c>
      <c r="M78" s="61">
        <f>IF(ISBLANK(L78),"  ",IF(L80&gt;0,L78/L80,IF(L78&gt;0,1,0)))</f>
        <v>0.32681122353125558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120698773.50999999</v>
      </c>
      <c r="C80" s="83">
        <v>0.56038924483322661</v>
      </c>
      <c r="D80" s="168">
        <v>94685041.620000005</v>
      </c>
      <c r="E80" s="83">
        <v>0.43961075516677339</v>
      </c>
      <c r="F80" s="168">
        <f>F78+F71+F50+F43+F52+F51+F79</f>
        <v>215383815.13</v>
      </c>
      <c r="G80" s="84">
        <f>IF(ISBLANK(F80),"  ",IF(F80&gt;0,F80/F80,IF(F80&gt;0,1,0)))</f>
        <v>1</v>
      </c>
      <c r="H80" s="168">
        <v>127940986</v>
      </c>
      <c r="I80" s="83">
        <v>0.51343840535036711</v>
      </c>
      <c r="J80" s="168">
        <v>121243696.46000001</v>
      </c>
      <c r="K80" s="83">
        <v>0.48656159464963289</v>
      </c>
      <c r="L80" s="168">
        <f>L78+L71+L50+L43+L52+L51+L79</f>
        <v>249184682.46000001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C76" sqref="C76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BOR!B13+LUMCON!B13+LOSFA!B13+'ULS Summary'!B13+'LSU Summary'!B13+SUSummary!B13+LCTCSummary!B13</f>
        <v>959400127</v>
      </c>
      <c r="C13" s="41">
        <f t="shared" ref="C13:C80" si="0">IF(ISBLANK(B13),"  ",IF(F13&gt;0,B13/F13,IF(B13&gt;0,1,0)))</f>
        <v>1</v>
      </c>
      <c r="D13" s="169">
        <f>BOR!D13+LUMCON!D13+LOSFA!D13+'ULS Summary'!D13+'LSU Summary'!D13+SUSummary!D13+LCTCSummary!D13</f>
        <v>0</v>
      </c>
      <c r="E13" s="42">
        <f>IF(ISBLANK(D13),"  ",IF(F13&gt;0,D13/F13,IF(D13&gt;0,1,0)))</f>
        <v>0</v>
      </c>
      <c r="F13" s="178">
        <f>D13+B13</f>
        <v>959400127</v>
      </c>
      <c r="G13" s="43">
        <f>IF(ISBLANK(F13),"  ",IF(F80&gt;0,F13/F80,IF(F13&gt;0,1,0)))</f>
        <v>0.16461245518995432</v>
      </c>
      <c r="H13" s="158">
        <f>BOR!H13+LUMCON!H13+LOSFA!H13+'ULS Summary'!H13+'LSU Summary'!H13+SUSummary!H13+LCTCSummary!H13</f>
        <v>1170666970.7</v>
      </c>
      <c r="I13" s="41">
        <f>IF(ISBLANK(H13),"  ",IF(L13&gt;0,H13/L13,IF(H13&gt;0,1,0)))</f>
        <v>1</v>
      </c>
      <c r="J13" s="169">
        <f>BOR!J13+LUMCON!J13+LOSFA!J13+'ULS Summary'!J13+'LSU Summary'!J13+SUSummary!J13+LCTCSummary!J13</f>
        <v>0</v>
      </c>
      <c r="K13" s="42">
        <f>IF(ISBLANK(J13),"  ",IF(L13&gt;0,J13/L13,IF(J13&gt;0,1,0)))</f>
        <v>0</v>
      </c>
      <c r="L13" s="178">
        <f t="shared" ref="L13:L34" si="1">J13+H13</f>
        <v>1170666970.7</v>
      </c>
      <c r="M13" s="44">
        <f>IF(ISBLANK(L13),"  ",IF(L80&gt;0,L13/L80,IF(L13&gt;0,1,0)))</f>
        <v>0.18744618343043007</v>
      </c>
      <c r="N13" s="24"/>
    </row>
    <row r="14" spans="1:17" ht="15" customHeight="1" x14ac:dyDescent="0.2">
      <c r="A14" s="10" t="s">
        <v>13</v>
      </c>
      <c r="B14" s="158">
        <f>BOR!B14+LUMCON!B14+LOSFA!B14+'ULS Summary'!B14+'LSU Summary'!B14+SUSummary!B14+LCTCSummary!B14</f>
        <v>0</v>
      </c>
      <c r="C14" s="45">
        <f t="shared" si="0"/>
        <v>0</v>
      </c>
      <c r="D14" s="169">
        <f>BOR!D14+LUMCON!D14+LOSFA!D14+'ULS Summary'!D14+'LSU Summary'!D14+SUSummary!D14+LCTCSummary!D14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BOR!H14+LUMCON!H14+LOSFA!H14+'ULS Summary'!H14+'LSU Summary'!H14+SUSummary!H14+LCTCSummary!H14</f>
        <v>0</v>
      </c>
      <c r="I14" s="45">
        <f>IF(ISBLANK(H14),"  ",IF(L14&gt;0,H14/L14,IF(H14&gt;0,1,0)))</f>
        <v>0</v>
      </c>
      <c r="J14" s="169">
        <f>BOR!J14+LUMCON!J14+LOSFA!J14+'ULS Summary'!J14+'LSU Summary'!J14+SUSummary!J14+LCTCSummary!J14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9">
        <f>BOR!B15+LUMCON!B15+LOSFA!B15+'ULS Summary'!B15+'LSU Summary'!B15+SUSummary!B15+LCTCSummary!B15</f>
        <v>149494080.34</v>
      </c>
      <c r="C15" s="48">
        <f t="shared" si="0"/>
        <v>0.99858105698534905</v>
      </c>
      <c r="D15" s="170">
        <f>BOR!D15+LUMCON!D15+LOSFA!D15+'ULS Summary'!D15+'LSU Summary'!D15+SUSummary!D15+LCTCSummary!D15</f>
        <v>212425</v>
      </c>
      <c r="E15" s="49">
        <f>IF(ISBLANK(D15),"  ",IF(F15&gt;0,D15/F15,IF(D15&gt;0,1,0)))</f>
        <v>1.4189430146509623E-3</v>
      </c>
      <c r="F15" s="180">
        <f>D15+B15</f>
        <v>149706505.34</v>
      </c>
      <c r="G15" s="50">
        <f>IF(ISBLANK(F15),"  ",IF(F80&gt;0,F15/F80,IF(F15&gt;0,1,0)))</f>
        <v>2.5686420825255327E-2</v>
      </c>
      <c r="H15" s="159">
        <f>BOR!H15+LUMCON!H15+LOSFA!H15+'ULS Summary'!H15+'LSU Summary'!H15+SUSummary!H15+LCTCSummary!H15</f>
        <v>147950722.69999999</v>
      </c>
      <c r="I15" s="48">
        <f>IF(ISBLANK(H15),"  ",IF(L15&gt;0,H15/L15,IF(H15&gt;0,1,0)))</f>
        <v>0.99797640109581742</v>
      </c>
      <c r="J15" s="170">
        <f>BOR!J15+LUMCON!J15+LOSFA!J15+'ULS Summary'!J15+'LSU Summary'!J15+SUSummary!J15+LCTCSummary!J15</f>
        <v>300000</v>
      </c>
      <c r="K15" s="49">
        <f>IF(ISBLANK(J15),"  ",IF(L15&gt;0,J15/L15,IF(J15&gt;0,1,0)))</f>
        <v>2.0235989041826104E-3</v>
      </c>
      <c r="L15" s="180">
        <f t="shared" si="1"/>
        <v>148250722.69999999</v>
      </c>
      <c r="M15" s="50">
        <f>IF(ISBLANK(L15),"  ",IF(L80&gt;0,L15/L80,IF(L15&gt;0,1,0)))</f>
        <v>2.3737777571619344E-2</v>
      </c>
      <c r="N15" s="24"/>
    </row>
    <row r="16" spans="1:17" ht="15" customHeight="1" x14ac:dyDescent="0.2">
      <c r="A16" s="51" t="s">
        <v>15</v>
      </c>
      <c r="B16" s="158">
        <f>BOR!B16+LUMCON!B16+LOSFA!B16+'ULS Summary'!B16+'LSU Summary'!B16+SUSummary!B16+LCTCSummary!B16</f>
        <v>44917.32</v>
      </c>
      <c r="C16" s="41">
        <f t="shared" si="0"/>
        <v>1</v>
      </c>
      <c r="D16" s="169">
        <f>BOR!D16+LUMCON!D16+LOSFA!D16+'ULS Summary'!D16+'LSU Summary'!D16+SUSummary!D16+LCTCSummary!D16</f>
        <v>0</v>
      </c>
      <c r="E16" s="42">
        <f>IF(ISBLANK(D16),"  ",IF(F16&gt;0,D16/F16,IF(D16&gt;0,1,0)))</f>
        <v>0</v>
      </c>
      <c r="F16" s="181">
        <f t="shared" ref="F16:F42" si="2">D16+B16</f>
        <v>44917.32</v>
      </c>
      <c r="G16" s="43">
        <f>IF(ISBLANK(F16),"  ",IF(F80&gt;0,F16/F80,IF(F16&gt;0,1,0)))</f>
        <v>7.7068473493675473E-6</v>
      </c>
      <c r="H16" s="158">
        <f>BOR!H16+LUMCON!H16+LOSFA!H16+'ULS Summary'!H16+'LSU Summary'!H16+SUSummary!H16+LCTCSummary!H16</f>
        <v>4280000</v>
      </c>
      <c r="I16" s="41">
        <f t="shared" ref="I16:I34" si="3">IF(ISBLANK(H16),"  ",IF(L16&gt;0,H16/L16,IF(H16&gt;0,1,0)))</f>
        <v>1</v>
      </c>
      <c r="J16" s="169">
        <f>BOR!J16+LUMCON!J16+LOSFA!J16+'ULS Summary'!J16+'LSU Summary'!J16+SUSummary!J16+LCTCSummary!J16</f>
        <v>0</v>
      </c>
      <c r="K16" s="42">
        <f t="shared" ref="K16:K34" si="4">IF(ISBLANK(J16),"  ",IF(L16&gt;0,J16/L16,IF(J16&gt;0,1,0)))</f>
        <v>0</v>
      </c>
      <c r="L16" s="181">
        <f t="shared" si="1"/>
        <v>4280000</v>
      </c>
      <c r="M16" s="43">
        <f>IF(ISBLANK(L16),"  ",IF(L80&gt;0,L16/L80,IF(L16&gt;0,1,0)))</f>
        <v>6.8530990039167479E-4</v>
      </c>
      <c r="N16" s="24"/>
    </row>
    <row r="17" spans="1:14" ht="15" customHeight="1" x14ac:dyDescent="0.2">
      <c r="A17" s="52" t="s">
        <v>16</v>
      </c>
      <c r="B17" s="158">
        <f>BOR!B17+LUMCON!B17+LOSFA!B17+'ULS Summary'!B17+'LSU Summary'!B17+SUSummary!B17+LCTCSummary!B17</f>
        <v>37083301</v>
      </c>
      <c r="C17" s="45">
        <f t="shared" si="0"/>
        <v>1</v>
      </c>
      <c r="D17" s="169">
        <f>BOR!D17+LUMCON!D17+LOSFA!D17+'ULS Summary'!D17+'LSU Summary'!D17+SUSummary!D17+LCTCSummary!D17</f>
        <v>0</v>
      </c>
      <c r="E17" s="42">
        <f t="shared" ref="E17:E34" si="5">IF(ISBLANK(D17),"  ",IF(F17&gt;0,D17/F17,IF(D17&gt;0,1,0)))</f>
        <v>0</v>
      </c>
      <c r="F17" s="182">
        <f t="shared" si="2"/>
        <v>37083301</v>
      </c>
      <c r="G17" s="47">
        <f>IF(ISBLANK(F17),"  ",IF(F80&gt;0,F17/F80,IF(F17&gt;0,1,0)))</f>
        <v>6.3626979529867083E-3</v>
      </c>
      <c r="H17" s="158">
        <f>BOR!H17+LUMCON!H17+LOSFA!H17+'ULS Summary'!H17+'LSU Summary'!H17+SUSummary!H17+LCTCSummary!H17</f>
        <v>37495468.700000003</v>
      </c>
      <c r="I17" s="45">
        <f t="shared" si="3"/>
        <v>1</v>
      </c>
      <c r="J17" s="169">
        <f>BOR!J17+LUMCON!J17+LOSFA!J17+'ULS Summary'!J17+'LSU Summary'!J17+SUSummary!J17+LCTCSummary!J17</f>
        <v>0</v>
      </c>
      <c r="K17" s="46">
        <f t="shared" si="4"/>
        <v>0</v>
      </c>
      <c r="L17" s="182">
        <f t="shared" si="1"/>
        <v>37495468.700000003</v>
      </c>
      <c r="M17" s="47">
        <f>IF(ISBLANK(L17),"  ",IF(L80&gt;0,L17/L80,IF(L17&gt;0,1,0)))</f>
        <v>6.0037420373682624E-3</v>
      </c>
      <c r="N17" s="24"/>
    </row>
    <row r="18" spans="1:14" ht="15" customHeight="1" x14ac:dyDescent="0.2">
      <c r="A18" s="52" t="s">
        <v>17</v>
      </c>
      <c r="B18" s="158">
        <f>BOR!B18+LUMCON!B18+LOSFA!B18+'ULS Summary'!B18+'LSU Summary'!B18+SUSummary!B18+LCTCSummary!B18</f>
        <v>6765687</v>
      </c>
      <c r="C18" s="45">
        <f t="shared" si="0"/>
        <v>1</v>
      </c>
      <c r="D18" s="169">
        <f>BOR!D18+LUMCON!D18+LOSFA!D18+'ULS Summary'!D18+'LSU Summary'!D18+SUSummary!D18+LCTCSummary!D18</f>
        <v>0</v>
      </c>
      <c r="E18" s="42">
        <f t="shared" si="5"/>
        <v>0</v>
      </c>
      <c r="F18" s="182">
        <f t="shared" si="2"/>
        <v>6765687</v>
      </c>
      <c r="G18" s="47">
        <f>IF(ISBLANK(F18),"  ",IF(F80&gt;0,F18/F80,IF(F18&gt;0,1,0)))</f>
        <v>1.1608465714918093E-3</v>
      </c>
      <c r="H18" s="158">
        <f>BOR!H18+LUMCON!H18+LOSFA!H18+'ULS Summary'!H18+'LSU Summary'!H18+SUSummary!H18+LCTCSummary!H18</f>
        <v>6572434</v>
      </c>
      <c r="I18" s="45">
        <f t="shared" si="3"/>
        <v>1</v>
      </c>
      <c r="J18" s="169">
        <f>BOR!J18+LUMCON!J18+LOSFA!J18+'ULS Summary'!J18+'LSU Summary'!J18+SUSummary!J18+LCTCSummary!J18</f>
        <v>0</v>
      </c>
      <c r="K18" s="46">
        <f t="shared" si="4"/>
        <v>0</v>
      </c>
      <c r="L18" s="182">
        <f t="shared" si="1"/>
        <v>6572434</v>
      </c>
      <c r="M18" s="47">
        <f>IF(ISBLANK(L18),"  ",IF(L80&gt;0,L18/L80,IF(L18&gt;0,1,0)))</f>
        <v>1.0523724509044058E-3</v>
      </c>
      <c r="N18" s="24"/>
    </row>
    <row r="19" spans="1:14" ht="15" customHeight="1" x14ac:dyDescent="0.2">
      <c r="A19" s="52" t="s">
        <v>18</v>
      </c>
      <c r="B19" s="158">
        <f>BOR!B19+LUMCON!B19+LOSFA!B19+'ULS Summary'!B19+'LSU Summary'!B19+SUSummary!B19+LCTCSummary!B19</f>
        <v>314851</v>
      </c>
      <c r="C19" s="45">
        <f t="shared" si="0"/>
        <v>1</v>
      </c>
      <c r="D19" s="169">
        <f>BOR!D19+LUMCON!D19+LOSFA!D19+'ULS Summary'!D19+'LSU Summary'!D19+SUSummary!D19+LCTCSummary!D19</f>
        <v>0</v>
      </c>
      <c r="E19" s="42">
        <f t="shared" si="5"/>
        <v>0</v>
      </c>
      <c r="F19" s="182">
        <f t="shared" si="2"/>
        <v>314851</v>
      </c>
      <c r="G19" s="47">
        <f>IF(ISBLANK(F19),"  ",IF(F80&gt;0,F19/F80,IF(F19&gt;0,1,0)))</f>
        <v>5.402166903091551E-5</v>
      </c>
      <c r="H19" s="158">
        <f>BOR!H19+LUMCON!H19+LOSFA!H19+'ULS Summary'!H19+'LSU Summary'!H19+SUSummary!H19+LCTCSummary!H19</f>
        <v>311584</v>
      </c>
      <c r="I19" s="45">
        <f t="shared" si="3"/>
        <v>1</v>
      </c>
      <c r="J19" s="169">
        <f>BOR!J19+LUMCON!J19+LOSFA!J19+'ULS Summary'!J19+'LSU Summary'!J19+SUSummary!J19+LCTCSummary!J19</f>
        <v>0</v>
      </c>
      <c r="K19" s="46">
        <f t="shared" si="4"/>
        <v>0</v>
      </c>
      <c r="L19" s="182">
        <f t="shared" si="1"/>
        <v>311584</v>
      </c>
      <c r="M19" s="47">
        <f>IF(ISBLANK(L19),"  ",IF(L80&gt;0,L19/L80,IF(L19&gt;0,1,0)))</f>
        <v>4.9890560748513925E-5</v>
      </c>
      <c r="N19" s="24"/>
    </row>
    <row r="20" spans="1:14" ht="15" customHeight="1" x14ac:dyDescent="0.2">
      <c r="A20" s="52" t="s">
        <v>19</v>
      </c>
      <c r="B20" s="158">
        <f>BOR!B20+LUMCON!B20+LOSFA!B20+'ULS Summary'!B20+'LSU Summary'!B20+SUSummary!B20+LCTCSummary!B20</f>
        <v>2178837</v>
      </c>
      <c r="C20" s="45">
        <f t="shared" si="0"/>
        <v>1</v>
      </c>
      <c r="D20" s="169">
        <f>BOR!D20+LUMCON!D20+LOSFA!D20+'ULS Summary'!D20+'LSU Summary'!D20+SUSummary!D20+LCTCSummary!D20</f>
        <v>0</v>
      </c>
      <c r="E20" s="42">
        <f t="shared" si="5"/>
        <v>0</v>
      </c>
      <c r="F20" s="182">
        <f>D20+B20</f>
        <v>2178837</v>
      </c>
      <c r="G20" s="47">
        <f>IF(ISBLANK(F20),"  ",IF(F80&gt;0,F20/F80,IF(F20&gt;0,1,0)))</f>
        <v>3.7384163075967E-4</v>
      </c>
      <c r="H20" s="158">
        <f>BOR!H20+LUMCON!H20+LOSFA!H20+'ULS Summary'!H20+'LSU Summary'!H20+SUSummary!H20+LCTCSummary!H20</f>
        <v>1725017</v>
      </c>
      <c r="I20" s="45">
        <f t="shared" si="3"/>
        <v>1</v>
      </c>
      <c r="J20" s="169">
        <f>BOR!J20+LUMCON!J20+LOSFA!J20+'ULS Summary'!J20+'LSU Summary'!J20+SUSummary!J20+LCTCSummary!J20</f>
        <v>0</v>
      </c>
      <c r="K20" s="46">
        <f t="shared" si="4"/>
        <v>0</v>
      </c>
      <c r="L20" s="182">
        <f t="shared" si="1"/>
        <v>1725017</v>
      </c>
      <c r="M20" s="47">
        <f>IF(ISBLANK(L20),"  ",IF(L80&gt;0,L20/L80,IF(L20&gt;0,1,0)))</f>
        <v>2.7620823094484713E-4</v>
      </c>
      <c r="N20" s="24"/>
    </row>
    <row r="21" spans="1:14" ht="15" customHeight="1" x14ac:dyDescent="0.2">
      <c r="A21" s="52" t="s">
        <v>20</v>
      </c>
      <c r="B21" s="158">
        <f>BOR!B21+LUMCON!B21+LOSFA!B21+'ULS Summary'!B21+'LSU Summary'!B21+SUSummary!B21+LCTCSummary!B21</f>
        <v>50000</v>
      </c>
      <c r="C21" s="45">
        <f t="shared" si="0"/>
        <v>1</v>
      </c>
      <c r="D21" s="169">
        <f>BOR!D21+LUMCON!D21+LOSFA!D21+'ULS Summary'!D21+'LSU Summary'!D21+SUSummary!D21+LCTCSummary!D21</f>
        <v>0</v>
      </c>
      <c r="E21" s="42">
        <f t="shared" si="5"/>
        <v>0</v>
      </c>
      <c r="F21" s="182">
        <f t="shared" si="2"/>
        <v>50000</v>
      </c>
      <c r="G21" s="47">
        <f>IF(ISBLANK(F21),"  ",IF(F80&gt;0,F21/F80,IF(F21&gt;0,1,0)))</f>
        <v>8.5789260683490769E-6</v>
      </c>
      <c r="H21" s="158">
        <f>BOR!H21+LUMCON!H21+LOSFA!H21+'ULS Summary'!H21+'LSU Summary'!H21+SUSummary!H21+LCTCSummary!H21</f>
        <v>50000</v>
      </c>
      <c r="I21" s="45">
        <f t="shared" si="3"/>
        <v>1</v>
      </c>
      <c r="J21" s="169">
        <f>BOR!J21+LUMCON!J21+LOSFA!J21+'ULS Summary'!J21+'LSU Summary'!J21+SUSummary!J21+LCTCSummary!J21</f>
        <v>0</v>
      </c>
      <c r="K21" s="46">
        <f t="shared" si="4"/>
        <v>0</v>
      </c>
      <c r="L21" s="182">
        <f t="shared" si="1"/>
        <v>50000</v>
      </c>
      <c r="M21" s="47">
        <f>IF(ISBLANK(L21),"  ",IF(L80&gt;0,L21/L80,IF(L21&gt;0,1,0)))</f>
        <v>8.0059567802765753E-6</v>
      </c>
      <c r="N21" s="24"/>
    </row>
    <row r="22" spans="1:14" ht="15" customHeight="1" x14ac:dyDescent="0.2">
      <c r="A22" s="52" t="s">
        <v>21</v>
      </c>
      <c r="B22" s="158">
        <f>BOR!B22+LUMCON!B22+LOSFA!B22+'ULS Summary'!B22+'LSU Summary'!B22+SUSummary!B22+LCTCSummary!B22</f>
        <v>750000</v>
      </c>
      <c r="C22" s="45">
        <f t="shared" si="0"/>
        <v>1</v>
      </c>
      <c r="D22" s="169">
        <f>BOR!D22+LUMCON!D22+LOSFA!D22+'ULS Summary'!D22+'LSU Summary'!D22+SUSummary!D22+LCTCSummary!D22</f>
        <v>0</v>
      </c>
      <c r="E22" s="42">
        <f t="shared" si="5"/>
        <v>0</v>
      </c>
      <c r="F22" s="182">
        <f t="shared" si="2"/>
        <v>750000</v>
      </c>
      <c r="G22" s="47">
        <f>IF(ISBLANK(F22),"  ",IF(F80&gt;0,F22/F80,IF(F22&gt;0,1,0)))</f>
        <v>1.2868389102523617E-4</v>
      </c>
      <c r="H22" s="158">
        <f>BOR!H22+LUMCON!H22+LOSFA!H22+'ULS Summary'!H22+'LSU Summary'!H22+SUSummary!H22+LCTCSummary!H22</f>
        <v>750000</v>
      </c>
      <c r="I22" s="45">
        <f t="shared" si="3"/>
        <v>1</v>
      </c>
      <c r="J22" s="169">
        <f>BOR!J22+LUMCON!J22+LOSFA!J22+'ULS Summary'!J22+'LSU Summary'!J22+SUSummary!J22+LCTCSummary!J22</f>
        <v>0</v>
      </c>
      <c r="K22" s="46">
        <f t="shared" si="4"/>
        <v>0</v>
      </c>
      <c r="L22" s="182">
        <f t="shared" si="1"/>
        <v>750000</v>
      </c>
      <c r="M22" s="47">
        <f>IF(ISBLANK(L22),"  ",IF(L80&gt;0,L22/L80,IF(L22&gt;0,1,0)))</f>
        <v>1.2008935170414861E-4</v>
      </c>
      <c r="N22" s="24"/>
    </row>
    <row r="23" spans="1:14" ht="15" customHeight="1" x14ac:dyDescent="0.2">
      <c r="A23" s="52" t="s">
        <v>22</v>
      </c>
      <c r="B23" s="158">
        <f>BOR!B23+LUMCON!B23+LOSFA!B23+'ULS Summary'!B23+'LSU Summary'!B23+SUSummary!B23+LCTCSummary!B23</f>
        <v>750000</v>
      </c>
      <c r="C23" s="45">
        <f t="shared" si="0"/>
        <v>1</v>
      </c>
      <c r="D23" s="169">
        <f>BOR!D23+LUMCON!D23+LOSFA!D23+'ULS Summary'!D23+'LSU Summary'!D23+SUSummary!D23+LCTCSummary!D23</f>
        <v>0</v>
      </c>
      <c r="E23" s="42">
        <f t="shared" si="5"/>
        <v>0</v>
      </c>
      <c r="F23" s="182">
        <f t="shared" si="2"/>
        <v>750000</v>
      </c>
      <c r="G23" s="47">
        <f>IF(ISBLANK(F23),"  ",IF(F80&gt;0,F23/F80,IF(F23&gt;0,1,0)))</f>
        <v>1.2868389102523617E-4</v>
      </c>
      <c r="H23" s="158">
        <f>BOR!H23+LUMCON!H23+LOSFA!H23+'ULS Summary'!H23+'LSU Summary'!H23+SUSummary!H23+LCTCSummary!H23</f>
        <v>750000</v>
      </c>
      <c r="I23" s="45">
        <f t="shared" si="3"/>
        <v>1</v>
      </c>
      <c r="J23" s="169">
        <f>BOR!J23+LUMCON!J23+LOSFA!J23+'ULS Summary'!J23+'LSU Summary'!J23+SUSummary!J23+LCTCSummary!J23</f>
        <v>0</v>
      </c>
      <c r="K23" s="46">
        <f t="shared" si="4"/>
        <v>0</v>
      </c>
      <c r="L23" s="182">
        <f t="shared" si="1"/>
        <v>750000</v>
      </c>
      <c r="M23" s="47">
        <f>IF(ISBLANK(L23),"  ",IF(L80&gt;0,L23/L80,IF(L23&gt;0,1,0)))</f>
        <v>1.2008935170414861E-4</v>
      </c>
      <c r="N23" s="24"/>
    </row>
    <row r="24" spans="1:14" ht="15" customHeight="1" x14ac:dyDescent="0.2">
      <c r="A24" s="52" t="s">
        <v>23</v>
      </c>
      <c r="B24" s="158">
        <f>BOR!B24+LUMCON!B24+LOSFA!B24+'ULS Summary'!B24+'LSU Summary'!B24+SUSummary!B24+LCTCSummary!B24</f>
        <v>3451512.37</v>
      </c>
      <c r="C24" s="45">
        <f t="shared" si="0"/>
        <v>1</v>
      </c>
      <c r="D24" s="169">
        <f>BOR!D24+LUMCON!D24+LOSFA!D24+'ULS Summary'!D24+'LSU Summary'!D24+SUSummary!D24+LCTCSummary!D24</f>
        <v>0</v>
      </c>
      <c r="E24" s="42">
        <f t="shared" si="5"/>
        <v>0</v>
      </c>
      <c r="F24" s="182">
        <f t="shared" si="2"/>
        <v>3451512.37</v>
      </c>
      <c r="G24" s="47">
        <f>IF(ISBLANK(F24),"  ",IF(F80&gt;0,F24/F80,IF(F24&gt;0,1,0)))</f>
        <v>5.922053889244462E-4</v>
      </c>
      <c r="H24" s="158">
        <f>BOR!H24+LUMCON!H24+LOSFA!H24+'ULS Summary'!H24+'LSU Summary'!H24+SUSummary!H24+LCTCSummary!H24</f>
        <v>3655956</v>
      </c>
      <c r="I24" s="45">
        <f t="shared" si="3"/>
        <v>1</v>
      </c>
      <c r="J24" s="169">
        <f>BOR!J24+LUMCON!J24+LOSFA!J24+'ULS Summary'!J24+'LSU Summary'!J24+SUSummary!J24+LCTCSummary!J24</f>
        <v>0</v>
      </c>
      <c r="K24" s="46">
        <f t="shared" si="4"/>
        <v>0</v>
      </c>
      <c r="L24" s="182">
        <f t="shared" si="1"/>
        <v>3655956</v>
      </c>
      <c r="M24" s="47">
        <f>IF(ISBLANK(L24),"  ",IF(L80&gt;0,L24/L80,IF(L24&gt;0,1,0)))</f>
        <v>5.8538851453185652E-4</v>
      </c>
      <c r="N24" s="24"/>
    </row>
    <row r="25" spans="1:14" ht="15" customHeight="1" x14ac:dyDescent="0.2">
      <c r="A25" s="52" t="s">
        <v>24</v>
      </c>
      <c r="B25" s="158">
        <f>BOR!B25+LUMCON!B25+LOSFA!B25+'ULS Summary'!B25+'LSU Summary'!B25+SUSummary!B25+LCTCSummary!B25</f>
        <v>210000</v>
      </c>
      <c r="C25" s="45">
        <f t="shared" si="0"/>
        <v>1</v>
      </c>
      <c r="D25" s="169">
        <f>BOR!D25+LUMCON!D25+LOSFA!D25+'ULS Summary'!D25+'LSU Summary'!D25+SUSummary!D25+LCTCSummary!D25</f>
        <v>0</v>
      </c>
      <c r="E25" s="42">
        <f t="shared" si="5"/>
        <v>0</v>
      </c>
      <c r="F25" s="182">
        <f t="shared" si="2"/>
        <v>210000</v>
      </c>
      <c r="G25" s="47">
        <f>IF(ISBLANK(F25),"  ",IF(F80&gt;0,F25/F80,IF(F25&gt;0,1,0)))</f>
        <v>3.6031489487066129E-5</v>
      </c>
      <c r="H25" s="158">
        <f>BOR!H25+LUMCON!H25+LOSFA!H25+'ULS Summary'!H25+'LSU Summary'!H25+SUSummary!H25+LCTCSummary!H25</f>
        <v>210000</v>
      </c>
      <c r="I25" s="45">
        <f t="shared" si="3"/>
        <v>1</v>
      </c>
      <c r="J25" s="169">
        <f>BOR!J25+LUMCON!J25+LOSFA!J25+'ULS Summary'!J25+'LSU Summary'!J25+SUSummary!J25+LCTCSummary!J25</f>
        <v>0</v>
      </c>
      <c r="K25" s="46">
        <f t="shared" si="4"/>
        <v>0</v>
      </c>
      <c r="L25" s="182">
        <f t="shared" si="1"/>
        <v>210000</v>
      </c>
      <c r="M25" s="47">
        <f>IF(ISBLANK(L25),"  ",IF(L80&gt;0,L25/L80,IF(L25&gt;0,1,0)))</f>
        <v>3.3625018477161611E-5</v>
      </c>
      <c r="N25" s="24"/>
    </row>
    <row r="26" spans="1:14" ht="15" customHeight="1" x14ac:dyDescent="0.2">
      <c r="A26" s="52" t="s">
        <v>25</v>
      </c>
      <c r="B26" s="158">
        <f>BOR!B26+LUMCON!B26+LOSFA!B26+'ULS Summary'!B26+'LSU Summary'!B26+SUSummary!B26+LCTCSummary!B26</f>
        <v>0</v>
      </c>
      <c r="C26" s="45">
        <f t="shared" si="0"/>
        <v>0</v>
      </c>
      <c r="D26" s="169">
        <f>BOR!D26+LUMCON!D26+LOSFA!D26+'ULS Summary'!D26+'LSU Summary'!D26+SUSummary!D26+LCTCSummary!D26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BOR!H26+LUMCON!H26+LOSFA!H26+'ULS Summary'!H26+'LSU Summary'!H26+SUSummary!H26+LCTCSummary!H26</f>
        <v>0</v>
      </c>
      <c r="I26" s="45">
        <f t="shared" si="3"/>
        <v>0</v>
      </c>
      <c r="J26" s="169">
        <f>BOR!J26+LUMCON!J26+LOSFA!J26+'ULS Summary'!J26+'LSU Summary'!J26+SUSummary!J26+LCTCSummary!J26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BOR!B27+LUMCON!B27+LOSFA!B27+'ULS Summary'!B27+'LSU Summary'!B27+SUSummary!B27+LCTCSummary!B27</f>
        <v>20143626</v>
      </c>
      <c r="C27" s="45">
        <f t="shared" si="0"/>
        <v>1</v>
      </c>
      <c r="D27" s="169">
        <f>BOR!D27+LUMCON!D27+LOSFA!D27+'ULS Summary'!D27+'LSU Summary'!D27+SUSummary!D27+LCTCSummary!D27</f>
        <v>0</v>
      </c>
      <c r="E27" s="42">
        <f t="shared" si="5"/>
        <v>0</v>
      </c>
      <c r="F27" s="182">
        <f t="shared" si="2"/>
        <v>20143626</v>
      </c>
      <c r="G27" s="47">
        <f>IF(ISBLANK(F27),"  ",IF(F80&gt;0,F27/F80,IF(F27&gt;0,1,0)))</f>
        <v>3.4562135640494852E-3</v>
      </c>
      <c r="H27" s="158">
        <f>BOR!H27+LUMCON!H27+LOSFA!H27+'ULS Summary'!H27+'LSU Summary'!H27+SUSummary!H27+LCTCSummary!H27</f>
        <v>22220000</v>
      </c>
      <c r="I27" s="45">
        <f t="shared" si="3"/>
        <v>1</v>
      </c>
      <c r="J27" s="169">
        <f>BOR!J27+LUMCON!J27+LOSFA!J27+'ULS Summary'!J27+'LSU Summary'!J27+SUSummary!J27+LCTCSummary!J27</f>
        <v>0</v>
      </c>
      <c r="K27" s="46">
        <f t="shared" si="4"/>
        <v>0</v>
      </c>
      <c r="L27" s="182">
        <f t="shared" si="1"/>
        <v>22220000</v>
      </c>
      <c r="M27" s="47">
        <f>IF(ISBLANK(L27),"  ",IF(L80&gt;0,L27/L80,IF(L27&gt;0,1,0)))</f>
        <v>3.5578471931549099E-3</v>
      </c>
      <c r="N27" s="24"/>
    </row>
    <row r="28" spans="1:14" ht="15" customHeight="1" x14ac:dyDescent="0.2">
      <c r="A28" s="53" t="s">
        <v>27</v>
      </c>
      <c r="B28" s="158">
        <f>BOR!B28+LUMCON!B28+LOSFA!B28+'ULS Summary'!B28+'LSU Summary'!B28+SUSummary!B28+LCTCSummary!B28</f>
        <v>17374</v>
      </c>
      <c r="C28" s="45">
        <f t="shared" si="0"/>
        <v>1</v>
      </c>
      <c r="D28" s="169">
        <f>BOR!D28+LUMCON!D28+LOSFA!D28+'ULS Summary'!D28+'LSU Summary'!D28+SUSummary!D28+LCTCSummary!D28</f>
        <v>0</v>
      </c>
      <c r="E28" s="42">
        <f t="shared" si="5"/>
        <v>0</v>
      </c>
      <c r="F28" s="182">
        <f t="shared" si="2"/>
        <v>17374</v>
      </c>
      <c r="G28" s="47">
        <f>IF(ISBLANK(F28),"  ",IF(F80&gt;0,F28/F80,IF(F28&gt;0,1,0)))</f>
        <v>2.9810052302299377E-6</v>
      </c>
      <c r="H28" s="158">
        <f>BOR!H28+LUMCON!H28+LOSFA!H28+'ULS Summary'!H28+'LSU Summary'!H28+SUSummary!H28+LCTCSummary!H28</f>
        <v>200000</v>
      </c>
      <c r="I28" s="45">
        <f t="shared" si="3"/>
        <v>1</v>
      </c>
      <c r="J28" s="169">
        <f>BOR!J28+LUMCON!J28+LOSFA!J28+'ULS Summary'!J28+'LSU Summary'!J28+SUSummary!J28+LCTCSummary!J28</f>
        <v>0</v>
      </c>
      <c r="K28" s="46">
        <f t="shared" si="4"/>
        <v>0</v>
      </c>
      <c r="L28" s="182">
        <f t="shared" si="1"/>
        <v>200000</v>
      </c>
      <c r="M28" s="47">
        <f>IF(ISBLANK(L28),"  ",IF(L80&gt;0,L28/L80,IF(L28&gt;0,1,0)))</f>
        <v>3.2023827121106301E-5</v>
      </c>
      <c r="N28" s="24"/>
    </row>
    <row r="29" spans="1:14" ht="15" customHeight="1" x14ac:dyDescent="0.2">
      <c r="A29" s="53" t="s">
        <v>28</v>
      </c>
      <c r="B29" s="158">
        <f>BOR!B29+LUMCON!B29+LOSFA!B29+'ULS Summary'!B29+'LSU Summary'!B29+SUSummary!B29+LCTCSummary!B29</f>
        <v>10000000</v>
      </c>
      <c r="C29" s="45">
        <f t="shared" si="0"/>
        <v>0.97919935764522137</v>
      </c>
      <c r="D29" s="169">
        <f>BOR!D29+LUMCON!D29+LOSFA!D29+'ULS Summary'!D29+'LSU Summary'!D29+SUSummary!D29+LCTCSummary!D29</f>
        <v>212425</v>
      </c>
      <c r="E29" s="42">
        <f t="shared" si="5"/>
        <v>2.0800642354778614E-2</v>
      </c>
      <c r="F29" s="182">
        <f t="shared" si="2"/>
        <v>10212425</v>
      </c>
      <c r="G29" s="47">
        <f>IF(ISBLANK(F29),"  ",IF(F80&gt;0,F29/F80,IF(F29&gt;0,1,0)))</f>
        <v>1.7522327810711967E-3</v>
      </c>
      <c r="H29" s="158">
        <f>BOR!H29+LUMCON!H29+LOSFA!H29+'ULS Summary'!H29+'LSU Summary'!H29+SUSummary!H29+LCTCSummary!H29</f>
        <v>10000000</v>
      </c>
      <c r="I29" s="45">
        <f t="shared" si="3"/>
        <v>0.970873786407767</v>
      </c>
      <c r="J29" s="169">
        <f>BOR!J29+LUMCON!J29+LOSFA!J29+'ULS Summary'!J29+'LSU Summary'!J29+SUSummary!J29+LCTCSummary!J29</f>
        <v>300000</v>
      </c>
      <c r="K29" s="46">
        <f t="shared" si="4"/>
        <v>2.9126213592233011E-2</v>
      </c>
      <c r="L29" s="182">
        <f t="shared" si="1"/>
        <v>10300000</v>
      </c>
      <c r="M29" s="47">
        <f>IF(ISBLANK(L29),"  ",IF(L80&gt;0,L29/L80,IF(L29&gt;0,1,0)))</f>
        <v>1.6492270967369744E-3</v>
      </c>
      <c r="N29" s="24"/>
    </row>
    <row r="30" spans="1:14" ht="15" customHeight="1" x14ac:dyDescent="0.2">
      <c r="A30" s="53" t="s">
        <v>29</v>
      </c>
      <c r="B30" s="158">
        <f>BOR!B30+LUMCON!B30+LOSFA!B30+'ULS Summary'!B30+'LSU Summary'!B30+SUSummary!B30+LCTCSummary!B30</f>
        <v>60000</v>
      </c>
      <c r="C30" s="45">
        <f t="shared" si="0"/>
        <v>1</v>
      </c>
      <c r="D30" s="169">
        <f>BOR!D30+LUMCON!D30+LOSFA!D30+'ULS Summary'!D30+'LSU Summary'!D30+SUSummary!D30+LCTCSummary!D30</f>
        <v>0</v>
      </c>
      <c r="E30" s="42">
        <f>IF(ISBLANK(D30),"  ",IF(F30&gt;0,D30/F30,IF(D30&gt;0,1,0)))</f>
        <v>0</v>
      </c>
      <c r="F30" s="182">
        <f t="shared" si="2"/>
        <v>60000</v>
      </c>
      <c r="G30" s="47">
        <f>IF(ISBLANK(F30),"  ",IF(F80&gt;0,F30/F80,IF(F30&gt;0,1,0)))</f>
        <v>1.0294711282018893E-5</v>
      </c>
      <c r="H30" s="158">
        <f>BOR!H30+LUMCON!H30+LOSFA!H30+'ULS Summary'!H30+'LSU Summary'!H30+SUSummary!H30+LCTCSummary!H30</f>
        <v>60000</v>
      </c>
      <c r="I30" s="45">
        <f t="shared" si="3"/>
        <v>1</v>
      </c>
      <c r="J30" s="169">
        <f>BOR!J30+LUMCON!J30+LOSFA!J30+'ULS Summary'!J30+'LSU Summary'!J30+SUSummary!J30+LCTCSummary!J30</f>
        <v>0</v>
      </c>
      <c r="K30" s="46">
        <f>IF(ISBLANK(J30),"  ",IF(L30&gt;0,J30/L30,IF(J30&gt;0,1,0)))</f>
        <v>0</v>
      </c>
      <c r="L30" s="182">
        <f t="shared" si="1"/>
        <v>60000</v>
      </c>
      <c r="M30" s="47">
        <f>IF(ISBLANK(L30),"  ",IF(L80&gt;0,L30/L80,IF(L30&gt;0,1,0)))</f>
        <v>9.6071481363318904E-6</v>
      </c>
      <c r="N30" s="24"/>
    </row>
    <row r="31" spans="1:14" ht="15" customHeight="1" x14ac:dyDescent="0.2">
      <c r="A31" s="53" t="s">
        <v>30</v>
      </c>
      <c r="B31" s="158">
        <f>BOR!B31+LUMCON!B31+LOSFA!B31+'ULS Summary'!B31+'LSU Summary'!B31+SUSummary!B31+LCTCSummary!B31</f>
        <v>211552</v>
      </c>
      <c r="C31" s="45">
        <f t="shared" si="0"/>
        <v>1</v>
      </c>
      <c r="D31" s="169">
        <f>BOR!D31+LUMCON!D31+LOSFA!D31+'ULS Summary'!D31+'LSU Summary'!D31+SUSummary!D31+LCTCSummary!D31</f>
        <v>0</v>
      </c>
      <c r="E31" s="42">
        <f>IF(ISBLANK(D31),"  ",IF(F31&gt;0,D31/F31,IF(D31&gt;0,1,0)))</f>
        <v>0</v>
      </c>
      <c r="F31" s="182">
        <f t="shared" si="2"/>
        <v>211552</v>
      </c>
      <c r="G31" s="47">
        <f>IF(ISBLANK(F31),"  ",IF(F80&gt;0,F31/F80,IF(F31&gt;0,1,0)))</f>
        <v>3.629777935222768E-5</v>
      </c>
      <c r="H31" s="158">
        <f>BOR!H31+LUMCON!H31+LOSFA!H31+'ULS Summary'!H31+'LSU Summary'!H31+SUSummary!H31+LCTCSummary!H31</f>
        <v>198750</v>
      </c>
      <c r="I31" s="45">
        <f t="shared" si="3"/>
        <v>1</v>
      </c>
      <c r="J31" s="169">
        <f>BOR!J31+LUMCON!J31+LOSFA!J31+'ULS Summary'!J31+'LSU Summary'!J31+SUSummary!J31+LCTCSummary!J31</f>
        <v>0</v>
      </c>
      <c r="K31" s="46">
        <f>IF(ISBLANK(J31),"  ",IF(L31&gt;0,J31/L31,IF(J31&gt;0,1,0)))</f>
        <v>0</v>
      </c>
      <c r="L31" s="182">
        <f t="shared" si="1"/>
        <v>198750</v>
      </c>
      <c r="M31" s="47">
        <f>IF(ISBLANK(L31),"  ",IF(L80&gt;0,L31/L80,IF(L31&gt;0,1,0)))</f>
        <v>3.1823678201599382E-5</v>
      </c>
      <c r="N31" s="24"/>
    </row>
    <row r="32" spans="1:14" ht="15" customHeight="1" x14ac:dyDescent="0.2">
      <c r="A32" s="53" t="s">
        <v>31</v>
      </c>
      <c r="B32" s="158">
        <f>BOR!B32+LUMCON!B32+LOSFA!B32+'ULS Summary'!B32+'LSU Summary'!B32+SUSummary!B32+LCTCSummary!B32</f>
        <v>67229949.650000006</v>
      </c>
      <c r="C32" s="45">
        <f t="shared" si="0"/>
        <v>1</v>
      </c>
      <c r="D32" s="169">
        <f>BOR!D32+LUMCON!D32+LOSFA!D32+'ULS Summary'!D32+'LSU Summary'!D32+SUSummary!D32+LCTCSummary!D32</f>
        <v>0</v>
      </c>
      <c r="E32" s="42">
        <f>IF(ISBLANK(D32),"  ",IF(F32&gt;0,D32/F32,IF(D32&gt;0,1,0)))</f>
        <v>0</v>
      </c>
      <c r="F32" s="182">
        <f t="shared" si="2"/>
        <v>67229949.650000006</v>
      </c>
      <c r="G32" s="47">
        <f>IF(ISBLANK(F32),"  ",IF(F80&gt;0,F32/F80,IF(F32&gt;0,1,0)))</f>
        <v>1.1535215352523619E-2</v>
      </c>
      <c r="H32" s="158">
        <f>BOR!H32+LUMCON!H32+LOSFA!H32+'ULS Summary'!H32+'LSU Summary'!H32+SUSummary!H32+LCTCSummary!H32</f>
        <v>58246078</v>
      </c>
      <c r="I32" s="45">
        <f t="shared" si="3"/>
        <v>1</v>
      </c>
      <c r="J32" s="169">
        <f>BOR!J32+LUMCON!J32+LOSFA!J32+'ULS Summary'!J32+'LSU Summary'!J32+SUSummary!J32+LCTCSummary!J32</f>
        <v>0</v>
      </c>
      <c r="K32" s="46">
        <f>IF(ISBLANK(J32),"  ",IF(L32&gt;0,J32/L32,IF(J32&gt;0,1,0)))</f>
        <v>0</v>
      </c>
      <c r="L32" s="182">
        <f t="shared" si="1"/>
        <v>58246078</v>
      </c>
      <c r="M32" s="47">
        <f>IF(ISBLANK(L32),"  ",IF(L80&gt;0,L32/L80,IF(L32&gt;0,1,0)))</f>
        <v>9.3263116617723647E-3</v>
      </c>
      <c r="N32" s="24"/>
    </row>
    <row r="33" spans="1:14" ht="15" customHeight="1" x14ac:dyDescent="0.2">
      <c r="A33" s="54" t="s">
        <v>75</v>
      </c>
      <c r="B33" s="158">
        <f>BOR!B33+LUMCON!B33+LOSFA!B33+'ULS Summary'!B33+'LSU Summary'!B33+SUSummary!B33+LCTCSummary!B33</f>
        <v>200000</v>
      </c>
      <c r="C33" s="45">
        <f>IF(ISBLANK(B33),"  ",IF(F33&gt;0,B33/F33,IF(B33&gt;0,1,0)))</f>
        <v>1</v>
      </c>
      <c r="D33" s="169">
        <f>BOR!D33+LUMCON!D33+LOSFA!D33+'ULS Summary'!D33+'LSU Summary'!D33+SUSummary!D33+LCTCSummary!D33</f>
        <v>0</v>
      </c>
      <c r="E33" s="42">
        <f>IF(ISBLANK(D33),"  ",IF(F33&gt;0,D33/F33,IF(D33&gt;0,1,0)))</f>
        <v>0</v>
      </c>
      <c r="F33" s="182">
        <f t="shared" si="2"/>
        <v>200000</v>
      </c>
      <c r="G33" s="47">
        <f>IF(ISBLANK(F33),"  ",IF(F80&gt;0,F33/F80,IF(F33&gt;0,1,0)))</f>
        <v>3.4315704273396308E-5</v>
      </c>
      <c r="H33" s="158">
        <f>BOR!H33+LUMCON!H33+LOSFA!H33+'ULS Summary'!H33+'LSU Summary'!H33+SUSummary!H33+LCTCSummary!H33</f>
        <v>200000</v>
      </c>
      <c r="I33" s="45">
        <f>IF(ISBLANK(H33),"  ",IF(L33&gt;0,H33/L33,IF(H33&gt;0,1,0)))</f>
        <v>1</v>
      </c>
      <c r="J33" s="169">
        <f>BOR!J33+LUMCON!J33+LOSFA!J33+'ULS Summary'!J33+'LSU Summary'!J33+SUSummary!J33+LCTCSummary!J33</f>
        <v>0</v>
      </c>
      <c r="K33" s="46">
        <f>IF(ISBLANK(J33),"  ",IF(L33&gt;0,J33/L33,IF(J33&gt;0,1,0)))</f>
        <v>0</v>
      </c>
      <c r="L33" s="182">
        <f t="shared" si="1"/>
        <v>200000</v>
      </c>
      <c r="M33" s="47">
        <f>IF(ISBLANK(L33),"  ",IF(L80&gt;0,L33/L80,IF(L33&gt;0,1,0)))</f>
        <v>3.2023827121106301E-5</v>
      </c>
      <c r="N33" s="24"/>
    </row>
    <row r="34" spans="1:14" ht="15" customHeight="1" x14ac:dyDescent="0.2">
      <c r="A34" s="53" t="s">
        <v>32</v>
      </c>
      <c r="B34" s="158">
        <f>BOR!B34+LUMCON!B34+LOSFA!B34+'ULS Summary'!B34+'LSU Summary'!B34+SUSummary!B34+LCTCSummary!B34</f>
        <v>0</v>
      </c>
      <c r="C34" s="45">
        <f t="shared" si="0"/>
        <v>0</v>
      </c>
      <c r="D34" s="169">
        <f>BOR!D34+LUMCON!D34+LOSFA!D34+'ULS Summary'!D34+'LSU Summary'!D34+SUSummary!D34+LCTCSummary!D34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BOR!H34+LUMCON!H34+LOSFA!H34+'ULS Summary'!H34+'LSU Summary'!H34+SUSummary!H34+LCTCSummary!H34</f>
        <v>0</v>
      </c>
      <c r="I34" s="45">
        <f t="shared" si="3"/>
        <v>0</v>
      </c>
      <c r="J34" s="169">
        <f>BOR!J34+LUMCON!J34+LOSFA!J34+'ULS Summary'!J34+'LSU Summary'!J34+SUSummary!J34+LCTCSummary!J34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BOR!B35+LUMCON!B35+LOSFA!B35+'ULS Summary'!B35+'LSU Summary'!B35+SUSummary!B35+LCTCSummary!B35</f>
        <v>32473</v>
      </c>
      <c r="C35" s="45">
        <f t="shared" ref="C35:C36" si="6">IF(ISBLANK(B35),"  ",IF(F35&gt;0,B35/F35,IF(B35&gt;0,1,0)))</f>
        <v>1</v>
      </c>
      <c r="D35" s="169">
        <f>BOR!D35+LUMCON!D35+LOSFA!D35+'ULS Summary'!D35+'LSU Summary'!D35+SUSummary!D35+LCTCSummary!D35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32473</v>
      </c>
      <c r="G35" s="47">
        <f>IF(ISBLANK(F35),"  ",IF(F81&gt;0,F35/F81,IF(F35&gt;0,1,0)))</f>
        <v>1</v>
      </c>
      <c r="H35" s="158">
        <f>BOR!H35+LUMCON!H35+LOSFA!H35+'ULS Summary'!H35+'LSU Summary'!H35+SUSummary!H35+LCTCSummary!H35</f>
        <v>25435</v>
      </c>
      <c r="I35" s="45">
        <f t="shared" ref="I35" si="9">IF(ISBLANK(H35),"  ",IF(L35&gt;0,H35/L35,IF(H35&gt;0,1,0)))</f>
        <v>1</v>
      </c>
      <c r="J35" s="169">
        <f>BOR!J35+LUMCON!J35+LOSFA!J35+'ULS Summary'!J35+'LSU Summary'!J35+SUSummary!J35+LCTCSummary!J35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25435</v>
      </c>
      <c r="M35" s="47">
        <f>IF(ISBLANK(L35),"  ",IF(L81&gt;0,L35/L81,IF(L35&gt;0,1,0)))</f>
        <v>1</v>
      </c>
      <c r="N35" s="24"/>
    </row>
    <row r="36" spans="1:14" ht="15" customHeight="1" x14ac:dyDescent="0.2">
      <c r="A36" s="150" t="s">
        <v>186</v>
      </c>
      <c r="B36" s="158">
        <f>BOR!B36+LUMCON!B36+LOSFA!B36+'ULS Summary'!B36+'LSU Summary'!B36+SUSummary!B36+LCTCSummary!B36</f>
        <v>200000</v>
      </c>
      <c r="C36" s="45">
        <f t="shared" si="6"/>
        <v>1</v>
      </c>
      <c r="D36" s="169">
        <f>BOR!D36+LUMCON!D36+LOSFA!D36+'ULS Summary'!D36+'LSU Summary'!D36+SUSummary!D36+LCTCSummary!D36</f>
        <v>0</v>
      </c>
      <c r="E36" s="42">
        <f t="shared" si="7"/>
        <v>0</v>
      </c>
      <c r="F36" s="182">
        <f t="shared" ref="F36" si="12">D36+B36</f>
        <v>200000</v>
      </c>
      <c r="G36" s="47">
        <f>IF(ISBLANK(F36),"  ",IF(F82&gt;0,F36/F82,IF(F36&gt;0,1,0)))</f>
        <v>1</v>
      </c>
      <c r="H36" s="158">
        <f>BOR!H36+LUMCON!H36+LOSFA!H36+'ULS Summary'!H36+'LSU Summary'!H36+SUSummary!H36+LCTCSummary!H36</f>
        <v>200000</v>
      </c>
      <c r="I36" s="45">
        <f t="shared" ref="I36" si="13">IF(ISBLANK(H36),"  ",IF(L36&gt;0,H36/L36,IF(H36&gt;0,1,0)))</f>
        <v>1</v>
      </c>
      <c r="J36" s="169">
        <f>BOR!J36+LUMCON!J36+LOSFA!J36+'ULS Summary'!J36+'LSU Summary'!J36+SUSummary!J36+LCTCSummary!J36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200000</v>
      </c>
      <c r="M36" s="47">
        <f>IF(ISBLANK(L36),"  ",IF(L82&gt;0,L36/L82,IF(L36&gt;0,1,0)))</f>
        <v>1</v>
      </c>
      <c r="N36" s="24"/>
    </row>
    <row r="37" spans="1:14" ht="15" customHeight="1" x14ac:dyDescent="0.2">
      <c r="A37" s="150" t="s">
        <v>192</v>
      </c>
      <c r="B37" s="158">
        <f>BOR!B37+LUMCON!B37+LOSFA!B37+'ULS Summary'!B37+'LSU Summary'!B37+SUSummary!B37+LCTCSummary!B37</f>
        <v>0</v>
      </c>
      <c r="C37" s="45">
        <f t="shared" ref="C37" si="16">IF(ISBLANK(B37),"  ",IF(F37&gt;0,B37/F37,IF(B37&gt;0,1,0)))</f>
        <v>0</v>
      </c>
      <c r="D37" s="169">
        <f>BOR!D37+LUMCON!D37+LOSFA!D37+'ULS Summary'!D37+'LSU Summary'!D37+SUSummary!D37+LCTCSummary!D37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BOR!H37+LUMCON!H37+LOSFA!H37+'ULS Summary'!H37+'LSU Summary'!H37+SUSummary!H37+LCTCSummary!H37</f>
        <v>1000000</v>
      </c>
      <c r="I37" s="45">
        <f t="shared" ref="I37" si="19">IF(ISBLANK(H37),"  ",IF(L37&gt;0,H37/L37,IF(H37&gt;0,1,0)))</f>
        <v>1</v>
      </c>
      <c r="J37" s="169">
        <f>BOR!J37+LUMCON!J37+LOSFA!J37+'ULS Summary'!J37+'LSU Summary'!J37+SUSummary!J37+LCTCSummary!J37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1000000</v>
      </c>
      <c r="M37" s="47">
        <f>IF(ISBLANK(L37),"  ",IF(L83&gt;0,L37/L83,IF(L37&gt;0,1,0)))</f>
        <v>1</v>
      </c>
      <c r="N37" s="24"/>
    </row>
    <row r="38" spans="1:14" ht="15" customHeight="1" x14ac:dyDescent="0.25">
      <c r="A38" s="55" t="s">
        <v>33</v>
      </c>
      <c r="B38" s="231"/>
      <c r="C38" s="56" t="s">
        <v>4</v>
      </c>
      <c r="D38" s="170"/>
      <c r="E38" s="57" t="s">
        <v>4</v>
      </c>
      <c r="F38" s="182"/>
      <c r="G38" s="58" t="s">
        <v>4</v>
      </c>
      <c r="H38" s="231"/>
      <c r="I38" s="56" t="s">
        <v>4</v>
      </c>
      <c r="J38" s="170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BOR!B39+LUMCON!B39+LOSFA!B39+'ULS Summary'!B39+'LSU Summary'!B39+SUSummary!B39+LCTCSummary!B39</f>
        <v>0</v>
      </c>
      <c r="C39" s="41">
        <f t="shared" si="0"/>
        <v>0</v>
      </c>
      <c r="D39" s="169">
        <f>BOR!D39+LUMCON!D39+LOSFA!D39+'ULS Summary'!D39+'LSU Summary'!D39+SUSummary!D39+LCTCSummary!D39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BOR!H39+LUMCON!H39+LOSFA!H39+'ULS Summary'!H39+'LSU Summary'!H39+SUSummary!H39+LCTCSummary!H39</f>
        <v>0</v>
      </c>
      <c r="I39" s="41">
        <f>IF(ISBLANK(H39),"  ",IF(L39&gt;0,H39/L39,IF(H39&gt;0,1,0)))</f>
        <v>0</v>
      </c>
      <c r="J39" s="169">
        <f>BOR!J39+LUMCON!J39+LOSFA!J39+'ULS Summary'!J39+'LSU Summary'!J39+SUSummary!J39+LCTCSummary!J39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BOR!B41+LUMCON!B41+LOSFA!B41+'ULS Summary'!B41+'LSU Summary'!B41+SUSummary!B41+LCTCSummary!B41</f>
        <v>0</v>
      </c>
      <c r="C41" s="41">
        <f t="shared" si="0"/>
        <v>0</v>
      </c>
      <c r="D41" s="169">
        <f>BOR!D41+LUMCON!D41+LOSFA!D41+'ULS Summary'!D41+'LSU Summary'!D41+SUSummary!D41+LCTCSummary!D41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BOR!H41+LUMCON!H41+LOSFA!H41+'ULS Summary'!H41+'LSU Summary'!H41+SUSummary!H41+LCTCSummary!H41</f>
        <v>0</v>
      </c>
      <c r="I41" s="41">
        <f>IF(ISBLANK(H41),"  ",IF(L41&gt;0,H41/L41,IF(H41&gt;0,1,0)))</f>
        <v>0</v>
      </c>
      <c r="J41" s="169">
        <f>BOR!J41+LUMCON!J41+LOSFA!J41+'ULS Summary'!J41+'LSU Summary'!J41+SUSummary!J41+LCTCSummary!J41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1108894207.3399999</v>
      </c>
      <c r="C43" s="59">
        <f t="shared" si="0"/>
        <v>0.99980847197753042</v>
      </c>
      <c r="D43" s="161">
        <f>SUM(D13:D15,D39,D41,D42)</f>
        <v>212425</v>
      </c>
      <c r="E43" s="60">
        <f>IF(ISBLANK(D43),"  ",IF(F43&gt;0,D43/F43,IF(D43&gt;0,1,0)))</f>
        <v>1.9152802246960189E-4</v>
      </c>
      <c r="F43" s="161">
        <f>SUM(F13:F15,F39,F41:F42)</f>
        <v>1109106632.3399999</v>
      </c>
      <c r="G43" s="61">
        <f>IF(ISBLANK(F43),"  ",IF(F80&gt;0,F43/F80,IF(F43&gt;0,1,0)))</f>
        <v>0.19029887601520962</v>
      </c>
      <c r="H43" s="161">
        <f>SUM(H13:H15,H39,H41:H42)</f>
        <v>1318617693.4000001</v>
      </c>
      <c r="I43" s="59">
        <f>IF(ISBLANK(H43),"  ",IF(L43&gt;0,H43/L43,IF(H43&gt;0,1,0)))</f>
        <v>0.99977254077225497</v>
      </c>
      <c r="J43" s="161">
        <f>SUM(J13:J15,J39,J41:J42)</f>
        <v>300000</v>
      </c>
      <c r="K43" s="62">
        <f>IF(ISBLANK(J43),"  ",IF(L43&gt;0,J43/L43,IF(J43&gt;0,1,0)))</f>
        <v>2.2745922774501464E-4</v>
      </c>
      <c r="L43" s="161">
        <f>SUM(L13:L15,L39,L41:L42)</f>
        <v>1318917693.4000001</v>
      </c>
      <c r="M43" s="61">
        <f>IF(ISBLANK(L43),"  ",IF(L80&gt;0,L43/L80,IF(L43&gt;0,1,0)))</f>
        <v>0.21118396100204942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BOR!B45+LUMCON!B45+LOSFA!B45+'ULS Summary'!B45+'LSU Summary'!B45+SUSummary!B45+LCTCSummary!B45</f>
        <v>0</v>
      </c>
      <c r="C45" s="41">
        <f t="shared" si="0"/>
        <v>0</v>
      </c>
      <c r="D45" s="169">
        <f>BOR!D45+LUMCON!D45+LOSFA!D45+'ULS Summary'!D45+'LSU Summary'!D45+SUSummary!D45+LCTCSummary!D45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BOR!H45+LUMCON!H45+LOSFA!H45+'ULS Summary'!H45+'LSU Summary'!H45+SUSummary!H45+LCTCSummary!H45</f>
        <v>0</v>
      </c>
      <c r="I45" s="41">
        <f t="shared" ref="I45:I52" si="23">IF(ISBLANK(H45),"  ",IF(L45&gt;0,H45/L45,IF(H45&gt;0,1,0)))</f>
        <v>0</v>
      </c>
      <c r="J45" s="169">
        <f>BOR!J45+LUMCON!J45+LOSFA!J45+'ULS Summary'!J45+'LSU Summary'!J45+SUSummary!J45+LCTCSummary!J45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BOR!B46+LUMCON!B46+LOSFA!B46+'ULS Summary'!B46+'LSU Summary'!B46+SUSummary!B46+LCTCSummary!B46</f>
        <v>0</v>
      </c>
      <c r="C46" s="45">
        <f t="shared" si="0"/>
        <v>0</v>
      </c>
      <c r="D46" s="169">
        <f>BOR!D46+LUMCON!D46+LOSFA!D46+'ULS Summary'!D46+'LSU Summary'!D46+SUSummary!D46+LCTCSummary!D46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BOR!H46+LUMCON!H46+LOSFA!H46+'ULS Summary'!H46+'LSU Summary'!H46+SUSummary!H46+LCTCSummary!H46</f>
        <v>0</v>
      </c>
      <c r="I46" s="45">
        <f t="shared" si="23"/>
        <v>0</v>
      </c>
      <c r="J46" s="169">
        <f>BOR!J46+LUMCON!J46+LOSFA!J46+'ULS Summary'!J46+'LSU Summary'!J46+SUSummary!J46+LCTCSummary!J46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BOR!B47+LUMCON!B47+LOSFA!B47+'ULS Summary'!B47+'LSU Summary'!B47+SUSummary!B47+LCTCSummary!B47</f>
        <v>0</v>
      </c>
      <c r="C47" s="45">
        <f t="shared" si="0"/>
        <v>0</v>
      </c>
      <c r="D47" s="169">
        <f>BOR!D47+LUMCON!D47+LOSFA!D47+'ULS Summary'!D47+'LSU Summary'!D47+SUSummary!D47+LCTCSummary!D47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BOR!H47+LUMCON!H47+LOSFA!H47+'ULS Summary'!H47+'LSU Summary'!H47+SUSummary!H47+LCTCSummary!H47</f>
        <v>0</v>
      </c>
      <c r="I47" s="45">
        <f t="shared" si="23"/>
        <v>0</v>
      </c>
      <c r="J47" s="169">
        <f>BOR!J47+LUMCON!J47+LOSFA!J47+'ULS Summary'!J47+'LSU Summary'!J47+SUSummary!J47+LCTCSummary!J47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BOR!B48+LUMCON!B48+LOSFA!B48+'ULS Summary'!B48+'LSU Summary'!B48+SUSummary!B48+LCTCSummary!B48</f>
        <v>11823055</v>
      </c>
      <c r="C48" s="45">
        <f t="shared" si="0"/>
        <v>0.88202758719987939</v>
      </c>
      <c r="D48" s="169">
        <f>BOR!D48+LUMCON!D48+LOSFA!D48+'ULS Summary'!D48+'LSU Summary'!D48+SUSummary!D48+LCTCSummary!D48</f>
        <v>1581350</v>
      </c>
      <c r="E48" s="46">
        <f t="shared" si="22"/>
        <v>0.11797241280012055</v>
      </c>
      <c r="F48" s="183">
        <f>D48+B48</f>
        <v>13404405</v>
      </c>
      <c r="G48" s="47">
        <f>IF(ISBLANK(F48),"  ",IF(D80&gt;0,F48/D80,IF(F48&gt;0,1,0)))</f>
        <v>4.339053433144089E-3</v>
      </c>
      <c r="H48" s="158">
        <f>BOR!H48+LUMCON!H48+LOSFA!H48+'ULS Summary'!H48+'LSU Summary'!H48+SUSummary!H48+LCTCSummary!H48</f>
        <v>11634785</v>
      </c>
      <c r="I48" s="45">
        <f t="shared" si="23"/>
        <v>0.87977120232956529</v>
      </c>
      <c r="J48" s="169">
        <f>BOR!J48+LUMCON!J48+LOSFA!J48+'ULS Summary'!J48+'LSU Summary'!J48+SUSummary!J48+LCTCSummary!J48</f>
        <v>1590000</v>
      </c>
      <c r="K48" s="46">
        <f t="shared" si="24"/>
        <v>0.12022879767043472</v>
      </c>
      <c r="L48" s="183">
        <f>J48+H48</f>
        <v>13224785</v>
      </c>
      <c r="M48" s="47">
        <f>IF(ISBLANK(L48),"  ",IF(J80&gt;0,L48/J80,IF(L48&gt;0,1,0)))</f>
        <v>4.1567680785342702E-3</v>
      </c>
      <c r="N48" s="24"/>
    </row>
    <row r="49" spans="1:16" ht="15" customHeight="1" x14ac:dyDescent="0.2">
      <c r="A49" s="67" t="s">
        <v>43</v>
      </c>
      <c r="B49" s="158">
        <f>BOR!B49+LUMCON!B49+LOSFA!B49+'ULS Summary'!B49+'LSU Summary'!B49+SUSummary!B49+LCTCSummary!B49</f>
        <v>7828048.0499999998</v>
      </c>
      <c r="C49" s="45">
        <f t="shared" si="0"/>
        <v>0.96775807897640009</v>
      </c>
      <c r="D49" s="169">
        <f>BOR!D49+LUMCON!D49+LOSFA!D49+'ULS Summary'!D49+'LSU Summary'!D49+SUSummary!D49+LCTCSummary!D49</f>
        <v>260800</v>
      </c>
      <c r="E49" s="46">
        <f t="shared" si="22"/>
        <v>3.2241921023599893E-2</v>
      </c>
      <c r="F49" s="183">
        <f>D49+B49</f>
        <v>8088848.0499999998</v>
      </c>
      <c r="G49" s="47">
        <f>IF(ISBLANK(F49),"  ",IF(F80&gt;0,F49/F80,IF(F49&gt;0,1,0)))</f>
        <v>1.387872587981192E-3</v>
      </c>
      <c r="H49" s="158">
        <f>BOR!H49+LUMCON!H49+LOSFA!H49+'ULS Summary'!H49+'LSU Summary'!H49+SUSummary!H49+LCTCSummary!H49</f>
        <v>11332625</v>
      </c>
      <c r="I49" s="45">
        <f t="shared" si="23"/>
        <v>0.73911838318617984</v>
      </c>
      <c r="J49" s="169">
        <f>BOR!J49+LUMCON!J49+LOSFA!J49+'ULS Summary'!J49+'LSU Summary'!J49+SUSummary!J49+LCTCSummary!J49</f>
        <v>4000000</v>
      </c>
      <c r="K49" s="46">
        <f t="shared" si="24"/>
        <v>0.26088161681382022</v>
      </c>
      <c r="L49" s="183">
        <f>J49+H49</f>
        <v>15332625</v>
      </c>
      <c r="M49" s="47">
        <f>IF(ISBLANK(L49),"  ",IF(L80&gt;0,L49/L80,IF(L49&gt;0,1,0)))</f>
        <v>2.4550466615637623E-3</v>
      </c>
      <c r="N49" s="24"/>
    </row>
    <row r="50" spans="1:16" s="64" customFormat="1" ht="15" customHeight="1" x14ac:dyDescent="0.25">
      <c r="A50" s="65" t="s">
        <v>44</v>
      </c>
      <c r="B50" s="163">
        <f>B49+B48+B47+B46+B45</f>
        <v>19651103.050000001</v>
      </c>
      <c r="C50" s="69">
        <f t="shared" si="0"/>
        <v>0.91429170839264839</v>
      </c>
      <c r="D50" s="173">
        <f>D49+D48+D47+D46+D45</f>
        <v>1842150</v>
      </c>
      <c r="E50" s="62">
        <f t="shared" si="22"/>
        <v>8.5708291607351633E-2</v>
      </c>
      <c r="F50" s="184">
        <f>F49+F48+F47+F46+F45</f>
        <v>21493253.050000001</v>
      </c>
      <c r="G50" s="61">
        <f>IF(ISBLANK(F50),"  ",IF(F80&gt;0,F50/F80,IF(F50&gt;0,1,0)))</f>
        <v>3.6877805776853664E-3</v>
      </c>
      <c r="H50" s="163">
        <f>H49+H48+H47+H46+H45</f>
        <v>22967410</v>
      </c>
      <c r="I50" s="69">
        <f t="shared" si="23"/>
        <v>0.8042539572041022</v>
      </c>
      <c r="J50" s="173">
        <f>J49+J48+J47+J46+J45</f>
        <v>5590000</v>
      </c>
      <c r="K50" s="62">
        <f t="shared" si="24"/>
        <v>0.1957460427958978</v>
      </c>
      <c r="L50" s="184">
        <f>L49+L48+L47+L46+L45</f>
        <v>28557410</v>
      </c>
      <c r="M50" s="61">
        <f>IF(ISBLANK(L50),"  ",IF(L80&gt;0,L50/L80,IF(L50&gt;0,1,0)))</f>
        <v>4.5725878043327613E-3</v>
      </c>
      <c r="N50" s="63"/>
    </row>
    <row r="51" spans="1:16" s="64" customFormat="1" ht="15" customHeight="1" x14ac:dyDescent="0.25">
      <c r="A51" s="151" t="s">
        <v>181</v>
      </c>
      <c r="B51" s="164">
        <f>BORSummary!B51+'ULS Summary'!B51+'LSU Summary'!B51+SUSummary!B51+LCTCSummary!B51</f>
        <v>0</v>
      </c>
      <c r="C51" s="69">
        <f t="shared" ref="C51" si="25">IF(ISBLANK(B51),"  ",IF(F51&gt;0,B51/F51,IF(B51&gt;0,1,0)))</f>
        <v>0</v>
      </c>
      <c r="D51" s="174">
        <f>BOR!D51+LUMCON!D51+LOSFA!D51+'ULS Summary'!D51+'LSU Summary'!D51+SUSummary!D51+LCTCSummary!D51</f>
        <v>16263382.129999999</v>
      </c>
      <c r="E51" s="62">
        <f t="shared" ref="E51" si="26">IF(ISBLANK(D51),"  ",IF(F51&gt;0,D51/F51,IF(D51&gt;0,1,0)))</f>
        <v>1</v>
      </c>
      <c r="F51" s="185">
        <f>D51+B51</f>
        <v>16263382.129999999</v>
      </c>
      <c r="G51" s="61">
        <f>IF(ISBLANK(F51),"  ",IF(F79&gt;0,F51/F79,IF(F51&gt;0,1,0)))</f>
        <v>1</v>
      </c>
      <c r="H51" s="164">
        <f>BOR!H51+LUMCON!H51+LOSFA!H51+'ULS Summary'!H51+'LSU Summary'!H51+SUSummary!H51+LCTCSummary!H51</f>
        <v>0</v>
      </c>
      <c r="I51" s="69">
        <f t="shared" ref="I51" si="27">IF(ISBLANK(H51),"  ",IF(L51&gt;0,H51/L51,IF(H51&gt;0,1,0)))</f>
        <v>0</v>
      </c>
      <c r="J51" s="195">
        <f>BOR!J51+LUMCON!J51+LOSFA!J51+'ULS Summary'!J51+'LSU Summary'!J51+SUSummary!J51+LCTCSummary!J51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  <c r="P51" s="97"/>
    </row>
    <row r="52" spans="1:16" s="64" customFormat="1" ht="15" customHeight="1" x14ac:dyDescent="0.25">
      <c r="A52" s="70" t="s">
        <v>45</v>
      </c>
      <c r="B52" s="164">
        <f>BOR!B52+LUMCON!B52+LOSFA!B52+'ULS Summary'!B52+'LSU Summary'!B52+SUSummary!B52+LCTCSummary!B52</f>
        <v>6792110</v>
      </c>
      <c r="C52" s="69">
        <f t="shared" si="0"/>
        <v>1</v>
      </c>
      <c r="D52" s="174">
        <f>BOR!D52+LUMCON!D52+LOSFA!D52+'ULS Summary'!D52+'LSU Summary'!D52+SUSummary!D52+LCTCSummary!D52</f>
        <v>0</v>
      </c>
      <c r="E52" s="62">
        <f t="shared" si="22"/>
        <v>0</v>
      </c>
      <c r="F52" s="185">
        <f>D52+B52</f>
        <v>6792110</v>
      </c>
      <c r="G52" s="61">
        <f>IF(ISBLANK(F52),"  ",IF(F80&gt;0,F52/F80,IF(F52&gt;0,1,0)))</f>
        <v>1.1653801907618891E-3</v>
      </c>
      <c r="H52" s="164">
        <f>BOR!H52+LUMCON!H52+LOSFA!H52+'ULS Summary'!H52+'LSU Summary'!H52+SUSummary!H52+LCTCSummary!H52</f>
        <v>0</v>
      </c>
      <c r="I52" s="69">
        <f t="shared" si="23"/>
        <v>0</v>
      </c>
      <c r="J52" s="174">
        <f>BOR!J52+LUMCON!J52+LOSFA!J52+'ULS Summary'!J52+'LSU Summary'!J52+SUSummary!J52+LCTCSummary!J52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  <c r="P52" s="97"/>
    </row>
    <row r="53" spans="1:16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6" ht="15" customHeight="1" x14ac:dyDescent="0.2">
      <c r="A54" s="10" t="s">
        <v>47</v>
      </c>
      <c r="B54" s="158">
        <f>BOR!B54+LUMCON!B54+LOSFA!B54+'ULS Summary'!B54+'LSU Summary'!B54+SUSummary!B54+LCTCSummary!B54</f>
        <v>1104825483.4499998</v>
      </c>
      <c r="C54" s="41">
        <f t="shared" si="0"/>
        <v>0.97055037768300323</v>
      </c>
      <c r="D54" s="169">
        <f>BOR!D54+LUMCON!D54+LOSFA!D54+'ULS Summary'!D54+'LSU Summary'!D54+SUSummary!D54+LCTCSummary!D54</f>
        <v>33523961.210000001</v>
      </c>
      <c r="E54" s="42">
        <f t="shared" ref="E54:E71" si="29">IF(ISBLANK(D54),"  ",IF(F54&gt;0,D54/F54,IF(D54&gt;0,1,0)))</f>
        <v>2.944962231699676E-2</v>
      </c>
      <c r="F54" s="186">
        <f t="shared" ref="F54:F59" si="30">D54+B54</f>
        <v>1138349444.6599998</v>
      </c>
      <c r="G54" s="43">
        <f>IF(ISBLANK(F54),"  ",IF(F80&gt;0,F54/F80,IF(F54&gt;0,1,0)))</f>
        <v>0.19531631451368736</v>
      </c>
      <c r="H54" s="158">
        <f>BOR!H54+LUMCON!H54+LOSFA!H54+'ULS Summary'!H54+'LSU Summary'!H54+SUSummary!H54+LCTCSummary!H54</f>
        <v>1146198051</v>
      </c>
      <c r="I54" s="41">
        <f t="shared" ref="I54:I71" si="31">IF(ISBLANK(H54),"  ",IF(L54&gt;0,H54/L54,IF(H54&gt;0,1,0)))</f>
        <v>0.96485991634503832</v>
      </c>
      <c r="J54" s="169">
        <f>BOR!J54+LUMCON!J54+LOSFA!J54+'ULS Summary'!J54+'LSU Summary'!J54+SUSummary!J54+LCTCSummary!J54</f>
        <v>41744397</v>
      </c>
      <c r="K54" s="42">
        <f t="shared" ref="K54:K71" si="32">IF(ISBLANK(J54),"  ",IF(L54&gt;0,J54/L54,IF(J54&gt;0,1,0)))</f>
        <v>3.5140083654961712E-2</v>
      </c>
      <c r="L54" s="186">
        <f t="shared" ref="L54:L70" si="33">J54+H54</f>
        <v>1187942448</v>
      </c>
      <c r="M54" s="43">
        <f>IF(ISBLANK(L54),"  ",IF(L80&gt;0,L54/L80,IF(L54&gt;0,1,0)))</f>
        <v>0.19021231792287904</v>
      </c>
      <c r="N54" s="24"/>
    </row>
    <row r="55" spans="1:16" ht="15" customHeight="1" x14ac:dyDescent="0.2">
      <c r="A55" s="30" t="s">
        <v>48</v>
      </c>
      <c r="B55" s="158">
        <f>BOR!B55+LUMCON!B55+LOSFA!B55+'ULS Summary'!B55+'LSU Summary'!B55+SUSummary!B55+LCTCSummary!B55</f>
        <v>144209345.14000002</v>
      </c>
      <c r="C55" s="45">
        <f t="shared" si="0"/>
        <v>0.99951621559767168</v>
      </c>
      <c r="D55" s="169">
        <f>BOR!D55+LUMCON!D55+LOSFA!D55+'ULS Summary'!D55+'LSU Summary'!D55+SUSummary!D55+LCTCSummary!D55</f>
        <v>69800</v>
      </c>
      <c r="E55" s="46">
        <f t="shared" si="29"/>
        <v>4.8378440232834882E-4</v>
      </c>
      <c r="F55" s="187">
        <f t="shared" si="30"/>
        <v>144279145.14000002</v>
      </c>
      <c r="G55" s="47">
        <f>IF(ISBLANK(F55),"  ",IF(F80&gt;0,F55/F80,IF(F55&gt;0,1,0)))</f>
        <v>2.4755202387213324E-2</v>
      </c>
      <c r="H55" s="158">
        <f>BOR!H55+LUMCON!H55+LOSFA!H55+'ULS Summary'!H55+'LSU Summary'!H55+SUSummary!H55+LCTCSummary!H55</f>
        <v>157331705</v>
      </c>
      <c r="I55" s="45">
        <f t="shared" si="31"/>
        <v>0.99968230106542566</v>
      </c>
      <c r="J55" s="169">
        <f>BOR!J55+LUMCON!J55+LOSFA!J55+'ULS Summary'!J55+'LSU Summary'!J55+SUSummary!J55+LCTCSummary!J55</f>
        <v>50000</v>
      </c>
      <c r="K55" s="46">
        <f t="shared" si="32"/>
        <v>3.1769893457438397E-4</v>
      </c>
      <c r="L55" s="187">
        <f t="shared" si="33"/>
        <v>157381705</v>
      </c>
      <c r="M55" s="47">
        <f>IF(ISBLANK(L55),"  ",IF(L80&gt;0,L55/L80,IF(L55&gt;0,1,0)))</f>
        <v>2.5199822564724753E-2</v>
      </c>
      <c r="N55" s="24"/>
    </row>
    <row r="56" spans="1:16" ht="15" customHeight="1" x14ac:dyDescent="0.2">
      <c r="A56" s="74" t="s">
        <v>49</v>
      </c>
      <c r="B56" s="158">
        <f>BOR!B56+LUMCON!B56+LOSFA!B56+'ULS Summary'!B56+'LSU Summary'!B56+SUSummary!B56+LCTCSummary!B56</f>
        <v>37904474.939999998</v>
      </c>
      <c r="C56" s="45">
        <f t="shared" si="0"/>
        <v>0.81540075723867855</v>
      </c>
      <c r="D56" s="169">
        <f>BOR!D56+LUMCON!D56+LOSFA!D56+'ULS Summary'!D56+'LSU Summary'!D56+SUSummary!D56+LCTCSummary!D56</f>
        <v>8581225.0099999998</v>
      </c>
      <c r="E56" s="46">
        <f t="shared" si="29"/>
        <v>0.1845992427613215</v>
      </c>
      <c r="F56" s="188">
        <f t="shared" si="30"/>
        <v>46485699.949999996</v>
      </c>
      <c r="G56" s="47">
        <f>IF(ISBLANK(F56),"  ",IF(F80&gt;0,F56/F80,IF(F56&gt;0,1,0)))</f>
        <v>7.9759476621301673E-3</v>
      </c>
      <c r="H56" s="158">
        <f>BOR!H56+LUMCON!H56+LOSFA!H56+'ULS Summary'!H56+'LSU Summary'!H56+SUSummary!H56+LCTCSummary!H56</f>
        <v>40299698</v>
      </c>
      <c r="I56" s="45">
        <f t="shared" si="31"/>
        <v>0.84435361444554813</v>
      </c>
      <c r="J56" s="169">
        <f>BOR!J56+LUMCON!J56+LOSFA!J56+'ULS Summary'!J56+'LSU Summary'!J56+SUSummary!J56+LCTCSummary!J56</f>
        <v>7428762.3399999999</v>
      </c>
      <c r="K56" s="46">
        <f t="shared" si="32"/>
        <v>0.15564638555445176</v>
      </c>
      <c r="L56" s="188">
        <f t="shared" si="33"/>
        <v>47728460.340000004</v>
      </c>
      <c r="M56" s="47">
        <f>IF(ISBLANK(L56),"  ",IF(L80&gt;0,L56/L80,IF(L56&gt;0,1,0)))</f>
        <v>7.6422398134236924E-3</v>
      </c>
      <c r="N56" s="24"/>
    </row>
    <row r="57" spans="1:16" ht="15" customHeight="1" x14ac:dyDescent="0.2">
      <c r="A57" s="74" t="s">
        <v>50</v>
      </c>
      <c r="B57" s="158">
        <f>BOR!B57+LUMCON!B57+LOSFA!B57+'ULS Summary'!B57+'LSU Summary'!B57+SUSummary!B57+LCTCSummary!B57</f>
        <v>20199350.379999999</v>
      </c>
      <c r="C57" s="45">
        <f t="shared" si="0"/>
        <v>0.95908217734451884</v>
      </c>
      <c r="D57" s="169">
        <f>BOR!D57+LUMCON!D57+LOSFA!D57+'ULS Summary'!D57+'LSU Summary'!D57+SUSummary!D57+LCTCSummary!D57</f>
        <v>861775.40999999992</v>
      </c>
      <c r="E57" s="46">
        <f t="shared" si="29"/>
        <v>4.0917822655481134E-2</v>
      </c>
      <c r="F57" s="188">
        <f t="shared" si="30"/>
        <v>21061125.789999999</v>
      </c>
      <c r="G57" s="47">
        <f>IF(ISBLANK(F57),"  ",IF(F80&gt;0,F57/F80,IF(F57&gt;0,1,0)))</f>
        <v>3.6136368213722011E-3</v>
      </c>
      <c r="H57" s="158">
        <f>BOR!H57+LUMCON!H57+LOSFA!H57+'ULS Summary'!H57+'LSU Summary'!H57+SUSummary!H57+LCTCSummary!H57</f>
        <v>20697394</v>
      </c>
      <c r="I57" s="45">
        <f t="shared" si="31"/>
        <v>0.96278431316392754</v>
      </c>
      <c r="J57" s="169">
        <f>BOR!J57+LUMCON!J57+LOSFA!J57+'ULS Summary'!J57+'LSU Summary'!J57+SUSummary!J57+LCTCSummary!J57</f>
        <v>800041.84000000008</v>
      </c>
      <c r="K57" s="46">
        <f t="shared" si="32"/>
        <v>3.7215686836072452E-2</v>
      </c>
      <c r="L57" s="188">
        <f t="shared" si="33"/>
        <v>21497435.84</v>
      </c>
      <c r="M57" s="47">
        <f>IF(ISBLANK(L57),"  ",IF(L80&gt;0,L57/L80,IF(L57&gt;0,1,0)))</f>
        <v>3.4421508444361726E-3</v>
      </c>
      <c r="N57" s="24"/>
    </row>
    <row r="58" spans="1:16" ht="15" customHeight="1" x14ac:dyDescent="0.2">
      <c r="A58" s="74" t="s">
        <v>51</v>
      </c>
      <c r="B58" s="158">
        <f>BOR!B58+LUMCON!B58+LOSFA!B58+'ULS Summary'!B58+'LSU Summary'!B58+SUSummary!B58+LCTCSummary!B58</f>
        <v>0</v>
      </c>
      <c r="C58" s="45">
        <f>IF(ISBLANK(B58),"  ",IF(F58&gt;0,B58/F58,IF(B58&gt;0,1,0)))</f>
        <v>0</v>
      </c>
      <c r="D58" s="169">
        <f>BOR!D58+LUMCON!D58+LOSFA!D58+'ULS Summary'!D58+'LSU Summary'!D58+SUSummary!D58+LCTCSummary!D58</f>
        <v>19781096.960000001</v>
      </c>
      <c r="E58" s="46">
        <f>IF(ISBLANK(D58),"  ",IF(F58&gt;0,D58/F58,IF(D58&gt;0,1,0)))</f>
        <v>1</v>
      </c>
      <c r="F58" s="188">
        <f t="shared" si="30"/>
        <v>19781096.960000001</v>
      </c>
      <c r="G58" s="47">
        <f>IF(ISBLANK(F58),"  ",IF(F80&gt;0,F58/F80,IF(F58&gt;0,1,0)))</f>
        <v>3.3940113674136938E-3</v>
      </c>
      <c r="H58" s="158">
        <f>BOR!H58+LUMCON!H58+LOSFA!H58+'ULS Summary'!H58+'LSU Summary'!H58+SUSummary!H58+LCTCSummary!H58</f>
        <v>0</v>
      </c>
      <c r="I58" s="45">
        <f>IF(ISBLANK(H58),"  ",IF(L58&gt;0,H58/L58,IF(H58&gt;0,1,0)))</f>
        <v>0</v>
      </c>
      <c r="J58" s="169">
        <f>BOR!J58+LUMCON!J58+LOSFA!J58+'ULS Summary'!J58+'LSU Summary'!J58+SUSummary!J58+LCTCSummary!J58</f>
        <v>21189731</v>
      </c>
      <c r="K58" s="46">
        <f>IF(ISBLANK(J58),"  ",IF(L58&gt;0,J58/L58,IF(J58&gt;0,1,0)))</f>
        <v>1</v>
      </c>
      <c r="L58" s="188">
        <f t="shared" si="33"/>
        <v>21189731</v>
      </c>
      <c r="M58" s="47">
        <f>IF(ISBLANK(L58),"  ",IF(L80&gt;0,L58/L80,IF(L58&gt;0,1,0)))</f>
        <v>3.3928814114337347E-3</v>
      </c>
      <c r="N58" s="24"/>
    </row>
    <row r="59" spans="1:16" ht="15" customHeight="1" x14ac:dyDescent="0.2">
      <c r="A59" s="30" t="s">
        <v>52</v>
      </c>
      <c r="B59" s="158">
        <f>BOR!B59+LUMCON!B59+LOSFA!B59+'ULS Summary'!B59+'LSU Summary'!B59+SUSummary!B59+LCTCSummary!B59</f>
        <v>173701166.89000002</v>
      </c>
      <c r="C59" s="45">
        <f t="shared" si="0"/>
        <v>0.50167888627069857</v>
      </c>
      <c r="D59" s="169">
        <f>BOR!D59+LUMCON!D59+LOSFA!D59+'ULS Summary'!D59+'LSU Summary'!D59+SUSummary!D59+LCTCSummary!D59</f>
        <v>172538572.59999999</v>
      </c>
      <c r="E59" s="46">
        <f t="shared" si="29"/>
        <v>0.49832111372930143</v>
      </c>
      <c r="F59" s="187">
        <f t="shared" si="30"/>
        <v>346239739.49000001</v>
      </c>
      <c r="G59" s="47">
        <f>IF(ISBLANK(F59),"  ",IF(F80&gt;0,F59/F80,IF(F59&gt;0,1,0)))</f>
        <v>5.9407302540183095E-2</v>
      </c>
      <c r="H59" s="158">
        <f>BOR!H59+LUMCON!H59+LOSFA!H59+'ULS Summary'!H59+'LSU Summary'!H59+SUSummary!H59+LCTCSummary!H59</f>
        <v>188555205</v>
      </c>
      <c r="I59" s="45">
        <f t="shared" si="31"/>
        <v>0.55213908615176566</v>
      </c>
      <c r="J59" s="169">
        <f>BOR!J59+LUMCON!J59+LOSFA!J59+'ULS Summary'!J59+'LSU Summary'!J59+SUSummary!J59+LCTCSummary!J59</f>
        <v>152944264.47999999</v>
      </c>
      <c r="K59" s="46">
        <f t="shared" si="32"/>
        <v>0.44786091384823423</v>
      </c>
      <c r="L59" s="187">
        <f t="shared" si="33"/>
        <v>341499469.48000002</v>
      </c>
      <c r="M59" s="47">
        <f>IF(ISBLANK(L59),"  ",IF(L80&gt;0,L59/L80,IF(L59&gt;0,1,0)))</f>
        <v>5.4680599862885183E-2</v>
      </c>
      <c r="N59" s="24"/>
    </row>
    <row r="60" spans="1:16" s="64" customFormat="1" ht="15" customHeight="1" x14ac:dyDescent="0.25">
      <c r="A60" s="70" t="s">
        <v>53</v>
      </c>
      <c r="B60" s="163">
        <f>B59+B57+B56+B55+B54</f>
        <v>1480839820.7999997</v>
      </c>
      <c r="C60" s="69">
        <f t="shared" si="0"/>
        <v>0.86286158653644962</v>
      </c>
      <c r="D60" s="173">
        <f>D59+D57+D56+D55+D54+D58</f>
        <v>235356431.19</v>
      </c>
      <c r="E60" s="62">
        <f t="shared" si="29"/>
        <v>0.13713841346355032</v>
      </c>
      <c r="F60" s="189">
        <f>F59+F57+F56+F55+F54+F58</f>
        <v>1716196251.9899998</v>
      </c>
      <c r="G60" s="61">
        <f>IF(ISBLANK(F60),"  ",IF(F80&gt;0,F60/F80,IF(F60&gt;0,1,0)))</f>
        <v>0.29446241529199985</v>
      </c>
      <c r="H60" s="163">
        <f>H59+H57+H56+H55+H54</f>
        <v>1553082053</v>
      </c>
      <c r="I60" s="69">
        <f t="shared" si="31"/>
        <v>0.87387337033948409</v>
      </c>
      <c r="J60" s="173">
        <f>J59+J57+J56+J55+J54+J58</f>
        <v>224157196.66</v>
      </c>
      <c r="K60" s="62">
        <f t="shared" si="32"/>
        <v>0.12612662966051591</v>
      </c>
      <c r="L60" s="187">
        <f t="shared" si="33"/>
        <v>1777239249.6600001</v>
      </c>
      <c r="M60" s="61">
        <f>IF(ISBLANK(L60),"  ",IF(L80&gt;0,L60/L80,IF(L60&gt;0,1,0)))</f>
        <v>0.28457001241978258</v>
      </c>
      <c r="N60" s="63"/>
    </row>
    <row r="61" spans="1:16" ht="15" customHeight="1" x14ac:dyDescent="0.2">
      <c r="A61" s="40" t="s">
        <v>54</v>
      </c>
      <c r="B61" s="158">
        <f>BOR!B61+LUMCON!B61+LOSFA!B61+'ULS Summary'!B61+'LSU Summary'!B61+SUSummary!B61+LCTCSummary!B61</f>
        <v>0</v>
      </c>
      <c r="C61" s="45">
        <f t="shared" si="0"/>
        <v>0</v>
      </c>
      <c r="D61" s="169">
        <f>BOR!D61+LUMCON!D61+LOSFA!D61+'ULS Summary'!D61+'LSU Summary'!D61+SUSummary!D61+LCTCSummary!D61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BOR!H61+LUMCON!H61+LOSFA!H61+'ULS Summary'!H61+'LSU Summary'!H61+SUSummary!H61+LCTCSummary!H61</f>
        <v>0</v>
      </c>
      <c r="I61" s="45">
        <f t="shared" si="31"/>
        <v>0</v>
      </c>
      <c r="J61" s="169">
        <f>BOR!J61+LUMCON!J61+LOSFA!J61+'ULS Summary'!J61+'LSU Summary'!J61+SUSummary!J61+LCTCSummary!J61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6" ht="15" customHeight="1" x14ac:dyDescent="0.2">
      <c r="A62" s="75" t="s">
        <v>55</v>
      </c>
      <c r="B62" s="158">
        <f>BOR!B62+LUMCON!B62+LOSFA!B62+'ULS Summary'!B62+'LSU Summary'!B62+SUSummary!B62+LCTCSummary!B62</f>
        <v>0</v>
      </c>
      <c r="C62" s="45">
        <f t="shared" si="0"/>
        <v>0</v>
      </c>
      <c r="D62" s="169">
        <f>BOR!D62+LUMCON!D62+LOSFA!D62+'ULS Summary'!D62+'LSU Summary'!D62+SUSummary!D62+LCTCSummary!D62</f>
        <v>17757709.09</v>
      </c>
      <c r="E62" s="46">
        <f t="shared" si="29"/>
        <v>1</v>
      </c>
      <c r="F62" s="182">
        <f t="shared" si="34"/>
        <v>17757709.09</v>
      </c>
      <c r="G62" s="47">
        <f>IF(ISBLANK(F62),"  ",IF(F80&gt;0,F62/F80,IF(F62&gt;0,1,0)))</f>
        <v>3.0468414685272077E-3</v>
      </c>
      <c r="H62" s="158">
        <f>BOR!H62+LUMCON!H62+LOSFA!H62+'ULS Summary'!H62+'LSU Summary'!H62+SUSummary!H62+LCTCSummary!H62</f>
        <v>0</v>
      </c>
      <c r="I62" s="45">
        <f t="shared" si="31"/>
        <v>0</v>
      </c>
      <c r="J62" s="169">
        <f>BOR!J62+LUMCON!J62+LOSFA!J62+'ULS Summary'!J62+'LSU Summary'!J62+SUSummary!J62+LCTCSummary!J62</f>
        <v>17758000</v>
      </c>
      <c r="K62" s="46">
        <f t="shared" si="32"/>
        <v>1</v>
      </c>
      <c r="L62" s="182">
        <f t="shared" si="33"/>
        <v>17758000</v>
      </c>
      <c r="M62" s="47">
        <f>IF(ISBLANK(L62),"  ",IF(L80&gt;0,L62/L80,IF(L62&gt;0,1,0)))</f>
        <v>2.8433956100830282E-3</v>
      </c>
      <c r="N62" s="24"/>
    </row>
    <row r="63" spans="1:16" ht="15" customHeight="1" x14ac:dyDescent="0.2">
      <c r="A63" s="68" t="s">
        <v>56</v>
      </c>
      <c r="B63" s="158">
        <f>BOR!B63+LUMCON!B63+LOSFA!B63+'ULS Summary'!B63+'LSU Summary'!B63+SUSummary!B63+LCTCSummary!B63</f>
        <v>7866495.3100000005</v>
      </c>
      <c r="C63" s="45">
        <f t="shared" si="0"/>
        <v>7.2258442144010379E-2</v>
      </c>
      <c r="D63" s="169">
        <f>BOR!D63+LUMCON!D63+LOSFA!D63+'ULS Summary'!D63+'LSU Summary'!D63+SUSummary!D63+LCTCSummary!D63</f>
        <v>100999611.91</v>
      </c>
      <c r="E63" s="46">
        <f t="shared" si="29"/>
        <v>0.92774155785598955</v>
      </c>
      <c r="F63" s="182">
        <f t="shared" si="34"/>
        <v>108866107.22</v>
      </c>
      <c r="G63" s="47">
        <f>IF(ISBLANK(F63),"  ",IF(F80&gt;0,F63/F80,IF(F63&gt;0,1,0)))</f>
        <v>1.8679085703786874E-2</v>
      </c>
      <c r="H63" s="158">
        <f>BOR!H63+LUMCON!H63+LOSFA!H63+'ULS Summary'!H63+'LSU Summary'!H63+SUSummary!H63+LCTCSummary!H63</f>
        <v>9285386</v>
      </c>
      <c r="I63" s="45">
        <f t="shared" si="31"/>
        <v>0.10753357351602079</v>
      </c>
      <c r="J63" s="169">
        <f>BOR!J63+LUMCON!J63+LOSFA!J63+'ULS Summary'!J63+'LSU Summary'!J63+SUSummary!J63+LCTCSummary!J63</f>
        <v>77063330</v>
      </c>
      <c r="K63" s="46">
        <f t="shared" si="32"/>
        <v>0.89246642648397922</v>
      </c>
      <c r="L63" s="182">
        <f t="shared" si="33"/>
        <v>86348716</v>
      </c>
      <c r="M63" s="47">
        <f>IF(ISBLANK(L63),"  ",IF(L80&gt;0,L63/L80,IF(L63&gt;0,1,0)))</f>
        <v>1.3826081766567527E-2</v>
      </c>
      <c r="N63" s="24"/>
    </row>
    <row r="64" spans="1:16" ht="15" customHeight="1" x14ac:dyDescent="0.2">
      <c r="A64" s="67" t="s">
        <v>57</v>
      </c>
      <c r="B64" s="158">
        <f>BOR!B64+LUMCON!B64+LOSFA!B64+'ULS Summary'!B64+'LSU Summary'!B64+SUSummary!B64+LCTCSummary!B64</f>
        <v>1544687</v>
      </c>
      <c r="C64" s="45">
        <f t="shared" si="0"/>
        <v>9.2504493159264629E-3</v>
      </c>
      <c r="D64" s="169">
        <f>BOR!D64+LUMCON!D64+LOSFA!D64+'ULS Summary'!D64+'LSU Summary'!D64+SUSummary!D64+LCTCSummary!D64</f>
        <v>165440390.94</v>
      </c>
      <c r="E64" s="46">
        <f t="shared" si="29"/>
        <v>0.99074955068407355</v>
      </c>
      <c r="F64" s="183">
        <f t="shared" si="34"/>
        <v>166985077.94</v>
      </c>
      <c r="G64" s="47">
        <f>IF(ISBLANK(F64),"  ",IF(F80&gt;0,F64/F80,IF(F64&gt;0,1,0)))</f>
        <v>2.8651052763295371E-2</v>
      </c>
      <c r="H64" s="158">
        <f>BOR!H64+LUMCON!H64+LOSFA!H64+'ULS Summary'!H64+'LSU Summary'!H64+SUSummary!H64+LCTCSummary!H64</f>
        <v>2282500</v>
      </c>
      <c r="I64" s="45">
        <f t="shared" si="31"/>
        <v>1.3975991539882944E-2</v>
      </c>
      <c r="J64" s="169">
        <f>BOR!J64+LUMCON!J64+LOSFA!J64+'ULS Summary'!J64+'LSU Summary'!J64+SUSummary!J64+LCTCSummary!J64</f>
        <v>161033282.89000002</v>
      </c>
      <c r="K64" s="46">
        <f t="shared" si="32"/>
        <v>0.98602400846011706</v>
      </c>
      <c r="L64" s="183">
        <f t="shared" si="33"/>
        <v>163315782.89000002</v>
      </c>
      <c r="M64" s="47">
        <f>IF(ISBLANK(L64),"  ",IF(L80&gt;0,L64/L80,IF(L64&gt;0,1,0)))</f>
        <v>2.6149981987087453E-2</v>
      </c>
      <c r="N64" s="24"/>
    </row>
    <row r="65" spans="1:14" ht="15" customHeight="1" x14ac:dyDescent="0.2">
      <c r="A65" s="76" t="s">
        <v>58</v>
      </c>
      <c r="B65" s="158">
        <f>BOR!B65+LUMCON!B65+LOSFA!B65+'ULS Summary'!B65+'LSU Summary'!B65+SUSummary!B65+LCTCSummary!B65</f>
        <v>230757</v>
      </c>
      <c r="C65" s="45">
        <f t="shared" si="0"/>
        <v>0.99645906113301408</v>
      </c>
      <c r="D65" s="169">
        <f>BOR!D65+LUMCON!D65+LOSFA!D65+'ULS Summary'!D65+'LSU Summary'!D65+SUSummary!D65+LCTCSummary!D65</f>
        <v>820</v>
      </c>
      <c r="E65" s="46">
        <f t="shared" si="29"/>
        <v>3.540938866985927E-3</v>
      </c>
      <c r="F65" s="182">
        <f t="shared" si="34"/>
        <v>231577</v>
      </c>
      <c r="G65" s="47">
        <f>IF(ISBLANK(F65),"  ",IF(F80&gt;0,F65/F80,IF(F65&gt;0,1,0)))</f>
        <v>3.9733639242601487E-5</v>
      </c>
      <c r="H65" s="158">
        <f>BOR!H65+LUMCON!H65+LOSFA!H65+'ULS Summary'!H65+'LSU Summary'!H65+SUSummary!H65+LCTCSummary!H65</f>
        <v>190000</v>
      </c>
      <c r="I65" s="45">
        <f t="shared" si="31"/>
        <v>1</v>
      </c>
      <c r="J65" s="169">
        <f>BOR!J65+LUMCON!J65+LOSFA!J65+'ULS Summary'!J65+'LSU Summary'!J65+SUSummary!J65+LCTCSummary!J65</f>
        <v>0</v>
      </c>
      <c r="K65" s="46">
        <f t="shared" si="32"/>
        <v>0</v>
      </c>
      <c r="L65" s="182">
        <f t="shared" si="33"/>
        <v>190000</v>
      </c>
      <c r="M65" s="47">
        <f>IF(ISBLANK(L65),"  ",IF(L80&gt;0,L65/L80,IF(L65&gt;0,1,0)))</f>
        <v>3.0422635765050985E-5</v>
      </c>
      <c r="N65" s="24"/>
    </row>
    <row r="66" spans="1:14" ht="15" customHeight="1" x14ac:dyDescent="0.2">
      <c r="A66" s="76" t="s">
        <v>59</v>
      </c>
      <c r="B66" s="158">
        <f>BOR!B66+LUMCON!B66+LOSFA!B66+'ULS Summary'!B66+'LSU Summary'!B66+SUSummary!B66+LCTCSummary!B66</f>
        <v>0</v>
      </c>
      <c r="C66" s="45">
        <f t="shared" si="0"/>
        <v>0</v>
      </c>
      <c r="D66" s="169">
        <f>BOR!D66+LUMCON!D66+LOSFA!D66+'ULS Summary'!D66+'LSU Summary'!D66+SUSummary!D66+LCTCSummary!D66</f>
        <v>171370763.43000001</v>
      </c>
      <c r="E66" s="46">
        <f t="shared" si="29"/>
        <v>1</v>
      </c>
      <c r="F66" s="182">
        <f t="shared" si="34"/>
        <v>171370763.43000001</v>
      </c>
      <c r="G66" s="47">
        <f>IF(ISBLANK(F66),"  ",IF(F80&gt;0,F66/F80,IF(F66&gt;0,1,0)))</f>
        <v>2.9403542194850196E-2</v>
      </c>
      <c r="H66" s="158">
        <f>BOR!H66+LUMCON!H66+LOSFA!H66+'ULS Summary'!H66+'LSU Summary'!H66+SUSummary!H66+LCTCSummary!H66</f>
        <v>0</v>
      </c>
      <c r="I66" s="45">
        <f t="shared" si="31"/>
        <v>0</v>
      </c>
      <c r="J66" s="169">
        <f>BOR!J66+LUMCON!J66+LOSFA!J66+'ULS Summary'!J66+'LSU Summary'!J66+SUSummary!J66+LCTCSummary!J66</f>
        <v>226757097</v>
      </c>
      <c r="K66" s="46">
        <f t="shared" si="32"/>
        <v>1</v>
      </c>
      <c r="L66" s="182">
        <f t="shared" si="33"/>
        <v>226757097</v>
      </c>
      <c r="M66" s="47">
        <f>IF(ISBLANK(L66),"  ",IF(L80&gt;0,L66/L80,IF(L66&gt;0,1,0)))</f>
        <v>3.6308150364059662E-2</v>
      </c>
      <c r="N66" s="24"/>
    </row>
    <row r="67" spans="1:14" ht="15" customHeight="1" x14ac:dyDescent="0.2">
      <c r="A67" s="77" t="s">
        <v>60</v>
      </c>
      <c r="B67" s="158">
        <f>BOR!B67+LUMCON!B67+LOSFA!B67+'ULS Summary'!B67+'LSU Summary'!B67+SUSummary!B67+LCTCSummary!B67</f>
        <v>0</v>
      </c>
      <c r="C67" s="45">
        <f t="shared" si="0"/>
        <v>0</v>
      </c>
      <c r="D67" s="169">
        <f>BOR!D67+LUMCON!D67+LOSFA!D67+'ULS Summary'!D67+'LSU Summary'!D67+SUSummary!D67+LCTCSummary!D67</f>
        <v>331811064.57600003</v>
      </c>
      <c r="E67" s="46">
        <f t="shared" si="29"/>
        <v>1</v>
      </c>
      <c r="F67" s="182">
        <f t="shared" si="34"/>
        <v>331811064.57600003</v>
      </c>
      <c r="G67" s="47">
        <f>IF(ISBLANK(F67),"  ",IF(F80&gt;0,F67/F80,IF(F67&gt;0,1,0)))</f>
        <v>5.6931651833154122E-2</v>
      </c>
      <c r="H67" s="158">
        <f>BOR!H67+LUMCON!H67+LOSFA!H67+'ULS Summary'!H67+'LSU Summary'!H67+SUSummary!H67+LCTCSummary!H67</f>
        <v>0</v>
      </c>
      <c r="I67" s="45">
        <f t="shared" si="31"/>
        <v>0</v>
      </c>
      <c r="J67" s="169">
        <f>BOR!J67+LUMCON!J67+LOSFA!J67+'ULS Summary'!J67+'LSU Summary'!J67+SUSummary!J67+LCTCSummary!J67</f>
        <v>350257175</v>
      </c>
      <c r="K67" s="46">
        <f t="shared" si="32"/>
        <v>1</v>
      </c>
      <c r="L67" s="182">
        <f t="shared" si="33"/>
        <v>350257175</v>
      </c>
      <c r="M67" s="47">
        <f>IF(ISBLANK(L67),"  ",IF(L80&gt;0,L67/L80,IF(L67&gt;0,1,0)))</f>
        <v>5.6082876100635372E-2</v>
      </c>
      <c r="N67" s="24"/>
    </row>
    <row r="68" spans="1:14" ht="15" customHeight="1" x14ac:dyDescent="0.2">
      <c r="A68" s="77" t="s">
        <v>61</v>
      </c>
      <c r="B68" s="158">
        <f>BOR!B68+LUMCON!B68+LOSFA!B68+'ULS Summary'!B68+'LSU Summary'!B68+SUSummary!B68+LCTCSummary!B68</f>
        <v>0</v>
      </c>
      <c r="C68" s="45">
        <f t="shared" si="0"/>
        <v>0</v>
      </c>
      <c r="D68" s="169">
        <f>BOR!D68+LUMCON!D68+LOSFA!D68+'ULS Summary'!D68+'LSU Summary'!D68+SUSummary!D68+LCTCSummary!D68</f>
        <v>20871356.170000006</v>
      </c>
      <c r="E68" s="46">
        <f t="shared" si="29"/>
        <v>1</v>
      </c>
      <c r="F68" s="182">
        <f t="shared" si="34"/>
        <v>20871356.170000006</v>
      </c>
      <c r="G68" s="47">
        <f>IF(ISBLANK(F68),"  ",IF(F80&gt;0,F68/F80,IF(F68&gt;0,1,0)))</f>
        <v>3.5810764305722284E-3</v>
      </c>
      <c r="H68" s="158">
        <f>BOR!H68+LUMCON!H68+LOSFA!H68+'ULS Summary'!H68+'LSU Summary'!H68+SUSummary!H68+LCTCSummary!H68</f>
        <v>0</v>
      </c>
      <c r="I68" s="45">
        <f t="shared" si="31"/>
        <v>0</v>
      </c>
      <c r="J68" s="169">
        <f>BOR!J68+LUMCON!J68+LOSFA!J68+'ULS Summary'!J68+'LSU Summary'!J68+SUSummary!J68+LCTCSummary!J68</f>
        <v>13360309</v>
      </c>
      <c r="K68" s="46">
        <f t="shared" si="32"/>
        <v>1</v>
      </c>
      <c r="L68" s="182">
        <f t="shared" si="33"/>
        <v>13360309</v>
      </c>
      <c r="M68" s="47">
        <f>IF(ISBLANK(L68),"  ",IF(L80&gt;0,L68/L80,IF(L68&gt;0,1,0)))</f>
        <v>2.1392411285028031E-3</v>
      </c>
      <c r="N68" s="24"/>
    </row>
    <row r="69" spans="1:14" ht="15" customHeight="1" x14ac:dyDescent="0.2">
      <c r="A69" s="68" t="s">
        <v>62</v>
      </c>
      <c r="B69" s="158">
        <f>BOR!B69+LUMCON!B69+LOSFA!B69+'ULS Summary'!B69+'LSU Summary'!B69+SUSummary!B69+LCTCSummary!B69</f>
        <v>0</v>
      </c>
      <c r="C69" s="45">
        <f t="shared" si="0"/>
        <v>0</v>
      </c>
      <c r="D69" s="169">
        <f>BOR!D69+LUMCON!D69+LOSFA!D69+'ULS Summary'!D69+'LSU Summary'!D69+SUSummary!D69+LCTCSummary!D69</f>
        <v>994413695.03000009</v>
      </c>
      <c r="E69" s="46">
        <f t="shared" si="29"/>
        <v>1</v>
      </c>
      <c r="F69" s="182">
        <f t="shared" si="34"/>
        <v>994413695.03000009</v>
      </c>
      <c r="G69" s="47">
        <f>IF(ISBLANK(F69),"  ",IF(F80&gt;0,F69/F80,IF(F69&gt;0,1,0)))</f>
        <v>0.17062003142032395</v>
      </c>
      <c r="H69" s="158">
        <f>BOR!H69+LUMCON!H69+LOSFA!H69+'ULS Summary'!H69+'LSU Summary'!H69+SUSummary!H69+LCTCSummary!H69</f>
        <v>0</v>
      </c>
      <c r="I69" s="45">
        <f t="shared" si="31"/>
        <v>0</v>
      </c>
      <c r="J69" s="169">
        <f>BOR!J69+LUMCON!J69+LOSFA!J69+'ULS Summary'!J69+'LSU Summary'!J69+SUSummary!J69+LCTCSummary!J69</f>
        <v>1010028001.64</v>
      </c>
      <c r="K69" s="46">
        <f t="shared" si="32"/>
        <v>1</v>
      </c>
      <c r="L69" s="182">
        <f t="shared" si="33"/>
        <v>1010028001.64</v>
      </c>
      <c r="M69" s="47">
        <f>IF(ISBLANK(L69),"  ",IF(L80&gt;0,L69/L80,IF(L69&gt;0,1,0)))</f>
        <v>0.16172481055997914</v>
      </c>
      <c r="N69" s="24"/>
    </row>
    <row r="70" spans="1:14" ht="15" customHeight="1" x14ac:dyDescent="0.2">
      <c r="A70" s="67" t="s">
        <v>63</v>
      </c>
      <c r="B70" s="158">
        <f>BOR!B70+LUMCON!B70+LOSFA!B70+'ULS Summary'!B70+'LSU Summary'!B70+SUSummary!B70+LCTCSummary!B70</f>
        <v>65849168.780000001</v>
      </c>
      <c r="C70" s="45">
        <f t="shared" si="0"/>
        <v>0.33351253619455856</v>
      </c>
      <c r="D70" s="169">
        <f>BOR!D70+LUMCON!D70+LOSFA!D70+'ULS Summary'!D70+'LSU Summary'!D70+SUSummary!D70+LCTCSummary!D70</f>
        <v>131592191.39000002</v>
      </c>
      <c r="E70" s="46">
        <f t="shared" si="29"/>
        <v>0.66648746380544144</v>
      </c>
      <c r="F70" s="182">
        <f t="shared" si="34"/>
        <v>197441360.17000002</v>
      </c>
      <c r="G70" s="47">
        <f>IF(ISBLANK(F70),"  ",IF(F80&gt;0,F70/F80,IF(F70&gt;0,1,0)))</f>
        <v>3.3876696634654251E-2</v>
      </c>
      <c r="H70" s="158">
        <f>BOR!H70+LUMCON!H70+LOSFA!H70+'ULS Summary'!H70+'LSU Summary'!H70+SUSummary!H70+LCTCSummary!H70</f>
        <v>86122821</v>
      </c>
      <c r="I70" s="45">
        <f t="shared" si="31"/>
        <v>0.4016775832842116</v>
      </c>
      <c r="J70" s="169">
        <f>BOR!J70+LUMCON!J70+LOSFA!J70+'ULS Summary'!J70+'LSU Summary'!J70+SUSummary!J70+LCTCSummary!J70</f>
        <v>128285014</v>
      </c>
      <c r="K70" s="46">
        <f t="shared" si="32"/>
        <v>0.59832241671578834</v>
      </c>
      <c r="L70" s="182">
        <f t="shared" si="33"/>
        <v>214407835</v>
      </c>
      <c r="M70" s="47">
        <f>IF(ISBLANK(L70),"  ",IF(L80&gt;0,L70/L80,IF(L70&gt;0,1,0)))</f>
        <v>3.4330797207253419E-2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B70+B69+B68+B67+B66+B65+B64+B63+B62+B61+B60-1</f>
        <v>1556330927.8899996</v>
      </c>
      <c r="C71" s="69">
        <f t="shared" si="0"/>
        <v>0.41770099760069823</v>
      </c>
      <c r="D71" s="176">
        <f>D70+D69+D68+D67+D66+D65+D64+D63+D62+D61+D60</f>
        <v>2169614033.7260003</v>
      </c>
      <c r="E71" s="62">
        <f t="shared" si="29"/>
        <v>0.58229900213091335</v>
      </c>
      <c r="F71" s="166">
        <f>F70+F69+F68+F67+F66+F65+F64+F63+F62+F61+F60</f>
        <v>3725944962.6160002</v>
      </c>
      <c r="G71" s="61">
        <f>IF(ISBLANK(F71),"  ",IF(F80&gt;0,F71/F80,IF(F71&gt;0,1,0)))</f>
        <v>0.63929212738040664</v>
      </c>
      <c r="H71" s="193">
        <f>H70+H69+H68+H67+H66+H65+H64+H63+H62+H61+H60</f>
        <v>1650962760</v>
      </c>
      <c r="I71" s="69">
        <f t="shared" si="31"/>
        <v>0.4277479968226649</v>
      </c>
      <c r="J71" s="176">
        <f>J70+J69+J68+J67+J66+J65+J64+J63+J62+J61+J60</f>
        <v>2208699406.1900001</v>
      </c>
      <c r="K71" s="62">
        <f t="shared" si="32"/>
        <v>0.57225200317733516</v>
      </c>
      <c r="L71" s="166">
        <f>L70+L69+L68+L67+L66+L65+L64+L63+L62+L61+L60</f>
        <v>3859662166.1900001</v>
      </c>
      <c r="M71" s="61">
        <f>IF(ISBLANK(L71),"  ",IF(L80&gt;0,L71/L80,IF(L71&gt;0,1,0)))</f>
        <v>0.618005769779716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BOR!B73+LUMCON!B73+LOSFA!B73+'ULS Summary'!B73+'LSU Summary'!B73+SUSummary!B73+LCTCSummary!B73</f>
        <v>26205922.829999998</v>
      </c>
      <c r="C73" s="41">
        <f t="shared" si="0"/>
        <v>0.61572493851176224</v>
      </c>
      <c r="D73" s="169">
        <f>BOR!D73+LUMCON!D73+LOSFA!D73+'ULS Summary'!D73+'LSU Summary'!D73+SUSummary!D73+LCTCSummary!D73</f>
        <v>16355164.42</v>
      </c>
      <c r="E73" s="42">
        <f>IF(ISBLANK(D73),"  ",IF(F73&gt;0,D73/F73,IF(D73&gt;0,1,0)))</f>
        <v>0.3842750614882377</v>
      </c>
      <c r="F73" s="181">
        <f>D73+B73</f>
        <v>42561087.25</v>
      </c>
      <c r="G73" s="43">
        <f>IF(ISBLANK(F73),"  ",IF(F80&gt;0,F73/F80,IF(F73&gt;0,1,0)))</f>
        <v>7.3025684181260916E-3</v>
      </c>
      <c r="H73" s="158">
        <f>BOR!H73+LUMCON!H73+LOSFA!H73+'ULS Summary'!H73+'LSU Summary'!H73+SUSummary!H73+LCTCSummary!H73</f>
        <v>50588132</v>
      </c>
      <c r="I73" s="41">
        <f>IF(ISBLANK(H73),"  ",IF(L73&gt;0,H73/L73,IF(H73&gt;0,1,0)))</f>
        <v>0.54529068161680028</v>
      </c>
      <c r="J73" s="169">
        <f>BOR!J73+LUMCON!J73+LOSFA!J73+'ULS Summary'!J73+'LSU Summary'!J73+SUSummary!J73+LCTCSummary!J73</f>
        <v>42184647.189999998</v>
      </c>
      <c r="K73" s="42">
        <f>IF(ISBLANK(J73),"  ",IF(L73&gt;0,J73/L73,IF(J73&gt;0,1,0)))</f>
        <v>0.45470931838319978</v>
      </c>
      <c r="L73" s="181">
        <f>J73+H73</f>
        <v>92772779.189999998</v>
      </c>
      <c r="M73" s="43">
        <f>IF(ISBLANK(L73),"  ",IF(L80&gt;0,L73/L80,IF(L73&gt;0,1,0)))</f>
        <v>1.4854697211625641E-2</v>
      </c>
    </row>
    <row r="74" spans="1:14" ht="15" customHeight="1" x14ac:dyDescent="0.2">
      <c r="A74" s="30" t="s">
        <v>67</v>
      </c>
      <c r="B74" s="158">
        <f>BOR!B74+LUMCON!B74+LOSFA!B74+'ULS Summary'!B74+'LSU Summary'!B74+SUSummary!B74+LCTCSummary!B74</f>
        <v>0</v>
      </c>
      <c r="C74" s="45">
        <f t="shared" si="0"/>
        <v>0</v>
      </c>
      <c r="D74" s="169">
        <f>BOR!D74+LUMCON!D74+LOSFA!D74+'ULS Summary'!D74+'LSU Summary'!D74+SUSummary!D74+LCTCSummary!D74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BOR!H74+LUMCON!H74+LOSFA!H74+'ULS Summary'!H74+'LSU Summary'!H74+SUSummary!H74+LCTCSummary!H74</f>
        <v>0</v>
      </c>
      <c r="I74" s="45">
        <f>IF(ISBLANK(H74),"  ",IF(L74&gt;0,H74/L74,IF(H74&gt;0,1,0)))</f>
        <v>0</v>
      </c>
      <c r="J74" s="169">
        <f>BOR!J74+LUMCON!J74+LOSFA!J74+'ULS Summary'!J74+'LSU Summary'!J74+SUSummary!J74+LCTCSummary!J74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BOR!B76+LUMCON!B76+LOSFA!B76+'ULS Summary'!B76+'LSU Summary'!B76+SUSummary!B76+LCTCSummary!B76</f>
        <v>0</v>
      </c>
      <c r="C76" s="41">
        <f t="shared" si="0"/>
        <v>0</v>
      </c>
      <c r="D76" s="169">
        <f>BOR!D76+LUMCON!D76+LOSFA!D76+'ULS Summary'!D76+'LSU Summary'!D76+SUSummary!D76+LCTCSummary!D76</f>
        <v>342851109.22000003</v>
      </c>
      <c r="E76" s="42">
        <f>IF(ISBLANK(D76),"  ",IF(F76&gt;0,D76/F76,IF(D76&gt;0,1,0)))</f>
        <v>1</v>
      </c>
      <c r="F76" s="181">
        <f>D76+B76</f>
        <v>342851109.22000003</v>
      </c>
      <c r="G76" s="43">
        <f>IF(ISBLANK(F76),"  ",IF(F80&gt;0,F76/F80,IF(F76&gt;0,1,0)))</f>
        <v>5.8825886368997105E-2</v>
      </c>
      <c r="H76" s="158">
        <f>BOR!H76+LUMCON!H76+LOSFA!H76+'ULS Summary'!H76+'LSU Summary'!H76+SUSummary!H76+LCTCSummary!H76</f>
        <v>0</v>
      </c>
      <c r="I76" s="41">
        <f>IF(ISBLANK(H76),"  ",IF(L76&gt;0,H76/L76,IF(H76&gt;0,1,0)))</f>
        <v>0</v>
      </c>
      <c r="J76" s="169">
        <f>BOR!J76+LUMCON!J76+LOSFA!J76+'ULS Summary'!J76+'LSU Summary'!J76+SUSummary!J76+LCTCSummary!J76</f>
        <v>351353339.81</v>
      </c>
      <c r="K76" s="42">
        <f>IF(ISBLANK(J76),"  ",IF(L76&gt;0,J76/L76,IF(J76&gt;0,1,0)))</f>
        <v>1</v>
      </c>
      <c r="L76" s="181">
        <f>J76+H76</f>
        <v>351353339.81</v>
      </c>
      <c r="M76" s="43">
        <f>IF(ISBLANK(L76),"  ",IF(L80&gt;0,L76/L80,IF(L76&gt;0,1,0)))</f>
        <v>5.6258393062493778E-2</v>
      </c>
    </row>
    <row r="77" spans="1:14" ht="15" customHeight="1" x14ac:dyDescent="0.2">
      <c r="A77" s="30" t="s">
        <v>70</v>
      </c>
      <c r="B77" s="158">
        <f>BOR!B77+LUMCON!B77+LOSFA!B77+'ULS Summary'!B77+'LSU Summary'!B77+SUSummary!B77+LCTCSummary!B77</f>
        <v>21114702.879999999</v>
      </c>
      <c r="C77" s="45">
        <f t="shared" si="0"/>
        <v>3.7489077412254018E-2</v>
      </c>
      <c r="D77" s="169">
        <f>BOR!D77+LUMCON!D77+LOSFA!D77+'ULS Summary'!D77+'LSU Summary'!D77+SUSummary!D77+LCTCSummary!D77</f>
        <v>542108089.93000007</v>
      </c>
      <c r="E77" s="46">
        <f>IF(ISBLANK(D77),"  ",IF(F77&gt;0,D77/F77,IF(D77&gt;0,1,0)))</f>
        <v>0.96251092258774595</v>
      </c>
      <c r="F77" s="182">
        <f>D77+B77</f>
        <v>563222792.81000006</v>
      </c>
      <c r="G77" s="47">
        <f>IF(ISBLANK(F77),"  ",IF(F80&gt;0,F77/F80,IF(F77&gt;0,1,0)))</f>
        <v>9.6636933990521617E-2</v>
      </c>
      <c r="H77" s="158">
        <f>BOR!H77+LUMCON!H77+LOSFA!H77+'ULS Summary'!H77+'LSU Summary'!H77+SUSummary!H77+LCTCSummary!H77</f>
        <v>20707151</v>
      </c>
      <c r="I77" s="45">
        <f>IF(ISBLANK(H77),"  ",IF(L77&gt;0,H77/L77,IF(H77&gt;0,1,0)))</f>
        <v>3.4855457240294853E-2</v>
      </c>
      <c r="J77" s="169">
        <f>BOR!J77+LUMCON!J77+LOSFA!J77+'ULS Summary'!J77+'LSU Summary'!J77+SUSummary!J77+LCTCSummary!J77</f>
        <v>573379188.4000001</v>
      </c>
      <c r="K77" s="46">
        <f>IF(ISBLANK(J77),"  ",IF(L77&gt;0,J77/L77,IF(J77&gt;0,1,0)))</f>
        <v>0.96514454275970518</v>
      </c>
      <c r="L77" s="182">
        <f>J77+H77</f>
        <v>594086339.4000001</v>
      </c>
      <c r="M77" s="47">
        <f>IF(ISBLANK(L77),"  ",IF(L80&gt;0,L77/L80,IF(L77&gt;0,1,0)))</f>
        <v>9.5124591139782416E-2</v>
      </c>
    </row>
    <row r="78" spans="1:14" s="64" customFormat="1" ht="15" customHeight="1" x14ac:dyDescent="0.25">
      <c r="A78" s="65" t="s">
        <v>71</v>
      </c>
      <c r="B78" s="167">
        <f>B77+B76+B74+B73</f>
        <v>47320625.709999993</v>
      </c>
      <c r="C78" s="69">
        <f t="shared" si="0"/>
        <v>4.9882859313375785E-2</v>
      </c>
      <c r="D78" s="177">
        <f>D77+D76+D74+D73</f>
        <v>901314363.57000005</v>
      </c>
      <c r="E78" s="62">
        <f>IF(ISBLANK(D78),"  ",IF(F78&gt;0,D78/F78,IF(D78&gt;0,1,0)))</f>
        <v>0.95011714068662412</v>
      </c>
      <c r="F78" s="191">
        <f>F77+F76+F75+F74+F73</f>
        <v>948634989.28000009</v>
      </c>
      <c r="G78" s="61">
        <f>IF(ISBLANK(F78),"  ",IF(F80&gt;0,F78/F80,IF(F78&gt;0,1,0)))</f>
        <v>0.16276538877764482</v>
      </c>
      <c r="H78" s="167">
        <f>H77+H76+H74+H73</f>
        <v>71295283</v>
      </c>
      <c r="I78" s="69">
        <f>IF(ISBLANK(H78),"  ",IF(L78&gt;0,H78/L78,IF(H78&gt;0,1,0)))</f>
        <v>6.867118808213292E-2</v>
      </c>
      <c r="J78" s="177">
        <f>J77+J76+J74+J73</f>
        <v>966917175.4000001</v>
      </c>
      <c r="K78" s="62">
        <f>IF(ISBLANK(J78),"  ",IF(L78&gt;0,J78/L78,IF(J78&gt;0,1,0)))</f>
        <v>0.93132881191786709</v>
      </c>
      <c r="L78" s="191">
        <f>L77+L76+L75+L74+L73</f>
        <v>1038212458.4000001</v>
      </c>
      <c r="M78" s="61">
        <f>IF(ISBLANK(L78),"  ",IF(L80&gt;0,L78/L80,IF(L78&gt;0,1,0)))</f>
        <v>0.16623768141390183</v>
      </c>
    </row>
    <row r="79" spans="1:14" s="64" customFormat="1" ht="15" customHeight="1" x14ac:dyDescent="0.25">
      <c r="A79" s="65" t="s">
        <v>72</v>
      </c>
      <c r="B79" s="164">
        <f>BOR!B79+LUMCON!B79+LOSFA!B79+'ULS Summary'!B79+'LSU Summary'!B79+SUSummary!B79+LCTCSummary!B79</f>
        <v>0</v>
      </c>
      <c r="C79" s="69">
        <f>IF(ISBLANK(B79),"  ",IF(F79&gt;0,B79/F79,IF(B79&gt;0,1,0)))</f>
        <v>0</v>
      </c>
      <c r="D79" s="174">
        <f>BOR!D79+LUMCON!D79+LOSFA!D79+'ULS Summary'!D79+'LSU Summary'!D79+SUSummary!D79+LCTCSummary!D79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BOR!H79+LUMCON!H79+LOSFA!H79+'ULS Summary'!H79+'LSU Summary'!H79+SUSummary!H79+LCTCSummary!H79</f>
        <v>0</v>
      </c>
      <c r="I79" s="69">
        <f>IF(ISBLANK(H79),"  ",IF(L79&gt;0,H79/L79,IF(H79&gt;0,1,0)))</f>
        <v>0</v>
      </c>
      <c r="J79" s="174">
        <f>BOR!J79+LUMCON!J79+LOSFA!J79+'ULS Summary'!J79+'LSU Summary'!J79+SUSummary!J79+LCTCSummary!J79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2738988973.9899998</v>
      </c>
      <c r="C80" s="82">
        <f t="shared" si="0"/>
        <v>0.46995167819767009</v>
      </c>
      <c r="D80" s="168">
        <f>D78+D71+D50+D43+D52+D51+D79</f>
        <v>3089246354.4260006</v>
      </c>
      <c r="E80" s="83">
        <f>IF(ISBLANK(D80),"  ",IF(F80&gt;0,D80/F80,IF(D80&gt;0,1,0)))</f>
        <v>0.53004832163075144</v>
      </c>
      <c r="F80" s="168">
        <f>F78+F71+F50+F43+F52+F51+F79</f>
        <v>5828235329.4160004</v>
      </c>
      <c r="G80" s="84">
        <f>IF(ISBLANK(F80),"  ",IF(F80&gt;0,F80/F80,IF(F80&gt;0,1,0)))</f>
        <v>1</v>
      </c>
      <c r="H80" s="194">
        <f>H78+H71+H50+H43+H52+H51+H79</f>
        <v>3063843146.4000001</v>
      </c>
      <c r="I80" s="82">
        <f>IF(ISBLANK(H80),"  ",IF(L80&gt;0,H80/L80,IF(H80&gt;0,1,0)))</f>
        <v>0.49057991623249991</v>
      </c>
      <c r="J80" s="168">
        <f>J78+J71+J50+J43+J52+J51+J79</f>
        <v>3181506581.5900002</v>
      </c>
      <c r="K80" s="83">
        <f>IF(ISBLANK(J80),"  ",IF(L80&gt;0,J80/L80,IF(J80&gt;0,1,0)))</f>
        <v>0.50942008376750014</v>
      </c>
      <c r="L80" s="168">
        <f>L78+L71+L50+L43+L52+L51+L79</f>
        <v>6245349727.9899998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38627802</v>
      </c>
      <c r="C13" s="41">
        <v>1</v>
      </c>
      <c r="D13" s="169">
        <v>0</v>
      </c>
      <c r="E13" s="42">
        <v>0</v>
      </c>
      <c r="F13" s="178">
        <f>D13+B13</f>
        <v>38627802</v>
      </c>
      <c r="G13" s="43">
        <f>IF(ISBLANK(F13),"  ",IF(F80&gt;0,F13/F80,IF(F13&gt;0,1,0)))</f>
        <v>9.2132902875430217E-2</v>
      </c>
      <c r="H13" s="158">
        <v>54175544</v>
      </c>
      <c r="I13" s="41">
        <v>1</v>
      </c>
      <c r="J13" s="169">
        <v>0</v>
      </c>
      <c r="K13" s="42">
        <v>0</v>
      </c>
      <c r="L13" s="178">
        <f t="shared" ref="L13:L34" si="0">J13+H13</f>
        <v>54175544</v>
      </c>
      <c r="M13" s="44">
        <f>IF(ISBLANK(L13),"  ",IF(L80&gt;0,L13/L80,IF(L13&gt;0,1,0)))</f>
        <v>0.13669276598010571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2274579</v>
      </c>
      <c r="C15" s="155">
        <v>1</v>
      </c>
      <c r="D15" s="172">
        <v>0</v>
      </c>
      <c r="E15" s="42">
        <v>0</v>
      </c>
      <c r="F15" s="180">
        <f>D15+B15</f>
        <v>2274579</v>
      </c>
      <c r="G15" s="50">
        <f>IF(ISBLANK(F15),"  ",IF(F80&gt;0,F15/F80,IF(F15&gt;0,1,0)))</f>
        <v>5.4252003800136801E-3</v>
      </c>
      <c r="H15" s="162">
        <v>2293053</v>
      </c>
      <c r="I15" s="41">
        <v>1</v>
      </c>
      <c r="J15" s="172">
        <v>0</v>
      </c>
      <c r="K15" s="42">
        <v>0</v>
      </c>
      <c r="L15" s="180">
        <f t="shared" si="0"/>
        <v>2293053</v>
      </c>
      <c r="M15" s="50">
        <f>IF(ISBLANK(L15),"  ",IF(L80&gt;0,L15/L80,IF(L15&gt;0,1,0)))</f>
        <v>5.7857057625296639E-3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2274579</v>
      </c>
      <c r="C17" s="41">
        <v>1</v>
      </c>
      <c r="D17" s="172">
        <v>0</v>
      </c>
      <c r="E17" s="42">
        <v>0</v>
      </c>
      <c r="F17" s="182">
        <f t="shared" si="1"/>
        <v>2274579</v>
      </c>
      <c r="G17" s="47">
        <f>IF(ISBLANK(F17),"  ",IF(F80&gt;0,F17/F80,IF(F17&gt;0,1,0)))</f>
        <v>5.4252003800136801E-3</v>
      </c>
      <c r="H17" s="197">
        <v>2293053</v>
      </c>
      <c r="I17" s="41">
        <v>1</v>
      </c>
      <c r="J17" s="172">
        <v>0</v>
      </c>
      <c r="K17" s="42">
        <v>0</v>
      </c>
      <c r="L17" s="182">
        <f t="shared" si="0"/>
        <v>2293053</v>
      </c>
      <c r="M17" s="47">
        <f>IF(ISBLANK(L17),"  ",IF(L80&gt;0,L17/L80,IF(L17&gt;0,1,0)))</f>
        <v>5.7857057625296639E-3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40902381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40902381</v>
      </c>
      <c r="G43" s="61">
        <f>IF(ISBLANK(F43),"  ",IF(F80&gt;0,F43/F80,IF(F43&gt;0,1,0)))</f>
        <v>9.7558103255443895E-2</v>
      </c>
      <c r="H43" s="161">
        <v>56468597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56468597</v>
      </c>
      <c r="M43" s="61">
        <f>IF(ISBLANK(L43),"  ",IF(L80&gt;0,L43/L80,IF(L43&gt;0,1,0)))</f>
        <v>0.14247847174263539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7" ht="15" customHeight="1" x14ac:dyDescent="0.2">
      <c r="A49" s="67" t="s">
        <v>43</v>
      </c>
      <c r="B49" s="197">
        <v>185000</v>
      </c>
      <c r="C49" s="41">
        <v>1</v>
      </c>
      <c r="D49" s="172">
        <v>0</v>
      </c>
      <c r="E49" s="42">
        <v>0</v>
      </c>
      <c r="F49" s="183">
        <f>D49+B49</f>
        <v>185000</v>
      </c>
      <c r="G49" s="47">
        <f>IF(ISBLANK(F49),"  ",IF(F80&gt;0,F49/F80,IF(F49&gt;0,1,0)))</f>
        <v>4.4125179661929997E-4</v>
      </c>
      <c r="H49" s="197">
        <v>185000</v>
      </c>
      <c r="I49" s="41">
        <v>1</v>
      </c>
      <c r="J49" s="172">
        <v>0</v>
      </c>
      <c r="K49" s="42">
        <v>0</v>
      </c>
      <c r="L49" s="183">
        <f>J49+H49</f>
        <v>185000</v>
      </c>
      <c r="M49" s="47">
        <f>IF(ISBLANK(L49),"  ",IF(L80&gt;0,L49/L80,IF(L49&gt;0,1,0)))</f>
        <v>4.6678186944130285E-4</v>
      </c>
      <c r="N49" s="24"/>
    </row>
    <row r="50" spans="1:17" s="64" customFormat="1" ht="15" customHeight="1" x14ac:dyDescent="0.25">
      <c r="A50" s="65" t="s">
        <v>44</v>
      </c>
      <c r="B50" s="166">
        <v>185000</v>
      </c>
      <c r="C50" s="157">
        <v>1</v>
      </c>
      <c r="D50" s="176">
        <v>0</v>
      </c>
      <c r="E50" s="60">
        <v>0</v>
      </c>
      <c r="F50" s="184">
        <f>F49+F48+F47+F46+F45</f>
        <v>185000</v>
      </c>
      <c r="G50" s="61">
        <f>IF(ISBLANK(F50),"  ",IF(F80&gt;0,F50/F80,IF(F50&gt;0,1,0)))</f>
        <v>4.4125179661929997E-4</v>
      </c>
      <c r="H50" s="166">
        <v>185000</v>
      </c>
      <c r="I50" s="157">
        <v>1</v>
      </c>
      <c r="J50" s="176">
        <v>0</v>
      </c>
      <c r="K50" s="60">
        <v>0</v>
      </c>
      <c r="L50" s="184">
        <f>L49+L48+L47+L46+L45</f>
        <v>185000</v>
      </c>
      <c r="M50" s="61">
        <f>IF(ISBLANK(L50),"  ",IF(L80&gt;0,L50/L80,IF(L50&gt;0,1,0)))</f>
        <v>4.6678186944130285E-4</v>
      </c>
      <c r="N50" s="63"/>
    </row>
    <row r="51" spans="1:17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7" s="64" customFormat="1" ht="15" customHeight="1" x14ac:dyDescent="0.25">
      <c r="A52" s="70" t="s">
        <v>45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7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7" ht="15" customHeight="1" x14ac:dyDescent="0.2">
      <c r="A54" s="10" t="s">
        <v>47</v>
      </c>
      <c r="B54" s="165">
        <v>82961538</v>
      </c>
      <c r="C54" s="41">
        <v>0.96984676518144453</v>
      </c>
      <c r="D54" s="175">
        <v>2579334</v>
      </c>
      <c r="E54" s="42">
        <v>3.2420983300767807E-2</v>
      </c>
      <c r="F54" s="186">
        <f t="shared" ref="F54:F59" si="6">D54+B54</f>
        <v>85540872</v>
      </c>
      <c r="G54" s="43">
        <f>IF(ISBLANK(F54),"  ",IF(F80&gt;0,F54/F80,IF(F54&gt;0,1,0)))</f>
        <v>0.20402737002368418</v>
      </c>
      <c r="H54" s="165">
        <v>79557550</v>
      </c>
      <c r="I54" s="41">
        <v>0.96953357734906787</v>
      </c>
      <c r="J54" s="175">
        <v>2500000</v>
      </c>
      <c r="K54" s="42">
        <v>3.046642265093218E-2</v>
      </c>
      <c r="L54" s="186">
        <f t="shared" ref="L54:L70" si="7">J54+H54</f>
        <v>82057550</v>
      </c>
      <c r="M54" s="43">
        <f>IF(ISBLANK(L54),"  ",IF(L80&gt;0,L54/L80,IF(L54&gt;0,1,0)))</f>
        <v>0.20704311670688208</v>
      </c>
      <c r="N54" s="24"/>
    </row>
    <row r="55" spans="1:17" ht="15" customHeight="1" x14ac:dyDescent="0.2">
      <c r="A55" s="30" t="s">
        <v>48</v>
      </c>
      <c r="B55" s="162">
        <v>5144428</v>
      </c>
      <c r="C55" s="41">
        <v>1</v>
      </c>
      <c r="D55" s="172">
        <v>0</v>
      </c>
      <c r="E55" s="42">
        <v>0</v>
      </c>
      <c r="F55" s="187">
        <f t="shared" si="6"/>
        <v>5144428</v>
      </c>
      <c r="G55" s="47">
        <f>IF(ISBLANK(F55),"  ",IF(F80&gt;0,F55/F80,IF(F55&gt;0,1,0)))</f>
        <v>1.2270205932857471E-2</v>
      </c>
      <c r="H55" s="162">
        <v>4910983</v>
      </c>
      <c r="I55" s="41">
        <v>1</v>
      </c>
      <c r="J55" s="172">
        <v>0</v>
      </c>
      <c r="K55" s="42">
        <v>0</v>
      </c>
      <c r="L55" s="187">
        <f t="shared" si="7"/>
        <v>4910983</v>
      </c>
      <c r="M55" s="47">
        <f>IF(ISBLANK(L55),"  ",IF(L80&gt;0,L55/L80,IF(L55&gt;0,1,0)))</f>
        <v>1.2391123381267339E-2</v>
      </c>
      <c r="N55" s="24"/>
    </row>
    <row r="56" spans="1:17" ht="15" customHeight="1" x14ac:dyDescent="0.2">
      <c r="A56" s="74" t="s">
        <v>49</v>
      </c>
      <c r="B56" s="201">
        <v>3105635</v>
      </c>
      <c r="C56" s="41">
        <v>1</v>
      </c>
      <c r="D56" s="206">
        <v>0</v>
      </c>
      <c r="E56" s="42">
        <v>0</v>
      </c>
      <c r="F56" s="188">
        <f t="shared" si="6"/>
        <v>3105635</v>
      </c>
      <c r="G56" s="47">
        <f>IF(ISBLANK(F56),"  ",IF(F80&gt;0,F56/F80,IF(F56&gt;0,1,0)))</f>
        <v>7.4073893156420528E-3</v>
      </c>
      <c r="H56" s="201">
        <v>2951419</v>
      </c>
      <c r="I56" s="41">
        <v>1</v>
      </c>
      <c r="J56" s="206">
        <v>0</v>
      </c>
      <c r="K56" s="42">
        <v>0</v>
      </c>
      <c r="L56" s="188">
        <f t="shared" si="7"/>
        <v>2951419</v>
      </c>
      <c r="M56" s="47">
        <f>IF(ISBLANK(L56),"  ",IF(L80&gt;0,L56/L80,IF(L56&gt;0,1,0)))</f>
        <v>7.4468588017544898E-3</v>
      </c>
      <c r="N56" s="24"/>
    </row>
    <row r="57" spans="1:17" ht="15" customHeight="1" x14ac:dyDescent="0.2">
      <c r="A57" s="74" t="s">
        <v>50</v>
      </c>
      <c r="B57" s="201">
        <v>1576151</v>
      </c>
      <c r="C57" s="41">
        <v>1</v>
      </c>
      <c r="D57" s="206">
        <v>0</v>
      </c>
      <c r="E57" s="42">
        <v>0</v>
      </c>
      <c r="F57" s="188">
        <f t="shared" si="6"/>
        <v>1576151</v>
      </c>
      <c r="G57" s="47">
        <f>IF(ISBLANK(F57),"  ",IF(F80&gt;0,F57/F80,IF(F57&gt;0,1,0)))</f>
        <v>3.759348435098953E-3</v>
      </c>
      <c r="H57" s="201">
        <v>1498605</v>
      </c>
      <c r="I57" s="41">
        <v>1</v>
      </c>
      <c r="J57" s="206">
        <v>0</v>
      </c>
      <c r="K57" s="42">
        <v>0</v>
      </c>
      <c r="L57" s="188">
        <f t="shared" si="7"/>
        <v>1498605</v>
      </c>
      <c r="M57" s="47">
        <f>IF(ISBLANK(L57),"  ",IF(L80&gt;0,L57/L80,IF(L57&gt;0,1,0)))</f>
        <v>3.7811980727247767E-3</v>
      </c>
      <c r="N57" s="24"/>
    </row>
    <row r="58" spans="1:17" ht="15" customHeight="1" x14ac:dyDescent="0.2">
      <c r="A58" s="74" t="s">
        <v>51</v>
      </c>
      <c r="B58" s="201">
        <v>0</v>
      </c>
      <c r="C58" s="41">
        <v>0</v>
      </c>
      <c r="D58" s="206">
        <v>0</v>
      </c>
      <c r="E58" s="42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7" s="102" customFormat="1" ht="15" customHeight="1" x14ac:dyDescent="0.2">
      <c r="A59" s="88" t="s">
        <v>52</v>
      </c>
      <c r="B59" s="162">
        <v>26675362</v>
      </c>
      <c r="C59" s="41">
        <v>0.40378161516054889</v>
      </c>
      <c r="D59" s="172">
        <v>39388473</v>
      </c>
      <c r="E59" s="42">
        <v>1.002025115554078</v>
      </c>
      <c r="F59" s="187">
        <f t="shared" si="6"/>
        <v>66063835</v>
      </c>
      <c r="G59" s="47">
        <f>IF(ISBLANK(F59),"  ",IF(F80&gt;0,F59/F80,IF(F59&gt;0,1,0)))</f>
        <v>0.15757181559627564</v>
      </c>
      <c r="H59" s="162">
        <v>39308868</v>
      </c>
      <c r="I59" s="41">
        <v>0.63179862867943692</v>
      </c>
      <c r="J59" s="172">
        <v>22908532</v>
      </c>
      <c r="K59" s="42">
        <v>0.36820137132056308</v>
      </c>
      <c r="L59" s="187">
        <f t="shared" si="7"/>
        <v>62217400</v>
      </c>
      <c r="M59" s="47">
        <f>IF(ISBLANK(L59),"  ",IF(L80&gt;0,L59/L80,IF(L59&gt;0,1,0)))</f>
        <v>0.15698353666906659</v>
      </c>
      <c r="N59" s="101"/>
    </row>
    <row r="60" spans="1:17" s="64" customFormat="1" ht="15" customHeight="1" x14ac:dyDescent="0.25">
      <c r="A60" s="70" t="s">
        <v>53</v>
      </c>
      <c r="B60" s="202">
        <v>119463114</v>
      </c>
      <c r="C60" s="157">
        <v>0.74002621839715577</v>
      </c>
      <c r="D60" s="176">
        <v>41967807</v>
      </c>
      <c r="E60" s="60">
        <v>0.32729197361640849</v>
      </c>
      <c r="F60" s="189">
        <f>F59+F57+F56+F55+F54+F58</f>
        <v>161430921</v>
      </c>
      <c r="G60" s="61">
        <f>IF(ISBLANK(F60),"  ",IF(F80&gt;0,F60/F80,IF(F60&gt;0,1,0)))</f>
        <v>0.38503612930355829</v>
      </c>
      <c r="H60" s="202">
        <v>128227425</v>
      </c>
      <c r="I60" s="157">
        <v>0.83461858476268025</v>
      </c>
      <c r="J60" s="176">
        <v>25408532</v>
      </c>
      <c r="K60" s="60">
        <v>0.16538141523731975</v>
      </c>
      <c r="L60" s="208">
        <f t="shared" si="7"/>
        <v>153635957</v>
      </c>
      <c r="M60" s="61">
        <f>IF(ISBLANK(L60),"  ",IF(L80&gt;0,L60/L80,IF(L60&gt;0,1,0)))</f>
        <v>0.38764583363169525</v>
      </c>
      <c r="N60" s="63"/>
    </row>
    <row r="61" spans="1:17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7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7" ht="15" customHeight="1" x14ac:dyDescent="0.2">
      <c r="A63" s="68" t="s">
        <v>56</v>
      </c>
      <c r="B63" s="197">
        <v>0</v>
      </c>
      <c r="C63" s="41">
        <v>0</v>
      </c>
      <c r="D63" s="172">
        <v>0</v>
      </c>
      <c r="E63" s="42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7"/>
        <v>0</v>
      </c>
      <c r="M63" s="47">
        <f>IF(ISBLANK(L63),"  ",IF(L80&gt;0,L63/L80,IF(L63&gt;0,1,0)))</f>
        <v>0</v>
      </c>
      <c r="N63" s="101"/>
      <c r="O63" s="102"/>
      <c r="P63" s="102"/>
      <c r="Q63" s="102"/>
    </row>
    <row r="64" spans="1:17" ht="15" customHeight="1" x14ac:dyDescent="0.2">
      <c r="A64" s="89" t="s">
        <v>57</v>
      </c>
      <c r="B64" s="160">
        <v>0</v>
      </c>
      <c r="C64" s="41">
        <v>0</v>
      </c>
      <c r="D64" s="171">
        <v>5073646</v>
      </c>
      <c r="E64" s="42">
        <v>1</v>
      </c>
      <c r="F64" s="183">
        <f t="shared" si="8"/>
        <v>5073646</v>
      </c>
      <c r="G64" s="47">
        <f>IF(ISBLANK(F64),"  ",IF(F80&gt;0,F64/F80,IF(F64&gt;0,1,0)))</f>
        <v>1.210138061032608E-2</v>
      </c>
      <c r="H64" s="160">
        <v>0</v>
      </c>
      <c r="I64" s="41">
        <v>0</v>
      </c>
      <c r="J64" s="171">
        <v>5412511</v>
      </c>
      <c r="K64" s="42">
        <v>1</v>
      </c>
      <c r="L64" s="183">
        <f t="shared" si="7"/>
        <v>5412511</v>
      </c>
      <c r="M64" s="47">
        <f>IF(ISBLANK(L64),"  ",IF(L80&gt;0,L64/L80,IF(L64&gt;0,1,0)))</f>
        <v>1.365655136730603E-2</v>
      </c>
      <c r="N64" s="101"/>
      <c r="O64" s="102"/>
      <c r="P64" s="102"/>
      <c r="Q64" s="102"/>
    </row>
    <row r="65" spans="1:17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101"/>
      <c r="O65" s="102"/>
      <c r="P65" s="102"/>
      <c r="Q65" s="102"/>
    </row>
    <row r="66" spans="1:17" ht="15" customHeight="1" x14ac:dyDescent="0.2">
      <c r="A66" s="76" t="s">
        <v>59</v>
      </c>
      <c r="B66" s="197">
        <v>0</v>
      </c>
      <c r="C66" s="41">
        <v>0</v>
      </c>
      <c r="D66" s="172">
        <v>27966375</v>
      </c>
      <c r="E66" s="42">
        <v>1</v>
      </c>
      <c r="F66" s="182">
        <f t="shared" si="8"/>
        <v>27966375</v>
      </c>
      <c r="G66" s="47">
        <f>IF(ISBLANK(F66),"  ",IF(F80&gt;0,F66/F80,IF(F66&gt;0,1,0)))</f>
        <v>6.6703855209076082E-2</v>
      </c>
      <c r="H66" s="197">
        <v>0</v>
      </c>
      <c r="I66" s="41">
        <v>0</v>
      </c>
      <c r="J66" s="172">
        <v>25726782</v>
      </c>
      <c r="K66" s="42">
        <v>1</v>
      </c>
      <c r="L66" s="182">
        <f t="shared" si="7"/>
        <v>25726782</v>
      </c>
      <c r="M66" s="47">
        <f>IF(ISBLANK(L66),"  ",IF(L80&gt;0,L66/L80,IF(L66&gt;0,1,0)))</f>
        <v>6.4912407549561416E-2</v>
      </c>
      <c r="N66" s="101"/>
      <c r="O66" s="102"/>
      <c r="P66" s="102"/>
      <c r="Q66" s="102"/>
    </row>
    <row r="67" spans="1:17" ht="15" customHeight="1" x14ac:dyDescent="0.2">
      <c r="A67" s="77" t="s">
        <v>60</v>
      </c>
      <c r="B67" s="197">
        <v>0</v>
      </c>
      <c r="C67" s="41">
        <v>0</v>
      </c>
      <c r="D67" s="172">
        <v>44720391</v>
      </c>
      <c r="E67" s="42">
        <v>1</v>
      </c>
      <c r="F67" s="182">
        <f t="shared" si="8"/>
        <v>44720391</v>
      </c>
      <c r="G67" s="47">
        <f>IF(ISBLANK(F67),"  ",IF(F80&gt;0,F67/F80,IF(F67&gt;0,1,0)))</f>
        <v>0.10666461013117608</v>
      </c>
      <c r="H67" s="197">
        <v>0</v>
      </c>
      <c r="I67" s="41">
        <v>0</v>
      </c>
      <c r="J67" s="172">
        <v>44161785</v>
      </c>
      <c r="K67" s="42">
        <v>1</v>
      </c>
      <c r="L67" s="182">
        <f t="shared" si="7"/>
        <v>44161785</v>
      </c>
      <c r="M67" s="47">
        <f>IF(ISBLANK(L67),"  ",IF(L80&gt;0,L67/L80,IF(L67&gt;0,1,0)))</f>
        <v>0.1114265976225129</v>
      </c>
      <c r="N67" s="101"/>
      <c r="O67" s="102"/>
      <c r="P67" s="102"/>
      <c r="Q67" s="102"/>
    </row>
    <row r="68" spans="1:17" ht="15" customHeight="1" x14ac:dyDescent="0.2">
      <c r="A68" s="77" t="s">
        <v>61</v>
      </c>
      <c r="B68" s="197">
        <v>0</v>
      </c>
      <c r="C68" s="41">
        <v>0</v>
      </c>
      <c r="D68" s="172">
        <v>0</v>
      </c>
      <c r="E68" s="42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101"/>
      <c r="O68" s="102"/>
      <c r="P68" s="102"/>
      <c r="Q68" s="102"/>
    </row>
    <row r="69" spans="1:17" ht="15" customHeight="1" x14ac:dyDescent="0.2">
      <c r="A69" s="68" t="s">
        <v>62</v>
      </c>
      <c r="B69" s="197">
        <v>0</v>
      </c>
      <c r="C69" s="41">
        <v>0</v>
      </c>
      <c r="D69" s="172">
        <v>26526572</v>
      </c>
      <c r="E69" s="42">
        <v>1</v>
      </c>
      <c r="F69" s="182">
        <f t="shared" si="8"/>
        <v>26526572</v>
      </c>
      <c r="G69" s="47">
        <f>IF(ISBLANK(F69),"  ",IF(F80&gt;0,F69/F80,IF(F69&gt;0,1,0)))</f>
        <v>6.326971650352009E-2</v>
      </c>
      <c r="H69" s="197">
        <v>0</v>
      </c>
      <c r="I69" s="41">
        <v>0</v>
      </c>
      <c r="J69" s="172">
        <v>26170000</v>
      </c>
      <c r="K69" s="42">
        <v>1</v>
      </c>
      <c r="L69" s="182">
        <f t="shared" si="7"/>
        <v>26170000</v>
      </c>
      <c r="M69" s="47">
        <f>IF(ISBLANK(L69),"  ",IF(L80&gt;0,L69/L80,IF(L69&gt;0,1,0)))</f>
        <v>6.6030710936642686E-2</v>
      </c>
      <c r="N69" s="101"/>
      <c r="O69" s="102"/>
      <c r="P69" s="102"/>
      <c r="Q69" s="102"/>
    </row>
    <row r="70" spans="1:17" ht="15" customHeight="1" x14ac:dyDescent="0.2">
      <c r="A70" s="89" t="s">
        <v>63</v>
      </c>
      <c r="B70" s="197">
        <v>16433281</v>
      </c>
      <c r="C70" s="41">
        <v>0.40850590048878921</v>
      </c>
      <c r="D70" s="172">
        <v>23794488</v>
      </c>
      <c r="E70" s="42">
        <v>2.7312000550957864</v>
      </c>
      <c r="F70" s="182">
        <f t="shared" si="8"/>
        <v>40227769</v>
      </c>
      <c r="G70" s="47">
        <f>IF(ISBLANK(F70),"  ",IF(F80&gt;0,F70/F80,IF(F70&gt;0,1,0)))</f>
        <v>9.5949055920195578E-2</v>
      </c>
      <c r="H70" s="197">
        <v>8712100</v>
      </c>
      <c r="I70" s="41">
        <v>0.32294427495913203</v>
      </c>
      <c r="J70" s="172">
        <v>18265000</v>
      </c>
      <c r="K70" s="42">
        <v>0.67705572504086797</v>
      </c>
      <c r="L70" s="182">
        <f t="shared" si="7"/>
        <v>26977100</v>
      </c>
      <c r="M70" s="47">
        <f>IF(ISBLANK(L70),"  ",IF(L80&gt;0,L70/L80,IF(L70&gt;0,1,0)))</f>
        <v>6.8067141460026875E-2</v>
      </c>
      <c r="N70" s="101"/>
      <c r="O70" s="102"/>
      <c r="P70" s="102"/>
      <c r="Q70" s="102"/>
    </row>
    <row r="71" spans="1:17" s="64" customFormat="1" ht="15" customHeight="1" x14ac:dyDescent="0.25">
      <c r="A71" s="78" t="s">
        <v>64</v>
      </c>
      <c r="B71" s="166">
        <v>135896395</v>
      </c>
      <c r="C71" s="157">
        <v>0.44418472476914317</v>
      </c>
      <c r="D71" s="176">
        <v>170049279</v>
      </c>
      <c r="E71" s="60">
        <v>1.2417837654979451</v>
      </c>
      <c r="F71" s="166">
        <f>F70+F69+F68+F67+F66+F65+F64+F63+F62+F61+F60</f>
        <v>305945674</v>
      </c>
      <c r="G71" s="61">
        <f>IF(ISBLANK(F71),"  ",IF(F80&gt;0,F71/F80,IF(F71&gt;0,1,0)))</f>
        <v>0.72972474767785223</v>
      </c>
      <c r="H71" s="166">
        <v>136939525</v>
      </c>
      <c r="I71" s="157">
        <v>0.48545631607392598</v>
      </c>
      <c r="J71" s="176">
        <v>145144610</v>
      </c>
      <c r="K71" s="60">
        <v>0.51454368392607408</v>
      </c>
      <c r="L71" s="166">
        <f>L70+L69+L68+L67+L66+L65+L64+L63+L62+L61+L60</f>
        <v>282084135</v>
      </c>
      <c r="M71" s="61">
        <f>IF(ISBLANK(L71),"  ",IF(L80&gt;0,L71/L80,IF(L71&gt;0,1,0)))</f>
        <v>0.71173924256774512</v>
      </c>
      <c r="N71" s="103"/>
      <c r="O71" s="104"/>
      <c r="P71" s="104"/>
      <c r="Q71" s="104"/>
    </row>
    <row r="72" spans="1:17" ht="15" customHeight="1" x14ac:dyDescent="0.25">
      <c r="A72" s="94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  <c r="N72" s="102"/>
      <c r="O72" s="102"/>
      <c r="P72" s="102"/>
      <c r="Q72" s="102"/>
    </row>
    <row r="73" spans="1:17" ht="15" customHeight="1" x14ac:dyDescent="0.2">
      <c r="A73" s="105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  <c r="N73" s="102"/>
      <c r="O73" s="102"/>
      <c r="P73" s="102"/>
      <c r="Q73" s="102"/>
    </row>
    <row r="74" spans="1:17" ht="15" customHeight="1" x14ac:dyDescent="0.2">
      <c r="A74" s="88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  <c r="N74" s="102"/>
      <c r="O74" s="102"/>
      <c r="P74" s="102"/>
      <c r="Q74" s="102"/>
    </row>
    <row r="75" spans="1:17" ht="15" customHeight="1" x14ac:dyDescent="0.25">
      <c r="A75" s="106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  <c r="N75" s="102"/>
      <c r="O75" s="102"/>
      <c r="P75" s="102"/>
      <c r="Q75" s="102"/>
    </row>
    <row r="76" spans="1:17" ht="15" customHeight="1" x14ac:dyDescent="0.2">
      <c r="A76" s="68" t="s">
        <v>69</v>
      </c>
      <c r="B76" s="196">
        <v>0</v>
      </c>
      <c r="C76" s="41">
        <v>0</v>
      </c>
      <c r="D76" s="175">
        <v>23776478</v>
      </c>
      <c r="E76" s="42">
        <v>1</v>
      </c>
      <c r="F76" s="181">
        <f>D76+B76</f>
        <v>23776478</v>
      </c>
      <c r="G76" s="43">
        <f>IF(ISBLANK(F76),"  ",IF(F80&gt;0,F76/F80,IF(F76&gt;0,1,0)))</f>
        <v>5.6710343971779785E-2</v>
      </c>
      <c r="H76" s="196">
        <v>0</v>
      </c>
      <c r="I76" s="41">
        <v>0</v>
      </c>
      <c r="J76" s="175">
        <v>23800000</v>
      </c>
      <c r="K76" s="42">
        <v>1</v>
      </c>
      <c r="L76" s="181">
        <f>J76+H76</f>
        <v>23800000</v>
      </c>
      <c r="M76" s="43">
        <f>IF(ISBLANK(L76),"  ",IF(L80&gt;0,L76/L80,IF(L76&gt;0,1,0)))</f>
        <v>6.0050856717313562E-2</v>
      </c>
      <c r="N76" s="102"/>
      <c r="O76" s="102"/>
      <c r="P76" s="102"/>
      <c r="Q76" s="102"/>
    </row>
    <row r="77" spans="1:17" ht="15" customHeight="1" x14ac:dyDescent="0.2">
      <c r="A77" s="88" t="s">
        <v>70</v>
      </c>
      <c r="B77" s="197">
        <v>0</v>
      </c>
      <c r="C77" s="41">
        <v>0</v>
      </c>
      <c r="D77" s="172">
        <v>48452216</v>
      </c>
      <c r="E77" s="42">
        <v>1</v>
      </c>
      <c r="F77" s="182">
        <f>D77+B77</f>
        <v>48452216</v>
      </c>
      <c r="G77" s="47">
        <f>IF(ISBLANK(F77),"  ",IF(F80&gt;0,F77/F80,IF(F77&gt;0,1,0)))</f>
        <v>0.11556555329830483</v>
      </c>
      <c r="H77" s="197">
        <v>0</v>
      </c>
      <c r="I77" s="41">
        <v>0</v>
      </c>
      <c r="J77" s="172">
        <v>33793000</v>
      </c>
      <c r="K77" s="42">
        <v>1</v>
      </c>
      <c r="L77" s="182">
        <f>J77+H77</f>
        <v>33793000</v>
      </c>
      <c r="M77" s="47">
        <f>IF(ISBLANK(L77),"  ",IF(L80&gt;0,L77/L80,IF(L77&gt;0,1,0)))</f>
        <v>8.5264647102864591E-2</v>
      </c>
      <c r="N77" s="102"/>
      <c r="O77" s="102"/>
      <c r="P77" s="102"/>
      <c r="Q77" s="102"/>
    </row>
    <row r="78" spans="1:17" s="64" customFormat="1" ht="15" customHeight="1" x14ac:dyDescent="0.25">
      <c r="A78" s="107" t="s">
        <v>71</v>
      </c>
      <c r="B78" s="167">
        <v>0</v>
      </c>
      <c r="C78" s="157">
        <v>0</v>
      </c>
      <c r="D78" s="177">
        <v>72228694</v>
      </c>
      <c r="E78" s="60">
        <v>1</v>
      </c>
      <c r="F78" s="191">
        <f>F77+F76+F75+F74+F73</f>
        <v>72228694</v>
      </c>
      <c r="G78" s="61">
        <f>IF(ISBLANK(F78),"  ",IF(F80&gt;0,F78/F80,IF(F78&gt;0,1,0)))</f>
        <v>0.1722758972700846</v>
      </c>
      <c r="H78" s="167">
        <v>0</v>
      </c>
      <c r="I78" s="157">
        <v>0</v>
      </c>
      <c r="J78" s="177">
        <v>57593000</v>
      </c>
      <c r="K78" s="60">
        <v>1</v>
      </c>
      <c r="L78" s="191">
        <f>L77+L76+L75+L74+L73</f>
        <v>57593000</v>
      </c>
      <c r="M78" s="61">
        <f>IF(ISBLANK(L78),"  ",IF(L80&gt;0,L78/L80,IF(L78&gt;0,1,0)))</f>
        <v>0.14531550382017813</v>
      </c>
      <c r="N78" s="104"/>
      <c r="O78" s="104"/>
      <c r="P78" s="104"/>
      <c r="Q78" s="104"/>
    </row>
    <row r="79" spans="1:17" s="64" customFormat="1" ht="15" customHeight="1" x14ac:dyDescent="0.25">
      <c r="A79" s="107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  <c r="N79" s="104"/>
      <c r="O79" s="104"/>
      <c r="P79" s="104"/>
      <c r="Q79" s="104"/>
    </row>
    <row r="80" spans="1:17" s="64" customFormat="1" ht="15" customHeight="1" thickBot="1" x14ac:dyDescent="0.3">
      <c r="A80" s="108" t="s">
        <v>73</v>
      </c>
      <c r="B80" s="168">
        <v>176983776</v>
      </c>
      <c r="C80" s="83">
        <v>0.42213194125658243</v>
      </c>
      <c r="D80" s="168">
        <v>242277973</v>
      </c>
      <c r="E80" s="83">
        <v>0.57786805874341762</v>
      </c>
      <c r="F80" s="168">
        <f>F78+F71+F50+F43+F52+F51+F79</f>
        <v>419261749</v>
      </c>
      <c r="G80" s="84">
        <f>IF(ISBLANK(F80),"  ",IF(F80&gt;0,F80/F80,IF(F80&gt;0,1,0)))</f>
        <v>1</v>
      </c>
      <c r="H80" s="168">
        <v>193593122</v>
      </c>
      <c r="I80" s="83">
        <v>0.48846356431426063</v>
      </c>
      <c r="J80" s="168">
        <v>202737610</v>
      </c>
      <c r="K80" s="83">
        <v>0.51153643568573937</v>
      </c>
      <c r="L80" s="168">
        <f>L78+L71+L50+L43+L52+L51+L79</f>
        <v>396330732</v>
      </c>
      <c r="M80" s="84">
        <f>IF(ISBLANK(L80),"  ",IF(L80&gt;0,L80/L80,IF(L80&gt;0,1,0)))</f>
        <v>1</v>
      </c>
      <c r="N80" s="104"/>
      <c r="O80" s="104"/>
      <c r="P80" s="104"/>
      <c r="Q80" s="104"/>
    </row>
    <row r="81" spans="1:17" ht="15" thickTop="1" x14ac:dyDescent="0.2">
      <c r="A81" s="109"/>
      <c r="B81" s="110"/>
      <c r="C81" s="111"/>
      <c r="D81" s="110"/>
      <c r="E81" s="111"/>
      <c r="F81" s="110"/>
      <c r="G81" s="111"/>
      <c r="H81" s="110"/>
      <c r="I81" s="111"/>
      <c r="J81" s="110"/>
      <c r="K81" s="111"/>
      <c r="L81" s="110"/>
      <c r="M81" s="111"/>
      <c r="N81" s="102"/>
      <c r="O81" s="102"/>
      <c r="P81" s="102"/>
      <c r="Q81" s="102"/>
    </row>
    <row r="82" spans="1:17" ht="16.5" customHeight="1" x14ac:dyDescent="0.2">
      <c r="A82" s="111" t="s">
        <v>4</v>
      </c>
      <c r="B82" s="110"/>
      <c r="C82" s="111"/>
      <c r="D82" s="110"/>
      <c r="E82" s="111"/>
      <c r="F82" s="110"/>
      <c r="G82" s="111"/>
      <c r="H82" s="110"/>
      <c r="I82" s="111"/>
      <c r="J82" s="110"/>
      <c r="K82" s="111"/>
      <c r="L82" s="110"/>
      <c r="M82" s="111"/>
      <c r="N82" s="102"/>
      <c r="O82" s="102"/>
      <c r="P82" s="102"/>
      <c r="Q82" s="102"/>
    </row>
    <row r="83" spans="1:17" x14ac:dyDescent="0.2">
      <c r="A83" s="111" t="s">
        <v>74</v>
      </c>
      <c r="B83" s="110"/>
      <c r="C83" s="111"/>
      <c r="D83" s="110"/>
      <c r="E83" s="111"/>
      <c r="F83" s="110"/>
      <c r="G83" s="111"/>
      <c r="H83" s="110"/>
      <c r="I83" s="111"/>
      <c r="J83" s="110"/>
      <c r="K83" s="111"/>
      <c r="L83" s="110"/>
      <c r="M83" s="111"/>
      <c r="N83" s="102"/>
      <c r="O83" s="102"/>
      <c r="P83" s="102"/>
      <c r="Q83" s="102"/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38" sqref="H3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tr">
        <f>[3]Revenue!B2</f>
        <v>University of Louisiana at Monroe (ULM)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21857156</v>
      </c>
      <c r="C13" s="41">
        <v>1</v>
      </c>
      <c r="D13" s="169">
        <v>0</v>
      </c>
      <c r="E13" s="42">
        <v>0</v>
      </c>
      <c r="F13" s="178">
        <f>D13+B13</f>
        <v>21857156</v>
      </c>
      <c r="G13" s="43">
        <f>IF(ISBLANK(F13),"  ",IF(F80&gt;0,F13/F80,IF(F13&gt;0,1,0)))</f>
        <v>0.14292170793341052</v>
      </c>
      <c r="H13" s="158">
        <v>28289536</v>
      </c>
      <c r="I13" s="41">
        <v>1</v>
      </c>
      <c r="J13" s="169">
        <v>0</v>
      </c>
      <c r="K13" s="42">
        <v>0</v>
      </c>
      <c r="L13" s="178">
        <f t="shared" ref="L13:L34" si="0">J13+H13</f>
        <v>28289536</v>
      </c>
      <c r="M13" s="44">
        <f>IF(ISBLANK(L13),"  ",IF(L80&gt;0,L13/L80,IF(L13&gt;0,1,0)))</f>
        <v>0.1811840882433372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1609834</v>
      </c>
      <c r="C15" s="155">
        <v>1</v>
      </c>
      <c r="D15" s="172">
        <v>0</v>
      </c>
      <c r="E15" s="42">
        <v>0</v>
      </c>
      <c r="F15" s="180">
        <f>D15+B15</f>
        <v>1609834</v>
      </c>
      <c r="G15" s="50">
        <f>IF(ISBLANK(F15),"  ",IF(F80&gt;0,F15/F80,IF(F15&gt;0,1,0)))</f>
        <v>1.0526539901589851E-2</v>
      </c>
      <c r="H15" s="162">
        <v>1622908</v>
      </c>
      <c r="I15" s="41">
        <v>1</v>
      </c>
      <c r="J15" s="172">
        <v>0</v>
      </c>
      <c r="K15" s="42">
        <v>0</v>
      </c>
      <c r="L15" s="180">
        <f t="shared" si="0"/>
        <v>1622908</v>
      </c>
      <c r="M15" s="50">
        <f>IF(ISBLANK(L15),"  ",IF(L80&gt;0,L15/L80,IF(L15&gt;0,1,0)))</f>
        <v>1.0394129698091122E-2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1609834</v>
      </c>
      <c r="C17" s="41">
        <v>1</v>
      </c>
      <c r="D17" s="172">
        <v>0</v>
      </c>
      <c r="E17" s="42">
        <v>0</v>
      </c>
      <c r="F17" s="182">
        <f t="shared" si="1"/>
        <v>1609834</v>
      </c>
      <c r="G17" s="47">
        <f>IF(ISBLANK(F17),"  ",IF(F80&gt;0,F17/F80,IF(F17&gt;0,1,0)))</f>
        <v>1.0526539901589851E-2</v>
      </c>
      <c r="H17" s="197">
        <v>1622908</v>
      </c>
      <c r="I17" s="41">
        <v>1</v>
      </c>
      <c r="J17" s="172">
        <v>0</v>
      </c>
      <c r="K17" s="42">
        <v>0</v>
      </c>
      <c r="L17" s="182">
        <f t="shared" si="0"/>
        <v>1622908</v>
      </c>
      <c r="M17" s="47">
        <f>IF(ISBLANK(L17),"  ",IF(L80&gt;0,L17/L80,IF(L17&gt;0,1,0)))</f>
        <v>1.0394129698091122E-2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23466990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23466990</v>
      </c>
      <c r="G43" s="61">
        <f>IF(ISBLANK(F43),"  ",IF(F80&gt;0,F43/F80,IF(F43&gt;0,1,0)))</f>
        <v>0.15344824783500038</v>
      </c>
      <c r="H43" s="161">
        <v>29912444</v>
      </c>
      <c r="I43" s="157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29912444</v>
      </c>
      <c r="M43" s="61">
        <f>IF(ISBLANK(L43),"  ",IF(L80&gt;0,L43/L80,IF(L43&gt;0,1,0)))</f>
        <v>0.19157821794142832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58469474</v>
      </c>
      <c r="C54" s="41">
        <v>1</v>
      </c>
      <c r="D54" s="175">
        <v>0</v>
      </c>
      <c r="E54" s="42">
        <v>0</v>
      </c>
      <c r="F54" s="186">
        <f t="shared" ref="F54:F59" si="6">D54+B54</f>
        <v>58469474</v>
      </c>
      <c r="G54" s="43">
        <f>IF(ISBLANK(F54),"  ",IF(F80&gt;0,F54/F80,IF(F54&gt;0,1,0)))</f>
        <v>0.38232591129642579</v>
      </c>
      <c r="H54" s="165">
        <v>58396367</v>
      </c>
      <c r="I54" s="41">
        <v>1</v>
      </c>
      <c r="J54" s="175">
        <v>0</v>
      </c>
      <c r="K54" s="42">
        <v>0</v>
      </c>
      <c r="L54" s="186">
        <f t="shared" ref="L54:L70" si="7">J54+H54</f>
        <v>58396367</v>
      </c>
      <c r="M54" s="43">
        <f>IF(ISBLANK(L54),"  ",IF(L80&gt;0,L54/L80,IF(L54&gt;0,1,0)))</f>
        <v>0.37400728352767271</v>
      </c>
      <c r="N54" s="24"/>
    </row>
    <row r="55" spans="1:14" ht="15" customHeight="1" x14ac:dyDescent="0.2">
      <c r="A55" s="30" t="s">
        <v>48</v>
      </c>
      <c r="B55" s="162">
        <v>1024138</v>
      </c>
      <c r="C55" s="41">
        <v>1</v>
      </c>
      <c r="D55" s="172">
        <v>0</v>
      </c>
      <c r="E55" s="42">
        <v>0</v>
      </c>
      <c r="F55" s="187">
        <f t="shared" si="6"/>
        <v>1024138</v>
      </c>
      <c r="G55" s="47">
        <f>IF(ISBLANK(F55),"  ",IF(F80&gt;0,F55/F80,IF(F55&gt;0,1,0)))</f>
        <v>6.6967336518761727E-3</v>
      </c>
      <c r="H55" s="162">
        <v>1132500</v>
      </c>
      <c r="I55" s="41">
        <v>1</v>
      </c>
      <c r="J55" s="172">
        <v>0</v>
      </c>
      <c r="K55" s="42">
        <v>0</v>
      </c>
      <c r="L55" s="187">
        <f t="shared" si="7"/>
        <v>1132500</v>
      </c>
      <c r="M55" s="47">
        <f>IF(ISBLANK(L55),"  ",IF(L80&gt;0,L55/L80,IF(L55&gt;0,1,0)))</f>
        <v>7.2532465691759447E-3</v>
      </c>
      <c r="N55" s="24"/>
    </row>
    <row r="56" spans="1:14" ht="15" customHeight="1" x14ac:dyDescent="0.2">
      <c r="A56" s="74" t="s">
        <v>49</v>
      </c>
      <c r="B56" s="201">
        <v>1707229</v>
      </c>
      <c r="C56" s="41">
        <v>1</v>
      </c>
      <c r="D56" s="206">
        <v>0</v>
      </c>
      <c r="E56" s="42">
        <v>0</v>
      </c>
      <c r="F56" s="188">
        <f t="shared" si="6"/>
        <v>1707229</v>
      </c>
      <c r="G56" s="47">
        <f>IF(ISBLANK(F56),"  ",IF(F80&gt;0,F56/F80,IF(F56&gt;0,1,0)))</f>
        <v>1.116339584680864E-2</v>
      </c>
      <c r="H56" s="201">
        <v>1703985</v>
      </c>
      <c r="I56" s="41">
        <v>1</v>
      </c>
      <c r="J56" s="206">
        <v>0</v>
      </c>
      <c r="K56" s="42">
        <v>0</v>
      </c>
      <c r="L56" s="188">
        <f t="shared" si="7"/>
        <v>1703985</v>
      </c>
      <c r="M56" s="47">
        <f>IF(ISBLANK(L56),"  ",IF(L80&gt;0,L56/L80,IF(L56&gt;0,1,0)))</f>
        <v>1.0913398106116797E-2</v>
      </c>
      <c r="N56" s="24"/>
    </row>
    <row r="57" spans="1:14" ht="15" customHeight="1" x14ac:dyDescent="0.2">
      <c r="A57" s="74" t="s">
        <v>50</v>
      </c>
      <c r="B57" s="201">
        <v>853614</v>
      </c>
      <c r="C57" s="41">
        <v>1</v>
      </c>
      <c r="D57" s="206">
        <v>0</v>
      </c>
      <c r="E57" s="42">
        <v>0</v>
      </c>
      <c r="F57" s="188">
        <f t="shared" si="6"/>
        <v>853614</v>
      </c>
      <c r="G57" s="47">
        <f>IF(ISBLANK(F57),"  ",IF(F80&gt;0,F57/F80,IF(F57&gt;0,1,0)))</f>
        <v>5.5816946539554504E-3</v>
      </c>
      <c r="H57" s="201">
        <v>831805</v>
      </c>
      <c r="I57" s="41">
        <v>1</v>
      </c>
      <c r="J57" s="206">
        <v>0</v>
      </c>
      <c r="K57" s="42">
        <v>0</v>
      </c>
      <c r="L57" s="188">
        <f t="shared" si="7"/>
        <v>831805</v>
      </c>
      <c r="M57" s="47">
        <f>IF(ISBLANK(L57),"  ",IF(L80&gt;0,L57/L80,IF(L57&gt;0,1,0)))</f>
        <v>5.3274055297778339E-3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229155</v>
      </c>
      <c r="E58" s="42">
        <v>1</v>
      </c>
      <c r="F58" s="188">
        <f t="shared" si="6"/>
        <v>229155</v>
      </c>
      <c r="G58" s="47">
        <f>IF(ISBLANK(F58),"  ",IF(F80&gt;0,F58/F80,IF(F58&gt;0,1,0)))</f>
        <v>1.4984211112132196E-3</v>
      </c>
      <c r="H58" s="201">
        <v>0</v>
      </c>
      <c r="I58" s="41">
        <v>0</v>
      </c>
      <c r="J58" s="206">
        <v>229155</v>
      </c>
      <c r="K58" s="42">
        <v>1</v>
      </c>
      <c r="L58" s="188">
        <f t="shared" si="7"/>
        <v>229155</v>
      </c>
      <c r="M58" s="47">
        <f>IF(ISBLANK(L58),"  ",IF(L80&gt;0,L58/L80,IF(L58&gt;0,1,0)))</f>
        <v>1.4676536137390849E-3</v>
      </c>
      <c r="N58" s="24"/>
    </row>
    <row r="59" spans="1:14" ht="15" customHeight="1" x14ac:dyDescent="0.2">
      <c r="A59" s="30" t="s">
        <v>52</v>
      </c>
      <c r="B59" s="162">
        <v>3112329</v>
      </c>
      <c r="C59" s="41">
        <v>0.26845886570177752</v>
      </c>
      <c r="D59" s="172">
        <v>8480989</v>
      </c>
      <c r="E59" s="42">
        <v>2.6908227627212216</v>
      </c>
      <c r="F59" s="187">
        <f t="shared" si="6"/>
        <v>11593318</v>
      </c>
      <c r="G59" s="47">
        <f>IF(ISBLANK(F59),"  ",IF(F80&gt;0,F59/F80,IF(F59&gt;0,1,0)))</f>
        <v>7.5807520849242749E-2</v>
      </c>
      <c r="H59" s="162">
        <v>3151820</v>
      </c>
      <c r="I59" s="41">
        <v>0.27140866731767133</v>
      </c>
      <c r="J59" s="172">
        <v>8461000</v>
      </c>
      <c r="K59" s="42">
        <v>0.72859133268232867</v>
      </c>
      <c r="L59" s="187">
        <f t="shared" si="7"/>
        <v>11612820</v>
      </c>
      <c r="M59" s="47">
        <f>IF(ISBLANK(L59),"  ",IF(L80&gt;0,L59/L80,IF(L59&gt;0,1,0)))</f>
        <v>7.4375847084730953E-2</v>
      </c>
      <c r="N59" s="24"/>
    </row>
    <row r="60" spans="1:14" s="64" customFormat="1" ht="15" customHeight="1" x14ac:dyDescent="0.25">
      <c r="A60" s="70" t="s">
        <v>53</v>
      </c>
      <c r="B60" s="202">
        <v>65166784</v>
      </c>
      <c r="C60" s="157">
        <v>0.88209926649900761</v>
      </c>
      <c r="D60" s="176">
        <v>8710144</v>
      </c>
      <c r="E60" s="60">
        <v>0.13355741371923541</v>
      </c>
      <c r="F60" s="189">
        <f>F59+F57+F56+F55+F54+F58</f>
        <v>73876928</v>
      </c>
      <c r="G60" s="61">
        <f>IF(ISBLANK(F60),"  ",IF(F80&gt;0,F60/F80,IF(F60&gt;0,1,0)))</f>
        <v>0.48307367740952201</v>
      </c>
      <c r="H60" s="202">
        <v>65216477</v>
      </c>
      <c r="I60" s="157">
        <v>0.88241711515145216</v>
      </c>
      <c r="J60" s="176">
        <v>8690155</v>
      </c>
      <c r="K60" s="60">
        <v>0.11758288484854783</v>
      </c>
      <c r="L60" s="208">
        <f t="shared" si="7"/>
        <v>73906632</v>
      </c>
      <c r="M60" s="61">
        <f>IF(ISBLANK(L60),"  ",IF(L80&gt;0,L60/L80,IF(L60&gt;0,1,0)))</f>
        <v>0.47334483443121333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31533</v>
      </c>
      <c r="C63" s="41">
        <v>1</v>
      </c>
      <c r="D63" s="172">
        <v>0</v>
      </c>
      <c r="E63" s="42">
        <v>0</v>
      </c>
      <c r="F63" s="182">
        <f t="shared" si="8"/>
        <v>31533</v>
      </c>
      <c r="G63" s="47">
        <f>IF(ISBLANK(F63),"  ",IF(F80&gt;0,F63/F80,IF(F63&gt;0,1,0)))</f>
        <v>2.061910623808621E-4</v>
      </c>
      <c r="H63" s="197">
        <v>30950</v>
      </c>
      <c r="I63" s="41">
        <v>1</v>
      </c>
      <c r="J63" s="172">
        <v>0</v>
      </c>
      <c r="K63" s="42">
        <v>0</v>
      </c>
      <c r="L63" s="182">
        <f t="shared" si="7"/>
        <v>30950</v>
      </c>
      <c r="M63" s="47">
        <f>IF(ISBLANK(L63),"  ",IF(L80&gt;0,L63/L80,IF(L63&gt;0,1,0)))</f>
        <v>1.9822338306048167E-4</v>
      </c>
      <c r="N63" s="24"/>
    </row>
    <row r="64" spans="1:14" ht="15" customHeight="1" x14ac:dyDescent="0.2">
      <c r="A64" s="67" t="s">
        <v>57</v>
      </c>
      <c r="B64" s="160">
        <v>1417820</v>
      </c>
      <c r="C64" s="41">
        <v>0.15773677510166023</v>
      </c>
      <c r="D64" s="171">
        <v>7570699</v>
      </c>
      <c r="E64" s="42">
        <v>4.8530121794871794</v>
      </c>
      <c r="F64" s="183">
        <f t="shared" si="8"/>
        <v>8988519</v>
      </c>
      <c r="G64" s="47">
        <f>IF(ISBLANK(F64),"  ",IF(F80&gt;0,F64/F80,IF(F64&gt;0,1,0)))</f>
        <v>5.8775006559495267E-2</v>
      </c>
      <c r="H64" s="160">
        <v>1560000</v>
      </c>
      <c r="I64" s="41">
        <v>0.17218543046357615</v>
      </c>
      <c r="J64" s="171">
        <v>7500000</v>
      </c>
      <c r="K64" s="42">
        <v>0.82781456953642385</v>
      </c>
      <c r="L64" s="183">
        <f t="shared" si="7"/>
        <v>9060000</v>
      </c>
      <c r="M64" s="47">
        <f>IF(ISBLANK(L64),"  ",IF(L80&gt;0,L64/L80,IF(L64&gt;0,1,0)))</f>
        <v>5.8025972553407558E-2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0</v>
      </c>
      <c r="E65" s="42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4847599</v>
      </c>
      <c r="E66" s="42">
        <v>1</v>
      </c>
      <c r="F66" s="182">
        <f t="shared" si="8"/>
        <v>4847599</v>
      </c>
      <c r="G66" s="47">
        <f>IF(ISBLANK(F66),"  ",IF(F80&gt;0,F66/F80,IF(F66&gt;0,1,0)))</f>
        <v>3.1697954137139023E-2</v>
      </c>
      <c r="H66" s="197">
        <v>0</v>
      </c>
      <c r="I66" s="41">
        <v>0</v>
      </c>
      <c r="J66" s="172">
        <v>9626345</v>
      </c>
      <c r="K66" s="42">
        <v>1</v>
      </c>
      <c r="L66" s="182">
        <f t="shared" si="7"/>
        <v>9626345</v>
      </c>
      <c r="M66" s="47">
        <f>IF(ISBLANK(L66),"  ",IF(L80&gt;0,L66/L80,IF(L66&gt;0,1,0)))</f>
        <v>6.1653204278105091E-2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6563456</v>
      </c>
      <c r="E67" s="42">
        <v>1</v>
      </c>
      <c r="F67" s="182">
        <f t="shared" si="8"/>
        <v>6563456</v>
      </c>
      <c r="G67" s="47">
        <f>IF(ISBLANK(F67),"  ",IF(F80&gt;0,F67/F80,IF(F67&gt;0,1,0)))</f>
        <v>4.291776759363345E-2</v>
      </c>
      <c r="H67" s="197">
        <v>0</v>
      </c>
      <c r="I67" s="41">
        <v>0</v>
      </c>
      <c r="J67" s="172">
        <v>6466324</v>
      </c>
      <c r="K67" s="42">
        <v>1</v>
      </c>
      <c r="L67" s="182">
        <f t="shared" si="7"/>
        <v>6466324</v>
      </c>
      <c r="M67" s="47">
        <f>IF(ISBLANK(L67),"  ",IF(L80&gt;0,L67/L80,IF(L67&gt;0,1,0)))</f>
        <v>4.1414430347178871E-2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0</v>
      </c>
      <c r="E68" s="42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856207</v>
      </c>
      <c r="E69" s="42">
        <v>1</v>
      </c>
      <c r="F69" s="182">
        <f t="shared" si="8"/>
        <v>856207</v>
      </c>
      <c r="G69" s="47">
        <f>IF(ISBLANK(F69),"  ",IF(F80&gt;0,F69/F80,IF(F69&gt;0,1,0)))</f>
        <v>5.5986500157907838E-3</v>
      </c>
      <c r="H69" s="197">
        <v>0</v>
      </c>
      <c r="I69" s="41">
        <v>0</v>
      </c>
      <c r="J69" s="172">
        <v>700000</v>
      </c>
      <c r="K69" s="42">
        <v>1</v>
      </c>
      <c r="L69" s="182">
        <f t="shared" si="7"/>
        <v>700000</v>
      </c>
      <c r="M69" s="47">
        <f>IF(ISBLANK(L69),"  ",IF(L80&gt;0,L69/L80,IF(L69&gt;0,1,0)))</f>
        <v>4.4832429125149327E-3</v>
      </c>
      <c r="N69" s="24"/>
    </row>
    <row r="70" spans="1:14" ht="15" customHeight="1" x14ac:dyDescent="0.2">
      <c r="A70" s="67" t="s">
        <v>63</v>
      </c>
      <c r="B70" s="197">
        <v>1357863</v>
      </c>
      <c r="C70" s="41">
        <v>0.17724435795694696</v>
      </c>
      <c r="D70" s="172">
        <v>6303103</v>
      </c>
      <c r="E70" s="42">
        <v>4.4379204707794147</v>
      </c>
      <c r="F70" s="182">
        <f t="shared" si="8"/>
        <v>7660966</v>
      </c>
      <c r="G70" s="47">
        <f>IF(ISBLANK(F70),"  ",IF(F80&gt;0,F70/F80,IF(F70&gt;0,1,0)))</f>
        <v>5.0094273250361955E-2</v>
      </c>
      <c r="H70" s="197">
        <v>1420283</v>
      </c>
      <c r="I70" s="41">
        <v>0.19140550299766196</v>
      </c>
      <c r="J70" s="172">
        <v>6000000</v>
      </c>
      <c r="K70" s="42">
        <v>0.8085944970023381</v>
      </c>
      <c r="L70" s="182">
        <f t="shared" si="7"/>
        <v>7420283</v>
      </c>
      <c r="M70" s="47">
        <f>IF(ISBLANK(L70),"  ",IF(L80&gt;0,L70/L80,IF(L70&gt;0,1,0)))</f>
        <v>4.7524187383721488E-2</v>
      </c>
      <c r="N70" s="24"/>
    </row>
    <row r="71" spans="1:14" s="64" customFormat="1" ht="15" customHeight="1" x14ac:dyDescent="0.25">
      <c r="A71" s="78" t="s">
        <v>64</v>
      </c>
      <c r="B71" s="166">
        <v>67974000</v>
      </c>
      <c r="C71" s="157">
        <v>0.66106357888427514</v>
      </c>
      <c r="D71" s="176">
        <v>34851208</v>
      </c>
      <c r="E71" s="60">
        <v>0.51080723653190174</v>
      </c>
      <c r="F71" s="166">
        <f>F70+F69+F68+F67+F66+F65+F64+F63+F62+F61+F60</f>
        <v>102825208</v>
      </c>
      <c r="G71" s="61">
        <f>IF(ISBLANK(F71),"  ",IF(F80&gt;0,F71/F80,IF(F71&gt;0,1,0)))</f>
        <v>0.67236352002832334</v>
      </c>
      <c r="H71" s="166">
        <v>68227710</v>
      </c>
      <c r="I71" s="157">
        <v>0.63638998384244594</v>
      </c>
      <c r="J71" s="176">
        <v>38982824</v>
      </c>
      <c r="K71" s="60">
        <v>0.36361001615755406</v>
      </c>
      <c r="L71" s="166">
        <f>L70+L69+L68+L67+L66+L65+L64+L63+L62+L61+L60</f>
        <v>107210534</v>
      </c>
      <c r="M71" s="61">
        <f>IF(ISBLANK(L71),"  ",IF(L80&gt;0,L71/L80,IF(L71&gt;0,1,0)))</f>
        <v>0.68664409528920178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13465</v>
      </c>
      <c r="E73" s="42">
        <v>1</v>
      </c>
      <c r="F73" s="181">
        <f>D73+B73</f>
        <v>13465</v>
      </c>
      <c r="G73" s="43">
        <f>IF(ISBLANK(F73),"  ",IF(F80&gt;0,F73/F80,IF(F73&gt;0,1,0)))</f>
        <v>8.8046258045803072E-5</v>
      </c>
      <c r="H73" s="196">
        <v>0</v>
      </c>
      <c r="I73" s="41">
        <v>0</v>
      </c>
      <c r="J73" s="175">
        <v>14000</v>
      </c>
      <c r="K73" s="42">
        <v>1</v>
      </c>
      <c r="L73" s="181">
        <f>J73+H73</f>
        <v>14000</v>
      </c>
      <c r="M73" s="43">
        <f>IF(ISBLANK(L73),"  ",IF(L80&gt;0,L73/L80,IF(L73&gt;0,1,0)))</f>
        <v>8.9664858250298657E-5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12636556</v>
      </c>
      <c r="E76" s="42">
        <v>1</v>
      </c>
      <c r="F76" s="181">
        <f>D76+B76</f>
        <v>12636556</v>
      </c>
      <c r="G76" s="43">
        <f>IF(ISBLANK(F76),"  ",IF(F80&gt;0,F76/F80,IF(F76&gt;0,1,0)))</f>
        <v>8.2629147447919868E-2</v>
      </c>
      <c r="H76" s="196">
        <v>0</v>
      </c>
      <c r="I76" s="41">
        <v>0</v>
      </c>
      <c r="J76" s="175">
        <v>13000000</v>
      </c>
      <c r="K76" s="42">
        <v>1</v>
      </c>
      <c r="L76" s="181">
        <f>J76+H76</f>
        <v>13000000</v>
      </c>
      <c r="M76" s="43">
        <f>IF(ISBLANK(L76),"  ",IF(L80&gt;0,L76/L80,IF(L76&gt;0,1,0)))</f>
        <v>8.3260225518134473E-2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13988755</v>
      </c>
      <c r="E77" s="42">
        <v>1</v>
      </c>
      <c r="F77" s="182">
        <f>D77+B77</f>
        <v>13988755</v>
      </c>
      <c r="G77" s="47">
        <f>IF(ISBLANK(F77),"  ",IF(F80&gt;0,F77/F80,IF(F77&gt;0,1,0)))</f>
        <v>9.1471038430710583E-2</v>
      </c>
      <c r="H77" s="197">
        <v>0</v>
      </c>
      <c r="I77" s="41">
        <v>0</v>
      </c>
      <c r="J77" s="172">
        <v>6000000</v>
      </c>
      <c r="K77" s="42">
        <v>1</v>
      </c>
      <c r="L77" s="182">
        <f>J77+H77</f>
        <v>6000000</v>
      </c>
      <c r="M77" s="47">
        <f>IF(ISBLANK(L77),"  ",IF(L80&gt;0,L77/L80,IF(L77&gt;0,1,0)))</f>
        <v>3.8427796392985138E-2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26638776</v>
      </c>
      <c r="E78" s="60">
        <v>1</v>
      </c>
      <c r="F78" s="191">
        <f>F77+F76+F75+F74+F73</f>
        <v>26638776</v>
      </c>
      <c r="G78" s="61">
        <f>IF(ISBLANK(F78),"  ",IF(F80&gt;0,F78/F80,IF(F78&gt;0,1,0)))</f>
        <v>0.17418823213667625</v>
      </c>
      <c r="H78" s="167">
        <v>0</v>
      </c>
      <c r="I78" s="157">
        <v>0</v>
      </c>
      <c r="J78" s="177">
        <v>19014000</v>
      </c>
      <c r="K78" s="60">
        <v>1</v>
      </c>
      <c r="L78" s="191">
        <f>L77+L76+L75+L74+L73</f>
        <v>19014000</v>
      </c>
      <c r="M78" s="61">
        <f>IF(ISBLANK(L78),"  ",IF(L80&gt;0,L78/L80,IF(L78&gt;0,1,0)))</f>
        <v>0.12177768676936991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91440990</v>
      </c>
      <c r="C80" s="83">
        <v>0.5979232826961528</v>
      </c>
      <c r="D80" s="168">
        <v>61489984</v>
      </c>
      <c r="E80" s="83">
        <v>0.40207671730384714</v>
      </c>
      <c r="F80" s="168">
        <f>F78+F71+F50+F43+F52+F51+F79</f>
        <v>152930974</v>
      </c>
      <c r="G80" s="84">
        <f>IF(ISBLANK(F80),"  ",IF(F80&gt;0,F80/F80,IF(F80&gt;0,1,0)))</f>
        <v>1</v>
      </c>
      <c r="H80" s="168">
        <v>98140154</v>
      </c>
      <c r="I80" s="83">
        <v>0.62855164264803431</v>
      </c>
      <c r="J80" s="168">
        <v>57996824</v>
      </c>
      <c r="K80" s="83">
        <v>0.37144835735196563</v>
      </c>
      <c r="L80" s="168">
        <f>L78+L71+L50+L43+L52+L51+L79</f>
        <v>156136978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83"/>
  <sheetViews>
    <sheetView zoomScale="75" zoomScaleNormal="75" workbookViewId="0">
      <pane xSplit="1" ySplit="10" topLeftCell="B11" activePane="bottomRight" state="frozen"/>
      <selection activeCell="H38" sqref="H38"/>
      <selection pane="topRight" activeCell="H38" sqref="H38"/>
      <selection pane="bottomLeft" activeCell="H38" sqref="H38"/>
      <selection pane="bottomRight" activeCell="H80" sqref="H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91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16057762</v>
      </c>
      <c r="C13" s="41">
        <v>1</v>
      </c>
      <c r="D13" s="169">
        <v>0</v>
      </c>
      <c r="E13" s="42">
        <v>0</v>
      </c>
      <c r="F13" s="178">
        <f>D13+B13</f>
        <v>16057762</v>
      </c>
      <c r="G13" s="43">
        <f>IF(ISBLANK(F13),"  ",IF(F80&gt;0,F13/F80,IF(F13&gt;0,1,0)))</f>
        <v>9.2350372223680574E-2</v>
      </c>
      <c r="H13" s="158">
        <v>25045929</v>
      </c>
      <c r="I13" s="41">
        <v>1</v>
      </c>
      <c r="J13" s="169">
        <v>0</v>
      </c>
      <c r="K13" s="42">
        <v>0</v>
      </c>
      <c r="L13" s="178">
        <f>J13+H13</f>
        <v>25045929</v>
      </c>
      <c r="M13" s="44">
        <f>IF(ISBLANK(L13),"  ",IF(L80&gt;0,L13/L80,IF(L13&gt;0,1,0)))</f>
        <v>0.14237937287569413</v>
      </c>
      <c r="N13" s="24"/>
    </row>
    <row r="14" spans="1:17" ht="15" customHeight="1" x14ac:dyDescent="0.2">
      <c r="A14" s="10" t="s">
        <v>13</v>
      </c>
      <c r="B14" s="196">
        <v>0</v>
      </c>
      <c r="C14" s="41">
        <v>0</v>
      </c>
      <c r="D14" s="175">
        <v>0</v>
      </c>
      <c r="E14" s="42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8">
        <f t="shared" ref="L14:L36" si="0">J14+H14</f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2182906</v>
      </c>
      <c r="C15" s="155">
        <v>1</v>
      </c>
      <c r="D15" s="172">
        <v>0</v>
      </c>
      <c r="E15" s="42">
        <v>0</v>
      </c>
      <c r="F15" s="180">
        <f>D15+B15</f>
        <v>2182906</v>
      </c>
      <c r="G15" s="50">
        <f>IF(ISBLANK(F15),"  ",IF(F80&gt;0,F15/F80,IF(F15&gt;0,1,0)))</f>
        <v>1.2554189159691472E-2</v>
      </c>
      <c r="H15" s="162">
        <v>2200635</v>
      </c>
      <c r="I15" s="41">
        <v>1</v>
      </c>
      <c r="J15" s="172">
        <v>0</v>
      </c>
      <c r="K15" s="42">
        <v>0</v>
      </c>
      <c r="L15" s="178">
        <f t="shared" si="0"/>
        <v>2200635</v>
      </c>
      <c r="M15" s="50">
        <f>IF(ISBLANK(L15),"  ",IF(L80&gt;0,L15/L80,IF(L15&gt;0,1,0)))</f>
        <v>1.2510018343831572E-2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78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2182906</v>
      </c>
      <c r="C17" s="41">
        <v>1</v>
      </c>
      <c r="D17" s="172">
        <v>0</v>
      </c>
      <c r="E17" s="42">
        <v>0</v>
      </c>
      <c r="F17" s="182">
        <f t="shared" si="1"/>
        <v>2182906</v>
      </c>
      <c r="G17" s="47">
        <f>IF(ISBLANK(F17),"  ",IF(F80&gt;0,F17/F80,IF(F17&gt;0,1,0)))</f>
        <v>1.2554189159691472E-2</v>
      </c>
      <c r="H17" s="197">
        <v>2200635</v>
      </c>
      <c r="I17" s="41">
        <v>1</v>
      </c>
      <c r="J17" s="172">
        <v>0</v>
      </c>
      <c r="K17" s="42">
        <v>0</v>
      </c>
      <c r="L17" s="178">
        <f t="shared" si="0"/>
        <v>2200635</v>
      </c>
      <c r="M17" s="47">
        <f>IF(ISBLANK(L17),"  ",IF(L80&gt;0,L17/L80,IF(L17&gt;0,1,0)))</f>
        <v>1.2510018343831572E-2</v>
      </c>
      <c r="N17" s="24"/>
    </row>
    <row r="18" spans="1:14" ht="15" customHeight="1" x14ac:dyDescent="0.2">
      <c r="A18" s="52" t="s">
        <v>17</v>
      </c>
      <c r="B18" s="197">
        <v>0</v>
      </c>
      <c r="C18" s="41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78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1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78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1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78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1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78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1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78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1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78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1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78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1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78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1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78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1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78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1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78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1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78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1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78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1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78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1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78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1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78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1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78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1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78">
        <f t="shared" si="0"/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1">
        <v>0</v>
      </c>
      <c r="D36" s="172">
        <v>0</v>
      </c>
      <c r="E36" s="42">
        <v>0</v>
      </c>
      <c r="F36" s="182">
        <f t="shared" ref="F36" si="3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78">
        <f t="shared" si="0"/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1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1">
        <v>0</v>
      </c>
      <c r="J37" s="172">
        <v>0</v>
      </c>
      <c r="K37" s="42">
        <v>0</v>
      </c>
      <c r="L37" s="178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30"/>
      <c r="D38" s="172"/>
      <c r="E38" s="228"/>
      <c r="F38" s="182"/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30" t="s">
        <v>4</v>
      </c>
      <c r="D40" s="172"/>
      <c r="E40" s="228" t="s">
        <v>4</v>
      </c>
      <c r="F40" s="182"/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1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18240668</v>
      </c>
      <c r="C43" s="157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18240668</v>
      </c>
      <c r="G43" s="61">
        <f>IF(ISBLANK(F43),"  ",IF(F80&gt;0,F43/F80,IF(F43&gt;0,1,0)))</f>
        <v>0.10490456138337205</v>
      </c>
      <c r="H43" s="161">
        <v>27246564</v>
      </c>
      <c r="I43" s="157">
        <v>1</v>
      </c>
      <c r="J43" s="204">
        <v>0</v>
      </c>
      <c r="K43" s="60">
        <v>0</v>
      </c>
      <c r="L43" s="161">
        <f>J43+H43</f>
        <v>27246564</v>
      </c>
      <c r="M43" s="61">
        <f>IF(ISBLANK(L43),"  ",IF(L80&gt;0,L43/L80,IF(L43&gt;0,1,0)))</f>
        <v>0.15488939121952572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1">
        <v>0</v>
      </c>
      <c r="D46" s="172">
        <v>0</v>
      </c>
      <c r="E46" s="42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1">
        <v>0</v>
      </c>
      <c r="D47" s="172">
        <v>0</v>
      </c>
      <c r="E47" s="42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1">
        <v>0</v>
      </c>
      <c r="D48" s="172">
        <v>0</v>
      </c>
      <c r="E48" s="42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1">
        <v>0</v>
      </c>
      <c r="D49" s="172">
        <v>0</v>
      </c>
      <c r="E49" s="42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157">
        <v>0</v>
      </c>
      <c r="D50" s="176">
        <v>0</v>
      </c>
      <c r="E50" s="60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157">
        <v>0</v>
      </c>
      <c r="J50" s="176">
        <v>0</v>
      </c>
      <c r="K50" s="60">
        <v>0</v>
      </c>
      <c r="L50" s="184"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157">
        <v>0</v>
      </c>
      <c r="D51" s="177">
        <v>0</v>
      </c>
      <c r="E51" s="60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157">
        <v>0</v>
      </c>
      <c r="J51" s="177">
        <v>0</v>
      </c>
      <c r="K51" s="60">
        <v>0</v>
      </c>
      <c r="L51" s="185">
        <v>-1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157">
        <v>0</v>
      </c>
      <c r="D52" s="177">
        <v>0</v>
      </c>
      <c r="E52" s="60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157">
        <v>0</v>
      </c>
      <c r="J52" s="177">
        <v>0</v>
      </c>
      <c r="K52" s="60">
        <v>0</v>
      </c>
      <c r="L52" s="185"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41493058.75</v>
      </c>
      <c r="C54" s="41">
        <v>0.94445908973968495</v>
      </c>
      <c r="D54" s="175">
        <v>2440086.9</v>
      </c>
      <c r="E54" s="42">
        <v>5.8846152454822109E-2</v>
      </c>
      <c r="F54" s="186">
        <f t="shared" ref="F54:F59" si="4">D54+B54</f>
        <v>43933145.649999999</v>
      </c>
      <c r="G54" s="43">
        <f>IF(ISBLANK(F54),"  ",IF(F80&gt;0,F54/F80,IF(F54&gt;0,1,0)))</f>
        <v>0.2526654930951569</v>
      </c>
      <c r="H54" s="165">
        <v>41465530</v>
      </c>
      <c r="I54" s="41">
        <v>0.94439982842730363</v>
      </c>
      <c r="J54" s="175">
        <v>2441223</v>
      </c>
      <c r="K54" s="42">
        <v>5.5600171572696346E-2</v>
      </c>
      <c r="L54" s="186">
        <v>45350677</v>
      </c>
      <c r="M54" s="43">
        <f>IF(ISBLANK(L54),"  ",IF(L80&gt;0,L54/L80,IF(L54&gt;0,1,0)))</f>
        <v>0.25780640641232216</v>
      </c>
      <c r="N54" s="24"/>
    </row>
    <row r="55" spans="1:14" ht="15" customHeight="1" x14ac:dyDescent="0.2">
      <c r="A55" s="30" t="s">
        <v>48</v>
      </c>
      <c r="B55" s="162">
        <v>1727621</v>
      </c>
      <c r="C55" s="41">
        <v>1</v>
      </c>
      <c r="D55" s="172">
        <v>0</v>
      </c>
      <c r="E55" s="42">
        <v>0</v>
      </c>
      <c r="F55" s="187">
        <f t="shared" si="4"/>
        <v>1727621</v>
      </c>
      <c r="G55" s="47">
        <f>IF(ISBLANK(F55),"  ",IF(F80&gt;0,F55/F80,IF(F55&gt;0,1,0)))</f>
        <v>9.9357832312776378E-3</v>
      </c>
      <c r="H55" s="162">
        <v>1727419</v>
      </c>
      <c r="I55" s="41">
        <v>1</v>
      </c>
      <c r="J55" s="172">
        <v>0</v>
      </c>
      <c r="K55" s="42">
        <v>0</v>
      </c>
      <c r="L55" s="187">
        <v>2280207</v>
      </c>
      <c r="M55" s="47">
        <f>IF(ISBLANK(L55),"  ",IF(L80&gt;0,L55/L80,IF(L55&gt;0,1,0)))</f>
        <v>1.2962363771244736E-2</v>
      </c>
      <c r="N55" s="24"/>
    </row>
    <row r="56" spans="1:14" ht="15" customHeight="1" x14ac:dyDescent="0.2">
      <c r="A56" s="74" t="s">
        <v>49</v>
      </c>
      <c r="B56" s="201">
        <v>1588860</v>
      </c>
      <c r="C56" s="41">
        <v>1</v>
      </c>
      <c r="D56" s="206">
        <v>0</v>
      </c>
      <c r="E56" s="42">
        <v>0</v>
      </c>
      <c r="F56" s="188">
        <f t="shared" si="4"/>
        <v>1588860</v>
      </c>
      <c r="G56" s="47">
        <f>IF(ISBLANK(F56),"  ",IF(F80&gt;0,F56/F80,IF(F56&gt;0,1,0)))</f>
        <v>9.1377498565065989E-3</v>
      </c>
      <c r="H56" s="201">
        <v>1589640</v>
      </c>
      <c r="I56" s="41">
        <v>1</v>
      </c>
      <c r="J56" s="206">
        <v>0</v>
      </c>
      <c r="K56" s="42">
        <v>0</v>
      </c>
      <c r="L56" s="188">
        <v>1625866</v>
      </c>
      <c r="M56" s="47">
        <f>IF(ISBLANK(L56),"  ",IF(L80&gt;0,L56/L80,IF(L56&gt;0,1,0)))</f>
        <v>9.2426111029825769E-3</v>
      </c>
      <c r="N56" s="24"/>
    </row>
    <row r="57" spans="1:14" ht="15" customHeight="1" x14ac:dyDescent="0.2">
      <c r="A57" s="74" t="s">
        <v>50</v>
      </c>
      <c r="B57" s="201">
        <v>977308</v>
      </c>
      <c r="C57" s="41">
        <v>1</v>
      </c>
      <c r="D57" s="206">
        <v>0</v>
      </c>
      <c r="E57" s="42">
        <v>0</v>
      </c>
      <c r="F57" s="188">
        <f t="shared" si="4"/>
        <v>977308</v>
      </c>
      <c r="G57" s="47">
        <f>IF(ISBLANK(F57),"  ",IF(F80&gt;0,F57/F80,IF(F57&gt;0,1,0)))</f>
        <v>5.6206311674803014E-3</v>
      </c>
      <c r="H57" s="201">
        <v>977776</v>
      </c>
      <c r="I57" s="41">
        <v>1</v>
      </c>
      <c r="J57" s="206">
        <v>0</v>
      </c>
      <c r="K57" s="42">
        <v>0</v>
      </c>
      <c r="L57" s="188">
        <v>1004445</v>
      </c>
      <c r="M57" s="47">
        <f>IF(ISBLANK(L57),"  ",IF(L80&gt;0,L57/L80,IF(L57&gt;0,1,0)))</f>
        <v>5.7099997843213001E-3</v>
      </c>
      <c r="N57" s="24"/>
    </row>
    <row r="58" spans="1:14" ht="15" customHeight="1" x14ac:dyDescent="0.2">
      <c r="A58" s="74" t="s">
        <v>51</v>
      </c>
      <c r="B58" s="201">
        <v>0</v>
      </c>
      <c r="C58" s="41">
        <v>0</v>
      </c>
      <c r="D58" s="206">
        <v>2318897</v>
      </c>
      <c r="E58" s="42">
        <v>1</v>
      </c>
      <c r="F58" s="188">
        <f t="shared" si="4"/>
        <v>2318897</v>
      </c>
      <c r="G58" s="47">
        <f>IF(ISBLANK(F58),"  ",IF(F80&gt;0,F58/F80,IF(F58&gt;0,1,0)))</f>
        <v>1.333629188789672E-2</v>
      </c>
      <c r="H58" s="201">
        <v>0</v>
      </c>
      <c r="I58" s="41">
        <v>0</v>
      </c>
      <c r="J58" s="206">
        <v>2560000</v>
      </c>
      <c r="K58" s="42">
        <v>1</v>
      </c>
      <c r="L58" s="188">
        <v>1456321</v>
      </c>
      <c r="M58" s="47">
        <f>IF(ISBLANK(L58),"  ",IF(L80&gt;0,L58/L80,IF(L58&gt;0,1,0)))</f>
        <v>8.2787933594199586E-3</v>
      </c>
      <c r="N58" s="24"/>
    </row>
    <row r="59" spans="1:14" ht="15" customHeight="1" x14ac:dyDescent="0.2">
      <c r="A59" s="30" t="s">
        <v>52</v>
      </c>
      <c r="B59" s="162">
        <v>18355744.310000002</v>
      </c>
      <c r="C59" s="41">
        <v>0.80447430288291255</v>
      </c>
      <c r="D59" s="172">
        <v>4461322.99</v>
      </c>
      <c r="E59" s="42">
        <v>0.30184078357904753</v>
      </c>
      <c r="F59" s="187">
        <f t="shared" si="4"/>
        <v>22817067.300000004</v>
      </c>
      <c r="G59" s="47">
        <f>IF(ISBLANK(F59),"  ",IF(F80&gt;0,F59/F80,IF(F59&gt;0,1,0)))</f>
        <v>0.13122405589320421</v>
      </c>
      <c r="H59" s="162">
        <v>14780385</v>
      </c>
      <c r="I59" s="41">
        <v>0.76808209388483306</v>
      </c>
      <c r="J59" s="172">
        <v>4462851</v>
      </c>
      <c r="K59" s="42">
        <v>0.23191790611516691</v>
      </c>
      <c r="L59" s="187">
        <v>19968756</v>
      </c>
      <c r="M59" s="47">
        <f>IF(ISBLANK(L59),"  ",IF(L80&gt;0,L59/L80,IF(L59&gt;0,1,0)))</f>
        <v>0.11351700934661894</v>
      </c>
      <c r="N59" s="24"/>
    </row>
    <row r="60" spans="1:14" s="64" customFormat="1" ht="15" customHeight="1" x14ac:dyDescent="0.25">
      <c r="A60" s="70" t="s">
        <v>53</v>
      </c>
      <c r="B60" s="202">
        <v>64142592.060000002</v>
      </c>
      <c r="C60" s="157">
        <v>0.87431921281785718</v>
      </c>
      <c r="D60" s="176">
        <v>9220306.8900000006</v>
      </c>
      <c r="E60" s="60">
        <v>0.15229918509433729</v>
      </c>
      <c r="F60" s="189">
        <f>F59+F57+F56+F55+F54+F58</f>
        <v>73362898.950000003</v>
      </c>
      <c r="G60" s="61">
        <f>IF(ISBLANK(F60),"  ",IF(F80&gt;0,F60/F80,IF(F60&gt;0,1,0)))</f>
        <v>0.42192000513152239</v>
      </c>
      <c r="H60" s="202">
        <v>60540750</v>
      </c>
      <c r="I60" s="157">
        <v>0.8648082594993739</v>
      </c>
      <c r="J60" s="176">
        <v>9464074</v>
      </c>
      <c r="K60" s="60">
        <v>0.13519174050062607</v>
      </c>
      <c r="L60" s="208">
        <v>71686272</v>
      </c>
      <c r="M60" s="61">
        <f>IF(ISBLANK(L60),"  ",IF(L80&gt;0,L60/L80,IF(L60&gt;0,1,0)))</f>
        <v>0.40751718377690971</v>
      </c>
      <c r="N60" s="63"/>
    </row>
    <row r="61" spans="1:14" ht="15" customHeight="1" x14ac:dyDescent="0.2">
      <c r="A61" s="40" t="s">
        <v>54</v>
      </c>
      <c r="B61" s="203">
        <v>0</v>
      </c>
      <c r="C61" s="41">
        <v>0</v>
      </c>
      <c r="D61" s="207">
        <v>0</v>
      </c>
      <c r="E61" s="42">
        <v>0</v>
      </c>
      <c r="F61" s="190">
        <f t="shared" ref="F61:F70" si="5">D61+B61</f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1">
        <v>0</v>
      </c>
      <c r="D62" s="172">
        <v>0</v>
      </c>
      <c r="E62" s="42">
        <v>0</v>
      </c>
      <c r="F62" s="182">
        <f t="shared" si="5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444281</v>
      </c>
      <c r="C63" s="41">
        <v>1</v>
      </c>
      <c r="D63" s="172">
        <v>0</v>
      </c>
      <c r="E63" s="42">
        <v>0</v>
      </c>
      <c r="F63" s="182">
        <f t="shared" si="5"/>
        <v>444281</v>
      </c>
      <c r="G63" s="47">
        <f>IF(ISBLANK(F63),"  ",IF(F80&gt;0,F63/F80,IF(F63&gt;0,1,0)))</f>
        <v>2.5551204284824393E-3</v>
      </c>
      <c r="H63" s="197">
        <v>345412</v>
      </c>
      <c r="I63" s="41">
        <v>0.99281427487410612</v>
      </c>
      <c r="J63" s="172">
        <v>2500</v>
      </c>
      <c r="K63" s="42">
        <v>7.1857251258939043E-3</v>
      </c>
      <c r="L63" s="182">
        <v>412300</v>
      </c>
      <c r="M63" s="47">
        <f>IF(ISBLANK(L63),"  ",IF(L80&gt;0,L63/L80,IF(L63&gt;0,1,0)))</f>
        <v>2.3438146549344882E-3</v>
      </c>
      <c r="N63" s="24"/>
    </row>
    <row r="64" spans="1:14" ht="15" customHeight="1" x14ac:dyDescent="0.2">
      <c r="A64" s="67" t="s">
        <v>57</v>
      </c>
      <c r="B64" s="160">
        <v>0</v>
      </c>
      <c r="C64" s="41">
        <v>0</v>
      </c>
      <c r="D64" s="171">
        <v>29483360.77</v>
      </c>
      <c r="E64" s="42">
        <v>1</v>
      </c>
      <c r="F64" s="183">
        <f t="shared" si="5"/>
        <v>29483360.77</v>
      </c>
      <c r="G64" s="47">
        <f>IF(ISBLANK(F64),"  ",IF(F80&gt;0,F64/F80,IF(F64&gt;0,1,0)))</f>
        <v>0.16956281588396699</v>
      </c>
      <c r="H64" s="160">
        <v>0</v>
      </c>
      <c r="I64" s="41">
        <v>0</v>
      </c>
      <c r="J64" s="171">
        <v>25125000</v>
      </c>
      <c r="K64" s="42">
        <v>1</v>
      </c>
      <c r="L64" s="183">
        <v>25750000</v>
      </c>
      <c r="M64" s="47">
        <f>IF(ISBLANK(L64),"  ",IF(L80&gt;0,L64/L80,IF(L64&gt;0,1,0)))</f>
        <v>0.14638182722426163</v>
      </c>
      <c r="N64" s="24"/>
    </row>
    <row r="65" spans="1:14" ht="15" customHeight="1" x14ac:dyDescent="0.2">
      <c r="A65" s="76" t="s">
        <v>58</v>
      </c>
      <c r="B65" s="197">
        <v>0</v>
      </c>
      <c r="C65" s="41">
        <v>0</v>
      </c>
      <c r="D65" s="172">
        <v>820</v>
      </c>
      <c r="E65" s="42">
        <v>1</v>
      </c>
      <c r="F65" s="182">
        <f t="shared" si="5"/>
        <v>820</v>
      </c>
      <c r="G65" s="47">
        <f>IF(ISBLANK(F65),"  ",IF(F80&gt;0,F65/F80,IF(F65&gt;0,1,0)))</f>
        <v>4.7159314743497921E-6</v>
      </c>
      <c r="H65" s="197">
        <v>0</v>
      </c>
      <c r="I65" s="41">
        <v>0</v>
      </c>
      <c r="J65" s="172">
        <v>0</v>
      </c>
      <c r="K65" s="42">
        <v>0</v>
      </c>
      <c r="L65" s="182"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1">
        <v>0</v>
      </c>
      <c r="D66" s="172">
        <v>1576830</v>
      </c>
      <c r="E66" s="42">
        <v>1</v>
      </c>
      <c r="F66" s="182">
        <f t="shared" si="5"/>
        <v>1576830</v>
      </c>
      <c r="G66" s="47">
        <f>IF(ISBLANK(F66),"  ",IF(F80&gt;0,F66/F80,IF(F66&gt;0,1,0)))</f>
        <v>9.0685636910963208E-3</v>
      </c>
      <c r="H66" s="197">
        <v>0</v>
      </c>
      <c r="I66" s="41">
        <v>0</v>
      </c>
      <c r="J66" s="172">
        <v>2288564</v>
      </c>
      <c r="K66" s="42">
        <v>1</v>
      </c>
      <c r="L66" s="182">
        <v>3940079</v>
      </c>
      <c r="M66" s="47">
        <f>IF(ISBLANK(L66),"  ",IF(L80&gt;0,L66/L80,IF(L66&gt;0,1,0)))</f>
        <v>2.2398289841861808E-2</v>
      </c>
      <c r="N66" s="24"/>
    </row>
    <row r="67" spans="1:14" ht="15" customHeight="1" x14ac:dyDescent="0.2">
      <c r="A67" s="77" t="s">
        <v>60</v>
      </c>
      <c r="B67" s="197">
        <v>0</v>
      </c>
      <c r="C67" s="41">
        <v>0</v>
      </c>
      <c r="D67" s="172">
        <v>10367668.1</v>
      </c>
      <c r="E67" s="42">
        <v>1</v>
      </c>
      <c r="F67" s="182">
        <f t="shared" si="5"/>
        <v>10367668.1</v>
      </c>
      <c r="G67" s="47">
        <f>IF(ISBLANK(F67),"  ",IF(F80&gt;0,F67/F80,IF(F67&gt;0,1,0)))</f>
        <v>5.9625868668783305E-2</v>
      </c>
      <c r="H67" s="197">
        <v>0</v>
      </c>
      <c r="I67" s="41">
        <v>0</v>
      </c>
      <c r="J67" s="172">
        <v>14261925</v>
      </c>
      <c r="K67" s="42">
        <v>1</v>
      </c>
      <c r="L67" s="182">
        <v>13977185</v>
      </c>
      <c r="M67" s="47">
        <f>IF(ISBLANK(L67),"  ",IF(L80&gt;0,L67/L80,IF(L67&gt;0,1,0)))</f>
        <v>7.9456539019477329E-2</v>
      </c>
      <c r="N67" s="24"/>
    </row>
    <row r="68" spans="1:14" ht="15" customHeight="1" x14ac:dyDescent="0.2">
      <c r="A68" s="77" t="s">
        <v>61</v>
      </c>
      <c r="B68" s="197">
        <v>0</v>
      </c>
      <c r="C68" s="41">
        <v>0</v>
      </c>
      <c r="D68" s="172">
        <v>1696307</v>
      </c>
      <c r="E68" s="42">
        <v>1</v>
      </c>
      <c r="F68" s="182">
        <f t="shared" si="5"/>
        <v>1696307</v>
      </c>
      <c r="G68" s="47">
        <f>IF(ISBLANK(F68),"  ",IF(F80&gt;0,F68/F80,IF(F68&gt;0,1,0)))</f>
        <v>9.7556921603169193E-3</v>
      </c>
      <c r="H68" s="197">
        <v>0</v>
      </c>
      <c r="I68" s="41">
        <v>0</v>
      </c>
      <c r="J68" s="172">
        <v>2116966</v>
      </c>
      <c r="K68" s="42">
        <v>1</v>
      </c>
      <c r="L68" s="182">
        <v>1915369</v>
      </c>
      <c r="M68" s="47">
        <f>IF(ISBLANK(L68),"  ",IF(L80&gt;0,L68/L80,IF(L68&gt;0,1,0)))</f>
        <v>1.0888357826357544E-2</v>
      </c>
      <c r="N68" s="24"/>
    </row>
    <row r="69" spans="1:14" ht="15" customHeight="1" x14ac:dyDescent="0.2">
      <c r="A69" s="68" t="s">
        <v>62</v>
      </c>
      <c r="B69" s="197">
        <v>0</v>
      </c>
      <c r="C69" s="41">
        <v>0</v>
      </c>
      <c r="D69" s="172">
        <v>8165317.4999999991</v>
      </c>
      <c r="E69" s="42">
        <v>1</v>
      </c>
      <c r="F69" s="182">
        <f t="shared" si="5"/>
        <v>8165317.4999999991</v>
      </c>
      <c r="G69" s="47">
        <f>IF(ISBLANK(F69),"  ",IF(F80&gt;0,F69/F80,IF(F69&gt;0,1,0)))</f>
        <v>4.6959850971108726E-2</v>
      </c>
      <c r="H69" s="197">
        <v>0</v>
      </c>
      <c r="I69" s="41">
        <v>0</v>
      </c>
      <c r="J69" s="172">
        <v>5633034</v>
      </c>
      <c r="K69" s="42">
        <v>1</v>
      </c>
      <c r="L69" s="182">
        <v>2750000</v>
      </c>
      <c r="M69" s="47">
        <f>IF(ISBLANK(L69),"  ",IF(L80&gt;0,L69/L80,IF(L69&gt;0,1,0)))</f>
        <v>1.5633010674435708E-2</v>
      </c>
      <c r="N69" s="24"/>
    </row>
    <row r="70" spans="1:14" ht="15" customHeight="1" x14ac:dyDescent="0.2">
      <c r="A70" s="67" t="s">
        <v>63</v>
      </c>
      <c r="B70" s="197">
        <v>5159269.33</v>
      </c>
      <c r="C70" s="41">
        <v>0.72700265890406457</v>
      </c>
      <c r="D70" s="172">
        <v>1937361.29</v>
      </c>
      <c r="E70" s="42">
        <v>0.21866429608193247</v>
      </c>
      <c r="F70" s="182">
        <f t="shared" si="5"/>
        <v>7096630.6200000001</v>
      </c>
      <c r="G70" s="47">
        <f>IF(ISBLANK(F70),"  ",IF(F80&gt;0,F70/F80,IF(F70&gt;0,1,0)))</f>
        <v>4.0813687442307907E-2</v>
      </c>
      <c r="H70" s="197">
        <v>8859980</v>
      </c>
      <c r="I70" s="41">
        <v>0.73456213862528785</v>
      </c>
      <c r="J70" s="172">
        <v>3201600</v>
      </c>
      <c r="K70" s="42">
        <v>0.26543786137471209</v>
      </c>
      <c r="L70" s="182">
        <v>9435047</v>
      </c>
      <c r="M70" s="47">
        <f>IF(ISBLANK(L70),"  ",IF(L80&gt;0,L70/L80,IF(L70&gt;0,1,0)))</f>
        <v>5.3635705623564581E-2</v>
      </c>
      <c r="N70" s="24"/>
    </row>
    <row r="71" spans="1:14" s="64" customFormat="1" ht="15" customHeight="1" x14ac:dyDescent="0.25">
      <c r="A71" s="78" t="s">
        <v>64</v>
      </c>
      <c r="B71" s="166">
        <v>69746142.390000001</v>
      </c>
      <c r="C71" s="157">
        <v>0.52760399318275431</v>
      </c>
      <c r="D71" s="176">
        <v>62447971.549999997</v>
      </c>
      <c r="E71" s="60">
        <v>0.89536094412218525</v>
      </c>
      <c r="F71" s="166">
        <f>F70+F69+F68+F67+F66+F65+F64+F63+F62+F61+F60</f>
        <v>132194113.94</v>
      </c>
      <c r="G71" s="61">
        <f>IF(ISBLANK(F71),"  ",IF(F80&gt;0,F71/F80,IF(F71&gt;0,1,0)))</f>
        <v>0.76026632030905927</v>
      </c>
      <c r="H71" s="166">
        <v>69746142</v>
      </c>
      <c r="I71" s="157">
        <v>0.52902188379298654</v>
      </c>
      <c r="J71" s="176">
        <v>62093663</v>
      </c>
      <c r="K71" s="60">
        <v>0.47097811620701352</v>
      </c>
      <c r="L71" s="166">
        <v>129866252</v>
      </c>
      <c r="M71" s="61">
        <f>IF(ISBLANK(L71),"  ",IF(L80&gt;0,L71/L80,IF(L71&gt;0,1,0)))</f>
        <v>0.73825472864180275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8" t="s">
        <v>4</v>
      </c>
      <c r="H72" s="162"/>
      <c r="I72" s="48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702711</v>
      </c>
      <c r="E73" s="42">
        <v>1</v>
      </c>
      <c r="F73" s="181">
        <f>D73+B73</f>
        <v>702711</v>
      </c>
      <c r="G73" s="43">
        <f>IF(ISBLANK(F73),"  ",IF(F80&gt;0,F73/F80,IF(F73&gt;0,1,0)))</f>
        <v>4.0413864905753868E-3</v>
      </c>
      <c r="H73" s="196">
        <v>0</v>
      </c>
      <c r="I73" s="41">
        <v>0</v>
      </c>
      <c r="J73" s="175">
        <v>1011168</v>
      </c>
      <c r="K73" s="42">
        <v>1</v>
      </c>
      <c r="L73" s="181"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1">
        <v>0</v>
      </c>
      <c r="D74" s="172">
        <v>0</v>
      </c>
      <c r="E74" s="42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13118876</v>
      </c>
      <c r="E76" s="42">
        <v>1</v>
      </c>
      <c r="F76" s="181">
        <f>D76+B76</f>
        <v>13118876</v>
      </c>
      <c r="G76" s="43">
        <f>IF(ISBLANK(F76),"  ",IF(F80&gt;0,F76/F80,IF(F76&gt;0,1,0)))</f>
        <v>7.5448439312795254E-2</v>
      </c>
      <c r="H76" s="196">
        <v>0</v>
      </c>
      <c r="I76" s="41">
        <v>0</v>
      </c>
      <c r="J76" s="175">
        <v>13000000</v>
      </c>
      <c r="K76" s="42">
        <v>1</v>
      </c>
      <c r="L76" s="181">
        <v>12800000</v>
      </c>
      <c r="M76" s="43">
        <f>IF(ISBLANK(L76),"  ",IF(L80&gt;0,L76/L80,IF(L76&gt;0,1,0)))</f>
        <v>7.2764558775555294E-2</v>
      </c>
    </row>
    <row r="77" spans="1:14" ht="15" customHeight="1" x14ac:dyDescent="0.2">
      <c r="A77" s="30" t="s">
        <v>70</v>
      </c>
      <c r="B77" s="197">
        <v>0</v>
      </c>
      <c r="C77" s="41">
        <v>0</v>
      </c>
      <c r="D77" s="172">
        <v>9622323.8399999999</v>
      </c>
      <c r="E77" s="42">
        <v>1</v>
      </c>
      <c r="F77" s="182">
        <f>D77+B77</f>
        <v>9622323.8399999999</v>
      </c>
      <c r="G77" s="47">
        <f>IF(ISBLANK(F77),"  ",IF(F80&gt;0,F77/F80,IF(F77&gt;0,1,0)))</f>
        <v>5.5339292504197994E-2</v>
      </c>
      <c r="H77" s="197">
        <v>0</v>
      </c>
      <c r="I77" s="41">
        <v>0</v>
      </c>
      <c r="J77" s="172">
        <v>11000000</v>
      </c>
      <c r="K77" s="42">
        <v>1</v>
      </c>
      <c r="L77" s="182">
        <v>5996999</v>
      </c>
      <c r="M77" s="47">
        <f>IF(ISBLANK(L77),"  ",IF(L80&gt;0,L77/L80,IF(L77&gt;0,1,0)))</f>
        <v>3.409132704784737E-2</v>
      </c>
    </row>
    <row r="78" spans="1:14" s="64" customFormat="1" ht="15" customHeight="1" x14ac:dyDescent="0.25">
      <c r="A78" s="65" t="s">
        <v>71</v>
      </c>
      <c r="B78" s="167">
        <v>0</v>
      </c>
      <c r="C78" s="157">
        <v>0</v>
      </c>
      <c r="D78" s="177">
        <v>23443910.84</v>
      </c>
      <c r="E78" s="60">
        <v>1</v>
      </c>
      <c r="F78" s="191">
        <f>F77+F76+F75+F74+F73</f>
        <v>23443910.84</v>
      </c>
      <c r="G78" s="61">
        <f>IF(ISBLANK(F78),"  ",IF(F80&gt;0,F78/F80,IF(F78&gt;0,1,0)))</f>
        <v>0.13482911830756864</v>
      </c>
      <c r="H78" s="167">
        <v>0</v>
      </c>
      <c r="I78" s="157">
        <v>0</v>
      </c>
      <c r="J78" s="177">
        <v>25011168</v>
      </c>
      <c r="K78" s="60">
        <v>1</v>
      </c>
      <c r="L78" s="191">
        <v>18796999</v>
      </c>
      <c r="M78" s="61">
        <f>IF(ISBLANK(L78),"  ",IF(L80&gt;0,L78/L80,IF(L78&gt;0,1,0)))</f>
        <v>0.10685588582340266</v>
      </c>
    </row>
    <row r="79" spans="1:14" s="64" customFormat="1" ht="15" customHeight="1" x14ac:dyDescent="0.25">
      <c r="A79" s="65" t="s">
        <v>72</v>
      </c>
      <c r="B79" s="167">
        <v>0</v>
      </c>
      <c r="C79" s="157">
        <v>0</v>
      </c>
      <c r="D79" s="177">
        <v>0</v>
      </c>
      <c r="E79" s="60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157">
        <v>0</v>
      </c>
      <c r="J79" s="177">
        <v>0</v>
      </c>
      <c r="K79" s="60">
        <v>0</v>
      </c>
      <c r="L79" s="192"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87986810.390000001</v>
      </c>
      <c r="C80" s="83">
        <v>0.50602410786079066</v>
      </c>
      <c r="D80" s="168">
        <v>85891882.390000001</v>
      </c>
      <c r="E80" s="83">
        <v>0.49397589213920934</v>
      </c>
      <c r="F80" s="168">
        <f>F78+F71+F50+F43+F52+F51+F79</f>
        <v>173878692.78</v>
      </c>
      <c r="G80" s="84">
        <f>IF(ISBLANK(F80),"  ",IF(F80&gt;0,F80/F80,IF(F80&gt;0,1,0)))</f>
        <v>1</v>
      </c>
      <c r="H80" s="168">
        <v>96992706</v>
      </c>
      <c r="I80" s="83">
        <v>0.52685498991765434</v>
      </c>
      <c r="J80" s="168">
        <v>87104831</v>
      </c>
      <c r="K80" s="83">
        <v>0.47314501008234566</v>
      </c>
      <c r="L80" s="168">
        <f>L78+L71+L50+L43+L52+L51+L79</f>
        <v>175909814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Q83"/>
  <sheetViews>
    <sheetView zoomScale="75" zoomScaleNormal="75" workbookViewId="0">
      <pane xSplit="1" ySplit="10" topLeftCell="B11" activePane="bottomRight" state="frozen"/>
      <selection activeCell="E30" sqref="E30"/>
      <selection pane="topRight" activeCell="E30" sqref="E30"/>
      <selection pane="bottomLeft" activeCell="E30" sqref="E30"/>
      <selection pane="bottomRight" activeCell="C33" sqref="C33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86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66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87"/>
      <c r="E12" s="38"/>
      <c r="F12" s="37"/>
      <c r="G12" s="39"/>
      <c r="H12" s="35"/>
      <c r="I12" s="38"/>
      <c r="J12" s="8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+LSU!B13+LSUA!B13+LSUS!B13+LSUE!B13+HSCS!B13+HSCNO!B13+LSUAg!B13+PBRC!B13</f>
        <v>324868792</v>
      </c>
      <c r="C13" s="41">
        <f>IF(ISBLANK(B13),"  ",IF(F13&gt;0,B13/F13,IF(B13&gt;0,1,0)))</f>
        <v>1</v>
      </c>
      <c r="D13" s="169">
        <f>+LSU!D13+LSUA!D13+LSUS!D13+LSUE!D13+HSCS!D13+HSCNO!D13+LSUAg!D13+PBRC!D13</f>
        <v>0</v>
      </c>
      <c r="E13" s="42">
        <f>IF(ISBLANK(D13),"  ",IF(F13&gt;0,D13/F13,IF(D13&gt;0,1,0)))</f>
        <v>0</v>
      </c>
      <c r="F13" s="178">
        <f>D13+B13</f>
        <v>324868792</v>
      </c>
      <c r="G13" s="43">
        <f>IF(ISBLANK(F13),"  ",IF(F80&gt;0,F13/F80,IF(F13&gt;0,1,0)))</f>
        <v>0.11696677142132632</v>
      </c>
      <c r="H13" s="158">
        <f>+LSU!H13+LSUA!H13+LSUS!H13+LSUE!H13+HSCS!H13+HSCNO!H13+LSUAg!H13+PBRC!H13</f>
        <v>389583672</v>
      </c>
      <c r="I13" s="41">
        <f>IF(ISBLANK(H13),"  ",IF(L13&gt;0,H13/L13,IF(H13&gt;0,1,0)))</f>
        <v>1</v>
      </c>
      <c r="J13" s="169">
        <f>+LSU!J13+LSUA!J13+LSUS!J13+LSUE!J13+HSCS!J13+HSCNO!J13+LSUAg!J13+PBRC!J13</f>
        <v>0</v>
      </c>
      <c r="K13" s="42">
        <f>IF(ISBLANK(J13),"  ",IF(L13&gt;0,J13/L13,IF(J13&gt;0,1,0)))</f>
        <v>0</v>
      </c>
      <c r="L13" s="178">
        <f t="shared" ref="L13:L34" si="0">J13+H13</f>
        <v>389583672</v>
      </c>
      <c r="M13" s="44">
        <f>IF(ISBLANK(L13),"  ",IF(L80&gt;0,L13/L80,IF(L13&gt;0,1,0)))</f>
        <v>0.13104322427310697</v>
      </c>
      <c r="N13" s="24"/>
    </row>
    <row r="14" spans="1:17" ht="15" customHeight="1" x14ac:dyDescent="0.2">
      <c r="A14" s="10" t="s">
        <v>13</v>
      </c>
      <c r="B14" s="158">
        <f>+LSU!B14+LSUA!B14+LSUS!B14+LSUE!B14+HSCS!B14+HSCNO!B14+LSUAg!B14+PBRC!B14</f>
        <v>0</v>
      </c>
      <c r="C14" s="45">
        <f>IF(ISBLANK(B14),"  ",IF(F14&gt;0,B14/F14,IF(B14&gt;0,1,0)))</f>
        <v>0</v>
      </c>
      <c r="D14" s="169">
        <f>+LSU!D14+LSUA!D14+LSUS!D14+LSUE!D14+HSCS!D14+HSCNO!D14+LSUAg!D14+PBRC!D14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+LSU!H14+LSUA!H14+LSUS!H14+LSUE!H14+HSCS!H14+HSCNO!H14+LSUAg!H14+PBRC!H14</f>
        <v>0</v>
      </c>
      <c r="I14" s="45">
        <f>IF(ISBLANK(H14),"  ",IF(L14&gt;0,H14/L14,IF(H14&gt;0,1,0)))</f>
        <v>0</v>
      </c>
      <c r="J14" s="169">
        <f>+LSU!J14+LSUA!J14+LSUS!J14+LSUE!J14+HSCS!J14+HSCNO!J14+LSUAg!J14+PBRC!J14</f>
        <v>0</v>
      </c>
      <c r="K14" s="46">
        <f>IF(ISBLANK(J14),"  ",IF(L14&gt;0,J14/L14,IF(J14&gt;0,1,0)))</f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9">
        <f>+LSU!B15+LSUA!B15+LSUS!B15+LSUE!B15+HSCS!B15+HSCNO!B15+LSUAg!B15+PBRC!B15</f>
        <v>26891278.370000001</v>
      </c>
      <c r="C15" s="48">
        <f t="shared" ref="C15:C80" si="1">IF(ISBLANK(B15),"  ",IF(F15&gt;0,B15/F15,IF(B15&gt;0,1,0)))</f>
        <v>1</v>
      </c>
      <c r="D15" s="170">
        <f>+LSU!D15+LSUA!D15+LSUS!D15+LSUE!D15+HSCS!D15+HSCNO!D15+LSUAg!D15+PBRC!D15</f>
        <v>0</v>
      </c>
      <c r="E15" s="49">
        <f>IF(ISBLANK(D15),"  ",IF(F15&gt;0,D15/F15,IF(D15&gt;0,1,0)))</f>
        <v>0</v>
      </c>
      <c r="F15" s="180">
        <f>D15+B15</f>
        <v>26891278.370000001</v>
      </c>
      <c r="G15" s="50">
        <f>IF(ISBLANK(F15),"  ",IF(F80&gt;0,F15/F80,IF(F15&gt;0,1,0)))</f>
        <v>9.6820195961791443E-3</v>
      </c>
      <c r="H15" s="159">
        <f>+LSU!H15+LSUA!H15+LSUS!H15+LSUE!H15+HSCS!H15+HSCNO!H15+LSUAg!H15+PBRC!H15</f>
        <v>27111973</v>
      </c>
      <c r="I15" s="48">
        <f>IF(ISBLANK(H15),"  ",IF(L15&gt;0,H15/L15,IF(H15&gt;0,1,0)))</f>
        <v>1</v>
      </c>
      <c r="J15" s="170">
        <f>+LSU!J15+LSUA!J15+LSUS!J15+LSUE!J15+HSCS!J15+HSCNO!J15+LSUAg!J15+PBRC!J15</f>
        <v>0</v>
      </c>
      <c r="K15" s="49">
        <f>IF(ISBLANK(J15),"  ",IF(L15&gt;0,J15/L15,IF(J15&gt;0,1,0)))</f>
        <v>0</v>
      </c>
      <c r="L15" s="180">
        <f t="shared" si="0"/>
        <v>27111973</v>
      </c>
      <c r="M15" s="50">
        <f>IF(ISBLANK(L15),"  ",IF(L80&gt;0,L15/L80,IF(L15&gt;0,1,0)))</f>
        <v>9.1195822968818396E-3</v>
      </c>
      <c r="N15" s="24"/>
    </row>
    <row r="16" spans="1:17" ht="15" customHeight="1" x14ac:dyDescent="0.2">
      <c r="A16" s="51" t="s">
        <v>15</v>
      </c>
      <c r="B16" s="158">
        <f>+LSU!B16+LSUA!B16+LSUS!B16+LSUE!B16+HSCS!B16+HSCNO!B16+LSUAg!B16+PBRC!B16</f>
        <v>0</v>
      </c>
      <c r="C16" s="41">
        <f t="shared" si="1"/>
        <v>0</v>
      </c>
      <c r="D16" s="169">
        <f>+LSU!D16+LSUA!D16+LSUS!D16+LSUE!D16+HSCS!D16+HSCNO!D16+LSUAg!D16+PBRC!D16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+LSU!H16+LSUA!H16+LSUS!H16+LSUE!H16+HSCS!H16+HSCNO!H16+LSUAg!H16+PBRC!H16</f>
        <v>0</v>
      </c>
      <c r="I16" s="41">
        <f t="shared" ref="I16:I34" si="3">IF(ISBLANK(H16),"  ",IF(L16&gt;0,H16/L16,IF(H16&gt;0,1,0)))</f>
        <v>0</v>
      </c>
      <c r="J16" s="169">
        <f>+LSU!J16+LSUA!J16+LSUS!J16+LSUE!J16+HSCS!J16+HSCNO!J16+LSUAg!J16+PBRC!J16</f>
        <v>0</v>
      </c>
      <c r="K16" s="42">
        <f t="shared" ref="K16:K34" si="4">IF(ISBLANK(J16),"  ",IF(L16&gt;0,J16/L16,IF(J16&gt;0,1,0)))</f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+LSU!B17+LSUA!B17+LSUS!B17+LSUE!B17+HSCS!B17+HSCNO!B17+LSUAg!B17+PBRC!B17</f>
        <v>16681606</v>
      </c>
      <c r="C17" s="45">
        <f t="shared" si="1"/>
        <v>1</v>
      </c>
      <c r="D17" s="169">
        <f>+LSU!D17+LSUA!D17+LSUS!D17+LSUE!D17+HSCS!D17+HSCNO!D17+LSUAg!D17+PBRC!D17</f>
        <v>0</v>
      </c>
      <c r="E17" s="42">
        <f t="shared" ref="E17:E34" si="5">IF(ISBLANK(D17),"  ",IF(F17&gt;0,D17/F17,IF(D17&gt;0,1,0)))</f>
        <v>0</v>
      </c>
      <c r="F17" s="182">
        <f t="shared" si="2"/>
        <v>16681606</v>
      </c>
      <c r="G17" s="47">
        <f>IF(ISBLANK(F17),"  ",IF(F80&gt;0,F17/F80,IF(F17&gt;0,1,0)))</f>
        <v>6.006097366048708E-3</v>
      </c>
      <c r="H17" s="158">
        <f>+LSU!H17+LSUA!H17+LSUS!H17+LSUE!H17+HSCS!H17+HSCNO!H17+LSUAg!H17+PBRC!H17</f>
        <v>16898148</v>
      </c>
      <c r="I17" s="45">
        <f t="shared" si="3"/>
        <v>1</v>
      </c>
      <c r="J17" s="169">
        <f>+LSU!J17+LSUA!J17+LSUS!J17+LSUE!J17+HSCS!J17+HSCNO!J17+LSUAg!J17+PBRC!J17</f>
        <v>0</v>
      </c>
      <c r="K17" s="46">
        <f t="shared" si="4"/>
        <v>0</v>
      </c>
      <c r="L17" s="182">
        <f t="shared" si="0"/>
        <v>16898148</v>
      </c>
      <c r="M17" s="47">
        <f>IF(ISBLANK(L17),"  ",IF(L80&gt;0,L17/L80,IF(L17&gt;0,1,0)))</f>
        <v>5.6839851290383494E-3</v>
      </c>
      <c r="N17" s="24"/>
    </row>
    <row r="18" spans="1:14" ht="15" customHeight="1" x14ac:dyDescent="0.2">
      <c r="A18" s="52" t="s">
        <v>17</v>
      </c>
      <c r="B18" s="158">
        <f>+LSU!B18+LSUA!B18+LSUS!B18+LSUE!B18+HSCS!B18+HSCNO!B18+LSUAg!B18+PBRC!B18</f>
        <v>5765687</v>
      </c>
      <c r="C18" s="45">
        <f t="shared" si="1"/>
        <v>1</v>
      </c>
      <c r="D18" s="169">
        <f>+LSU!D18+LSUA!D18+LSUS!D18+LSUE!D18+HSCS!D18+HSCNO!D18+LSUAg!D18+PBRC!D18</f>
        <v>0</v>
      </c>
      <c r="E18" s="42">
        <f t="shared" si="5"/>
        <v>0</v>
      </c>
      <c r="F18" s="182">
        <f t="shared" si="2"/>
        <v>5765687</v>
      </c>
      <c r="G18" s="47">
        <f>IF(ISBLANK(F18),"  ",IF(F80&gt;0,F18/F80,IF(F18&gt;0,1,0)))</f>
        <v>2.0758959002005728E-3</v>
      </c>
      <c r="H18" s="158">
        <f>+LSU!H18+LSUA!H18+LSUS!H18+LSUE!H18+HSCS!H18+HSCNO!H18+LSUAg!H18+PBRC!H18</f>
        <v>5572434</v>
      </c>
      <c r="I18" s="45">
        <f t="shared" si="3"/>
        <v>1</v>
      </c>
      <c r="J18" s="169">
        <f>+LSU!J18+LSUA!J18+LSUS!J18+LSUE!J18+HSCS!J18+HSCNO!J18+LSUAg!J18+PBRC!J18</f>
        <v>0</v>
      </c>
      <c r="K18" s="46">
        <f t="shared" si="4"/>
        <v>0</v>
      </c>
      <c r="L18" s="182">
        <f t="shared" si="0"/>
        <v>5572434</v>
      </c>
      <c r="M18" s="47">
        <f>IF(ISBLANK(L18),"  ",IF(L80&gt;0,L18/L80,IF(L18&gt;0,1,0)))</f>
        <v>1.874384813563456E-3</v>
      </c>
      <c r="N18" s="24"/>
    </row>
    <row r="19" spans="1:14" ht="15" customHeight="1" x14ac:dyDescent="0.2">
      <c r="A19" s="52" t="s">
        <v>18</v>
      </c>
      <c r="B19" s="158">
        <f>+LSU!B19+LSUA!B19+LSUS!B19+LSUE!B19+HSCS!B19+HSCNO!B19+LSUAg!B19+PBRC!B19</f>
        <v>0</v>
      </c>
      <c r="C19" s="45">
        <f t="shared" si="1"/>
        <v>0</v>
      </c>
      <c r="D19" s="169">
        <f>+LSU!D19+LSUA!D19+LSUS!D19+LSUE!D19+HSCS!D19+HSCNO!D19+LSUAg!D19+PBRC!D19</f>
        <v>0</v>
      </c>
      <c r="E19" s="42">
        <f t="shared" si="5"/>
        <v>0</v>
      </c>
      <c r="F19" s="182">
        <f t="shared" si="2"/>
        <v>0</v>
      </c>
      <c r="G19" s="47">
        <f>IF(ISBLANK(F19),"  ",IF(F80&gt;0,F19/F80,IF(F19&gt;0,1,0)))</f>
        <v>0</v>
      </c>
      <c r="H19" s="158">
        <f>+LSU!H19+LSUA!H19+LSUS!H19+LSUE!H19+HSCS!H19+HSCNO!H19+LSUAg!H19+PBRC!H19</f>
        <v>0</v>
      </c>
      <c r="I19" s="45">
        <f t="shared" si="3"/>
        <v>0</v>
      </c>
      <c r="J19" s="169">
        <f>+LSU!J19+LSUA!J19+LSUS!J19+LSUE!J19+HSCS!J19+HSCNO!J19+LSUAg!J19+PBRC!J19</f>
        <v>0</v>
      </c>
      <c r="K19" s="46">
        <f t="shared" si="4"/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58">
        <f>+LSU!B20+LSUA!B20+LSUS!B20+LSUE!B20+HSCS!B20+HSCNO!B20+LSUAg!B20+PBRC!B20</f>
        <v>0</v>
      </c>
      <c r="C20" s="45">
        <f t="shared" si="1"/>
        <v>0</v>
      </c>
      <c r="D20" s="169">
        <f>+LSU!D20+LSUA!D20+LSUS!D20+LSUE!D20+HSCS!D20+HSCNO!D20+LSUAg!D20+PBRC!D20</f>
        <v>0</v>
      </c>
      <c r="E20" s="42">
        <f t="shared" si="5"/>
        <v>0</v>
      </c>
      <c r="F20" s="182">
        <f>D20+B20</f>
        <v>0</v>
      </c>
      <c r="G20" s="47">
        <f>IF(ISBLANK(F20),"  ",IF(F80&gt;0,F20/F80,IF(F20&gt;0,1,0)))</f>
        <v>0</v>
      </c>
      <c r="H20" s="158">
        <f>+LSU!H20+LSUA!H20+LSUS!H20+LSUE!H20+HSCS!H20+HSCNO!H20+LSUAg!H20+PBRC!H20</f>
        <v>0</v>
      </c>
      <c r="I20" s="45">
        <f t="shared" si="3"/>
        <v>0</v>
      </c>
      <c r="J20" s="169">
        <f>+LSU!J20+LSUA!J20+LSUS!J20+LSUE!J20+HSCS!J20+HSCNO!J20+LSUAg!J20+PBRC!J20</f>
        <v>0</v>
      </c>
      <c r="K20" s="46">
        <f t="shared" si="4"/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58">
        <f>+LSU!B21+LSUA!B21+LSUS!B21+LSUE!B21+HSCS!B21+HSCNO!B21+LSUAg!B21+PBRC!B21</f>
        <v>0</v>
      </c>
      <c r="C21" s="45">
        <f t="shared" si="1"/>
        <v>0</v>
      </c>
      <c r="D21" s="169">
        <f>+LSU!D21+LSUA!D21+LSUS!D21+LSUE!D21+HSCS!D21+HSCNO!D21+LSUAg!D21+PBRC!D21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158">
        <f>+LSU!H21+LSUA!H21+LSUS!H21+LSUE!H21+HSCS!H21+HSCNO!H21+LSUAg!H21+PBRC!H21</f>
        <v>0</v>
      </c>
      <c r="I21" s="45">
        <f t="shared" si="3"/>
        <v>0</v>
      </c>
      <c r="J21" s="169">
        <f>+LSU!J21+LSUA!J21+LSUS!J21+LSUE!J21+HSCS!J21+HSCNO!J21+LSUAg!J21+PBRC!J21</f>
        <v>0</v>
      </c>
      <c r="K21" s="46">
        <f t="shared" si="4"/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+LSU!B22+LSUA!B22+LSUS!B22+LSUE!B22+HSCS!B22+HSCNO!B22+LSUAg!B22+PBRC!B22</f>
        <v>0</v>
      </c>
      <c r="C22" s="45">
        <f t="shared" si="1"/>
        <v>0</v>
      </c>
      <c r="D22" s="169">
        <f>+LSU!D22+LSUA!D22+LSUS!D22+LSUE!D22+HSCS!D22+HSCNO!D22+LSUAg!D22+PBRC!D22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+LSU!H22+LSUA!H22+LSUS!H22+LSUE!H22+HSCS!H22+HSCNO!H22+LSUAg!H22+PBRC!H22</f>
        <v>0</v>
      </c>
      <c r="I22" s="45">
        <f t="shared" si="3"/>
        <v>0</v>
      </c>
      <c r="J22" s="169">
        <f>+LSU!J22+LSUA!J22+LSUS!J22+LSUE!J22+HSCS!J22+HSCNO!J22+LSUAg!J22+PBRC!J22</f>
        <v>0</v>
      </c>
      <c r="K22" s="46">
        <f t="shared" si="4"/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+LSU!B23+LSUA!B23+LSUS!B23+LSUE!B23+HSCS!B23+HSCNO!B23+LSUAg!B23+PBRC!B23</f>
        <v>750000</v>
      </c>
      <c r="C23" s="45">
        <f t="shared" si="1"/>
        <v>1</v>
      </c>
      <c r="D23" s="169">
        <f>+LSU!D23+LSUA!D23+LSUS!D23+LSUE!D23+HSCS!D23+HSCNO!D23+LSUAg!D23+PBRC!D23</f>
        <v>0</v>
      </c>
      <c r="E23" s="42">
        <f t="shared" si="5"/>
        <v>0</v>
      </c>
      <c r="F23" s="182">
        <f t="shared" si="2"/>
        <v>750000</v>
      </c>
      <c r="G23" s="47">
        <f>IF(ISBLANK(F23),"  ",IF(F80&gt;0,F23/F80,IF(F23&gt;0,1,0)))</f>
        <v>2.70032335288133E-4</v>
      </c>
      <c r="H23" s="158">
        <f>+LSU!H23+LSUA!H23+LSUS!H23+LSUE!H23+HSCS!H23+HSCNO!H23+LSUAg!H23+PBRC!H23</f>
        <v>750000</v>
      </c>
      <c r="I23" s="45">
        <f t="shared" si="3"/>
        <v>1</v>
      </c>
      <c r="J23" s="169">
        <f>+LSU!J23+LSUA!J23+LSUS!J23+LSUE!J23+HSCS!J23+HSCNO!J23+LSUAg!J23+PBRC!J23</f>
        <v>0</v>
      </c>
      <c r="K23" s="46">
        <f t="shared" si="4"/>
        <v>0</v>
      </c>
      <c r="L23" s="182">
        <f t="shared" si="0"/>
        <v>750000</v>
      </c>
      <c r="M23" s="47">
        <f>IF(ISBLANK(L23),"  ",IF(L80&gt;0,L23/L80,IF(L23&gt;0,1,0)))</f>
        <v>2.5227550656904902E-4</v>
      </c>
      <c r="N23" s="24"/>
    </row>
    <row r="24" spans="1:14" ht="15" customHeight="1" x14ac:dyDescent="0.2">
      <c r="A24" s="52" t="s">
        <v>23</v>
      </c>
      <c r="B24" s="158">
        <f>+LSU!B24+LSUA!B24+LSUS!B24+LSUE!B24+HSCS!B24+HSCNO!B24+LSUAg!B24+PBRC!B24</f>
        <v>3451512.37</v>
      </c>
      <c r="C24" s="45">
        <f t="shared" si="1"/>
        <v>1</v>
      </c>
      <c r="D24" s="169">
        <f>+LSU!D24+LSUA!D24+LSUS!D24+LSUE!D24+HSCS!D24+HSCNO!D24+LSUAg!D24+PBRC!D24</f>
        <v>0</v>
      </c>
      <c r="E24" s="42">
        <f t="shared" si="5"/>
        <v>0</v>
      </c>
      <c r="F24" s="182">
        <f t="shared" si="2"/>
        <v>3451512.37</v>
      </c>
      <c r="G24" s="47">
        <f>IF(ISBLANK(F24),"  ",IF(F80&gt;0,F24/F80,IF(F24&gt;0,1,0)))</f>
        <v>1.2426932607293047E-3</v>
      </c>
      <c r="H24" s="158">
        <f>+LSU!H24+LSUA!H24+LSUS!H24+LSUE!H24+HSCS!H24+HSCNO!H24+LSUAg!H24+PBRC!H24</f>
        <v>3655956</v>
      </c>
      <c r="I24" s="45">
        <f t="shared" si="3"/>
        <v>1</v>
      </c>
      <c r="J24" s="169">
        <f>+LSU!J24+LSUA!J24+LSUS!J24+LSUE!J24+HSCS!J24+HSCNO!J24+LSUAg!J24+PBRC!J24</f>
        <v>0</v>
      </c>
      <c r="K24" s="46">
        <f t="shared" si="4"/>
        <v>0</v>
      </c>
      <c r="L24" s="182">
        <f t="shared" si="0"/>
        <v>3655956</v>
      </c>
      <c r="M24" s="47">
        <f>IF(ISBLANK(L24),"  ",IF(L80&gt;0,L24/L80,IF(L24&gt;0,1,0)))</f>
        <v>1.2297442025255389E-3</v>
      </c>
      <c r="N24" s="24"/>
    </row>
    <row r="25" spans="1:14" ht="15" customHeight="1" x14ac:dyDescent="0.2">
      <c r="A25" s="52" t="s">
        <v>24</v>
      </c>
      <c r="B25" s="158">
        <f>+LSU!B25+LSUA!B25+LSUS!B25+LSUE!B25+HSCS!B25+HSCNO!B25+LSUAg!B25+PBRC!B25</f>
        <v>210000</v>
      </c>
      <c r="C25" s="45">
        <f t="shared" si="1"/>
        <v>1</v>
      </c>
      <c r="D25" s="169">
        <f>+LSU!D25+LSUA!D25+LSUS!D25+LSUE!D25+HSCS!D25+HSCNO!D25+LSUAg!D25+PBRC!D25</f>
        <v>0</v>
      </c>
      <c r="E25" s="42">
        <f t="shared" si="5"/>
        <v>0</v>
      </c>
      <c r="F25" s="182">
        <f t="shared" si="2"/>
        <v>210000</v>
      </c>
      <c r="G25" s="47">
        <f>IF(ISBLANK(F25),"  ",IF(F80&gt;0,F25/F80,IF(F25&gt;0,1,0)))</f>
        <v>7.5609053880677237E-5</v>
      </c>
      <c r="H25" s="158">
        <f>+LSU!H25+LSUA!H25+LSUS!H25+LSUE!H25+HSCS!H25+HSCNO!H25+LSUAg!H25+PBRC!H25</f>
        <v>210000</v>
      </c>
      <c r="I25" s="45">
        <f t="shared" si="3"/>
        <v>1</v>
      </c>
      <c r="J25" s="169">
        <f>+LSU!J25+LSUA!J25+LSUS!J25+LSUE!J25+HSCS!J25+HSCNO!J25+LSUAg!J25+PBRC!J25</f>
        <v>0</v>
      </c>
      <c r="K25" s="46">
        <f t="shared" si="4"/>
        <v>0</v>
      </c>
      <c r="L25" s="182">
        <f t="shared" si="0"/>
        <v>210000</v>
      </c>
      <c r="M25" s="47">
        <f>IF(ISBLANK(L25),"  ",IF(L80&gt;0,L25/L80,IF(L25&gt;0,1,0)))</f>
        <v>7.0637141839333716E-5</v>
      </c>
      <c r="N25" s="24"/>
    </row>
    <row r="26" spans="1:14" ht="15" customHeight="1" x14ac:dyDescent="0.2">
      <c r="A26" s="52" t="s">
        <v>25</v>
      </c>
      <c r="B26" s="158">
        <f>+LSU!B26+LSUA!B26+LSUS!B26+LSUE!B26+HSCS!B26+HSCNO!B26+LSUAg!B26+PBRC!B26</f>
        <v>0</v>
      </c>
      <c r="C26" s="45">
        <f t="shared" si="1"/>
        <v>0</v>
      </c>
      <c r="D26" s="169">
        <f>+LSU!D26+LSUA!D26+LSUS!D26+LSUE!D26+HSCS!D26+HSCNO!D26+LSUAg!D26+PBRC!D26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+LSU!H26+LSUA!H26+LSUS!H26+LSUE!H26+HSCS!H26+HSCNO!H26+LSUAg!H26+PBRC!H26</f>
        <v>0</v>
      </c>
      <c r="I26" s="45">
        <f t="shared" si="3"/>
        <v>0</v>
      </c>
      <c r="J26" s="169">
        <f>+LSU!J26+LSUA!J26+LSUS!J26+LSUE!J26+HSCS!J26+HSCNO!J26+LSUAg!J26+PBRC!J26</f>
        <v>0</v>
      </c>
      <c r="K26" s="46">
        <f t="shared" si="4"/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+LSU!B27+LSUA!B27+LSUS!B27+LSUE!B27+HSCS!B27+HSCNO!B27+LSUAg!B27+PBRC!B27</f>
        <v>0</v>
      </c>
      <c r="C27" s="45">
        <f t="shared" si="1"/>
        <v>0</v>
      </c>
      <c r="D27" s="169">
        <f>+LSU!D27+LSUA!D27+LSUS!D27+LSUE!D27+HSCS!D27+HSCNO!D27+LSUAg!D27+PBRC!D27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+LSU!H27+LSUA!H27+LSUS!H27+LSUE!H27+HSCS!H27+HSCNO!H27+LSUAg!H27+PBRC!H27</f>
        <v>0</v>
      </c>
      <c r="I27" s="45">
        <f t="shared" si="3"/>
        <v>0</v>
      </c>
      <c r="J27" s="169">
        <f>+LSU!J27+LSUA!J27+LSUS!J27+LSUE!J27+HSCS!J27+HSCNO!J27+LSUAg!J27+PBRC!J27</f>
        <v>0</v>
      </c>
      <c r="K27" s="46">
        <f t="shared" si="4"/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+LSU!B28+LSUA!B28+LSUS!B28+LSUE!B28+HSCS!B28+HSCNO!B28+LSUAg!B28+PBRC!B28</f>
        <v>0</v>
      </c>
      <c r="C28" s="45">
        <f t="shared" si="1"/>
        <v>0</v>
      </c>
      <c r="D28" s="169">
        <f>+LSU!D28+LSUA!D28+LSUS!D28+LSUE!D28+HSCS!D28+HSCNO!D28+LSUAg!D28+PBRC!D28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+LSU!H28+LSUA!H28+LSUS!H28+LSUE!H28+HSCS!H28+HSCNO!H28+LSUAg!H28+PBRC!H28</f>
        <v>0</v>
      </c>
      <c r="I28" s="45">
        <f t="shared" si="3"/>
        <v>0</v>
      </c>
      <c r="J28" s="169">
        <f>+LSU!J28+LSUA!J28+LSUS!J28+LSUE!J28+HSCS!J28+HSCNO!J28+LSUAg!J28+PBRC!J28</f>
        <v>0</v>
      </c>
      <c r="K28" s="46">
        <f t="shared" si="4"/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+LSU!B29+LSUA!B29+LSUS!B29+LSUE!B29+HSCS!B29+HSCNO!B29+LSUAg!B29+PBRC!B29</f>
        <v>0</v>
      </c>
      <c r="C29" s="45">
        <f t="shared" si="1"/>
        <v>0</v>
      </c>
      <c r="D29" s="169">
        <f>+LSU!D29+LSUA!D29+LSUS!D29+LSUE!D29+HSCS!D29+HSCNO!D29+LSUAg!D29+PBRC!D29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+LSU!H29+LSUA!H29+LSUS!H29+LSUE!H29+HSCS!H29+HSCNO!H29+LSUAg!H29+PBRC!H29</f>
        <v>0</v>
      </c>
      <c r="I29" s="45">
        <f t="shared" si="3"/>
        <v>0</v>
      </c>
      <c r="J29" s="169">
        <f>+LSU!J29+LSUA!J29+LSUS!J29+LSUE!J29+HSCS!J29+HSCNO!J29+LSUAg!J29+PBRC!J29</f>
        <v>0</v>
      </c>
      <c r="K29" s="46">
        <f t="shared" si="4"/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+LSU!B30+LSUA!B30+LSUS!B30+LSUE!B30+HSCS!B30+HSCNO!B30+LSUAg!B30+PBRC!B30</f>
        <v>0</v>
      </c>
      <c r="C30" s="45">
        <f t="shared" si="1"/>
        <v>0</v>
      </c>
      <c r="D30" s="169">
        <f>+LSU!D30+LSUA!D30+LSUS!D30+LSUE!D30+HSCS!D30+HSCNO!D30+LSUAg!D30+PBRC!D30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+LSU!H30+LSUA!H30+LSUS!H30+LSUE!H30+HSCS!H30+HSCNO!H30+LSUAg!H30+PBRC!H30</f>
        <v>0</v>
      </c>
      <c r="I30" s="45">
        <f t="shared" si="3"/>
        <v>0</v>
      </c>
      <c r="J30" s="169">
        <f>+LSU!J30+LSUA!J30+LSUS!J30+LSUE!J30+HSCS!J30+HSCNO!J30+LSUAg!J30+PBRC!J30</f>
        <v>0</v>
      </c>
      <c r="K30" s="46">
        <f>IF(ISBLANK(J30),"  ",IF(L30&gt;0,J30/L30,IF(J30&gt;0,1,0)))</f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+LSU!B31+LSUA!B31+LSUS!B31+LSUE!B31+HSCS!B31+HSCNO!B31+LSUAg!B31+PBRC!B31</f>
        <v>0</v>
      </c>
      <c r="C31" s="45">
        <f t="shared" si="1"/>
        <v>0</v>
      </c>
      <c r="D31" s="169">
        <f>+LSU!D31+LSUA!D31+LSUS!D31+LSUE!D31+HSCS!D31+HSCNO!D31+LSUAg!D31+PBRC!D31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+LSU!H31+LSUA!H31+LSUS!H31+LSUE!H31+HSCS!H31+HSCNO!H31+LSUAg!H31+PBRC!H31</f>
        <v>0</v>
      </c>
      <c r="I31" s="45">
        <f t="shared" si="3"/>
        <v>0</v>
      </c>
      <c r="J31" s="169">
        <f>+LSU!J31+LSUA!J31+LSUS!J31+LSUE!J31+HSCS!J31+HSCNO!J31+LSUAg!J31+PBRC!J31</f>
        <v>0</v>
      </c>
      <c r="K31" s="46">
        <f>IF(ISBLANK(J31),"  ",IF(L31&gt;0,J31/L31,IF(J31&gt;0,1,0)))</f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+LSU!B32+LSUA!B32+LSUS!B32+LSUE!B32+HSCS!B32+HSCNO!B32+LSUAg!B32+PBRC!B32</f>
        <v>0</v>
      </c>
      <c r="C32" s="45">
        <f t="shared" si="1"/>
        <v>0</v>
      </c>
      <c r="D32" s="169">
        <f>+LSU!D32+LSUA!D32+LSUS!D32+LSUE!D32+HSCS!D32+HSCNO!D32+LSUAg!D32+PBRC!D32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+LSU!H32+LSUA!H32+LSUS!H32+LSUE!H32+HSCS!H32+HSCNO!H32+LSUAg!H32+PBRC!H32</f>
        <v>0</v>
      </c>
      <c r="I32" s="45">
        <f t="shared" si="3"/>
        <v>0</v>
      </c>
      <c r="J32" s="169">
        <f>+LSU!J32+LSUA!J32+LSUS!J32+LSUE!J32+HSCS!J32+HSCNO!J32+LSUAg!J32+PBRC!J32</f>
        <v>0</v>
      </c>
      <c r="K32" s="46">
        <f>IF(ISBLANK(J32),"  ",IF(L32&gt;0,J32/L32,IF(J32&gt;0,1,0)))</f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+LSU!B33+LSUA!B33+LSUS!B33+LSUE!B33+HSCS!B33+HSCNO!B33+LSUAg!B33+PBRC!B33</f>
        <v>0</v>
      </c>
      <c r="C33" s="45">
        <f>IF(ISBLANK(B33),"  ",IF(F33&gt;0,B33/F33,IF(B33&gt;0,1,0)))</f>
        <v>0</v>
      </c>
      <c r="D33" s="169">
        <f>+LSU!D33+LSUA!D33+LSUS!D33+LSUE!D33+HSCS!D33+HSCNO!D33+LSUAg!D33+PBRC!D33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+LSU!H33+LSUA!H33+LSUS!H33+LSUE!H33+HSCS!H33+HSCNO!H33+LSUAg!H33+PBRC!H33</f>
        <v>0</v>
      </c>
      <c r="I33" s="45">
        <f>IF(ISBLANK(H33),"  ",IF(L33&gt;0,H33/L33,IF(H33&gt;0,1,0)))</f>
        <v>0</v>
      </c>
      <c r="J33" s="169">
        <f>+LSU!J33+LSUA!J33+LSUS!J33+LSUE!J33+HSCS!J33+HSCNO!J33+LSUAg!J33+PBRC!J33</f>
        <v>0</v>
      </c>
      <c r="K33" s="46">
        <f>IF(ISBLANK(J33),"  ",IF(L33&gt;0,J33/L33,IF(J33&gt;0,1,0)))</f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+LSU!B34+LSUA!B34+LSUS!B34+LSUE!B34+HSCS!B34+HSCNO!B34+LSUAg!B34+PBRC!B34</f>
        <v>0</v>
      </c>
      <c r="C34" s="45">
        <f t="shared" si="1"/>
        <v>0</v>
      </c>
      <c r="D34" s="169">
        <f>+LSU!D34+LSUA!D34+LSUS!D34+LSUE!D34+HSCS!D34+HSCNO!D34+LSUAg!D34+PBRC!D34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+LSU!H34+LSUA!H34+LSUS!H34+LSUE!H34+HSCS!H34+HSCNO!H34+LSUAg!H34+PBRC!H34</f>
        <v>0</v>
      </c>
      <c r="I34" s="45">
        <f t="shared" si="3"/>
        <v>0</v>
      </c>
      <c r="J34" s="169">
        <f>+LSU!J34+LSUA!J34+LSUS!J34+LSUE!J34+HSCS!J34+HSCNO!J34+LSUAg!J34+PBRC!J34</f>
        <v>0</v>
      </c>
      <c r="K34" s="46">
        <f t="shared" si="4"/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+LSU!B35+LSUA!B35+LSUS!B35+LSUE!B35+HSCS!B35+HSCNO!B35+LSUAg!B35+PBRC!B35</f>
        <v>32473</v>
      </c>
      <c r="C35" s="45">
        <f t="shared" ref="C35:C36" si="6">IF(ISBLANK(B35),"  ",IF(F35&gt;0,B35/F35,IF(B35&gt;0,1,0)))</f>
        <v>1</v>
      </c>
      <c r="D35" s="169">
        <f>+LSU!D35+LSUA!D35+LSUS!D35+LSUE!D35+HSCS!D35+HSCNO!D35+LSUAg!D35+PBRC!D35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32473</v>
      </c>
      <c r="G35" s="47">
        <f>IF(ISBLANK(F35),"  ",IF(F81&gt;0,F35/F81,IF(F35&gt;0,1,0)))</f>
        <v>1</v>
      </c>
      <c r="H35" s="158">
        <f>+LSU!H35+LSUA!H35+LSUS!H35+LSUE!H35+HSCS!H35+HSCNO!H35+LSUAg!H35+PBRC!H35</f>
        <v>25435</v>
      </c>
      <c r="I35" s="45">
        <f t="shared" ref="I35" si="9">IF(ISBLANK(H35),"  ",IF(L35&gt;0,H35/L35,IF(H35&gt;0,1,0)))</f>
        <v>1</v>
      </c>
      <c r="J35" s="169">
        <f>+LSU!J35+LSUA!J35+LSUS!J35+LSUE!J35+HSCS!J35+HSCNO!J35+LSUAg!J35+PBRC!J35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25435</v>
      </c>
      <c r="M35" s="47">
        <f>IF(ISBLANK(L35),"  ",IF(L81&gt;0,L35/L81,IF(L35&gt;0,1,0)))</f>
        <v>1</v>
      </c>
      <c r="N35" s="24"/>
    </row>
    <row r="36" spans="1:14" ht="15" customHeight="1" x14ac:dyDescent="0.2">
      <c r="A36" s="150" t="s">
        <v>186</v>
      </c>
      <c r="B36" s="158">
        <f>+LSU!B36+LSUA!B36+LSUS!B36+LSUE!B36+HSCS!B36+HSCNO!B36+LSUAg!B36+PBRC!B36</f>
        <v>200000</v>
      </c>
      <c r="C36" s="45">
        <f t="shared" si="6"/>
        <v>1</v>
      </c>
      <c r="D36" s="169">
        <f>+LSU!D36+LSUA!D36+LSUS!D36+LSUE!D36+HSCS!D36+HSCNO!D36+LSUAg!D36+PBRC!D36</f>
        <v>0</v>
      </c>
      <c r="E36" s="42">
        <f t="shared" si="7"/>
        <v>0</v>
      </c>
      <c r="F36" s="182">
        <f t="shared" ref="F36" si="12">D36+B36</f>
        <v>200000</v>
      </c>
      <c r="G36" s="47">
        <f>IF(ISBLANK(F36),"  ",IF(F82&gt;0,F36/F82,IF(F36&gt;0,1,0)))</f>
        <v>1</v>
      </c>
      <c r="H36" s="158">
        <f>+LSU!H36+LSUA!H36+LSUS!H36+LSUE!H36+HSCS!H36+HSCNO!H36+LSUAg!H36+PBRC!H36</f>
        <v>200000</v>
      </c>
      <c r="I36" s="45">
        <f t="shared" ref="I36" si="13">IF(ISBLANK(H36),"  ",IF(L36&gt;0,H36/L36,IF(H36&gt;0,1,0)))</f>
        <v>1</v>
      </c>
      <c r="J36" s="169">
        <f>+LSU!J36+LSUA!J36+LSUS!J36+LSUE!J36+HSCS!J36+HSCNO!J36+LSUAg!J36+PBRC!J36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200000</v>
      </c>
      <c r="M36" s="47">
        <f>IF(ISBLANK(L36),"  ",IF(L82&gt;0,L36/L82,IF(L36&gt;0,1,0)))</f>
        <v>1</v>
      </c>
      <c r="N36" s="24"/>
    </row>
    <row r="37" spans="1:14" ht="15" customHeight="1" x14ac:dyDescent="0.2">
      <c r="A37" s="150" t="s">
        <v>192</v>
      </c>
      <c r="B37" s="158">
        <f>+LSU!B37+LSUA!B37+LSUS!B37+LSUE!B37+HSCS!B37+HSCNO!B37+LSUAg!B37+PBRC!B37</f>
        <v>0</v>
      </c>
      <c r="C37" s="45">
        <f t="shared" ref="C37" si="16">IF(ISBLANK(B37),"  ",IF(F37&gt;0,B37/F37,IF(B37&gt;0,1,0)))</f>
        <v>0</v>
      </c>
      <c r="D37" s="169">
        <f>+LSU!D37+LSUA!D37+LSUS!D37+LSUE!D37+HSCS!D37+HSCNO!D37+LSUAg!D37+PBRC!D37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+LSU!H37+LSUA!H37+LSUS!H37+LSUE!H37+HSCS!H37+HSCNO!H37+LSUAg!H37+PBRC!H37</f>
        <v>0</v>
      </c>
      <c r="I37" s="45">
        <f t="shared" ref="I37" si="19">IF(ISBLANK(H37),"  ",IF(L37&gt;0,H37/L37,IF(H37&gt;0,1,0)))</f>
        <v>0</v>
      </c>
      <c r="J37" s="169">
        <f>+LSU!J37+LSUA!J37+LSUS!J37+LSUE!J37+HSCS!J37+HSCNO!J37+LSUAg!J37+PBRC!J37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31"/>
      <c r="C38" s="56" t="s">
        <v>4</v>
      </c>
      <c r="D38" s="170"/>
      <c r="E38" s="57" t="s">
        <v>4</v>
      </c>
      <c r="F38" s="182"/>
      <c r="G38" s="58" t="s">
        <v>4</v>
      </c>
      <c r="H38" s="231"/>
      <c r="I38" s="56" t="s">
        <v>4</v>
      </c>
      <c r="J38" s="170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+LSU!B39+LSUA!B39+LSUS!B39+LSUE!B39+HSCS!B39+HSCNO!B39+LSUAg!B39+PBRC!B39</f>
        <v>0</v>
      </c>
      <c r="C39" s="41">
        <f t="shared" si="1"/>
        <v>0</v>
      </c>
      <c r="D39" s="169">
        <f>+LSU!D39+LSUA!D39+LSUS!D39+LSUE!D39+HSCS!D39+HSCNO!D39+LSUAg!D39+PBRC!D39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+LSU!H39+LSUA!H39+LSUS!H39+LSUE!H39+HSCS!H39+HSCNO!H39+LSUAg!H39+PBRC!H39</f>
        <v>0</v>
      </c>
      <c r="I39" s="41">
        <f>IF(ISBLANK(H39),"  ",IF(L39&gt;0,H39/L39,IF(H39&gt;0,1,0)))</f>
        <v>0</v>
      </c>
      <c r="J39" s="169">
        <f>+LSU!J39+LSUA!J39+LSUS!J39+LSUE!J39+HSCS!J39+HSCNO!J39+LSUAg!J39+PBRC!J39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+LSU!B41+LSUA!B41+LSUS!B41+LSUE!B41+HSCS!B41+HSCNO!B41+LSUAg!B41+PBRC!B41</f>
        <v>0</v>
      </c>
      <c r="C41" s="41">
        <f t="shared" si="1"/>
        <v>0</v>
      </c>
      <c r="D41" s="169">
        <f>+LSU!D41+LSUA!D41+LSUS!D41+LSUE!D41+HSCS!D41+HSCNO!D41+LSUAg!D41+PBRC!D41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+LSU!H41+LSUA!H41+LSUS!H41+LSUE!H41+HSCS!H41+HSCNO!H41+LSUAg!H41+PBRC!H41</f>
        <v>0</v>
      </c>
      <c r="I41" s="41">
        <f>IF(ISBLANK(H41),"  ",IF(L41&gt;0,H41/L41,IF(H41&gt;0,1,0)))</f>
        <v>0</v>
      </c>
      <c r="J41" s="169">
        <f>+LSU!J41+LSUA!J41+LSUS!J41+LSUE!J41+HSCS!J41+HSCNO!J41+LSUAg!J41+PBRC!J41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1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351760070.37</v>
      </c>
      <c r="C43" s="69">
        <f t="shared" si="1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351760070.37</v>
      </c>
      <c r="G43" s="61">
        <f>IF(ISBLANK(F43),"  ",IF(F80&gt;0,F43/F80,IF(F43&gt;0,1,0)))</f>
        <v>0.12664879101750545</v>
      </c>
      <c r="H43" s="161">
        <f>SUM(H13:H15,H39,H41:H42)</f>
        <v>416695645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416695645</v>
      </c>
      <c r="M43" s="61">
        <f>IF(ISBLANK(L43),"  ",IF(L80&gt;0,L43/L80,IF(L43&gt;0,1,0)))</f>
        <v>0.14016280656998881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+LSU!B45+LSUA!B45+LSUS!B45+LSUE!B45+HSCS!B45+HSCNO!B45+LSUAg!B45+PBRC!B45</f>
        <v>0</v>
      </c>
      <c r="C45" s="41">
        <f t="shared" si="1"/>
        <v>0</v>
      </c>
      <c r="D45" s="169">
        <f>+LSU!D45+LSUA!D45+LSUS!D45+LSUE!D45+HSCS!D45+HSCNO!D45+LSUAg!D45+PBRC!D45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+LSU!H45+LSUA!H45+LSUS!H45+LSUE!H45+HSCS!H45+HSCNO!H45+LSUAg!H45+PBRC!H45</f>
        <v>0</v>
      </c>
      <c r="I45" s="41">
        <f t="shared" ref="I45:I52" si="23">IF(ISBLANK(H45),"  ",IF(L45&gt;0,H45/L45,IF(H45&gt;0,1,0)))</f>
        <v>0</v>
      </c>
      <c r="J45" s="169">
        <f>+LSU!J45+LSUA!J45+LSUS!J45+LSUE!J45+HSCS!J45+HSCNO!J45+LSUAg!J45+PBRC!J45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+LSU!B46+LSUA!B46+LSUS!B46+LSUE!B46+HSCS!B46+HSCNO!B46+LSUAg!B46+PBRC!B46</f>
        <v>0</v>
      </c>
      <c r="C46" s="45">
        <f t="shared" si="1"/>
        <v>0</v>
      </c>
      <c r="D46" s="169">
        <f>+LSU!D46+LSUA!D46+LSUS!D46+LSUE!D46+HSCS!D46+HSCNO!D46+LSUAg!D46+PBRC!D46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+LSU!H46+LSUA!H46+LSUS!H46+LSUE!H46+HSCS!H46+HSCNO!H46+LSUAg!H46+PBRC!H46</f>
        <v>0</v>
      </c>
      <c r="I46" s="45">
        <f t="shared" si="23"/>
        <v>0</v>
      </c>
      <c r="J46" s="169">
        <f>+LSU!J46+LSUA!J46+LSUS!J46+LSUE!J46+HSCS!J46+HSCNO!J46+LSUAg!J46+PBRC!J46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+LSU!B47+LSUA!B47+LSUS!B47+LSUE!B47+HSCS!B47+HSCNO!B47+LSUAg!B47+PBRC!B47</f>
        <v>0</v>
      </c>
      <c r="C47" s="45">
        <f t="shared" si="1"/>
        <v>0</v>
      </c>
      <c r="D47" s="169">
        <f>+LSU!D47+LSUA!D47+LSUS!D47+LSUE!D47+HSCS!D47+HSCNO!D47+LSUAg!D47+PBRC!D47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+LSU!H47+LSUA!H47+LSUS!H47+LSUE!H47+HSCS!H47+HSCNO!H47+LSUAg!H47+PBRC!H47</f>
        <v>0</v>
      </c>
      <c r="I47" s="45">
        <f t="shared" si="23"/>
        <v>0</v>
      </c>
      <c r="J47" s="169">
        <f>+LSU!J47+LSUA!J47+LSUS!J47+LSUE!J47+HSCS!J47+HSCNO!J47+LSUAg!J47+PBRC!J47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+LSU!B48+LSUA!B48+LSUS!B48+LSUE!B48+HSCS!B48+HSCNO!B48+LSUAg!B48+PBRC!B48</f>
        <v>7732253</v>
      </c>
      <c r="C48" s="45">
        <f t="shared" si="1"/>
        <v>1</v>
      </c>
      <c r="D48" s="169">
        <f>+LSU!D48+LSUA!D48+LSUS!D48+LSUE!D48+HSCS!D48+HSCNO!D48+LSUAg!D48+PBRC!D48</f>
        <v>0</v>
      </c>
      <c r="E48" s="46">
        <f t="shared" si="22"/>
        <v>0</v>
      </c>
      <c r="F48" s="183">
        <f>D48+B48</f>
        <v>7732253</v>
      </c>
      <c r="G48" s="47">
        <f>IF(ISBLANK(F48),"  ",IF(D80&gt;0,F48/D80,IF(F48&gt;0,1,0)))</f>
        <v>4.3757390218546223E-3</v>
      </c>
      <c r="H48" s="158">
        <f>+LSU!H48+LSUA!H48+LSUS!H48+LSUE!H48+HSCS!H48+HSCNO!H48+LSUAg!H48+PBRC!H48</f>
        <v>7764963</v>
      </c>
      <c r="I48" s="45">
        <f t="shared" si="23"/>
        <v>1</v>
      </c>
      <c r="J48" s="169">
        <f>+LSU!J48+LSUA!J48+LSUS!J48+LSUE!J48+HSCS!J48+HSCNO!J48+LSUAg!J48+PBRC!J48</f>
        <v>0</v>
      </c>
      <c r="K48" s="46">
        <f t="shared" si="24"/>
        <v>0</v>
      </c>
      <c r="L48" s="183">
        <f>J48+H48</f>
        <v>7764963</v>
      </c>
      <c r="M48" s="47">
        <f>IF(ISBLANK(L48),"  ",IF(J80&gt;0,L48/J80,IF(L48&gt;0,1,0)))</f>
        <v>4.2019037250339199E-3</v>
      </c>
      <c r="N48" s="24"/>
    </row>
    <row r="49" spans="1:14" ht="15" customHeight="1" x14ac:dyDescent="0.2">
      <c r="A49" s="67" t="s">
        <v>43</v>
      </c>
      <c r="B49" s="158">
        <f>+LSU!B49+LSUA!B49+LSUS!B49+LSUE!B49+HSCS!B49+HSCNO!B49+LSUAg!B49+PBRC!B49</f>
        <v>0</v>
      </c>
      <c r="C49" s="45">
        <f t="shared" si="1"/>
        <v>0</v>
      </c>
      <c r="D49" s="169">
        <f>+LSU!D49+LSUA!D49+LSUS!D49+LSUE!D49+HSCS!D49+HSCNO!D49+LSUAg!D49+PBRC!D49</f>
        <v>0</v>
      </c>
      <c r="E49" s="46">
        <f t="shared" si="22"/>
        <v>0</v>
      </c>
      <c r="F49" s="183">
        <f>D49+B49</f>
        <v>0</v>
      </c>
      <c r="G49" s="47">
        <f>IF(ISBLANK(F49),"  ",IF(F80&gt;0,F49/F80,IF(F49&gt;0,1,0)))</f>
        <v>0</v>
      </c>
      <c r="H49" s="158">
        <f>+LSU!H49+LSUA!H49+LSUS!H49+LSUE!H49+HSCS!H49+HSCNO!H49+LSUAg!H49+PBRC!H49</f>
        <v>0</v>
      </c>
      <c r="I49" s="45">
        <f t="shared" si="23"/>
        <v>0</v>
      </c>
      <c r="J49" s="169">
        <f>+LSU!J49+LSUA!J49+LSUS!J49+LSUE!J49+HSCS!J49+HSCNO!J49+LSUAg!J49+PBRC!J49</f>
        <v>0</v>
      </c>
      <c r="K49" s="46">
        <f t="shared" si="24"/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7732253</v>
      </c>
      <c r="C50" s="69">
        <f t="shared" si="1"/>
        <v>1</v>
      </c>
      <c r="D50" s="173">
        <f>D49+D48+D47+D46+D45</f>
        <v>0</v>
      </c>
      <c r="E50" s="62">
        <f t="shared" si="22"/>
        <v>0</v>
      </c>
      <c r="F50" s="184">
        <f>F49+F48+F47+F46+F45</f>
        <v>7732253</v>
      </c>
      <c r="G50" s="61">
        <f>IF(ISBLANK(F50),"  ",IF(F80&gt;0,F50/F80,IF(F50&gt;0,1,0)))</f>
        <v>2.7839444461715628E-3</v>
      </c>
      <c r="H50" s="163">
        <f>H49+H48+H47+H46+H45</f>
        <v>7764963</v>
      </c>
      <c r="I50" s="69">
        <f t="shared" si="23"/>
        <v>1</v>
      </c>
      <c r="J50" s="173">
        <f>J49+J48+J47+J46+J45</f>
        <v>0</v>
      </c>
      <c r="K50" s="62">
        <f t="shared" si="24"/>
        <v>0</v>
      </c>
      <c r="L50" s="184">
        <f>L49+L48+L47+L46+L45</f>
        <v>7764963</v>
      </c>
      <c r="M50" s="61">
        <f>IF(ISBLANK(L50),"  ",IF(L80&gt;0,L50/L80,IF(L50&gt;0,1,0)))</f>
        <v>2.6118799657532301E-3</v>
      </c>
      <c r="N50" s="63"/>
    </row>
    <row r="51" spans="1:14" s="64" customFormat="1" ht="15" customHeight="1" x14ac:dyDescent="0.25">
      <c r="A51" s="151" t="s">
        <v>181</v>
      </c>
      <c r="B51" s="164">
        <f>+LSU!B51+LSUA!B51+LSUS!B51+LSUE!B51+HSCS!B51+HSCNO!B51+LSUAg!B51+PBRC!B51</f>
        <v>0</v>
      </c>
      <c r="C51" s="69">
        <f t="shared" ref="C51" si="25">IF(ISBLANK(B51),"  ",IF(F51&gt;0,B51/F51,IF(B51&gt;0,1,0)))</f>
        <v>0</v>
      </c>
      <c r="D51" s="174">
        <f>+LSU!D51+LSUA!D51+LSUS!D51+LSUE!D51+HSCS!D51+HSCNO!D51+LSUAg!D51+PBRC!D51</f>
        <v>2980426.13</v>
      </c>
      <c r="E51" s="62">
        <f t="shared" ref="E51" si="26">IF(ISBLANK(D51),"  ",IF(F51&gt;0,D51/F51,IF(D51&gt;0,1,0)))</f>
        <v>1</v>
      </c>
      <c r="F51" s="185">
        <f>D51+B51</f>
        <v>2980426.13</v>
      </c>
      <c r="G51" s="61">
        <f>IF(ISBLANK(F51),"  ",IF(F79&gt;0,F51/F79,IF(F51&gt;0,1,0)))</f>
        <v>1</v>
      </c>
      <c r="H51" s="164">
        <f>+LSU!H51+LSUA!H51+LSUS!H51+LSUE!H51+HSCS!H51+HSCNO!H51+LSUAg!H51+PBRC!H51</f>
        <v>0</v>
      </c>
      <c r="I51" s="69">
        <f t="shared" ref="I51" si="27">IF(ISBLANK(H51),"  ",IF(L51&gt;0,H51/L51,IF(H51&gt;0,1,0)))</f>
        <v>0</v>
      </c>
      <c r="J51" s="195">
        <f>+LSU!J51+LSUA!J51+LSUS!J51+LSUE!J51+HSCS!J51+HSCNO!J51+LSUAg!J51+PBRC!J51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+LSU!B52+LSUA!B52+LSUS!B52+LSUE!B52+HSCS!B52+HSCNO!B52+LSUAg!B52+PBRC!B52</f>
        <v>0</v>
      </c>
      <c r="C52" s="69">
        <f t="shared" si="1"/>
        <v>0</v>
      </c>
      <c r="D52" s="174">
        <f>+LSU!D52+LSUA!D52+LSUS!D52+LSUE!D52+HSCS!D52+HSCNO!D52+LSUAg!D52+PBRC!D52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164">
        <f>+LSU!H52+LSUA!H52+LSUS!H52+LSUE!H52+HSCS!H52+HSCNO!H52+LSUAg!H52+PBRC!H52</f>
        <v>0</v>
      </c>
      <c r="I52" s="69">
        <f t="shared" si="23"/>
        <v>0</v>
      </c>
      <c r="J52" s="174">
        <f>+LSU!J52+LSUA!J52+LSUS!J52+LSUE!J52+HSCS!J52+HSCNO!J52+LSUAg!J52+PBRC!J52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+LSU!B54+LSUA!B54+LSUS!B54+LSUE!B54+HSCS!B54+HSCNO!B54+LSUAg!B54+PBRC!B54</f>
        <v>407870127.15999997</v>
      </c>
      <c r="C54" s="41">
        <f t="shared" si="1"/>
        <v>0.94086621137996573</v>
      </c>
      <c r="D54" s="169">
        <f>+LSU!D54+LSUA!D54+LSUS!D54+LSUE!D54+HSCS!D54+HSCNO!D54+LSUAg!D54+PBRC!D54</f>
        <v>25634788.02</v>
      </c>
      <c r="E54" s="42">
        <f t="shared" ref="E54:E60" si="29">IF(ISBLANK(D54),"  ",IF(F54&gt;0,D54/F54,IF(D54&gt;0,1,0)))</f>
        <v>5.9133788620034267E-2</v>
      </c>
      <c r="F54" s="186">
        <f t="shared" ref="F54:F59" si="30">D54+B54</f>
        <v>433504915.17999995</v>
      </c>
      <c r="G54" s="43">
        <f>IF(ISBLANK(F54),"  ",IF(F80&gt;0,F54/F80,IF(F54&gt;0,1,0)))</f>
        <v>0.15608045947325253</v>
      </c>
      <c r="H54" s="158">
        <f>+LSU!H54+LSUA!H54+LSUS!H54+LSUE!H54+HSCS!H54+HSCNO!H54+LSUAg!H54+PBRC!H54</f>
        <v>427437572</v>
      </c>
      <c r="I54" s="41">
        <f t="shared" ref="I54:I60" si="31">IF(ISBLANK(H54),"  ",IF(L54&gt;0,H54/L54,IF(H54&gt;0,1,0)))</f>
        <v>0.92427202374522466</v>
      </c>
      <c r="J54" s="169">
        <f>+LSU!J54+LSUA!J54+LSUS!J54+LSUE!J54+HSCS!J54+HSCNO!J54+LSUAg!J54+PBRC!J54</f>
        <v>35021056</v>
      </c>
      <c r="K54" s="42">
        <f t="shared" ref="K54:K71" si="32">IF(ISBLANK(J54),"  ",IF(L54&gt;0,J54/L54,IF(J54&gt;0,1,0)))</f>
        <v>7.5727976254775384E-2</v>
      </c>
      <c r="L54" s="186">
        <f t="shared" ref="L54:L70" si="33">J54+H54</f>
        <v>462458628</v>
      </c>
      <c r="M54" s="43">
        <f>IF(ISBLANK(L54),"  ",IF(L80&gt;0,L54/L80,IF(L54&gt;0,1,0)))</f>
        <v>0.15555597952790318</v>
      </c>
      <c r="N54" s="24"/>
    </row>
    <row r="55" spans="1:14" ht="15" customHeight="1" x14ac:dyDescent="0.2">
      <c r="A55" s="30" t="s">
        <v>48</v>
      </c>
      <c r="B55" s="158">
        <f>+LSU!B55+LSUA!B55+LSUS!B55+LSUE!B55+HSCS!B55+HSCNO!B55+LSUAg!B55+PBRC!B55</f>
        <v>103194783.51000001</v>
      </c>
      <c r="C55" s="45">
        <f t="shared" si="1"/>
        <v>1</v>
      </c>
      <c r="D55" s="169">
        <f>+LSU!D55+LSUA!D55+LSUS!D55+LSUE!D55+HSCS!D55+HSCNO!D55+LSUAg!D55+PBRC!D55</f>
        <v>0</v>
      </c>
      <c r="E55" s="46">
        <f t="shared" si="29"/>
        <v>0</v>
      </c>
      <c r="F55" s="187">
        <f t="shared" si="30"/>
        <v>103194783.51000001</v>
      </c>
      <c r="G55" s="47">
        <f>IF(ISBLANK(F55),"  ",IF(F80&gt;0,F55/F80,IF(F55&gt;0,1,0)))</f>
        <v>3.7154571174344828E-2</v>
      </c>
      <c r="H55" s="158">
        <f>+LSU!H55+LSUA!H55+LSUS!H55+LSUE!H55+HSCS!H55+HSCNO!H55+LSUAg!H55+PBRC!H55</f>
        <v>119519988</v>
      </c>
      <c r="I55" s="45">
        <f t="shared" si="31"/>
        <v>1</v>
      </c>
      <c r="J55" s="169">
        <f>+LSU!J55+LSUA!J55+LSUS!J55+LSUE!J55+HSCS!J55+HSCNO!J55+LSUAg!J55+PBRC!J55</f>
        <v>0</v>
      </c>
      <c r="K55" s="46">
        <f t="shared" si="32"/>
        <v>0</v>
      </c>
      <c r="L55" s="187">
        <f t="shared" si="33"/>
        <v>119519988</v>
      </c>
      <c r="M55" s="47">
        <f>IF(ISBLANK(L55),"  ",IF(L80&gt;0,L55/L80,IF(L55&gt;0,1,0)))</f>
        <v>4.0202620690435543E-2</v>
      </c>
      <c r="N55" s="24"/>
    </row>
    <row r="56" spans="1:14" ht="15" customHeight="1" x14ac:dyDescent="0.2">
      <c r="A56" s="74" t="s">
        <v>49</v>
      </c>
      <c r="B56" s="158">
        <f>+LSU!B56+LSUA!B56+LSUS!B56+LSUE!B56+HSCS!B56+HSCNO!B56+LSUAg!B56+PBRC!B56</f>
        <v>19545751.07</v>
      </c>
      <c r="C56" s="45">
        <f t="shared" si="1"/>
        <v>1</v>
      </c>
      <c r="D56" s="169">
        <f>+LSU!D56+LSUA!D56+LSUS!D56+LSUE!D56+HSCS!D56+HSCNO!D56+LSUAg!D56+PBRC!D56</f>
        <v>0</v>
      </c>
      <c r="E56" s="46">
        <f t="shared" si="29"/>
        <v>0</v>
      </c>
      <c r="F56" s="188">
        <f t="shared" si="30"/>
        <v>19545751.07</v>
      </c>
      <c r="G56" s="47">
        <f>IF(ISBLANK(F56),"  ",IF(F80&gt;0,F56/F80,IF(F56&gt;0,1,0)))</f>
        <v>7.0373130751901656E-3</v>
      </c>
      <c r="H56" s="158">
        <f>+LSU!H56+LSUA!H56+LSUS!H56+LSUE!H56+HSCS!H56+HSCNO!H56+LSUAg!H56+PBRC!H56</f>
        <v>20254557</v>
      </c>
      <c r="I56" s="45">
        <f t="shared" si="31"/>
        <v>1</v>
      </c>
      <c r="J56" s="169">
        <f>+LSU!J56+LSUA!J56+LSUS!J56+LSUE!J56+HSCS!J56+HSCNO!J56+LSUAg!J56+PBRC!J56</f>
        <v>0</v>
      </c>
      <c r="K56" s="46">
        <f t="shared" si="32"/>
        <v>0</v>
      </c>
      <c r="L56" s="188">
        <f t="shared" si="33"/>
        <v>20254557</v>
      </c>
      <c r="M56" s="47">
        <f>IF(ISBLANK(L56),"  ",IF(L80&gt;0,L56/L80,IF(L56&gt;0,1,0)))</f>
        <v>6.8129715033422369E-3</v>
      </c>
      <c r="N56" s="24"/>
    </row>
    <row r="57" spans="1:14" ht="15" customHeight="1" x14ac:dyDescent="0.2">
      <c r="A57" s="74" t="s">
        <v>50</v>
      </c>
      <c r="B57" s="158">
        <f>+LSU!B57+LSUA!B57+LSUS!B57+LSUE!B57+HSCS!B57+HSCNO!B57+LSUAg!B57+PBRC!B57</f>
        <v>7547888.6699999999</v>
      </c>
      <c r="C57" s="45">
        <f t="shared" si="1"/>
        <v>1</v>
      </c>
      <c r="D57" s="169">
        <f>+LSU!D57+LSUA!D57+LSUS!D57+LSUE!D57+HSCS!D57+HSCNO!D57+LSUAg!D57+PBRC!D57</f>
        <v>0</v>
      </c>
      <c r="E57" s="46">
        <f t="shared" si="29"/>
        <v>0</v>
      </c>
      <c r="F57" s="188">
        <f t="shared" si="30"/>
        <v>7547888.6699999999</v>
      </c>
      <c r="G57" s="47">
        <f>IF(ISBLANK(F57),"  ",IF(F80&gt;0,F57/F80,IF(F57&gt;0,1,0)))</f>
        <v>2.7175653387399201E-3</v>
      </c>
      <c r="H57" s="158">
        <f>+LSU!H57+LSUA!H57+LSUS!H57+LSUE!H57+HSCS!H57+HSCNO!H57+LSUAg!H57+PBRC!H57</f>
        <v>7798209</v>
      </c>
      <c r="I57" s="45">
        <f t="shared" si="31"/>
        <v>1</v>
      </c>
      <c r="J57" s="169">
        <f>+LSU!J57+LSUA!J57+LSUS!J57+LSUE!J57+HSCS!J57+HSCNO!J57+LSUAg!J57+PBRC!J57</f>
        <v>0</v>
      </c>
      <c r="K57" s="46">
        <f t="shared" si="32"/>
        <v>0</v>
      </c>
      <c r="L57" s="188">
        <f t="shared" si="33"/>
        <v>7798209</v>
      </c>
      <c r="M57" s="47">
        <f>IF(ISBLANK(L57),"  ",IF(L80&gt;0,L57/L80,IF(L57&gt;0,1,0)))</f>
        <v>2.6230628344084228E-3</v>
      </c>
      <c r="N57" s="24"/>
    </row>
    <row r="58" spans="1:14" ht="15" customHeight="1" x14ac:dyDescent="0.2">
      <c r="A58" s="74" t="s">
        <v>51</v>
      </c>
      <c r="B58" s="158">
        <f>+LSU!B58+LSUA!B58+LSUS!B58+LSUE!B58+HSCS!B58+HSCNO!B58+LSUAg!B58+PBRC!B58</f>
        <v>0</v>
      </c>
      <c r="C58" s="45">
        <f>IF(ISBLANK(B58),"  ",IF(F58&gt;0,B58/F58,IF(B58&gt;0,1,0)))</f>
        <v>0</v>
      </c>
      <c r="D58" s="169">
        <f>+LSU!D58+LSUA!D58+LSUS!D58+LSUE!D58+HSCS!D58+HSCNO!D58+LSUAg!D58+PBRC!D58</f>
        <v>3826732.66</v>
      </c>
      <c r="E58" s="46">
        <f t="shared" si="29"/>
        <v>1</v>
      </c>
      <c r="F58" s="188">
        <f t="shared" si="30"/>
        <v>3826732.66</v>
      </c>
      <c r="G58" s="47">
        <f>IF(ISBLANK(F58),"  ",IF(F80&gt;0,F58/F80,IF(F58&gt;0,1,0)))</f>
        <v>1.3777887422708921E-3</v>
      </c>
      <c r="H58" s="158">
        <f>+LSU!H58+LSUA!H58+LSUS!H58+LSUE!H58+HSCS!H58+HSCNO!H58+LSUAg!H58+PBRC!H58</f>
        <v>0</v>
      </c>
      <c r="I58" s="45">
        <f t="shared" si="31"/>
        <v>0</v>
      </c>
      <c r="J58" s="169">
        <f>+LSU!J58+LSUA!J58+LSUS!J58+LSUE!J58+HSCS!J58+HSCNO!J58+LSUAg!J58+PBRC!J58</f>
        <v>3731415</v>
      </c>
      <c r="K58" s="46">
        <f>IF(ISBLANK(J58),"  ",IF(L58&gt;0,J58/L58,IF(J58&gt;0,1,0)))</f>
        <v>1</v>
      </c>
      <c r="L58" s="188">
        <f t="shared" si="33"/>
        <v>3731415</v>
      </c>
      <c r="M58" s="47">
        <f>IF(ISBLANK(L58),"  ",IF(L80&gt;0,L58/L80,IF(L58&gt;0,1,0)))</f>
        <v>1.2551261457924639E-3</v>
      </c>
      <c r="N58" s="24"/>
    </row>
    <row r="59" spans="1:14" ht="15" customHeight="1" x14ac:dyDescent="0.2">
      <c r="A59" s="30" t="s">
        <v>52</v>
      </c>
      <c r="B59" s="158">
        <f>+LSU!B59+LSUA!B59+LSUS!B59+LSUE!B59+HSCS!B59+HSCNO!B59+LSUAg!B59+PBRC!B59</f>
        <v>76535557.019999996</v>
      </c>
      <c r="C59" s="45">
        <f>IF(ISBLANK(B59),"  ",IF(F59&gt;0,B59/F59,IF(B59&gt;0,1,0)))</f>
        <v>0.65161360763960174</v>
      </c>
      <c r="D59" s="169">
        <f>+LSU!D59+LSUA!D59+LSUS!D59+LSUE!D59+HSCS!D59+HSCNO!D59+LSUAg!D59+PBRC!D59</f>
        <v>40919873.809999995</v>
      </c>
      <c r="E59" s="46">
        <f t="shared" si="29"/>
        <v>0.34838639236039826</v>
      </c>
      <c r="F59" s="188">
        <f t="shared" si="30"/>
        <v>117455430.82999998</v>
      </c>
      <c r="G59" s="47">
        <f>IF(ISBLANK(F59),"  ",IF(F80&gt;0,F59/F80,IF(F59&gt;0,1,0)))</f>
        <v>4.2289019039064894E-2</v>
      </c>
      <c r="H59" s="158">
        <f>+LSU!H59+LSUA!H59+LSUS!H59+LSUE!H59+HSCS!H59+HSCNO!H59+LSUAg!H59+PBRC!H59</f>
        <v>80982441</v>
      </c>
      <c r="I59" s="45">
        <f t="shared" si="31"/>
        <v>0.67763647955482254</v>
      </c>
      <c r="J59" s="169">
        <f>+LSU!J59+LSUA!J59+LSUS!J59+LSUE!J59+HSCS!J59+HSCNO!J59+LSUAg!J59+PBRC!J59</f>
        <v>38524763</v>
      </c>
      <c r="K59" s="46">
        <f t="shared" si="32"/>
        <v>0.32236352044517752</v>
      </c>
      <c r="L59" s="187">
        <f t="shared" si="33"/>
        <v>119507204</v>
      </c>
      <c r="M59" s="47">
        <f>IF(ISBLANK(L59),"  ",IF(L80&gt;0,L59/L80,IF(L59&gt;0,1,0)))</f>
        <v>4.0198320570334241E-2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614694107.42999995</v>
      </c>
      <c r="C60" s="69">
        <f t="shared" si="1"/>
        <v>0.89726476236159614</v>
      </c>
      <c r="D60" s="173">
        <f>D59+D57+D56+D55+D54</f>
        <v>66554661.829999998</v>
      </c>
      <c r="E60" s="62">
        <f t="shared" si="29"/>
        <v>9.7149382284833108E-2</v>
      </c>
      <c r="F60" s="189">
        <f>F59+F57+F56+F55+F54+F58</f>
        <v>685075501.91999996</v>
      </c>
      <c r="G60" s="61">
        <f>IF(ISBLANK(F60),"  ",IF(F80&gt;0,F60/F80,IF(F60&gt;0,1,0)))</f>
        <v>0.24665671684286325</v>
      </c>
      <c r="H60" s="163">
        <f>H59+H57+H56+H55+H54</f>
        <v>655992767</v>
      </c>
      <c r="I60" s="69">
        <f t="shared" si="31"/>
        <v>0.89918858246656197</v>
      </c>
      <c r="J60" s="173">
        <f>J59+J57+J56+J55+J54</f>
        <v>73545819</v>
      </c>
      <c r="K60" s="62">
        <f t="shared" si="32"/>
        <v>0.10081141753343804</v>
      </c>
      <c r="L60" s="187">
        <f t="shared" si="33"/>
        <v>729538586</v>
      </c>
      <c r="M60" s="61">
        <f>IF(ISBLANK(L60),"  ",IF(L80&gt;0,L60/L80,IF(L60&gt;0,1,0)))</f>
        <v>0.24539295512642365</v>
      </c>
      <c r="N60" s="63"/>
    </row>
    <row r="61" spans="1:14" ht="15" customHeight="1" x14ac:dyDescent="0.2">
      <c r="A61" s="40" t="s">
        <v>54</v>
      </c>
      <c r="B61" s="158">
        <f>+LSU!B61+LSUA!B61+LSUS!B61+LSUE!B61+HSCS!B61+HSCNO!B61+LSUAg!B61+PBRC!B61</f>
        <v>0</v>
      </c>
      <c r="C61" s="45">
        <f t="shared" ref="C61:C70" si="34">IF(ISBLANK(B61),"  ",IF(F61&gt;0,B61/F61,IF(B61&gt;0,1,0)))</f>
        <v>0</v>
      </c>
      <c r="D61" s="169">
        <f>+LSU!D61+LSUA!D61+LSUS!D61+LSUE!D61+HSCS!D61+HSCNO!D61+LSUAg!D61+PBRC!D61</f>
        <v>0</v>
      </c>
      <c r="E61" s="46">
        <f t="shared" ref="E61:E70" si="35">IF(ISBLANK(D61),"  ",IF(F61&gt;0,D61/F61,IF(D61&gt;0,1,0)))</f>
        <v>0</v>
      </c>
      <c r="F61" s="188">
        <f t="shared" ref="F61:F70" si="36">D61+B61</f>
        <v>0</v>
      </c>
      <c r="G61" s="47">
        <f>IF(ISBLANK(F61),"  ",IF(F80&gt;0,F61/F80,IF(F61&gt;0,1,0)))</f>
        <v>0</v>
      </c>
      <c r="H61" s="158">
        <f>+LSU!H61+LSUA!H61+LSUS!H61+LSUE!H61+HSCS!H61+HSCNO!H61+LSUAg!H61+PBRC!H61</f>
        <v>0</v>
      </c>
      <c r="I61" s="45">
        <f t="shared" ref="I61:I70" si="37">IF(ISBLANK(H61),"  ",IF(L61&gt;0,H61/L61,IF(H61&gt;0,1,0)))</f>
        <v>0</v>
      </c>
      <c r="J61" s="169">
        <f>+LSU!J61+LSUA!J61+LSUS!J61+LSUE!J61+HSCS!J61+HSCNO!J61+LSUAg!J61+PBRC!J61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+LSU!B62+LSUA!B62+LSUS!B62+LSUE!B62+HSCS!B62+HSCNO!B62+LSUAg!B62+PBRC!B62</f>
        <v>0</v>
      </c>
      <c r="C62" s="45">
        <f t="shared" si="34"/>
        <v>0</v>
      </c>
      <c r="D62" s="169">
        <f>+LSU!D62+LSUA!D62+LSUS!D62+LSUE!D62+HSCS!D62+HSCNO!D62+LSUAg!D62+PBRC!D62</f>
        <v>17757709.09</v>
      </c>
      <c r="E62" s="46">
        <f t="shared" si="35"/>
        <v>1</v>
      </c>
      <c r="F62" s="188">
        <f t="shared" si="36"/>
        <v>17757709.09</v>
      </c>
      <c r="G62" s="47">
        <f>IF(ISBLANK(F62),"  ",IF(F80&gt;0,F62/F80,IF(F62&gt;0,1,0)))</f>
        <v>6.3935408732533425E-3</v>
      </c>
      <c r="H62" s="158">
        <f>+LSU!H62+LSUA!H62+LSUS!H62+LSUE!H62+HSCS!H62+HSCNO!H62+LSUAg!H62+PBRC!H62</f>
        <v>0</v>
      </c>
      <c r="I62" s="45">
        <f t="shared" si="37"/>
        <v>0</v>
      </c>
      <c r="J62" s="169">
        <f>+LSU!J62+LSUA!J62+LSUS!J62+LSUE!J62+HSCS!J62+HSCNO!J62+LSUAg!J62+PBRC!J62</f>
        <v>17758000</v>
      </c>
      <c r="K62" s="46">
        <f t="shared" si="32"/>
        <v>1</v>
      </c>
      <c r="L62" s="182">
        <f t="shared" si="33"/>
        <v>17758000</v>
      </c>
      <c r="M62" s="47">
        <f>IF(ISBLANK(L62),"  ",IF(L80&gt;0,L62/L80,IF(L62&gt;0,1,0)))</f>
        <v>5.973211260870896E-3</v>
      </c>
      <c r="N62" s="24"/>
    </row>
    <row r="63" spans="1:14" ht="15" customHeight="1" x14ac:dyDescent="0.2">
      <c r="A63" s="68" t="s">
        <v>56</v>
      </c>
      <c r="B63" s="158">
        <f>+LSU!B63+LSUA!B63+LSUS!B63+LSUE!B63+HSCS!B63+HSCNO!B63+LSUAg!B63+PBRC!B63</f>
        <v>6666645.6900000004</v>
      </c>
      <c r="C63" s="45">
        <f t="shared" si="34"/>
        <v>6.320957304795137E-2</v>
      </c>
      <c r="D63" s="169">
        <f>+LSU!D63+LSUA!D63+LSUS!D63+LSUE!D63+HSCS!D63+HSCNO!D63+LSUAg!D63+PBRC!D63</f>
        <v>98802278.849999994</v>
      </c>
      <c r="E63" s="46">
        <f t="shared" si="35"/>
        <v>0.93679042695204862</v>
      </c>
      <c r="F63" s="188">
        <f t="shared" si="36"/>
        <v>105468924.53999999</v>
      </c>
      <c r="G63" s="47">
        <f>IF(ISBLANK(F63),"  ",IF(F80&gt;0,F63/F80,IF(F63&gt;0,1,0)))</f>
        <v>3.7973359991818771E-2</v>
      </c>
      <c r="H63" s="158">
        <f>+LSU!H63+LSUA!H63+LSUS!H63+LSUE!H63+HSCS!H63+HSCNO!H63+LSUAg!H63+PBRC!H63</f>
        <v>8164060</v>
      </c>
      <c r="I63" s="45">
        <f t="shared" si="37"/>
        <v>9.8434000590141499E-2</v>
      </c>
      <c r="J63" s="169">
        <f>+LSU!J63+LSUA!J63+LSUS!J63+LSUE!J63+HSCS!J63+HSCNO!J63+LSUAg!J63+PBRC!J63</f>
        <v>74775371</v>
      </c>
      <c r="K63" s="46">
        <f t="shared" si="32"/>
        <v>0.90156599940985849</v>
      </c>
      <c r="L63" s="182">
        <f t="shared" si="33"/>
        <v>82939431</v>
      </c>
      <c r="M63" s="47">
        <f>IF(ISBLANK(L63),"  ",IF(L80&gt;0,L63/L80,IF(L63&gt;0,1,0)))</f>
        <v>2.7898115960098249E-2</v>
      </c>
      <c r="N63" s="24"/>
    </row>
    <row r="64" spans="1:14" ht="15" customHeight="1" x14ac:dyDescent="0.2">
      <c r="A64" s="67" t="s">
        <v>57</v>
      </c>
      <c r="B64" s="158">
        <f>+LSU!B64+LSUA!B64+LSUS!B64+LSUE!B64+HSCS!B64+HSCNO!B64+LSUAg!B64+PBRC!B64</f>
        <v>0</v>
      </c>
      <c r="C64" s="45">
        <f t="shared" si="34"/>
        <v>0</v>
      </c>
      <c r="D64" s="169">
        <f>+LSU!D64+LSUA!D64+LSUS!D64+LSUE!D64+HSCS!D64+HSCNO!D64+LSUAg!D64+PBRC!D64</f>
        <v>74903976.789999992</v>
      </c>
      <c r="E64" s="46">
        <f t="shared" si="35"/>
        <v>1</v>
      </c>
      <c r="F64" s="188">
        <f t="shared" si="36"/>
        <v>74903976.789999992</v>
      </c>
      <c r="G64" s="47">
        <f>IF(ISBLANK(F64),"  ",IF(F80&gt;0,F64/F80,IF(F64&gt;0,1,0)))</f>
        <v>2.6968661033295746E-2</v>
      </c>
      <c r="H64" s="158">
        <f>+LSU!H64+LSUA!H64+LSUS!H64+LSUE!H64+HSCS!H64+HSCNO!H64+LSUAg!H64+PBRC!H64</f>
        <v>0</v>
      </c>
      <c r="I64" s="45">
        <f t="shared" si="37"/>
        <v>0</v>
      </c>
      <c r="J64" s="169">
        <f>+LSU!J64+LSUA!J64+LSUS!J64+LSUE!J64+HSCS!J64+HSCNO!J64+LSUAg!J64+PBRC!J64</f>
        <v>78766817</v>
      </c>
      <c r="K64" s="46">
        <f t="shared" si="32"/>
        <v>1</v>
      </c>
      <c r="L64" s="183">
        <f t="shared" si="33"/>
        <v>78766817</v>
      </c>
      <c r="M64" s="47">
        <f>IF(ISBLANK(L64),"  ",IF(L80&gt;0,L64/L80,IF(L64&gt;0,1,0)))</f>
        <v>2.6494584879342108E-2</v>
      </c>
      <c r="N64" s="24"/>
    </row>
    <row r="65" spans="1:14" ht="15" customHeight="1" x14ac:dyDescent="0.2">
      <c r="A65" s="76" t="s">
        <v>58</v>
      </c>
      <c r="B65" s="158">
        <f>+LSU!B65+LSUA!B65+LSUS!B65+LSUE!B65+HSCS!B65+HSCNO!B65+LSUAg!B65+PBRC!B65</f>
        <v>0</v>
      </c>
      <c r="C65" s="45">
        <f t="shared" si="34"/>
        <v>0</v>
      </c>
      <c r="D65" s="169">
        <f>+LSU!D65+LSUA!D65+LSUS!D65+LSUE!D65+HSCS!D65+HSCNO!D65+LSUAg!D65+PBRC!D65</f>
        <v>0</v>
      </c>
      <c r="E65" s="46">
        <f t="shared" si="35"/>
        <v>0</v>
      </c>
      <c r="F65" s="188">
        <f t="shared" si="36"/>
        <v>0</v>
      </c>
      <c r="G65" s="47">
        <f>IF(ISBLANK(F65),"  ",IF(F80&gt;0,F65/F80,IF(F65&gt;0,1,0)))</f>
        <v>0</v>
      </c>
      <c r="H65" s="158">
        <f>+LSU!H65+LSUA!H65+LSUS!H65+LSUE!H65+HSCS!H65+HSCNO!H65+LSUAg!H65+PBRC!H65</f>
        <v>0</v>
      </c>
      <c r="I65" s="45">
        <f t="shared" si="37"/>
        <v>0</v>
      </c>
      <c r="J65" s="169">
        <f>+LSU!J65+LSUA!J65+LSUS!J65+LSUE!J65+HSCS!J65+HSCNO!J65+LSUAg!J65+PBRC!J65</f>
        <v>0</v>
      </c>
      <c r="K65" s="46">
        <f t="shared" si="32"/>
        <v>0</v>
      </c>
      <c r="L65" s="182">
        <f t="shared" si="33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+LSU!B66+LSUA!B66+LSUS!B66+LSUE!B66+HSCS!B66+HSCNO!B66+LSUAg!B66+PBRC!B66</f>
        <v>0</v>
      </c>
      <c r="C66" s="45">
        <f t="shared" si="34"/>
        <v>0</v>
      </c>
      <c r="D66" s="169">
        <f>+LSU!D66+LSUA!D66+LSUS!D66+LSUE!D66+HSCS!D66+HSCNO!D66+LSUAg!D66+PBRC!D66</f>
        <v>99046331.719999999</v>
      </c>
      <c r="E66" s="46">
        <f t="shared" si="35"/>
        <v>1</v>
      </c>
      <c r="F66" s="188">
        <f t="shared" si="36"/>
        <v>99046331.719999999</v>
      </c>
      <c r="G66" s="47">
        <f>IF(ISBLANK(F66),"  ",IF(F80&gt;0,F66/F80,IF(F66&gt;0,1,0)))</f>
        <v>3.566094967476624E-2</v>
      </c>
      <c r="H66" s="158">
        <f>+LSU!H66+LSUA!H66+LSUS!H66+LSUE!H66+HSCS!H66+HSCNO!H66+LSUAg!H66+PBRC!H66</f>
        <v>0</v>
      </c>
      <c r="I66" s="45">
        <f t="shared" si="37"/>
        <v>0</v>
      </c>
      <c r="J66" s="169">
        <f>+LSU!J66+LSUA!J66+LSUS!J66+LSUE!J66+HSCS!J66+HSCNO!J66+LSUAg!J66+PBRC!J66</f>
        <v>142208826</v>
      </c>
      <c r="K66" s="46">
        <f t="shared" si="32"/>
        <v>1</v>
      </c>
      <c r="L66" s="182">
        <f t="shared" si="33"/>
        <v>142208826</v>
      </c>
      <c r="M66" s="47">
        <f>IF(ISBLANK(L66),"  ",IF(L80&gt;0,L66/L80,IF(L66&gt;0,1,0)))</f>
        <v>4.7834404823652997E-2</v>
      </c>
      <c r="N66" s="24"/>
    </row>
    <row r="67" spans="1:14" ht="15" customHeight="1" x14ac:dyDescent="0.2">
      <c r="A67" s="77" t="s">
        <v>60</v>
      </c>
      <c r="B67" s="158">
        <f>+LSU!B67+LSUA!B67+LSUS!B67+LSUE!B67+HSCS!B67+HSCNO!B67+LSUAg!B67+PBRC!B67</f>
        <v>0</v>
      </c>
      <c r="C67" s="45">
        <f t="shared" si="34"/>
        <v>0</v>
      </c>
      <c r="D67" s="169">
        <f>+LSU!D67+LSUA!D67+LSUS!D67+LSUE!D67+HSCS!D67+HSCNO!D67+LSUAg!D67+PBRC!D67</f>
        <v>128900565.12</v>
      </c>
      <c r="E67" s="46">
        <f t="shared" si="35"/>
        <v>1</v>
      </c>
      <c r="F67" s="188">
        <f t="shared" si="36"/>
        <v>128900565.12</v>
      </c>
      <c r="G67" s="47">
        <f>IF(ISBLANK(F67),"  ",IF(F80&gt;0,F67/F80,IF(F67&gt;0,1,0)))</f>
        <v>4.6409760825751552E-2</v>
      </c>
      <c r="H67" s="158">
        <f>+LSU!H67+LSUA!H67+LSUS!H67+LSUE!H67+HSCS!H67+HSCNO!H67+LSUAg!H67+PBRC!H67</f>
        <v>0</v>
      </c>
      <c r="I67" s="45">
        <f t="shared" si="37"/>
        <v>0</v>
      </c>
      <c r="J67" s="169">
        <f>+LSU!J67+LSUA!J67+LSUS!J67+LSUE!J67+HSCS!J67+HSCNO!J67+LSUAg!J67+PBRC!J67</f>
        <v>147652939</v>
      </c>
      <c r="K67" s="46">
        <f t="shared" si="32"/>
        <v>1</v>
      </c>
      <c r="L67" s="182">
        <f t="shared" si="33"/>
        <v>147652939</v>
      </c>
      <c r="M67" s="47">
        <f>IF(ISBLANK(L67),"  ",IF(L80&gt;0,L67/L80,IF(L67&gt;0,1,0)))</f>
        <v>4.9665626643511859E-2</v>
      </c>
      <c r="N67" s="24"/>
    </row>
    <row r="68" spans="1:14" ht="15" customHeight="1" x14ac:dyDescent="0.2">
      <c r="A68" s="77" t="s">
        <v>61</v>
      </c>
      <c r="B68" s="158">
        <f>+LSU!B68+LSUA!B68+LSUS!B68+LSUE!B68+HSCS!B68+HSCNO!B68+LSUAg!B68+PBRC!B68</f>
        <v>0</v>
      </c>
      <c r="C68" s="45">
        <f t="shared" si="34"/>
        <v>0</v>
      </c>
      <c r="D68" s="169">
        <f>+LSU!D68+LSUA!D68+LSUS!D68+LSUE!D68+HSCS!D68+HSCNO!D68+LSUAg!D68+PBRC!D68</f>
        <v>14498811.550000003</v>
      </c>
      <c r="E68" s="46">
        <f t="shared" si="35"/>
        <v>1</v>
      </c>
      <c r="F68" s="188">
        <f t="shared" si="36"/>
        <v>14498811.550000003</v>
      </c>
      <c r="G68" s="47">
        <f>IF(ISBLANK(F68),"  ",IF(F80&gt;0,F68/F80,IF(F68&gt;0,1,0)))</f>
        <v>5.2201972556654083E-3</v>
      </c>
      <c r="H68" s="158">
        <f>+LSU!H68+LSUA!H68+LSUS!H68+LSUE!H68+HSCS!H68+HSCNO!H68+LSUAg!H68+PBRC!H68</f>
        <v>0</v>
      </c>
      <c r="I68" s="45">
        <f t="shared" si="37"/>
        <v>0</v>
      </c>
      <c r="J68" s="169">
        <f>+LSU!J68+LSUA!J68+LSUS!J68+LSUE!J68+HSCS!J68+HSCNO!J68+LSUAg!J68+PBRC!J68</f>
        <v>8825453</v>
      </c>
      <c r="K68" s="46">
        <f t="shared" si="32"/>
        <v>1</v>
      </c>
      <c r="L68" s="182">
        <f t="shared" si="33"/>
        <v>8825453</v>
      </c>
      <c r="M68" s="47">
        <f>IF(ISBLANK(L68),"  ",IF(L80&gt;0,L68/L80,IF(L68&gt;0,1,0)))</f>
        <v>2.9685941683684444E-3</v>
      </c>
      <c r="N68" s="24"/>
    </row>
    <row r="69" spans="1:14" ht="15" customHeight="1" x14ac:dyDescent="0.2">
      <c r="A69" s="68" t="s">
        <v>62</v>
      </c>
      <c r="B69" s="158">
        <f>+LSU!B69+LSUA!B69+LSUS!B69+LSUE!B69+HSCS!B69+HSCNO!B69+LSUAg!B69+PBRC!B69</f>
        <v>0</v>
      </c>
      <c r="C69" s="45">
        <f t="shared" si="34"/>
        <v>0</v>
      </c>
      <c r="D69" s="169">
        <f>+LSU!D69+LSUA!D69+LSUS!D69+LSUE!D69+HSCS!D69+HSCNO!D69+LSUAg!D69+PBRC!D69</f>
        <v>940970828.12</v>
      </c>
      <c r="E69" s="46">
        <f t="shared" si="35"/>
        <v>1</v>
      </c>
      <c r="F69" s="188">
        <f t="shared" si="36"/>
        <v>940970828.12</v>
      </c>
      <c r="G69" s="47">
        <f>IF(ISBLANK(F69),"  ",IF(F80&gt;0,F69/F80,IF(F69&gt;0,1,0)))</f>
        <v>0.33879006687366936</v>
      </c>
      <c r="H69" s="158">
        <f>+LSU!H69+LSUA!H69+LSUS!H69+LSUE!H69+HSCS!H69+HSCNO!H69+LSUAg!H69+PBRC!H69</f>
        <v>0</v>
      </c>
      <c r="I69" s="45">
        <f t="shared" si="37"/>
        <v>0</v>
      </c>
      <c r="J69" s="169">
        <f>+LSU!J69+LSUA!J69+LSUS!J69+LSUE!J69+HSCS!J69+HSCNO!J69+LSUAg!J69+PBRC!J69</f>
        <v>959875585</v>
      </c>
      <c r="K69" s="46">
        <f t="shared" si="32"/>
        <v>1</v>
      </c>
      <c r="L69" s="182">
        <f t="shared" si="33"/>
        <v>959875585</v>
      </c>
      <c r="M69" s="47">
        <f>IF(ISBLANK(L69),"  ",IF(L80&gt;0,L69/L80,IF(L69&gt;0,1,0)))</f>
        <v>0.32287079926551632</v>
      </c>
      <c r="N69" s="24"/>
    </row>
    <row r="70" spans="1:14" ht="15" customHeight="1" x14ac:dyDescent="0.2">
      <c r="A70" s="67" t="s">
        <v>63</v>
      </c>
      <c r="B70" s="158">
        <f>+LSU!B70+LSUA!B70+LSUS!B70+LSUE!B70+HSCS!B70+HSCNO!B70+LSUAg!B70+PBRC!B70</f>
        <v>14404936.220000001</v>
      </c>
      <c r="C70" s="45">
        <f t="shared" si="34"/>
        <v>0.14047611719869751</v>
      </c>
      <c r="D70" s="169">
        <f>+LSU!D70+LSUA!D70+LSUS!D70+LSUE!D70+HSCS!D70+HSCNO!D70+LSUAg!D70+PBRC!D70</f>
        <v>88138731.040000007</v>
      </c>
      <c r="E70" s="46">
        <f t="shared" si="35"/>
        <v>0.85952388280130254</v>
      </c>
      <c r="F70" s="188">
        <f t="shared" si="36"/>
        <v>102543667.26000001</v>
      </c>
      <c r="G70" s="47">
        <f>IF(ISBLANK(F70),"  ",IF(F80&gt;0,F70/F80,IF(F70&gt;0,1,0)))</f>
        <v>3.6920141252302759E-2</v>
      </c>
      <c r="H70" s="158">
        <f>+LSU!H70+LSUA!H70+LSUS!H70+LSUE!H70+HSCS!H70+HSCNO!H70+LSUAg!H70+PBRC!H70</f>
        <v>23341418</v>
      </c>
      <c r="I70" s="45">
        <f t="shared" si="37"/>
        <v>0.20131661346619031</v>
      </c>
      <c r="J70" s="169">
        <f>+LSU!J70+LSUA!J70+LSUS!J70+LSUE!J70+HSCS!J70+HSCNO!J70+LSUAg!J70+PBRC!J70</f>
        <v>92602406</v>
      </c>
      <c r="K70" s="46">
        <f t="shared" si="32"/>
        <v>0.79868338653380966</v>
      </c>
      <c r="L70" s="182">
        <f t="shared" si="33"/>
        <v>115943824</v>
      </c>
      <c r="M70" s="47">
        <f>IF(ISBLANK(L70),"  ",IF(L80&gt;0,L70/L80,IF(L70&gt;0,1,0)))</f>
        <v>3.8999715910870217E-2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635765689.33999991</v>
      </c>
      <c r="C71" s="69">
        <f t="shared" si="1"/>
        <v>0.29309218229062706</v>
      </c>
      <c r="D71" s="176">
        <f>D70+D69+D68+D67+D66+D65+D64+D63+D62+D61+D60</f>
        <v>1529573894.1099997</v>
      </c>
      <c r="E71" s="62">
        <f>IF(ISBLANK(D71),"  ",IF(F71&gt;0,D71/F71,IF(D71&gt;0,1,0)))</f>
        <v>0.7051436686759035</v>
      </c>
      <c r="F71" s="166">
        <f>F70+F69+F68+F67+F66+F65+F64+F63+F62+F61+F60</f>
        <v>2169166316.1099997</v>
      </c>
      <c r="G71" s="61">
        <f>IF(ISBLANK(F71),"  ",IF(F80&gt;0,F71/F80,IF(F71&gt;0,1,0)))</f>
        <v>0.78099339462338624</v>
      </c>
      <c r="H71" s="166">
        <f>H70+H69+H68+H67+H66+H65+H64+H63+H62+H61+H60</f>
        <v>687498245</v>
      </c>
      <c r="I71" s="69">
        <f>IF(ISBLANK(H71),"  ",IF(L71&gt;0,H71/L71,IF(H71&gt;0,1,0)))</f>
        <v>0.30107089843145607</v>
      </c>
      <c r="J71" s="176">
        <f>J70+J69+J68+J67+J66+J65+J64+J63+J62+J61+J60</f>
        <v>1596011216</v>
      </c>
      <c r="K71" s="62">
        <f t="shared" si="32"/>
        <v>0.69892910156854393</v>
      </c>
      <c r="L71" s="166">
        <f>L70+L69+L68+L67+L66+L65+L64+L63+L62+L61+L60</f>
        <v>2283509461</v>
      </c>
      <c r="M71" s="61">
        <f>IF(ISBLANK(L71),"  ",IF(L80&gt;0,L71/L80,IF(L71&gt;0,1,0)))</f>
        <v>0.76809800803865469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+LSU!B73+LSUA!B73+LSUS!B73+LSUE!B73+HSCS!B73+HSCNO!B73+LSUAg!B73+PBRC!B73</f>
        <v>0</v>
      </c>
      <c r="C73" s="41">
        <f>IF(ISBLANK(B73),"  ",IF(F73&gt;0,B73/F73,IF(B73&gt;0,1,0)))</f>
        <v>0</v>
      </c>
      <c r="D73" s="169">
        <f>+LSU!D73+LSUA!D73+LSUS!D73+LSUE!D73+HSCS!D73+HSCNO!D73+LSUAg!D73+PBRC!D73</f>
        <v>7185</v>
      </c>
      <c r="E73" s="42">
        <f>IF(ISBLANK(D73),"  ",IF(F73&gt;0,D73/F73,IF(D73&gt;0,1,0)))</f>
        <v>1</v>
      </c>
      <c r="F73" s="217">
        <f>D73+B73</f>
        <v>7185</v>
      </c>
      <c r="G73" s="43">
        <f>IF(ISBLANK(F73),"  ",IF(F80&gt;0,F73/F80,IF(F73&gt;0,1,0)))</f>
        <v>2.5869097720603143E-6</v>
      </c>
      <c r="H73" s="158">
        <f>+LSU!H73+LSUA!H73+LSUS!H73+LSUE!H73+HSCS!H73+HSCNO!H73+LSUAg!H73+PBRC!H73</f>
        <v>0</v>
      </c>
      <c r="I73" s="41">
        <f>IF(ISBLANK(H73),"  ",IF(L73&gt;0,H73/L73,IF(H73&gt;0,1,0)))</f>
        <v>0</v>
      </c>
      <c r="J73" s="169">
        <f>+LSU!J73+LSUA!J73+LSUS!J73+LSUE!J73+HSCS!J73+HSCNO!J73+LSUAg!J73+PBRC!J73</f>
        <v>6850</v>
      </c>
      <c r="K73" s="42">
        <f>IF(ISBLANK(J73),"  ",IF(L73&gt;0,J73/L73,IF(J73&gt;0,1,0)))</f>
        <v>1</v>
      </c>
      <c r="L73" s="181">
        <f>J73+H73</f>
        <v>6850</v>
      </c>
      <c r="M73" s="43">
        <f>IF(ISBLANK(L73),"  ",IF(L80&gt;0,L73/L80,IF(L73&gt;0,1,0)))</f>
        <v>2.3041162933306476E-6</v>
      </c>
    </row>
    <row r="74" spans="1:14" ht="15" customHeight="1" x14ac:dyDescent="0.2">
      <c r="A74" s="30" t="s">
        <v>67</v>
      </c>
      <c r="B74" s="158">
        <f>+LSU!B74+LSUA!B74+LSUS!B74+LSUE!B74+HSCS!B74+HSCNO!B74+LSUAg!B74+PBRC!B74</f>
        <v>0</v>
      </c>
      <c r="C74" s="45">
        <f>IF(ISBLANK(B74),"  ",IF(F74&gt;0,B74/F74,IF(B74&gt;0,1,0)))</f>
        <v>0</v>
      </c>
      <c r="D74" s="169">
        <f>+LSU!D74+LSUA!D74+LSUS!D74+LSUE!D74+HSCS!D74+HSCNO!D74+LSUAg!D74+PBRC!D74</f>
        <v>0</v>
      </c>
      <c r="E74" s="46">
        <f>IF(ISBLANK(D74),"  ",IF(F74&gt;0,D74/F74,IF(D74&gt;0,1,0)))</f>
        <v>0</v>
      </c>
      <c r="F74" s="188">
        <f>D74+B74</f>
        <v>0</v>
      </c>
      <c r="G74" s="47">
        <f>IF(ISBLANK(F74),"  ",IF(F80&gt;0,F74/F80,IF(F74&gt;0,1,0)))</f>
        <v>0</v>
      </c>
      <c r="H74" s="158">
        <f>+LSU!H74+LSUA!H74+LSUS!H74+LSUE!H74+HSCS!H74+HSCNO!H74+LSUAg!H74+PBRC!H74</f>
        <v>0</v>
      </c>
      <c r="I74" s="45">
        <f>IF(ISBLANK(H74),"  ",IF(L74&gt;0,H74/L74,IF(H74&gt;0,1,0)))</f>
        <v>0</v>
      </c>
      <c r="J74" s="169">
        <f>+LSU!J74+LSUA!J74+LSUS!J74+LSUE!J74+HSCS!J74+HSCNO!J74+LSUAg!J74+PBRC!J74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+LSU!B76+LSUA!B76+LSUS!B76+LSUE!B76+HSCS!B76+HSCNO!B76+LSUAg!B76+PBRC!B76</f>
        <v>0</v>
      </c>
      <c r="C76" s="41">
        <f>IF(ISBLANK(B76),"  ",IF(F76&gt;0,B76/F76,IF(B76&gt;0,1,0)))</f>
        <v>0</v>
      </c>
      <c r="D76" s="169">
        <f>+LSU!D76+LSUA!D76+LSUS!D76+LSUE!D76+HSCS!D76+HSCNO!D76+LSUAg!D76+PBRC!D76</f>
        <v>52504511.5</v>
      </c>
      <c r="E76" s="42">
        <f>IF(ISBLANK(D76),"  ",IF(F76&gt;0,D76/F76,IF(D76&gt;0,1,0)))</f>
        <v>1</v>
      </c>
      <c r="F76" s="217">
        <f>D76+B76</f>
        <v>52504511.5</v>
      </c>
      <c r="G76" s="43">
        <f>IF(ISBLANK(F76),"  ",IF(F80&gt;0,F76/F80,IF(F76&gt;0,1,0)))</f>
        <v>1.8903887804676847E-2</v>
      </c>
      <c r="H76" s="158">
        <f>+LSU!H76+LSUA!H76+LSUS!H76+LSUE!H76+HSCS!H76+HSCNO!H76+LSUAg!H76+PBRC!H76</f>
        <v>0</v>
      </c>
      <c r="I76" s="41">
        <f>IF(ISBLANK(H76),"  ",IF(L76&gt;0,H76/L76,IF(H76&gt;0,1,0)))</f>
        <v>0</v>
      </c>
      <c r="J76" s="169">
        <f>+LSU!J76+LSUA!J76+LSUS!J76+LSUE!J76+HSCS!J76+HSCNO!J76+LSUAg!J76+PBRC!J76</f>
        <v>52435522</v>
      </c>
      <c r="K76" s="42">
        <f>IF(ISBLANK(J76),"  ",IF(L76&gt;0,J76/L76,IF(J76&gt;0,1,0)))</f>
        <v>1</v>
      </c>
      <c r="L76" s="181">
        <f>J76+H76</f>
        <v>52435522</v>
      </c>
      <c r="M76" s="43">
        <f>IF(ISBLANK(L76),"  ",IF(L80&gt;0,L76/L80,IF(L76&gt;0,1,0)))</f>
        <v>1.7637597166350018E-2</v>
      </c>
    </row>
    <row r="77" spans="1:14" ht="15" customHeight="1" x14ac:dyDescent="0.2">
      <c r="A77" s="30" t="s">
        <v>70</v>
      </c>
      <c r="B77" s="158">
        <f>+LSU!B77+LSUA!B77+LSUS!B77+LSUE!B77+HSCS!B77+HSCNO!B77+LSUAg!B77+PBRC!B77</f>
        <v>11286783.189999999</v>
      </c>
      <c r="C77" s="45">
        <f>IF(ISBLANK(B77),"  ",IF(F77&gt;0,B77/F77,IF(B77&gt;0,1,0)))</f>
        <v>5.8391675572533518E-2</v>
      </c>
      <c r="D77" s="169">
        <f>+LSU!D77+LSUA!D77+LSUS!D77+LSUE!D77+HSCS!D77+HSCNO!D77+LSUAg!D77+PBRC!D77</f>
        <v>182007604.74000001</v>
      </c>
      <c r="E77" s="46">
        <f>IF(ISBLANK(D77),"  ",IF(F77&gt;0,D77/F77,IF(D77&gt;0,1,0)))</f>
        <v>0.94160832442746645</v>
      </c>
      <c r="F77" s="188">
        <f>D77+B77</f>
        <v>193294387.93000001</v>
      </c>
      <c r="G77" s="47">
        <f>IF(ISBLANK(F77),"  ",IF(F80&gt;0,F77/F80,IF(F77&gt;0,1,0)))</f>
        <v>6.9594313294437618E-2</v>
      </c>
      <c r="H77" s="158">
        <f>+LSU!H77+LSUA!H77+LSUS!H77+LSUE!H77+HSCS!H77+HSCNO!H77+LSUAg!H77+PBRC!H77</f>
        <v>13018275</v>
      </c>
      <c r="I77" s="45">
        <f>IF(ISBLANK(H77),"  ",IF(L77&gt;0,H77/L77,IF(H77&gt;0,1,0)))</f>
        <v>6.1254463116560402E-2</v>
      </c>
      <c r="J77" s="169">
        <f>+LSU!J77+LSUA!J77+LSUS!J77+LSUE!J77+HSCS!J77+HSCNO!J77+LSUAg!J77+PBRC!J77</f>
        <v>199509504</v>
      </c>
      <c r="K77" s="46">
        <f>IF(ISBLANK(J77),"  ",IF(L77&gt;0,J77/L77,IF(J77&gt;0,1,0)))</f>
        <v>0.93874553688343965</v>
      </c>
      <c r="L77" s="182">
        <f>J77+H77</f>
        <v>212527779</v>
      </c>
      <c r="M77" s="47">
        <f>IF(ISBLANK(L77),"  ",IF(L80&gt;0,L77/L80,IF(L77&gt;0,1,0)))</f>
        <v>7.1487404142959857E-2</v>
      </c>
    </row>
    <row r="78" spans="1:14" s="64" customFormat="1" ht="15" customHeight="1" x14ac:dyDescent="0.25">
      <c r="A78" s="65" t="s">
        <v>71</v>
      </c>
      <c r="B78" s="167">
        <f>B77+B76+B74+B73</f>
        <v>11286783.189999999</v>
      </c>
      <c r="C78" s="69">
        <f t="shared" si="1"/>
        <v>4.5917428025318952E-2</v>
      </c>
      <c r="D78" s="177">
        <f>D77+D76+D74+D73</f>
        <v>234519301.24000001</v>
      </c>
      <c r="E78" s="62">
        <f>IF(ISBLANK(D78),"  ",IF(F78&gt;0,D78/F78,IF(D78&gt;0,1,0)))</f>
        <v>0.95408257197468105</v>
      </c>
      <c r="F78" s="191">
        <f>F77+F76+F75+F74+F73</f>
        <v>245806084.43000001</v>
      </c>
      <c r="G78" s="61">
        <f>IF(ISBLANK(F78),"  ",IF(F80&gt;0,F78/F80,IF(F78&gt;0,1,0)))</f>
        <v>8.8500788008886513E-2</v>
      </c>
      <c r="H78" s="167">
        <f>H77+H76+H74+H73</f>
        <v>13018275</v>
      </c>
      <c r="I78" s="69">
        <f>IF(ISBLANK(H78),"  ",IF(L78&gt;0,H78/L78,IF(H78&gt;0,1,0)))</f>
        <v>4.9131100053605659E-2</v>
      </c>
      <c r="J78" s="177">
        <f>J77+J76+J74+J73</f>
        <v>251951876</v>
      </c>
      <c r="K78" s="62">
        <f>IF(ISBLANK(J78),"  ",IF(L78&gt;0,J78/L78,IF(J78&gt;0,1,0)))</f>
        <v>0.95086889994639434</v>
      </c>
      <c r="L78" s="191">
        <f>L77+L76+L75+L74+L73</f>
        <v>264970151</v>
      </c>
      <c r="M78" s="61">
        <f>IF(ISBLANK(L78),"  ",IF(L80&gt;0,L78/L80,IF(L78&gt;0,1,0)))</f>
        <v>8.9127305425603209E-2</v>
      </c>
    </row>
    <row r="79" spans="1:14" s="64" customFormat="1" ht="15" customHeight="1" x14ac:dyDescent="0.25">
      <c r="A79" s="65" t="s">
        <v>72</v>
      </c>
      <c r="B79" s="164">
        <f>+LSU!B79+LSUA!B79+LSUS!B79+LSUE!B79+HSCS!B79+HSCNO!B79+LSUAg!B79+PBRC!B79</f>
        <v>0</v>
      </c>
      <c r="C79" s="69">
        <f>IF(ISBLANK(B79),"  ",IF(F79&gt;0,B79/F79,IF(B79&gt;0,1,0)))</f>
        <v>0</v>
      </c>
      <c r="D79" s="174">
        <f>+LSU!D79+LSUA!D79+LSUS!D79+LSUE!D79+HSCS!D79+HSCNO!D79+LSUAg!D79+PBRC!D79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+LSU!H79+LSUA!H79+LSUS!H79+LSUE!H79+HSCS!H79+HSCNO!H79+LSUAg!H79+PBRC!H79</f>
        <v>0</v>
      </c>
      <c r="I79" s="69">
        <f>IF(ISBLANK(H79),"  ",IF(L79&gt;0,H79/L79,IF(H79&gt;0,1,0)))</f>
        <v>0</v>
      </c>
      <c r="J79" s="174">
        <f>+LSU!J79+LSUA!J79+LSUS!J79+LSUE!J79+HSCS!J79+HSCNO!J79+LSUAg!J79+PBRC!J79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1006544795.9</v>
      </c>
      <c r="C80" s="82">
        <f t="shared" si="1"/>
        <v>0.36239952241199225</v>
      </c>
      <c r="D80" s="168">
        <f>D78+D71+D50+D43+D52+D51+D79</f>
        <v>1767073621.4799998</v>
      </c>
      <c r="E80" s="83">
        <f>IF(ISBLANK(D80),"  ",IF(F80&gt;0,D80/F80,IF(D80&gt;0,1,0)))</f>
        <v>0.63622268884573696</v>
      </c>
      <c r="F80" s="168">
        <f>F78+F71+F50+F43+F52+F51+F79</f>
        <v>2777445150.0399995</v>
      </c>
      <c r="G80" s="84">
        <f>IF(ISBLANK(F80),"  ",IF(F80&gt;0,F80/F80,IF(F80&gt;0,1,0)))</f>
        <v>1</v>
      </c>
      <c r="H80" s="168">
        <f>H78+H71+H50+H43+H52+H51+H79</f>
        <v>1124977128</v>
      </c>
      <c r="I80" s="82">
        <f>IF(ISBLANK(H80),"  ",IF(L80&gt;0,H80/L80,IF(H80&gt;0,1,0)))</f>
        <v>0.37840556645972517</v>
      </c>
      <c r="J80" s="168">
        <f>J78+J71+J50+J43+J52+J51+J79</f>
        <v>1847963092</v>
      </c>
      <c r="K80" s="83">
        <f>IF(ISBLANK(J80),"  ",IF(L80&gt;0,J80/L80,IF(J80&gt;0,1,0)))</f>
        <v>0.62159443354027477</v>
      </c>
      <c r="L80" s="168">
        <f>L78+L71+L50+L43+L52+L51+L79</f>
        <v>2972940220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E37" sqref="E37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107546191</v>
      </c>
      <c r="C13" s="42">
        <v>1</v>
      </c>
      <c r="D13" s="169">
        <v>0</v>
      </c>
      <c r="E13" s="42">
        <v>0</v>
      </c>
      <c r="F13" s="178">
        <f>D13+B13</f>
        <v>107546191</v>
      </c>
      <c r="G13" s="43">
        <f>IF(ISBLANK(F13),"  ",IF($F$80&gt;0,F13/$F$80,IF(F13&gt;0,1,0)))</f>
        <v>9.5488556545174408E-2</v>
      </c>
      <c r="H13" s="158">
        <v>120444854</v>
      </c>
      <c r="I13" s="41">
        <v>1</v>
      </c>
      <c r="J13" s="169">
        <v>0</v>
      </c>
      <c r="K13" s="42">
        <v>0</v>
      </c>
      <c r="L13" s="178">
        <f t="shared" ref="L13:L34" si="0">J13+H13</f>
        <v>120444854</v>
      </c>
      <c r="M13" s="44">
        <f>IF(ISBLANK(L13),"  ",IF(L80&gt;0,L13/L80,IF(L13&gt;0,1,0)))</f>
        <v>9.7039133722123486E-2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215">
        <v>11842144.370000001</v>
      </c>
      <c r="C15" s="42">
        <v>1</v>
      </c>
      <c r="D15" s="216">
        <v>0</v>
      </c>
      <c r="E15" s="42">
        <v>0</v>
      </c>
      <c r="F15" s="178">
        <f t="shared" si="1"/>
        <v>11842144.370000001</v>
      </c>
      <c r="G15" s="43">
        <f t="shared" si="2"/>
        <v>1.0514452085902921E-2</v>
      </c>
      <c r="H15" s="215">
        <v>12099636</v>
      </c>
      <c r="I15" s="41">
        <v>1</v>
      </c>
      <c r="J15" s="216">
        <v>0</v>
      </c>
      <c r="K15" s="42">
        <v>0</v>
      </c>
      <c r="L15" s="178">
        <f t="shared" si="0"/>
        <v>12099636</v>
      </c>
      <c r="M15" s="156">
        <f>IF(ISBLANK(L15),"  ",IF(L80&gt;0,L15/L80,IF(L15&gt;0,1,0)))</f>
        <v>9.7483467063941096E-3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7398159</v>
      </c>
      <c r="C17" s="42">
        <v>1</v>
      </c>
      <c r="D17" s="172">
        <v>0</v>
      </c>
      <c r="E17" s="42">
        <v>0</v>
      </c>
      <c r="F17" s="182">
        <f t="shared" si="1"/>
        <v>7398159</v>
      </c>
      <c r="G17" s="43">
        <f>IF(ISBLANK(F17),"  ",IF($F$80&gt;0,F17/$F$80,IF(F17&gt;0,1,0)))</f>
        <v>6.5687079889392925E-3</v>
      </c>
      <c r="H17" s="197">
        <v>7458245</v>
      </c>
      <c r="I17" s="41">
        <v>1</v>
      </c>
      <c r="J17" s="172">
        <v>0</v>
      </c>
      <c r="K17" s="42">
        <v>0</v>
      </c>
      <c r="L17" s="182">
        <f t="shared" si="0"/>
        <v>7458245</v>
      </c>
      <c r="M17" s="47">
        <f>IF(ISBLANK(L17),"  ",IF(L80&gt;0,L17/L80,IF(L17&gt;0,1,0)))</f>
        <v>6.0089045721069901E-3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3">
        <f t="shared" ref="G18:G80" si="3">IF(ISBLANK(F18),"  ",IF($F$80&gt;0,F18/$F$80,IF(F18&gt;0,1,0)))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82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750000</v>
      </c>
      <c r="C23" s="42">
        <v>1</v>
      </c>
      <c r="D23" s="172">
        <v>0</v>
      </c>
      <c r="E23" s="42">
        <v>0</v>
      </c>
      <c r="F23" s="182">
        <f t="shared" si="1"/>
        <v>750000</v>
      </c>
      <c r="G23" s="43">
        <f t="shared" si="3"/>
        <v>6.6591309969202728E-4</v>
      </c>
      <c r="H23" s="197">
        <v>750000</v>
      </c>
      <c r="I23" s="41">
        <v>1</v>
      </c>
      <c r="J23" s="172">
        <v>0</v>
      </c>
      <c r="K23" s="42">
        <v>0</v>
      </c>
      <c r="L23" s="182">
        <f t="shared" si="0"/>
        <v>750000</v>
      </c>
      <c r="M23" s="47">
        <f>IF(ISBLANK(L23),"  ",IF(L80&gt;0,L23/L80,IF(L23&gt;0,1,0)))</f>
        <v>6.0425454367351065E-4</v>
      </c>
      <c r="N23" s="24"/>
    </row>
    <row r="24" spans="1:14" ht="15" customHeight="1" x14ac:dyDescent="0.2">
      <c r="A24" s="52" t="s">
        <v>23</v>
      </c>
      <c r="B24" s="197">
        <v>3451512.37</v>
      </c>
      <c r="C24" s="42">
        <v>1</v>
      </c>
      <c r="D24" s="172">
        <v>0</v>
      </c>
      <c r="E24" s="42">
        <v>0</v>
      </c>
      <c r="F24" s="182">
        <f t="shared" si="1"/>
        <v>3451512.37</v>
      </c>
      <c r="G24" s="43">
        <f t="shared" si="3"/>
        <v>3.064543067909434E-3</v>
      </c>
      <c r="H24" s="197">
        <v>3655956</v>
      </c>
      <c r="I24" s="41">
        <v>1</v>
      </c>
      <c r="J24" s="172">
        <v>0</v>
      </c>
      <c r="K24" s="42">
        <v>0</v>
      </c>
      <c r="L24" s="182">
        <f t="shared" si="0"/>
        <v>3655956</v>
      </c>
      <c r="M24" s="47">
        <f>IF(ISBLANK(L24),"  ",IF(L80&gt;0,L24/L80,IF(L24&gt;0,1,0)))</f>
        <v>2.9455040326272445E-3</v>
      </c>
      <c r="N24" s="24"/>
    </row>
    <row r="25" spans="1:14" ht="15" customHeight="1" x14ac:dyDescent="0.2">
      <c r="A25" s="52" t="s">
        <v>24</v>
      </c>
      <c r="B25" s="197">
        <v>210000</v>
      </c>
      <c r="C25" s="42">
        <v>1</v>
      </c>
      <c r="D25" s="172">
        <v>0</v>
      </c>
      <c r="E25" s="42">
        <v>0</v>
      </c>
      <c r="F25" s="182">
        <f t="shared" si="1"/>
        <v>210000</v>
      </c>
      <c r="G25" s="43">
        <f t="shared" si="3"/>
        <v>1.8645566791376764E-4</v>
      </c>
      <c r="H25" s="197">
        <v>210000</v>
      </c>
      <c r="I25" s="41">
        <v>1</v>
      </c>
      <c r="J25" s="172">
        <v>0</v>
      </c>
      <c r="K25" s="42">
        <v>0</v>
      </c>
      <c r="L25" s="182">
        <f t="shared" si="0"/>
        <v>210000</v>
      </c>
      <c r="M25" s="47">
        <f>IF(ISBLANK(L25),"  ",IF(L80&gt;0,L25/L80,IF(L25&gt;0,1,0)))</f>
        <v>1.6919127222858298E-4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32473</v>
      </c>
      <c r="C35" s="42">
        <v>1</v>
      </c>
      <c r="D35" s="172">
        <v>0</v>
      </c>
      <c r="E35" s="42">
        <v>0</v>
      </c>
      <c r="F35" s="182">
        <f t="shared" ref="F35" si="4">D35+B35</f>
        <v>32473</v>
      </c>
      <c r="G35" s="43">
        <f t="shared" ref="G35" si="5">IF(ISBLANK(F35),"  ",IF($F$80&gt;0,F35/$F$80,IF(F35&gt;0,1,0)))</f>
        <v>2.8832261448398936E-5</v>
      </c>
      <c r="H35" s="197">
        <v>25435</v>
      </c>
      <c r="I35" s="41">
        <v>1</v>
      </c>
      <c r="J35" s="172">
        <v>0</v>
      </c>
      <c r="K35" s="42">
        <v>0</v>
      </c>
      <c r="L35" s="182">
        <f t="shared" ref="L35" si="6">J35+H35</f>
        <v>25435</v>
      </c>
      <c r="M35" s="47">
        <f>IF(ISBLANK(L35),"  ",IF(L81&gt;0,L35/L81,IF(L35&gt;0,1,0)))</f>
        <v>1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2">
        <v>0</v>
      </c>
      <c r="D37" s="172">
        <v>0</v>
      </c>
      <c r="E37" s="42">
        <v>0</v>
      </c>
      <c r="F37" s="182">
        <f t="shared" ref="F37" si="10">D37+B37</f>
        <v>0</v>
      </c>
      <c r="G37" s="43">
        <f t="shared" ref="G37" si="11">IF(ISBLANK(F37),"  ",IF($F$80&gt;0,F37/$F$80,IF(F37&gt;0,1,0)))</f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228"/>
      <c r="D38" s="172"/>
      <c r="E38" s="228"/>
      <c r="F38" s="182">
        <f t="shared" si="1"/>
        <v>0</v>
      </c>
      <c r="G38" s="229">
        <f t="shared" si="3"/>
        <v>0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28" t="s">
        <v>4</v>
      </c>
      <c r="D40" s="172"/>
      <c r="E40" s="228" t="s">
        <v>4</v>
      </c>
      <c r="F40" s="182">
        <f t="shared" si="1"/>
        <v>0</v>
      </c>
      <c r="G40" s="229">
        <f t="shared" si="3"/>
        <v>0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119388335.37</v>
      </c>
      <c r="C43" s="60">
        <v>1</v>
      </c>
      <c r="D43" s="204">
        <v>0</v>
      </c>
      <c r="E43" s="60">
        <v>0</v>
      </c>
      <c r="F43" s="161">
        <f t="shared" si="1"/>
        <v>119388335.37</v>
      </c>
      <c r="G43" s="154">
        <f t="shared" si="3"/>
        <v>0.10600300863107734</v>
      </c>
      <c r="H43" s="161">
        <v>132544490</v>
      </c>
      <c r="I43" s="41">
        <v>1</v>
      </c>
      <c r="J43" s="204">
        <v>0</v>
      </c>
      <c r="K43" s="60">
        <v>0</v>
      </c>
      <c r="L43" s="161">
        <f>L42+L41+L39+L36+L35+L34+L29+L28+L26+L27+L25+L24+L23+L22+L21+L20+L19+L18+L17+L16+L14+L13+L30+L31+L32+L33</f>
        <v>132544490</v>
      </c>
      <c r="M43" s="61">
        <f>IF(ISBLANK(L43),"  ",IF(L80&gt;0,L43/L80,IF(L43&gt;0,1,0)))</f>
        <v>0.1067874804285176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2" t="s">
        <v>4</v>
      </c>
      <c r="F44" s="182"/>
      <c r="G44" s="50"/>
      <c r="H44" s="162"/>
      <c r="I44" s="41" t="s">
        <v>4</v>
      </c>
      <c r="J44" s="172"/>
      <c r="K44" s="42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7732253</v>
      </c>
      <c r="C48" s="42">
        <v>1</v>
      </c>
      <c r="D48" s="172">
        <v>0</v>
      </c>
      <c r="E48" s="42">
        <v>0</v>
      </c>
      <c r="F48" s="183">
        <f t="shared" si="1"/>
        <v>7732253</v>
      </c>
      <c r="G48" s="43">
        <f t="shared" si="3"/>
        <v>6.8653447504439698E-3</v>
      </c>
      <c r="H48" s="197">
        <v>7764963</v>
      </c>
      <c r="I48" s="41">
        <v>1</v>
      </c>
      <c r="J48" s="172">
        <v>0</v>
      </c>
      <c r="K48" s="42">
        <v>0</v>
      </c>
      <c r="L48" s="183">
        <f>J48+H48</f>
        <v>7764963</v>
      </c>
      <c r="M48" s="47">
        <f>IF(ISBLANK(L48),"  ",IF(J80&gt;0,L48/J80,IF(L48&gt;0,1,0)))</f>
        <v>1.2898202248475826E-2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7732253</v>
      </c>
      <c r="C50" s="60">
        <v>1</v>
      </c>
      <c r="D50" s="176">
        <v>0</v>
      </c>
      <c r="E50" s="60">
        <v>0</v>
      </c>
      <c r="F50" s="184">
        <f t="shared" si="1"/>
        <v>7732253</v>
      </c>
      <c r="G50" s="154">
        <f t="shared" si="3"/>
        <v>6.8653447504439698E-3</v>
      </c>
      <c r="H50" s="166">
        <v>7764963</v>
      </c>
      <c r="I50" s="41">
        <v>1</v>
      </c>
      <c r="J50" s="176">
        <v>0</v>
      </c>
      <c r="K50" s="60">
        <v>0</v>
      </c>
      <c r="L50" s="184">
        <f>L49+L48+L47+L46+L45</f>
        <v>7764963</v>
      </c>
      <c r="M50" s="61">
        <f>IF(ISBLANK(L50),"  ",IF(L80&gt;0,L50/L80,IF(L50&gt;0,1,0)))</f>
        <v>6.2560188989422595E-3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12">D51+B51</f>
        <v>0</v>
      </c>
      <c r="G51" s="154">
        <f t="shared" ref="G51" si="13">IF(ISBLANK(F51),"  ",IF($F$80&gt;0,F51/$F$80,IF(F51&gt;0,1,0)))</f>
        <v>0</v>
      </c>
      <c r="H51" s="200">
        <v>0</v>
      </c>
      <c r="I51" s="41">
        <v>0</v>
      </c>
      <c r="J51" s="213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2" t="s">
        <v>4</v>
      </c>
      <c r="F53" s="180"/>
      <c r="G53" s="50"/>
      <c r="H53" s="165"/>
      <c r="I53" s="41" t="s">
        <v>4</v>
      </c>
      <c r="J53" s="175"/>
      <c r="K53" s="4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256410676.25</v>
      </c>
      <c r="C54" s="42">
        <v>0.90911114955757633</v>
      </c>
      <c r="D54" s="175">
        <v>25634788.02</v>
      </c>
      <c r="E54" s="42">
        <v>9.0888850442423744E-2</v>
      </c>
      <c r="F54" s="186">
        <f t="shared" si="1"/>
        <v>282045464.26999998</v>
      </c>
      <c r="G54" s="43">
        <f t="shared" si="3"/>
        <v>0.25042369248815016</v>
      </c>
      <c r="H54" s="165">
        <v>273836941</v>
      </c>
      <c r="I54" s="41">
        <v>0.88661114058833967</v>
      </c>
      <c r="J54" s="175">
        <v>35021056</v>
      </c>
      <c r="K54" s="42">
        <v>0.1133888594116603</v>
      </c>
      <c r="L54" s="186">
        <f t="shared" ref="L54:L70" si="14">J54+H54</f>
        <v>308857997</v>
      </c>
      <c r="M54" s="43">
        <f>IF(ISBLANK(L54),"  ",IF(L80&gt;0,L54/L80,IF(L54&gt;0,1,0)))</f>
        <v>0.24883846404953272</v>
      </c>
      <c r="N54" s="24"/>
    </row>
    <row r="55" spans="1:14" ht="15" customHeight="1" x14ac:dyDescent="0.2">
      <c r="A55" s="30" t="s">
        <v>48</v>
      </c>
      <c r="B55" s="162">
        <v>95314635.980000004</v>
      </c>
      <c r="C55" s="42">
        <v>1</v>
      </c>
      <c r="D55" s="172">
        <v>0</v>
      </c>
      <c r="E55" s="42">
        <v>0</v>
      </c>
      <c r="F55" s="187">
        <f t="shared" si="1"/>
        <v>95314635.980000004</v>
      </c>
      <c r="G55" s="43">
        <f t="shared" si="3"/>
        <v>8.4628352921945385E-2</v>
      </c>
      <c r="H55" s="162">
        <v>112061169</v>
      </c>
      <c r="I55" s="41">
        <v>1</v>
      </c>
      <c r="J55" s="172">
        <v>0</v>
      </c>
      <c r="K55" s="42">
        <v>0</v>
      </c>
      <c r="L55" s="187">
        <f t="shared" si="14"/>
        <v>112061169</v>
      </c>
      <c r="M55" s="47">
        <f>IF(ISBLANK(L55),"  ",IF(L80&gt;0,L55/L80,IF(L55&gt;0,1,0)))</f>
        <v>9.0284627383486887E-2</v>
      </c>
      <c r="N55" s="24"/>
    </row>
    <row r="56" spans="1:14" ht="15" customHeight="1" x14ac:dyDescent="0.2">
      <c r="A56" s="74" t="s">
        <v>49</v>
      </c>
      <c r="B56" s="201">
        <v>15698246.6</v>
      </c>
      <c r="C56" s="42">
        <v>1</v>
      </c>
      <c r="D56" s="206">
        <v>0</v>
      </c>
      <c r="E56" s="42">
        <v>0</v>
      </c>
      <c r="F56" s="188">
        <f t="shared" si="1"/>
        <v>15698246.6</v>
      </c>
      <c r="G56" s="43">
        <f t="shared" si="3"/>
        <v>1.3938224070847771E-2</v>
      </c>
      <c r="H56" s="201">
        <v>16364755</v>
      </c>
      <c r="I56" s="41">
        <v>1</v>
      </c>
      <c r="J56" s="206">
        <v>0</v>
      </c>
      <c r="K56" s="42">
        <v>0</v>
      </c>
      <c r="L56" s="188">
        <f t="shared" si="14"/>
        <v>16364755</v>
      </c>
      <c r="M56" s="47">
        <f>IF(ISBLANK(L56),"  ",IF(L80&gt;0,L56/L80,IF(L56&gt;0,1,0)))</f>
        <v>1.3184636753138404E-2</v>
      </c>
      <c r="N56" s="24"/>
    </row>
    <row r="57" spans="1:14" ht="15" customHeight="1" x14ac:dyDescent="0.2">
      <c r="A57" s="74" t="s">
        <v>50</v>
      </c>
      <c r="B57" s="201">
        <v>5314508.38</v>
      </c>
      <c r="C57" s="42">
        <v>1</v>
      </c>
      <c r="D57" s="206">
        <v>0</v>
      </c>
      <c r="E57" s="42">
        <v>0</v>
      </c>
      <c r="F57" s="188">
        <f t="shared" si="1"/>
        <v>5314508.38</v>
      </c>
      <c r="G57" s="43">
        <f t="shared" si="3"/>
        <v>4.7186676648867396E-3</v>
      </c>
      <c r="H57" s="201">
        <v>5525574</v>
      </c>
      <c r="I57" s="41">
        <v>1</v>
      </c>
      <c r="J57" s="206">
        <v>0</v>
      </c>
      <c r="K57" s="42">
        <v>0</v>
      </c>
      <c r="L57" s="188">
        <f t="shared" si="14"/>
        <v>5525574</v>
      </c>
      <c r="M57" s="47">
        <f>IF(ISBLANK(L57),"  ",IF(L80&gt;0,L57/L80,IF(L57&gt;0,1,0)))</f>
        <v>4.4518042612056198E-3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0</v>
      </c>
      <c r="E58" s="42">
        <v>0</v>
      </c>
      <c r="F58" s="188">
        <f t="shared" si="1"/>
        <v>0</v>
      </c>
      <c r="G58" s="43">
        <f t="shared" si="3"/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14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65889464.410000004</v>
      </c>
      <c r="C59" s="42">
        <v>0.69229045739472883</v>
      </c>
      <c r="D59" s="172">
        <v>29286575.799999997</v>
      </c>
      <c r="E59" s="42">
        <v>0.30770954260527117</v>
      </c>
      <c r="F59" s="187">
        <f t="shared" si="1"/>
        <v>95176040.210000008</v>
      </c>
      <c r="G59" s="43">
        <f t="shared" si="3"/>
        <v>8.4505295936872185E-2</v>
      </c>
      <c r="H59" s="162">
        <v>70083016</v>
      </c>
      <c r="I59" s="41">
        <v>0.69920091000753681</v>
      </c>
      <c r="J59" s="172">
        <v>30150000</v>
      </c>
      <c r="K59" s="42">
        <v>0.30079908999246319</v>
      </c>
      <c r="L59" s="187">
        <f t="shared" si="14"/>
        <v>100233016</v>
      </c>
      <c r="M59" s="47">
        <f>IF(ISBLANK(L59),"  ",IF(L80&gt;0,L59/L80,IF(L59&gt;0,1,0)))</f>
        <v>8.0755007125466266E-2</v>
      </c>
      <c r="N59" s="24"/>
    </row>
    <row r="60" spans="1:14" s="64" customFormat="1" ht="15" customHeight="1" x14ac:dyDescent="0.25">
      <c r="A60" s="70" t="s">
        <v>53</v>
      </c>
      <c r="B60" s="202">
        <v>438627531.62</v>
      </c>
      <c r="C60" s="42">
        <v>0.88872153432531242</v>
      </c>
      <c r="D60" s="176">
        <v>54921363.819999993</v>
      </c>
      <c r="E60" s="60">
        <v>0.11127846567468755</v>
      </c>
      <c r="F60" s="208">
        <f t="shared" si="1"/>
        <v>493548895.44</v>
      </c>
      <c r="G60" s="154">
        <f t="shared" si="3"/>
        <v>0.43821423308270224</v>
      </c>
      <c r="H60" s="202">
        <v>477871455</v>
      </c>
      <c r="I60" s="41">
        <v>0.87998903459696176</v>
      </c>
      <c r="J60" s="176">
        <v>65171056</v>
      </c>
      <c r="K60" s="60">
        <v>0.12001096540303821</v>
      </c>
      <c r="L60" s="208">
        <f t="shared" si="14"/>
        <v>543042511</v>
      </c>
      <c r="M60" s="61">
        <f>IF(ISBLANK(L60),"  ",IF(L80&gt;0,L60/L80,IF(L60&gt;0,1,0)))</f>
        <v>0.43751453957282987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4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4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2331270.39</v>
      </c>
      <c r="C63" s="42">
        <v>9.2559587082836473E-2</v>
      </c>
      <c r="D63" s="172">
        <v>22855427.859999999</v>
      </c>
      <c r="E63" s="42">
        <v>0.90744041291716349</v>
      </c>
      <c r="F63" s="182">
        <f t="shared" si="1"/>
        <v>25186698.25</v>
      </c>
      <c r="G63" s="43">
        <f t="shared" si="3"/>
        <v>2.2362869736887014E-2</v>
      </c>
      <c r="H63" s="197">
        <v>917737</v>
      </c>
      <c r="I63" s="41">
        <v>3.8596482079013658E-2</v>
      </c>
      <c r="J63" s="172">
        <v>22860000</v>
      </c>
      <c r="K63" s="42">
        <v>0.96140351792098633</v>
      </c>
      <c r="L63" s="182">
        <f t="shared" si="14"/>
        <v>23777737</v>
      </c>
      <c r="M63" s="47">
        <f>IF(ISBLANK(L63),"  ",IF(L80&gt;0,L63/L80,IF(L63&gt;0,1,0)))</f>
        <v>1.9157074160698333E-2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40984333.579999998</v>
      </c>
      <c r="E64" s="42">
        <v>1</v>
      </c>
      <c r="F64" s="183">
        <f t="shared" si="1"/>
        <v>40984333.579999998</v>
      </c>
      <c r="G64" s="43">
        <f t="shared" si="3"/>
        <v>3.6389339484093119E-2</v>
      </c>
      <c r="H64" s="160">
        <v>0</v>
      </c>
      <c r="I64" s="41">
        <v>0</v>
      </c>
      <c r="J64" s="171">
        <v>41000000</v>
      </c>
      <c r="K64" s="42">
        <v>1</v>
      </c>
      <c r="L64" s="183">
        <f t="shared" si="14"/>
        <v>41000000</v>
      </c>
      <c r="M64" s="47">
        <f>IF(ISBLANK(L64),"  ",IF(L80&gt;0,L64/L80,IF(L64&gt;0,1,0)))</f>
        <v>3.3032581720818584E-2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4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98914843</v>
      </c>
      <c r="E66" s="42">
        <v>1</v>
      </c>
      <c r="F66" s="182">
        <f t="shared" si="1"/>
        <v>98914843</v>
      </c>
      <c r="G66" s="43">
        <f t="shared" si="3"/>
        <v>8.7824919610240304E-2</v>
      </c>
      <c r="H66" s="197">
        <v>0</v>
      </c>
      <c r="I66" s="41">
        <v>0</v>
      </c>
      <c r="J66" s="172">
        <v>141768000</v>
      </c>
      <c r="K66" s="42">
        <v>1</v>
      </c>
      <c r="L66" s="182">
        <f t="shared" si="14"/>
        <v>141768000</v>
      </c>
      <c r="M66" s="47">
        <f>IF(ISBLANK(L66),"  ",IF(L80&gt;0,L66/L80,IF(L66&gt;0,1,0)))</f>
        <v>0.11421861086334169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106924746.33000001</v>
      </c>
      <c r="E67" s="42">
        <v>1</v>
      </c>
      <c r="F67" s="182">
        <f t="shared" si="1"/>
        <v>106924746.33000001</v>
      </c>
      <c r="G67" s="43">
        <f t="shared" si="3"/>
        <v>9.493678568319204E-2</v>
      </c>
      <c r="H67" s="197">
        <v>0</v>
      </c>
      <c r="I67" s="41">
        <v>0</v>
      </c>
      <c r="J67" s="172">
        <v>120219958</v>
      </c>
      <c r="K67" s="42">
        <v>1</v>
      </c>
      <c r="L67" s="182">
        <f t="shared" si="14"/>
        <v>120219958</v>
      </c>
      <c r="M67" s="47">
        <f>IF(ISBLANK(L67),"  ",IF(L80&gt;0,L67/L80,IF(L67&gt;0,1,0)))</f>
        <v>9.6857941148984827E-2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9788047.4600000009</v>
      </c>
      <c r="E68" s="42">
        <v>1</v>
      </c>
      <c r="F68" s="182">
        <f t="shared" si="1"/>
        <v>9788047.4600000009</v>
      </c>
      <c r="G68" s="43">
        <f t="shared" si="3"/>
        <v>8.6906520320283662E-3</v>
      </c>
      <c r="H68" s="197">
        <v>0</v>
      </c>
      <c r="I68" s="41">
        <v>0</v>
      </c>
      <c r="J68" s="172">
        <v>3800000</v>
      </c>
      <c r="K68" s="42">
        <v>1</v>
      </c>
      <c r="L68" s="182">
        <f t="shared" si="14"/>
        <v>3800000</v>
      </c>
      <c r="M68" s="47">
        <f>IF(ISBLANK(L68),"  ",IF(L80&gt;0,L68/L80,IF(L68&gt;0,1,0)))</f>
        <v>3.061556354612454E-3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39212491.989999995</v>
      </c>
      <c r="E69" s="42">
        <v>1</v>
      </c>
      <c r="F69" s="182">
        <f t="shared" si="1"/>
        <v>39212491.989999995</v>
      </c>
      <c r="G69" s="43">
        <f t="shared" si="3"/>
        <v>3.4816149450279582E-2</v>
      </c>
      <c r="H69" s="197">
        <v>0</v>
      </c>
      <c r="I69" s="41">
        <v>0</v>
      </c>
      <c r="J69" s="172">
        <v>39280000</v>
      </c>
      <c r="K69" s="42">
        <v>1</v>
      </c>
      <c r="L69" s="182">
        <f t="shared" si="14"/>
        <v>39280000</v>
      </c>
      <c r="M69" s="47">
        <f>IF(ISBLANK(L69),"  ",IF(L80&gt;0,L69/L80,IF(L69&gt;0,1,0)))</f>
        <v>3.1646824633994E-2</v>
      </c>
      <c r="N69" s="24"/>
    </row>
    <row r="70" spans="1:14" ht="15" customHeight="1" x14ac:dyDescent="0.2">
      <c r="A70" s="67" t="s">
        <v>63</v>
      </c>
      <c r="B70" s="197">
        <v>13019418.59</v>
      </c>
      <c r="C70" s="42">
        <v>0.3102894332057497</v>
      </c>
      <c r="D70" s="172">
        <v>28939530.690000001</v>
      </c>
      <c r="E70" s="42">
        <v>0.68971056679425025</v>
      </c>
      <c r="F70" s="182">
        <f t="shared" si="1"/>
        <v>41958949.280000001</v>
      </c>
      <c r="G70" s="43">
        <f t="shared" si="3"/>
        <v>3.7254685299820477E-2</v>
      </c>
      <c r="H70" s="197">
        <v>20081117</v>
      </c>
      <c r="I70" s="41">
        <v>0.44230447017415891</v>
      </c>
      <c r="J70" s="172">
        <v>25320000</v>
      </c>
      <c r="K70" s="42">
        <v>0.55769552982584103</v>
      </c>
      <c r="L70" s="182">
        <f t="shared" si="14"/>
        <v>45401117</v>
      </c>
      <c r="M70" s="47">
        <f>IF(ISBLANK(L70),"  ",IF(L80&gt;0,L70/L80,IF(L70&gt;0,1,0)))</f>
        <v>3.6578441646803558E-2</v>
      </c>
      <c r="N70" s="24"/>
    </row>
    <row r="71" spans="1:14" s="64" customFormat="1" ht="15" customHeight="1" x14ac:dyDescent="0.25">
      <c r="A71" s="78" t="s">
        <v>64</v>
      </c>
      <c r="B71" s="166">
        <v>453978220.60000002</v>
      </c>
      <c r="C71" s="60">
        <v>0.53002702540744107</v>
      </c>
      <c r="D71" s="176">
        <v>402540784.73000002</v>
      </c>
      <c r="E71" s="60">
        <v>0.46997297459255905</v>
      </c>
      <c r="F71" s="166">
        <f t="shared" si="1"/>
        <v>856519005.33000004</v>
      </c>
      <c r="G71" s="43">
        <f t="shared" si="3"/>
        <v>0.76048963437924322</v>
      </c>
      <c r="H71" s="166">
        <v>498870309</v>
      </c>
      <c r="I71" s="41">
        <v>0.52058422965440887</v>
      </c>
      <c r="J71" s="176">
        <v>459419014</v>
      </c>
      <c r="K71" s="60">
        <v>0.47941577034559113</v>
      </c>
      <c r="L71" s="166">
        <f>L70+L69+L68+L67+L66+L65+L64+L63+L62+L61+L60</f>
        <v>958289323</v>
      </c>
      <c r="M71" s="61">
        <f>IF(ISBLANK(L71),"  ",IF(L80&gt;0,L71/L80,IF(L71&gt;0,1,0)))</f>
        <v>0.77206757010208327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2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0"/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34809167</v>
      </c>
      <c r="E76" s="42">
        <v>1</v>
      </c>
      <c r="F76" s="181">
        <f t="shared" si="1"/>
        <v>34809167</v>
      </c>
      <c r="G76" s="43">
        <f t="shared" si="3"/>
        <v>3.0906507059556568E-2</v>
      </c>
      <c r="H76" s="196">
        <v>0</v>
      </c>
      <c r="I76" s="41">
        <v>0</v>
      </c>
      <c r="J76" s="175">
        <v>34800000</v>
      </c>
      <c r="K76" s="42">
        <v>1</v>
      </c>
      <c r="L76" s="181">
        <f>J76+H76</f>
        <v>34800000</v>
      </c>
      <c r="M76" s="43">
        <f>IF(ISBLANK(L76),"  ",IF(L80&gt;0,L76/L80,IF(L76&gt;0,1,0)))</f>
        <v>2.8037410826450896E-2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107824322.59999999</v>
      </c>
      <c r="E77" s="42">
        <v>1</v>
      </c>
      <c r="F77" s="182">
        <f t="shared" si="1"/>
        <v>107824322.59999999</v>
      </c>
      <c r="G77" s="43">
        <f t="shared" si="3"/>
        <v>9.5735505179678812E-2</v>
      </c>
      <c r="H77" s="197">
        <v>0</v>
      </c>
      <c r="I77" s="41">
        <v>0</v>
      </c>
      <c r="J77" s="172">
        <v>107800000</v>
      </c>
      <c r="K77" s="42">
        <v>1</v>
      </c>
      <c r="L77" s="182">
        <f>J77+H77</f>
        <v>107800000</v>
      </c>
      <c r="M77" s="47">
        <f>IF(ISBLANK(L77),"  ",IF(L80&gt;0,L77/L80,IF(L77&gt;0,1,0)))</f>
        <v>8.6851519744005928E-2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142633489.59999999</v>
      </c>
      <c r="E78" s="60">
        <v>1</v>
      </c>
      <c r="F78" s="191">
        <f t="shared" si="1"/>
        <v>142633489.59999999</v>
      </c>
      <c r="G78" s="154">
        <f t="shared" si="3"/>
        <v>0.12664201223923538</v>
      </c>
      <c r="H78" s="167">
        <v>0</v>
      </c>
      <c r="I78" s="41">
        <v>0</v>
      </c>
      <c r="J78" s="177">
        <v>142600000</v>
      </c>
      <c r="K78" s="60">
        <v>1</v>
      </c>
      <c r="L78" s="191">
        <f>L77+L76+L75+L74+L73</f>
        <v>142600000</v>
      </c>
      <c r="M78" s="61">
        <f>IF(ISBLANK(L78),"  ",IF(L80&gt;0,L78/L80,IF(L78&gt;0,1,0)))</f>
        <v>0.11488893057045683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581098808.97000003</v>
      </c>
      <c r="C80" s="83">
        <v>0.51594841214474407</v>
      </c>
      <c r="D80" s="168">
        <v>545174274.33000004</v>
      </c>
      <c r="E80" s="83">
        <v>0.48405158785525604</v>
      </c>
      <c r="F80" s="168">
        <f>F78+F71+F50+F43+F52+F51+F79</f>
        <v>1126273083.3000002</v>
      </c>
      <c r="G80" s="83">
        <f t="shared" si="3"/>
        <v>1</v>
      </c>
      <c r="H80" s="168">
        <v>639179762</v>
      </c>
      <c r="I80" s="83">
        <v>0.51496970055020419</v>
      </c>
      <c r="J80" s="168">
        <v>602019014</v>
      </c>
      <c r="K80" s="83">
        <v>0.48503029944979581</v>
      </c>
      <c r="L80" s="168">
        <f>SUM(L43,L50:L52,L71,L78:L79)</f>
        <v>1241198776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85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H39" sqref="H39:K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111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2463950</v>
      </c>
      <c r="C13" s="42">
        <v>1</v>
      </c>
      <c r="D13" s="169">
        <v>0</v>
      </c>
      <c r="E13" s="42">
        <v>0</v>
      </c>
      <c r="F13" s="178">
        <f>D13+B13</f>
        <v>2463950</v>
      </c>
      <c r="G13" s="43">
        <f>IF(ISBLANK(F13),"  ",IF($F$80&gt;0,F13/$F$80,IF(F13&gt;0,1,0)))</f>
        <v>6.4962746122626286E-2</v>
      </c>
      <c r="H13" s="158">
        <v>5868185</v>
      </c>
      <c r="I13" s="41">
        <v>1</v>
      </c>
      <c r="J13" s="169">
        <v>0</v>
      </c>
      <c r="K13" s="42">
        <v>0</v>
      </c>
      <c r="L13" s="178">
        <f t="shared" ref="L13:L34" si="0">J13+H13</f>
        <v>5868185</v>
      </c>
      <c r="M13" s="44">
        <f>IF(ISBLANK(L13),"  ",IF(L80&gt;0,L13/L80,IF(L13&gt;0,1,0)))</f>
        <v>0.13062070055140099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229070</v>
      </c>
      <c r="C15" s="42">
        <v>1</v>
      </c>
      <c r="D15" s="172">
        <v>0</v>
      </c>
      <c r="E15" s="42">
        <v>0</v>
      </c>
      <c r="F15" s="180">
        <f t="shared" si="1"/>
        <v>229070</v>
      </c>
      <c r="G15" s="43">
        <f t="shared" si="2"/>
        <v>6.0394960345420984E-3</v>
      </c>
      <c r="H15" s="162">
        <v>230930</v>
      </c>
      <c r="I15" s="41">
        <v>1</v>
      </c>
      <c r="J15" s="172">
        <v>0</v>
      </c>
      <c r="K15" s="42">
        <v>0</v>
      </c>
      <c r="L15" s="180">
        <f t="shared" si="0"/>
        <v>230930</v>
      </c>
      <c r="M15" s="50">
        <f>IF(ISBLANK(L15),"  ",IF(L80&gt;0,L15/L80,IF(L15&gt;0,1,0)))</f>
        <v>5.1403011967644215E-3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229070</v>
      </c>
      <c r="C17" s="42">
        <v>1</v>
      </c>
      <c r="D17" s="172">
        <v>0</v>
      </c>
      <c r="E17" s="42">
        <v>0</v>
      </c>
      <c r="F17" s="182">
        <f t="shared" si="1"/>
        <v>229070</v>
      </c>
      <c r="G17" s="43">
        <f>IF(ISBLANK(F17),"  ",IF($F$80&gt;0,F17/$F$80,IF(F17&gt;0,1,0)))</f>
        <v>6.0394960345420984E-3</v>
      </c>
      <c r="H17" s="197">
        <v>230930</v>
      </c>
      <c r="I17" s="41">
        <v>1</v>
      </c>
      <c r="J17" s="172">
        <v>0</v>
      </c>
      <c r="K17" s="42">
        <v>0</v>
      </c>
      <c r="L17" s="182">
        <f t="shared" si="0"/>
        <v>230930</v>
      </c>
      <c r="M17" s="47">
        <f>IF(ISBLANK(L17),"  ",IF(L80&gt;0,L17/L80,IF(L17&gt;0,1,0)))</f>
        <v>5.1403011967644215E-3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3">
        <f t="shared" ref="G18:G80" si="3">IF(ISBLANK(F18),"  ",IF($F$80&gt;0,F18/$F$80,IF(F18&gt;0,1,0)))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30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>
        <f t="shared" si="1"/>
        <v>0</v>
      </c>
      <c r="G38" s="226">
        <f t="shared" si="3"/>
        <v>0</v>
      </c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28" t="s">
        <v>4</v>
      </c>
      <c r="D40" s="172"/>
      <c r="E40" s="228" t="s">
        <v>4</v>
      </c>
      <c r="F40" s="182">
        <f t="shared" si="1"/>
        <v>0</v>
      </c>
      <c r="G40" s="229">
        <f t="shared" si="3"/>
        <v>0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2693020</v>
      </c>
      <c r="C43" s="60">
        <v>1</v>
      </c>
      <c r="D43" s="204">
        <v>0</v>
      </c>
      <c r="E43" s="60">
        <v>0</v>
      </c>
      <c r="F43" s="161">
        <f t="shared" si="1"/>
        <v>2693020</v>
      </c>
      <c r="G43" s="154">
        <f t="shared" si="3"/>
        <v>7.1002242157168383E-2</v>
      </c>
      <c r="H43" s="161">
        <v>6099115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6099115</v>
      </c>
      <c r="M43" s="61">
        <f>IF(ISBLANK(L43),"  ",IF(L80&gt;0,L43/L80,IF(L43&gt;0,1,0)))</f>
        <v>0.13576100174816538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0"/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10">D51+B51</f>
        <v>0</v>
      </c>
      <c r="G51" s="154">
        <f t="shared" ref="G51" si="11">IF(ISBLANK(F51),"  ",IF($F$80&gt;0,F51/$F$80,IF(F51&gt;0,1,0)))</f>
        <v>0</v>
      </c>
      <c r="H51" s="200">
        <v>0</v>
      </c>
      <c r="I51" s="41">
        <v>0</v>
      </c>
      <c r="J51" s="213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50"/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16335979</v>
      </c>
      <c r="C54" s="42">
        <v>1</v>
      </c>
      <c r="D54" s="175">
        <v>0</v>
      </c>
      <c r="E54" s="42">
        <v>0</v>
      </c>
      <c r="F54" s="186">
        <f t="shared" si="1"/>
        <v>16335979</v>
      </c>
      <c r="G54" s="43">
        <f t="shared" si="3"/>
        <v>0.43070275632279648</v>
      </c>
      <c r="H54" s="165">
        <v>18780375</v>
      </c>
      <c r="I54" s="41">
        <v>1</v>
      </c>
      <c r="J54" s="175">
        <v>0</v>
      </c>
      <c r="K54" s="42">
        <v>0</v>
      </c>
      <c r="L54" s="186">
        <f t="shared" ref="L54:L70" si="12">J54+H54</f>
        <v>18780375</v>
      </c>
      <c r="M54" s="43">
        <f>IF(ISBLANK(L54),"  ",IF(L80&gt;0,L54/L80,IF(L54&gt;0,1,0)))</f>
        <v>0.4180348334481645</v>
      </c>
      <c r="N54" s="24"/>
    </row>
    <row r="55" spans="1:14" ht="15" customHeight="1" x14ac:dyDescent="0.2">
      <c r="A55" s="30" t="s">
        <v>48</v>
      </c>
      <c r="B55" s="162">
        <v>278422</v>
      </c>
      <c r="C55" s="42">
        <v>1</v>
      </c>
      <c r="D55" s="172">
        <v>0</v>
      </c>
      <c r="E55" s="42">
        <v>0</v>
      </c>
      <c r="F55" s="187">
        <f t="shared" si="1"/>
        <v>278422</v>
      </c>
      <c r="G55" s="43">
        <f t="shared" si="3"/>
        <v>7.3406756228632302E-3</v>
      </c>
      <c r="H55" s="162">
        <v>150000</v>
      </c>
      <c r="I55" s="41">
        <v>1</v>
      </c>
      <c r="J55" s="172">
        <v>0</v>
      </c>
      <c r="K55" s="42">
        <v>0</v>
      </c>
      <c r="L55" s="187">
        <f t="shared" si="12"/>
        <v>150000</v>
      </c>
      <c r="M55" s="47">
        <f>IF(ISBLANK(L55),"  ",IF(L80&gt;0,L55/L80,IF(L55&gt;0,1,0)))</f>
        <v>3.338869698673465E-3</v>
      </c>
      <c r="N55" s="24"/>
    </row>
    <row r="56" spans="1:14" ht="15" customHeight="1" x14ac:dyDescent="0.2">
      <c r="A56" s="74" t="s">
        <v>49</v>
      </c>
      <c r="B56" s="201">
        <v>495165</v>
      </c>
      <c r="C56" s="42">
        <v>1</v>
      </c>
      <c r="D56" s="206">
        <v>0</v>
      </c>
      <c r="E56" s="42">
        <v>0</v>
      </c>
      <c r="F56" s="188">
        <f t="shared" si="1"/>
        <v>495165</v>
      </c>
      <c r="G56" s="43">
        <f t="shared" si="3"/>
        <v>1.3055166778469629E-2</v>
      </c>
      <c r="H56" s="201">
        <v>500000</v>
      </c>
      <c r="I56" s="41">
        <v>1</v>
      </c>
      <c r="J56" s="206">
        <v>0</v>
      </c>
      <c r="K56" s="42">
        <v>0</v>
      </c>
      <c r="L56" s="188">
        <f t="shared" si="12"/>
        <v>500000</v>
      </c>
      <c r="M56" s="47">
        <f>IF(ISBLANK(L56),"  ",IF(L80&gt;0,L56/L80,IF(L56&gt;0,1,0)))</f>
        <v>1.1129565662244883E-2</v>
      </c>
      <c r="N56" s="24"/>
    </row>
    <row r="57" spans="1:14" ht="15" customHeight="1" x14ac:dyDescent="0.2">
      <c r="A57" s="74" t="s">
        <v>50</v>
      </c>
      <c r="B57" s="201">
        <v>201199</v>
      </c>
      <c r="C57" s="42">
        <v>1</v>
      </c>
      <c r="D57" s="206">
        <v>0</v>
      </c>
      <c r="E57" s="42">
        <v>0</v>
      </c>
      <c r="F57" s="188">
        <f t="shared" si="1"/>
        <v>201199</v>
      </c>
      <c r="G57" s="43">
        <f t="shared" si="3"/>
        <v>5.3046691520226815E-3</v>
      </c>
      <c r="H57" s="201">
        <v>200000</v>
      </c>
      <c r="I57" s="41">
        <v>1</v>
      </c>
      <c r="J57" s="206">
        <v>0</v>
      </c>
      <c r="K57" s="42">
        <v>0</v>
      </c>
      <c r="L57" s="188">
        <f t="shared" si="12"/>
        <v>200000</v>
      </c>
      <c r="M57" s="47">
        <f>IF(ISBLANK(L57),"  ",IF(L80&gt;0,L57/L80,IF(L57&gt;0,1,0)))</f>
        <v>4.4518262648979533E-3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1067894</v>
      </c>
      <c r="E58" s="42">
        <v>1</v>
      </c>
      <c r="F58" s="188">
        <f t="shared" si="1"/>
        <v>1067894</v>
      </c>
      <c r="G58" s="43">
        <f t="shared" si="3"/>
        <v>2.8155330590261925E-2</v>
      </c>
      <c r="H58" s="201">
        <v>0</v>
      </c>
      <c r="I58" s="41">
        <v>0</v>
      </c>
      <c r="J58" s="206">
        <v>1065000</v>
      </c>
      <c r="K58" s="42">
        <v>1</v>
      </c>
      <c r="L58" s="188">
        <f t="shared" si="12"/>
        <v>1065000</v>
      </c>
      <c r="M58" s="47">
        <f>IF(ISBLANK(L58),"  ",IF(L80&gt;0,L58/L80,IF(L58&gt;0,1,0)))</f>
        <v>2.37059748605816E-2</v>
      </c>
      <c r="N58" s="24"/>
    </row>
    <row r="59" spans="1:14" ht="15" customHeight="1" x14ac:dyDescent="0.2">
      <c r="A59" s="30" t="s">
        <v>52</v>
      </c>
      <c r="B59" s="162">
        <v>2122917</v>
      </c>
      <c r="C59" s="42">
        <v>0.56650760425428348</v>
      </c>
      <c r="D59" s="172">
        <v>1624459</v>
      </c>
      <c r="E59" s="42">
        <v>0.43349239574571646</v>
      </c>
      <c r="F59" s="187">
        <f t="shared" si="1"/>
        <v>3747376</v>
      </c>
      <c r="G59" s="43">
        <f t="shared" si="3"/>
        <v>9.8800639507304444E-2</v>
      </c>
      <c r="H59" s="162">
        <v>2125650</v>
      </c>
      <c r="I59" s="41">
        <v>0.55832282256331811</v>
      </c>
      <c r="J59" s="172">
        <v>1681556</v>
      </c>
      <c r="K59" s="42">
        <v>0.44167717743668189</v>
      </c>
      <c r="L59" s="187">
        <f t="shared" si="12"/>
        <v>3807206</v>
      </c>
      <c r="M59" s="47">
        <f>IF(ISBLANK(L59),"  ",IF(L80&gt;0,L59/L80,IF(L59&gt;0,1,0)))</f>
        <v>8.474509833338538E-2</v>
      </c>
      <c r="N59" s="24"/>
    </row>
    <row r="60" spans="1:14" s="64" customFormat="1" ht="15" customHeight="1" x14ac:dyDescent="0.25">
      <c r="A60" s="70" t="s">
        <v>53</v>
      </c>
      <c r="B60" s="202">
        <v>19433682</v>
      </c>
      <c r="C60" s="42">
        <v>0.87831742108335276</v>
      </c>
      <c r="D60" s="176">
        <v>2692353</v>
      </c>
      <c r="E60" s="60">
        <v>0.12168257891664729</v>
      </c>
      <c r="F60" s="187">
        <f t="shared" si="1"/>
        <v>22126035</v>
      </c>
      <c r="G60" s="43">
        <f t="shared" si="3"/>
        <v>0.58335923797371836</v>
      </c>
      <c r="H60" s="202">
        <v>21756025</v>
      </c>
      <c r="I60" s="41">
        <v>0.88790748207301096</v>
      </c>
      <c r="J60" s="176">
        <v>2746556</v>
      </c>
      <c r="K60" s="60">
        <v>0.112092517926989</v>
      </c>
      <c r="L60" s="187">
        <f t="shared" si="12"/>
        <v>24502581</v>
      </c>
      <c r="M60" s="61">
        <f>IF(ISBLANK(L60),"  ",IF(L80&gt;0,L60/L80,IF(L60&gt;0,1,0)))</f>
        <v>0.54540616826794774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2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2">
        <v>0</v>
      </c>
      <c r="D63" s="172">
        <v>800</v>
      </c>
      <c r="E63" s="42">
        <v>1</v>
      </c>
      <c r="F63" s="182">
        <f t="shared" si="1"/>
        <v>800</v>
      </c>
      <c r="G63" s="43">
        <f t="shared" si="3"/>
        <v>2.1092228697051901E-5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12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352023</v>
      </c>
      <c r="E64" s="42">
        <v>1</v>
      </c>
      <c r="F64" s="183">
        <f t="shared" si="1"/>
        <v>352023</v>
      </c>
      <c r="G64" s="43">
        <f t="shared" si="3"/>
        <v>9.2811870282778763E-3</v>
      </c>
      <c r="H64" s="160">
        <v>0</v>
      </c>
      <c r="I64" s="41">
        <v>0</v>
      </c>
      <c r="J64" s="171">
        <v>600000</v>
      </c>
      <c r="K64" s="42">
        <v>1</v>
      </c>
      <c r="L64" s="183">
        <f t="shared" si="12"/>
        <v>600000</v>
      </c>
      <c r="M64" s="47">
        <f>IF(ISBLANK(L64),"  ",IF(L80&gt;0,L64/L80,IF(L64&gt;0,1,0)))</f>
        <v>1.335547879469386E-2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68334</v>
      </c>
      <c r="E66" s="42">
        <v>1</v>
      </c>
      <c r="F66" s="182">
        <f t="shared" si="1"/>
        <v>68334</v>
      </c>
      <c r="G66" s="43">
        <f t="shared" si="3"/>
        <v>1.8016454447304306E-3</v>
      </c>
      <c r="H66" s="197">
        <v>0</v>
      </c>
      <c r="I66" s="41">
        <v>0</v>
      </c>
      <c r="J66" s="172">
        <v>76500</v>
      </c>
      <c r="K66" s="42">
        <v>1</v>
      </c>
      <c r="L66" s="182">
        <f t="shared" si="12"/>
        <v>76500</v>
      </c>
      <c r="M66" s="47">
        <f>IF(ISBLANK(L66),"  ",IF(L80&gt;0,L66/L80,IF(L66&gt;0,1,0)))</f>
        <v>1.7028235463234672E-3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1447581.38</v>
      </c>
      <c r="E67" s="42">
        <v>1</v>
      </c>
      <c r="F67" s="182">
        <f t="shared" si="1"/>
        <v>1447581.38</v>
      </c>
      <c r="G67" s="43">
        <f t="shared" si="3"/>
        <v>3.8165896905692484E-2</v>
      </c>
      <c r="H67" s="197">
        <v>0</v>
      </c>
      <c r="I67" s="41">
        <v>0</v>
      </c>
      <c r="J67" s="172">
        <v>2069187</v>
      </c>
      <c r="K67" s="42">
        <v>1</v>
      </c>
      <c r="L67" s="182">
        <f t="shared" si="12"/>
        <v>2069187</v>
      </c>
      <c r="M67" s="47">
        <f>IF(ISBLANK(L67),"  ",IF(L80&gt;0,L67/L80,IF(L67&gt;0,1,0)))</f>
        <v>4.6058305167927006E-2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335980</v>
      </c>
      <c r="E68" s="42">
        <v>1</v>
      </c>
      <c r="F68" s="182">
        <f t="shared" si="1"/>
        <v>335980</v>
      </c>
      <c r="G68" s="43">
        <f t="shared" si="3"/>
        <v>8.8582087470443719E-3</v>
      </c>
      <c r="H68" s="197">
        <v>0</v>
      </c>
      <c r="I68" s="41">
        <v>0</v>
      </c>
      <c r="J68" s="172">
        <v>100000</v>
      </c>
      <c r="K68" s="42">
        <v>1</v>
      </c>
      <c r="L68" s="182">
        <f t="shared" si="12"/>
        <v>100000</v>
      </c>
      <c r="M68" s="47">
        <f>IF(ISBLANK(L68),"  ",IF(L80&gt;0,L68/L80,IF(L68&gt;0,1,0)))</f>
        <v>2.2259131324489766E-3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717902</v>
      </c>
      <c r="E69" s="42">
        <v>1</v>
      </c>
      <c r="F69" s="182">
        <f t="shared" si="1"/>
        <v>717902</v>
      </c>
      <c r="G69" s="43">
        <f t="shared" si="3"/>
        <v>1.8927691457588693E-2</v>
      </c>
      <c r="H69" s="197">
        <v>0</v>
      </c>
      <c r="I69" s="41">
        <v>0</v>
      </c>
      <c r="J69" s="172">
        <v>1000000</v>
      </c>
      <c r="K69" s="42">
        <v>1</v>
      </c>
      <c r="L69" s="182">
        <f t="shared" si="12"/>
        <v>1000000</v>
      </c>
      <c r="M69" s="47">
        <f>IF(ISBLANK(L69),"  ",IF(L80&gt;0,L69/L80,IF(L69&gt;0,1,0)))</f>
        <v>2.2259131324489766E-2</v>
      </c>
      <c r="N69" s="24"/>
    </row>
    <row r="70" spans="1:14" ht="15" customHeight="1" x14ac:dyDescent="0.2">
      <c r="A70" s="67" t="s">
        <v>63</v>
      </c>
      <c r="B70" s="197">
        <v>41067</v>
      </c>
      <c r="C70" s="42">
        <v>0.27274357441721458</v>
      </c>
      <c r="D70" s="172">
        <v>109503</v>
      </c>
      <c r="E70" s="42">
        <v>0.72725642558278547</v>
      </c>
      <c r="F70" s="182">
        <f t="shared" si="1"/>
        <v>150570</v>
      </c>
      <c r="G70" s="43">
        <f t="shared" si="3"/>
        <v>3.969821093643881E-3</v>
      </c>
      <c r="H70" s="197">
        <v>29000</v>
      </c>
      <c r="I70" s="41">
        <v>0.16292134831460675</v>
      </c>
      <c r="J70" s="172">
        <v>149000</v>
      </c>
      <c r="K70" s="42">
        <v>0.8370786516853933</v>
      </c>
      <c r="L70" s="182">
        <f t="shared" si="12"/>
        <v>178000</v>
      </c>
      <c r="M70" s="47">
        <f>IF(ISBLANK(L70),"  ",IF(L80&gt;0,L70/L80,IF(L70&gt;0,1,0)))</f>
        <v>3.9621253757591785E-3</v>
      </c>
      <c r="N70" s="24"/>
    </row>
    <row r="71" spans="1:14" s="64" customFormat="1" ht="15" customHeight="1" x14ac:dyDescent="0.25">
      <c r="A71" s="78" t="s">
        <v>64</v>
      </c>
      <c r="B71" s="166">
        <v>19474749</v>
      </c>
      <c r="C71" s="60">
        <v>0.77283125597410729</v>
      </c>
      <c r="D71" s="176">
        <v>5724476.3799999999</v>
      </c>
      <c r="E71" s="60">
        <v>0.22716874402589277</v>
      </c>
      <c r="F71" s="166">
        <f t="shared" si="1"/>
        <v>25199225.379999999</v>
      </c>
      <c r="G71" s="43">
        <f t="shared" si="3"/>
        <v>0.66438478087939312</v>
      </c>
      <c r="H71" s="166">
        <v>21785025</v>
      </c>
      <c r="I71" s="41">
        <v>0.763682967572204</v>
      </c>
      <c r="J71" s="176">
        <v>6741243</v>
      </c>
      <c r="K71" s="60">
        <v>0.23631703242779603</v>
      </c>
      <c r="L71" s="166">
        <f>L70+L69+L68+L67+L66+L65+L64+L63+L62+L61+L60</f>
        <v>28526268</v>
      </c>
      <c r="M71" s="61">
        <f>IF(ISBLANK(L71),"  ",IF(L80&gt;0,L71/L80,IF(L71&gt;0,1,0)))</f>
        <v>0.63496994560958997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0"/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7062418</v>
      </c>
      <c r="E76" s="42">
        <v>1</v>
      </c>
      <c r="F76" s="181">
        <f t="shared" si="1"/>
        <v>7062418</v>
      </c>
      <c r="G76" s="43">
        <f t="shared" si="3"/>
        <v>0.18620266951271985</v>
      </c>
      <c r="H76" s="196">
        <v>0</v>
      </c>
      <c r="I76" s="41">
        <v>0</v>
      </c>
      <c r="J76" s="175">
        <v>7000000</v>
      </c>
      <c r="K76" s="42">
        <v>1</v>
      </c>
      <c r="L76" s="181">
        <f>J76+H76</f>
        <v>7000000</v>
      </c>
      <c r="M76" s="43">
        <f>IF(ISBLANK(L76),"  ",IF(L80&gt;0,L76/L80,IF(L76&gt;0,1,0)))</f>
        <v>0.15581391927142835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2973998</v>
      </c>
      <c r="E77" s="42">
        <v>1</v>
      </c>
      <c r="F77" s="182">
        <f t="shared" si="1"/>
        <v>2973998</v>
      </c>
      <c r="G77" s="43">
        <f t="shared" si="3"/>
        <v>7.8410307450718697E-2</v>
      </c>
      <c r="H77" s="197">
        <v>0</v>
      </c>
      <c r="I77" s="41">
        <v>0</v>
      </c>
      <c r="J77" s="172">
        <v>3300000</v>
      </c>
      <c r="K77" s="42">
        <v>1</v>
      </c>
      <c r="L77" s="182">
        <f>J77+H77</f>
        <v>3300000</v>
      </c>
      <c r="M77" s="47">
        <f>IF(ISBLANK(L77),"  ",IF(L80&gt;0,L77/L80,IF(L77&gt;0,1,0)))</f>
        <v>7.3455133370816231E-2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10036416</v>
      </c>
      <c r="E78" s="60">
        <v>1</v>
      </c>
      <c r="F78" s="191">
        <f t="shared" si="1"/>
        <v>10036416</v>
      </c>
      <c r="G78" s="154">
        <f t="shared" si="3"/>
        <v>0.26461297696343855</v>
      </c>
      <c r="H78" s="167">
        <v>0</v>
      </c>
      <c r="I78" s="41">
        <v>0</v>
      </c>
      <c r="J78" s="177">
        <v>10300000</v>
      </c>
      <c r="K78" s="60">
        <v>1</v>
      </c>
      <c r="L78" s="191">
        <f>L77+L76+L75+L74+L73</f>
        <v>10300000</v>
      </c>
      <c r="M78" s="61">
        <f>IF(ISBLANK(L78),"  ",IF(L80&gt;0,L78/L80,IF(L78&gt;0,1,0)))</f>
        <v>0.22926905264224459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22167769</v>
      </c>
      <c r="C80" s="83">
        <v>0.58445956681427191</v>
      </c>
      <c r="D80" s="168">
        <v>15760892.379999999</v>
      </c>
      <c r="E80" s="83">
        <v>0.41554043318572825</v>
      </c>
      <c r="F80" s="168">
        <f>F78+F71+F50+F43+F52+F51+F79</f>
        <v>37928661.379999995</v>
      </c>
      <c r="G80" s="83">
        <f t="shared" si="3"/>
        <v>1</v>
      </c>
      <c r="H80" s="168">
        <v>27884140</v>
      </c>
      <c r="I80" s="83">
        <v>0.6206767341304581</v>
      </c>
      <c r="J80" s="168">
        <v>17041243</v>
      </c>
      <c r="K80" s="83">
        <v>0.37932326586954196</v>
      </c>
      <c r="L80" s="168">
        <f>SUM(L43,L50:L52,L71,L78:L79)</f>
        <v>44925383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  <row r="85" spans="1:13" x14ac:dyDescent="0.2">
      <c r="G85" s="5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O2" sqref="O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112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8563149</v>
      </c>
      <c r="C13" s="42">
        <v>1</v>
      </c>
      <c r="D13" s="169">
        <v>0</v>
      </c>
      <c r="E13" s="42">
        <v>0</v>
      </c>
      <c r="F13" s="178">
        <f>D13+B13</f>
        <v>8563149</v>
      </c>
      <c r="G13" s="43">
        <f>IF(ISBLANK(F13),"  ",IF(F80&gt;0,F13/F80,IF(F13&gt;0,1,0)))</f>
        <v>9.5529684939978793E-2</v>
      </c>
      <c r="H13" s="158">
        <v>10269981</v>
      </c>
      <c r="I13" s="41">
        <v>1</v>
      </c>
      <c r="J13" s="169">
        <v>0</v>
      </c>
      <c r="K13" s="42">
        <v>0</v>
      </c>
      <c r="L13" s="178">
        <f t="shared" ref="L13:L34" si="0">J13+H13</f>
        <v>10269981</v>
      </c>
      <c r="M13" s="44">
        <f>IF(ISBLANK(L13),"  ",IF(L80&gt;0,L13/L80,IF(L13&gt;0,1,0)))</f>
        <v>0.1194307670249949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7">
        <f>IF(ISBLANK(F14),"  ",IF(F80&gt;0,F14/F80,IF(F14&gt;0,1,0)))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539159</v>
      </c>
      <c r="C15" s="42">
        <v>1</v>
      </c>
      <c r="D15" s="172">
        <v>0</v>
      </c>
      <c r="E15" s="42">
        <v>0</v>
      </c>
      <c r="F15" s="180">
        <f t="shared" si="1"/>
        <v>539159</v>
      </c>
      <c r="G15" s="50">
        <f>IF(ISBLANK(F15),"  ",IF(F80&gt;0,F15/F80,IF(F15&gt;0,1,0)))</f>
        <v>6.0148070998827683E-3</v>
      </c>
      <c r="H15" s="162">
        <v>543538</v>
      </c>
      <c r="I15" s="41">
        <v>1</v>
      </c>
      <c r="J15" s="172">
        <v>0</v>
      </c>
      <c r="K15" s="42">
        <v>0</v>
      </c>
      <c r="L15" s="180">
        <f t="shared" si="0"/>
        <v>543538</v>
      </c>
      <c r="M15" s="50">
        <f>IF(ISBLANK(L15),"  ",IF(L80&gt;0,L15/L80,IF(L15&gt;0,1,0)))</f>
        <v>6.3208646877955937E-3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539159</v>
      </c>
      <c r="C17" s="42">
        <v>1</v>
      </c>
      <c r="D17" s="172">
        <v>0</v>
      </c>
      <c r="E17" s="42">
        <v>0</v>
      </c>
      <c r="F17" s="182">
        <f t="shared" si="1"/>
        <v>539159</v>
      </c>
      <c r="G17" s="47">
        <f>IF(ISBLANK(F17),"  ",IF(F80&gt;0,F17/F80,IF(F17&gt;0,1,0)))</f>
        <v>6.0148070998827683E-3</v>
      </c>
      <c r="H17" s="197">
        <v>543538</v>
      </c>
      <c r="I17" s="41">
        <v>1</v>
      </c>
      <c r="J17" s="172">
        <v>0</v>
      </c>
      <c r="K17" s="42">
        <v>0</v>
      </c>
      <c r="L17" s="182">
        <f t="shared" si="0"/>
        <v>543538</v>
      </c>
      <c r="M17" s="47">
        <f>IF(ISBLANK(L17),"  ",IF(L80&gt;0,L17/L80,IF(L17&gt;0,1,0)))</f>
        <v>6.3208646877955937E-3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7">
        <f>IF(ISBLANK(F20),"  ",IF(F80&gt;0,F20/F80,IF(F20&gt;0,1,0)))</f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2">
        <v>0</v>
      </c>
      <c r="D37" s="172">
        <v>0</v>
      </c>
      <c r="E37" s="42">
        <v>0</v>
      </c>
      <c r="F37" s="182">
        <v>0</v>
      </c>
      <c r="G37" s="50">
        <v>0</v>
      </c>
      <c r="H37" s="197">
        <v>0</v>
      </c>
      <c r="I37" s="41">
        <v>0</v>
      </c>
      <c r="J37" s="172">
        <v>0</v>
      </c>
      <c r="K37" s="42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228"/>
      <c r="D38" s="172"/>
      <c r="E38" s="228"/>
      <c r="F38" s="182">
        <f t="shared" si="1"/>
        <v>0</v>
      </c>
      <c r="G38" s="58" t="s">
        <v>4</v>
      </c>
      <c r="H38" s="198"/>
      <c r="I38" s="230"/>
      <c r="J38" s="172"/>
      <c r="K38" s="228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228" t="s">
        <v>4</v>
      </c>
      <c r="D40" s="172"/>
      <c r="E40" s="228" t="s">
        <v>4</v>
      </c>
      <c r="F40" s="182">
        <f t="shared" si="1"/>
        <v>0</v>
      </c>
      <c r="G40" s="58" t="s">
        <v>4</v>
      </c>
      <c r="H40" s="198"/>
      <c r="I40" s="230" t="s">
        <v>4</v>
      </c>
      <c r="J40" s="172"/>
      <c r="K40" s="228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9102308</v>
      </c>
      <c r="C43" s="60">
        <v>1</v>
      </c>
      <c r="D43" s="204">
        <v>0</v>
      </c>
      <c r="E43" s="60">
        <v>0</v>
      </c>
      <c r="F43" s="161">
        <f t="shared" si="1"/>
        <v>9102308</v>
      </c>
      <c r="G43" s="61">
        <f>IF(ISBLANK(F43),"  ",IF(F80&gt;0,F43/F80,IF(F43&gt;0,1,0)))</f>
        <v>0.10154449203986157</v>
      </c>
      <c r="H43" s="161">
        <v>10813519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10813519</v>
      </c>
      <c r="M43" s="61">
        <f>IF(ISBLANK(L43),"  ",IF(L80&gt;0,L43/L80,IF(L43&gt;0,1,0)))</f>
        <v>0.1257516317127905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>
        <f t="shared" si="1"/>
        <v>0</v>
      </c>
      <c r="G44" s="58" t="s">
        <v>4</v>
      </c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7">
        <f>IF(ISBLANK(F46),"  ",IF(D80&gt;0,F46/D80,IF(F46&gt;0,1,0)))</f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7">
        <f>IF(ISBLANK(F47),"  ",IF(D80&gt;0,F47/D80,IF(F47&gt;0,1,0)))</f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7">
        <f>IF(ISBLANK(F48),"  ",IF(D80&gt;0,F48/D80,IF(F48&gt;0,1,0)))</f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7">
        <f>IF(ISBLANK(F49),"  ",IF(F80&gt;0,F49/F80,IF(F49&gt;0,1,0)))</f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61">
        <f>IF(ISBLANK(F50),"  ",IF(F80&gt;0,F50/F80,IF(F50&gt;0,1,0)))</f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6">D51+B51</f>
        <v>0</v>
      </c>
      <c r="G51" s="61">
        <f>IF(ISBLANK(F51),"  ",IF(F79&gt;0,F51/F79,IF(F51&gt;0,1,0)))</f>
        <v>0</v>
      </c>
      <c r="H51" s="200">
        <v>0</v>
      </c>
      <c r="I51" s="41">
        <v>0</v>
      </c>
      <c r="J51" s="200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61">
        <f>IF(ISBLANK(F52),"  ",IF(F80&gt;0,F52/F80,IF(F52&gt;0,1,0)))</f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>
        <f t="shared" si="1"/>
        <v>0</v>
      </c>
      <c r="G53" s="73" t="s">
        <v>4</v>
      </c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56377166</v>
      </c>
      <c r="C54" s="42">
        <v>1</v>
      </c>
      <c r="D54" s="175">
        <v>0</v>
      </c>
      <c r="E54" s="42">
        <v>0</v>
      </c>
      <c r="F54" s="186">
        <f t="shared" si="1"/>
        <v>56377166</v>
      </c>
      <c r="G54" s="43">
        <f>IF(ISBLANK(F54),"  ",IF(F80&gt;0,F54/F80,IF(F54&gt;0,1,0)))</f>
        <v>0.62893836201949593</v>
      </c>
      <c r="H54" s="165">
        <v>51835287</v>
      </c>
      <c r="I54" s="41">
        <v>1</v>
      </c>
      <c r="J54" s="175">
        <v>0</v>
      </c>
      <c r="K54" s="42">
        <v>0</v>
      </c>
      <c r="L54" s="186">
        <f t="shared" ref="L54:L70" si="7">J54+H54</f>
        <v>51835287</v>
      </c>
      <c r="M54" s="43">
        <f>IF(ISBLANK(L54),"  ",IF(L80&gt;0,L54/L80,IF(L54&gt;0,1,0)))</f>
        <v>0.60279839713147931</v>
      </c>
      <c r="N54" s="24"/>
    </row>
    <row r="55" spans="1:14" ht="15" customHeight="1" x14ac:dyDescent="0.2">
      <c r="A55" s="30" t="s">
        <v>48</v>
      </c>
      <c r="B55" s="162">
        <v>97354</v>
      </c>
      <c r="C55" s="42">
        <v>1</v>
      </c>
      <c r="D55" s="172">
        <v>0</v>
      </c>
      <c r="E55" s="42">
        <v>0</v>
      </c>
      <c r="F55" s="187">
        <f t="shared" si="1"/>
        <v>97354</v>
      </c>
      <c r="G55" s="47">
        <f>IF(ISBLANK(F55),"  ",IF(F80&gt;0,F55/F80,IF(F55&gt;0,1,0)))</f>
        <v>1.086072068540054E-3</v>
      </c>
      <c r="H55" s="162">
        <v>97000</v>
      </c>
      <c r="I55" s="41">
        <v>1</v>
      </c>
      <c r="J55" s="172">
        <v>0</v>
      </c>
      <c r="K55" s="42">
        <v>0</v>
      </c>
      <c r="L55" s="187">
        <f t="shared" si="7"/>
        <v>97000</v>
      </c>
      <c r="M55" s="47">
        <f>IF(ISBLANK(L55),"  ",IF(L80&gt;0,L55/L80,IF(L55&gt;0,1,0)))</f>
        <v>1.1280239370865931E-3</v>
      </c>
      <c r="N55" s="24"/>
    </row>
    <row r="56" spans="1:14" ht="15" customHeight="1" x14ac:dyDescent="0.2">
      <c r="A56" s="74" t="s">
        <v>49</v>
      </c>
      <c r="B56" s="201">
        <v>1945993</v>
      </c>
      <c r="C56" s="42">
        <v>1</v>
      </c>
      <c r="D56" s="206">
        <v>0</v>
      </c>
      <c r="E56" s="42">
        <v>0</v>
      </c>
      <c r="F56" s="188">
        <f t="shared" si="1"/>
        <v>1945993</v>
      </c>
      <c r="G56" s="47">
        <f>IF(ISBLANK(F56),"  ",IF(F80&gt;0,F56/F80,IF(F56&gt;0,1,0)))</f>
        <v>2.1709314901025799E-2</v>
      </c>
      <c r="H56" s="201">
        <v>1946000</v>
      </c>
      <c r="I56" s="41">
        <v>1</v>
      </c>
      <c r="J56" s="206">
        <v>0</v>
      </c>
      <c r="K56" s="42">
        <v>0</v>
      </c>
      <c r="L56" s="188">
        <f t="shared" si="7"/>
        <v>1946000</v>
      </c>
      <c r="M56" s="47">
        <f>IF(ISBLANK(L56),"  ",IF(L80&gt;0,L56/L80,IF(L56&gt;0,1,0)))</f>
        <v>2.2630253418252682E-2</v>
      </c>
      <c r="N56" s="24"/>
    </row>
    <row r="57" spans="1:14" ht="15" customHeight="1" x14ac:dyDescent="0.2">
      <c r="A57" s="74" t="s">
        <v>50</v>
      </c>
      <c r="B57" s="201">
        <v>808930</v>
      </c>
      <c r="C57" s="42">
        <v>1</v>
      </c>
      <c r="D57" s="206">
        <v>0</v>
      </c>
      <c r="E57" s="42">
        <v>0</v>
      </c>
      <c r="F57" s="188">
        <f t="shared" si="1"/>
        <v>808930</v>
      </c>
      <c r="G57" s="47">
        <f>IF(ISBLANK(F57),"  ",IF(F80&gt;0,F57/F80,IF(F57&gt;0,1,0)))</f>
        <v>9.0243470058149217E-3</v>
      </c>
      <c r="H57" s="201">
        <v>809000</v>
      </c>
      <c r="I57" s="41">
        <v>1</v>
      </c>
      <c r="J57" s="206">
        <v>0</v>
      </c>
      <c r="K57" s="42">
        <v>0</v>
      </c>
      <c r="L57" s="188">
        <f t="shared" si="7"/>
        <v>809000</v>
      </c>
      <c r="M57" s="47">
        <f>IF(ISBLANK(L57),"  ",IF(L80&gt;0,L57/L80,IF(L57&gt;0,1,0)))</f>
        <v>9.4079522175572559E-3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1820939</v>
      </c>
      <c r="E58" s="42">
        <v>1</v>
      </c>
      <c r="F58" s="188">
        <f t="shared" si="1"/>
        <v>1820939</v>
      </c>
      <c r="G58" s="47">
        <f>IF(ISBLANK(F58),"  ",IF(F80&gt;0,F58/F80,IF(F58&gt;0,1,0)))</f>
        <v>2.0314224237476197E-2</v>
      </c>
      <c r="H58" s="201">
        <v>0</v>
      </c>
      <c r="I58" s="41">
        <v>0</v>
      </c>
      <c r="J58" s="206">
        <v>1711415</v>
      </c>
      <c r="K58" s="42">
        <v>1</v>
      </c>
      <c r="L58" s="188">
        <f t="shared" si="7"/>
        <v>1711415</v>
      </c>
      <c r="M58" s="47">
        <f>IF(ISBLANK(L58),"  ",IF(L80&gt;0,L58/L80,IF(L58&gt;0,1,0)))</f>
        <v>1.9902238002979914E-2</v>
      </c>
      <c r="N58" s="24"/>
    </row>
    <row r="59" spans="1:14" ht="15" customHeight="1" x14ac:dyDescent="0.2">
      <c r="A59" s="30" t="s">
        <v>52</v>
      </c>
      <c r="B59" s="162">
        <v>687368</v>
      </c>
      <c r="C59" s="42">
        <v>8.8386940395188004E-2</v>
      </c>
      <c r="D59" s="172">
        <v>7089437</v>
      </c>
      <c r="E59" s="42">
        <v>0.91161305960481198</v>
      </c>
      <c r="F59" s="187">
        <f t="shared" si="1"/>
        <v>7776805</v>
      </c>
      <c r="G59" s="47">
        <f>IF(ISBLANK(F59),"  ",IF(F80&gt;0,F59/F80,IF(F59&gt;0,1,0)))</f>
        <v>8.6757305226109208E-2</v>
      </c>
      <c r="H59" s="162">
        <v>685400</v>
      </c>
      <c r="I59" s="41">
        <v>0.14734800464273054</v>
      </c>
      <c r="J59" s="172">
        <v>3966173</v>
      </c>
      <c r="K59" s="42">
        <v>0.85265199535726943</v>
      </c>
      <c r="L59" s="187">
        <f t="shared" si="7"/>
        <v>4651573</v>
      </c>
      <c r="M59" s="47">
        <f>IF(ISBLANK(L59),"  ",IF(L80&gt;0,L59/L80,IF(L59&gt;0,1,0)))</f>
        <v>5.4093666897996856E-2</v>
      </c>
      <c r="N59" s="24"/>
    </row>
    <row r="60" spans="1:14" s="64" customFormat="1" ht="15" customHeight="1" x14ac:dyDescent="0.25">
      <c r="A60" s="70" t="s">
        <v>53</v>
      </c>
      <c r="B60" s="202">
        <v>59916811</v>
      </c>
      <c r="C60" s="42">
        <v>0.87053987837683966</v>
      </c>
      <c r="D60" s="176">
        <v>8910376</v>
      </c>
      <c r="E60" s="60">
        <v>0.12946012162316034</v>
      </c>
      <c r="F60" s="187">
        <f t="shared" si="1"/>
        <v>68827187</v>
      </c>
      <c r="G60" s="61">
        <f>IF(ISBLANK(F60),"  ",IF(F80&gt;0,F60/F80,IF(F60&gt;0,1,0)))</f>
        <v>0.76782962545846212</v>
      </c>
      <c r="H60" s="202">
        <v>55372687</v>
      </c>
      <c r="I60" s="41">
        <v>0.90700143447347292</v>
      </c>
      <c r="J60" s="176">
        <v>5677588</v>
      </c>
      <c r="K60" s="60">
        <v>9.2998565526527119E-2</v>
      </c>
      <c r="L60" s="187">
        <f t="shared" si="7"/>
        <v>61050275</v>
      </c>
      <c r="M60" s="61">
        <f>IF(ISBLANK(L60),"  ",IF(L80&gt;0,L60/L80,IF(L60&gt;0,1,0)))</f>
        <v>0.70996053160535266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7">
        <f>IF(ISBLANK(F61),"  ",IF(F80&gt;0,F61/F80,IF(F61&gt;0,1,0)))</f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7">
        <f>IF(ISBLANK(F62),"  ",IF(F80&gt;0,F62/F80,IF(F62&gt;0,1,0)))</f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221482</v>
      </c>
      <c r="C63" s="42">
        <v>0.98882955925423244</v>
      </c>
      <c r="D63" s="172">
        <v>2502</v>
      </c>
      <c r="E63" s="42">
        <v>1.1170440745767556E-2</v>
      </c>
      <c r="F63" s="182">
        <f t="shared" si="1"/>
        <v>223984</v>
      </c>
      <c r="G63" s="47">
        <f>IF(ISBLANK(F63),"  ",IF(F80&gt;0,F63/F80,IF(F63&gt;0,1,0)))</f>
        <v>2.4987444398779247E-3</v>
      </c>
      <c r="H63" s="197">
        <v>475000</v>
      </c>
      <c r="I63" s="41">
        <v>1</v>
      </c>
      <c r="J63" s="172">
        <v>0</v>
      </c>
      <c r="K63" s="42">
        <v>0</v>
      </c>
      <c r="L63" s="182">
        <f t="shared" si="7"/>
        <v>475000</v>
      </c>
      <c r="M63" s="47">
        <f>IF(ISBLANK(L63),"  ",IF(L80&gt;0,L63/L80,IF(L63&gt;0,1,0)))</f>
        <v>5.5238285578982646E-3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943082.23</v>
      </c>
      <c r="E64" s="42">
        <v>1</v>
      </c>
      <c r="F64" s="183">
        <f t="shared" si="1"/>
        <v>943082.23</v>
      </c>
      <c r="G64" s="47">
        <f>IF(ISBLANK(F64),"  ",IF(F80&gt;0,F64/F80,IF(F64&gt;0,1,0)))</f>
        <v>1.0520936667619893E-2</v>
      </c>
      <c r="H64" s="160">
        <v>0</v>
      </c>
      <c r="I64" s="41">
        <v>0</v>
      </c>
      <c r="J64" s="171">
        <v>940000</v>
      </c>
      <c r="K64" s="42">
        <v>1</v>
      </c>
      <c r="L64" s="183">
        <f t="shared" si="7"/>
        <v>940000</v>
      </c>
      <c r="M64" s="47">
        <f>IF(ISBLANK(L64),"  ",IF(L80&gt;0,L64/L80,IF(L64&gt;0,1,0)))</f>
        <v>1.093136598826183E-2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7">
        <f>IF(ISBLANK(F65),"  ",IF(F80&gt;0,F65/F80,IF(F65&gt;0,1,0)))</f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28214</v>
      </c>
      <c r="E66" s="42">
        <v>1</v>
      </c>
      <c r="F66" s="182">
        <f t="shared" si="1"/>
        <v>28214</v>
      </c>
      <c r="G66" s="47">
        <f>IF(ISBLANK(F66),"  ",IF(F80&gt;0,F66/F80,IF(F66&gt;0,1,0)))</f>
        <v>3.1475273067145765E-4</v>
      </c>
      <c r="H66" s="197">
        <v>0</v>
      </c>
      <c r="I66" s="41">
        <v>0</v>
      </c>
      <c r="J66" s="172">
        <v>339326</v>
      </c>
      <c r="K66" s="42">
        <v>1</v>
      </c>
      <c r="L66" s="182">
        <f t="shared" si="7"/>
        <v>339326</v>
      </c>
      <c r="M66" s="47">
        <f>IF(ISBLANK(L66),"  ",IF(L80&gt;0,L66/L80,IF(L66&gt;0,1,0)))</f>
        <v>3.9460603141839717E-3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1718619</v>
      </c>
      <c r="E67" s="42">
        <v>1</v>
      </c>
      <c r="F67" s="182">
        <f t="shared" si="1"/>
        <v>1718619</v>
      </c>
      <c r="G67" s="47">
        <f>IF(ISBLANK(F67),"  ",IF(F80&gt;0,F67/F80,IF(F67&gt;0,1,0)))</f>
        <v>1.9172751939953565E-2</v>
      </c>
      <c r="H67" s="197">
        <v>0</v>
      </c>
      <c r="I67" s="41">
        <v>0</v>
      </c>
      <c r="J67" s="172">
        <v>3506253</v>
      </c>
      <c r="K67" s="42">
        <v>1</v>
      </c>
      <c r="L67" s="182">
        <f t="shared" si="7"/>
        <v>3506253</v>
      </c>
      <c r="M67" s="47">
        <f>IF(ISBLANK(L67),"  ",IF(L80&gt;0,L67/L80,IF(L67&gt;0,1,0)))</f>
        <v>4.0774611479192556E-2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0</v>
      </c>
      <c r="E68" s="42">
        <v>0</v>
      </c>
      <c r="F68" s="182">
        <f t="shared" si="1"/>
        <v>0</v>
      </c>
      <c r="G68" s="47">
        <f>IF(ISBLANK(F68),"  ",IF(F80&gt;0,F68/F80,IF(F68&gt;0,1,0)))</f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1389027.34</v>
      </c>
      <c r="E69" s="42">
        <v>1</v>
      </c>
      <c r="F69" s="182">
        <f t="shared" si="1"/>
        <v>1389027.34</v>
      </c>
      <c r="G69" s="47">
        <f>IF(ISBLANK(F69),"  ",IF(F80&gt;0,F69/F80,IF(F69&gt;0,1,0)))</f>
        <v>1.549585837677434E-2</v>
      </c>
      <c r="H69" s="197">
        <v>0</v>
      </c>
      <c r="I69" s="41">
        <v>0</v>
      </c>
      <c r="J69" s="172">
        <v>1390000</v>
      </c>
      <c r="K69" s="42">
        <v>1</v>
      </c>
      <c r="L69" s="182">
        <f t="shared" si="7"/>
        <v>1390000</v>
      </c>
      <c r="M69" s="47">
        <f>IF(ISBLANK(L69),"  ",IF(L80&gt;0,L69/L80,IF(L69&gt;0,1,0)))</f>
        <v>1.6164466727323343E-2</v>
      </c>
      <c r="N69" s="24"/>
    </row>
    <row r="70" spans="1:14" ht="15" customHeight="1" x14ac:dyDescent="0.2">
      <c r="A70" s="67" t="s">
        <v>63</v>
      </c>
      <c r="B70" s="197">
        <v>77750</v>
      </c>
      <c r="C70" s="42">
        <v>6.441937635415329E-2</v>
      </c>
      <c r="D70" s="172">
        <v>1129185</v>
      </c>
      <c r="E70" s="42">
        <v>0.93558062364584671</v>
      </c>
      <c r="F70" s="182">
        <f t="shared" si="1"/>
        <v>1206935</v>
      </c>
      <c r="G70" s="47">
        <f>IF(ISBLANK(F70),"  ",IF(F80&gt;0,F70/F80,IF(F70&gt;0,1,0)))</f>
        <v>1.3464453356240013E-2</v>
      </c>
      <c r="H70" s="197">
        <v>146710</v>
      </c>
      <c r="I70" s="41">
        <v>0.11491254866022824</v>
      </c>
      <c r="J70" s="172">
        <v>1130000</v>
      </c>
      <c r="K70" s="42">
        <v>0.88508745133977174</v>
      </c>
      <c r="L70" s="182">
        <f t="shared" si="7"/>
        <v>1276710</v>
      </c>
      <c r="M70" s="47">
        <f>IF(ISBLANK(L70),"  ",IF(L80&gt;0,L70/L80,IF(L70&gt;0,1,0)))</f>
        <v>1.4847004543482723E-2</v>
      </c>
      <c r="N70" s="24"/>
    </row>
    <row r="71" spans="1:14" s="64" customFormat="1" ht="15" customHeight="1" x14ac:dyDescent="0.25">
      <c r="A71" s="78" t="s">
        <v>64</v>
      </c>
      <c r="B71" s="166">
        <v>60216043</v>
      </c>
      <c r="C71" s="60">
        <v>0.81004080950694657</v>
      </c>
      <c r="D71" s="176">
        <v>14121005.57</v>
      </c>
      <c r="E71" s="60">
        <v>0.18995919049305351</v>
      </c>
      <c r="F71" s="166">
        <f t="shared" si="1"/>
        <v>74337048.569999993</v>
      </c>
      <c r="G71" s="61">
        <f>IF(ISBLANK(F71),"  ",IF(F80&gt;0,F71/F80,IF(F71&gt;0,1,0)))</f>
        <v>0.82929712296959923</v>
      </c>
      <c r="H71" s="166">
        <v>55994397</v>
      </c>
      <c r="I71" s="41">
        <v>0.8117769569247183</v>
      </c>
      <c r="J71" s="176">
        <v>12983167</v>
      </c>
      <c r="K71" s="60">
        <v>0.1882230430752817</v>
      </c>
      <c r="L71" s="166">
        <f>L70+L69+L68+L67+L66+L65+L64+L63+L62+L61+L60</f>
        <v>68977564</v>
      </c>
      <c r="M71" s="61">
        <f>IF(ISBLANK(L71),"  ",IF(L80&gt;0,L71/L80,IF(L71&gt;0,1,0)))</f>
        <v>0.80214786921569525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>
        <f t="shared" si="1"/>
        <v>0</v>
      </c>
      <c r="G72" s="58" t="s">
        <v>4</v>
      </c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7">
        <f>IF(ISBLANK(F74),"  ",IF(F80&gt;0,F74/F80,IF(F74&gt;0,1,0)))</f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>
        <f t="shared" si="1"/>
        <v>0</v>
      </c>
      <c r="G75" s="58" t="s">
        <v>4</v>
      </c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5099386.79</v>
      </c>
      <c r="E76" s="42">
        <v>1</v>
      </c>
      <c r="F76" s="181">
        <f t="shared" si="1"/>
        <v>5099386.79</v>
      </c>
      <c r="G76" s="43">
        <f>IF(ISBLANK(F76),"  ",IF(F80&gt;0,F76/F80,IF(F76&gt;0,1,0)))</f>
        <v>5.6888279467727329E-2</v>
      </c>
      <c r="H76" s="196">
        <v>0</v>
      </c>
      <c r="I76" s="41">
        <v>0</v>
      </c>
      <c r="J76" s="175">
        <v>5100000</v>
      </c>
      <c r="K76" s="42">
        <v>1</v>
      </c>
      <c r="L76" s="181">
        <f>J76+H76</f>
        <v>5100000</v>
      </c>
      <c r="M76" s="43">
        <f>IF(ISBLANK(L76),"  ",IF(L80&gt;0,L76/L80,IF(L76&gt;0,1,0)))</f>
        <v>5.9308475042697158E-2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1099875.31</v>
      </c>
      <c r="E77" s="42">
        <v>1</v>
      </c>
      <c r="F77" s="182">
        <f t="shared" si="1"/>
        <v>1099875.31</v>
      </c>
      <c r="G77" s="47">
        <f>IF(ISBLANK(F77),"  ",IF(F80&gt;0,F77/F80,IF(F77&gt;0,1,0)))</f>
        <v>1.2270105522811938E-2</v>
      </c>
      <c r="H77" s="197">
        <v>0</v>
      </c>
      <c r="I77" s="41">
        <v>0</v>
      </c>
      <c r="J77" s="172">
        <v>1100000</v>
      </c>
      <c r="K77" s="42">
        <v>1</v>
      </c>
      <c r="L77" s="182">
        <f>J77+H77</f>
        <v>1100000</v>
      </c>
      <c r="M77" s="47">
        <f>IF(ISBLANK(L77),"  ",IF(L80&gt;0,L77/L80,IF(L77&gt;0,1,0)))</f>
        <v>1.2792024028817035E-2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6199262.0999999996</v>
      </c>
      <c r="E78" s="60">
        <v>1</v>
      </c>
      <c r="F78" s="191">
        <f t="shared" si="1"/>
        <v>6199262.0999999996</v>
      </c>
      <c r="G78" s="61">
        <f>IF(ISBLANK(F78),"  ",IF(F80&gt;0,F78/F80,IF(F78&gt;0,1,0)))</f>
        <v>6.9158384990539265E-2</v>
      </c>
      <c r="H78" s="167">
        <v>0</v>
      </c>
      <c r="I78" s="41">
        <v>0</v>
      </c>
      <c r="J78" s="177">
        <v>6200000</v>
      </c>
      <c r="K78" s="60">
        <v>1</v>
      </c>
      <c r="L78" s="191">
        <f>L77+L76+L75+L74+L73</f>
        <v>6200000</v>
      </c>
      <c r="M78" s="61">
        <f>IF(ISBLANK(L78),"  ",IF(L80&gt;0,L78/L80,IF(L78&gt;0,1,0)))</f>
        <v>7.2100499071514196E-2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61">
        <f>IF(ISBLANK(F79),"  ",IF(F80&gt;0,F79/F80,IF(F79&gt;0,1,0)))</f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69318351</v>
      </c>
      <c r="C80" s="83">
        <v>0.77330900485193754</v>
      </c>
      <c r="D80" s="168">
        <v>20320267.670000002</v>
      </c>
      <c r="E80" s="83">
        <v>0.22669099514806262</v>
      </c>
      <c r="F80" s="168">
        <f>F78+F71+F50+F43+F52+F51+F79</f>
        <v>89638618.669999987</v>
      </c>
      <c r="G80" s="84">
        <f>IF(ISBLANK(F80),"  ",IF(F80&gt;0,F80/F80,IF(F80&gt;0,1,0)))</f>
        <v>1</v>
      </c>
      <c r="H80" s="168">
        <v>66807916</v>
      </c>
      <c r="I80" s="83">
        <v>0.77691678798835451</v>
      </c>
      <c r="J80" s="168">
        <v>19183167</v>
      </c>
      <c r="K80" s="83">
        <v>0.22308321201164544</v>
      </c>
      <c r="L80" s="168">
        <f>SUM(L43,L50:L52,L71,L78:L79)</f>
        <v>85991083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H28" sqref="H2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84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31" t="s">
        <v>3</v>
      </c>
      <c r="B3" s="117"/>
      <c r="C3" s="118"/>
      <c r="D3" s="117"/>
      <c r="E3" s="118"/>
      <c r="F3" s="117"/>
      <c r="G3" s="118"/>
      <c r="H3" s="117"/>
      <c r="I3" s="118"/>
      <c r="J3" s="117"/>
      <c r="K3" s="118"/>
      <c r="L3" s="117"/>
      <c r="M3" s="138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1701905</v>
      </c>
      <c r="C13" s="42">
        <v>1</v>
      </c>
      <c r="D13" s="169">
        <v>0</v>
      </c>
      <c r="E13" s="42">
        <v>0</v>
      </c>
      <c r="F13" s="178">
        <f>D13+B13</f>
        <v>1701905</v>
      </c>
      <c r="G13" s="43">
        <f>IF(ISBLANK(F13),"  ",IF($F$80&gt;0,F13/$F$80,IF(F13&gt;0,1,0)))</f>
        <v>6.2079149496133454E-2</v>
      </c>
      <c r="H13" s="158">
        <v>4978053</v>
      </c>
      <c r="I13" s="41">
        <v>1</v>
      </c>
      <c r="J13" s="169">
        <v>0</v>
      </c>
      <c r="K13" s="42">
        <v>0</v>
      </c>
      <c r="L13" s="178">
        <f t="shared" ref="L13:L34" si="0">J13+H13</f>
        <v>4978053</v>
      </c>
      <c r="M13" s="43">
        <f>IF(ISBLANK(L13),"  ",IF(L80&gt;0,L13/L80,IF(L13&gt;0,1,0)))</f>
        <v>0.1859778108941115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213209</v>
      </c>
      <c r="C15" s="42">
        <v>1</v>
      </c>
      <c r="D15" s="172">
        <v>0</v>
      </c>
      <c r="E15" s="42">
        <v>0</v>
      </c>
      <c r="F15" s="180">
        <f t="shared" si="1"/>
        <v>213209</v>
      </c>
      <c r="G15" s="43">
        <f t="shared" si="2"/>
        <v>7.7770694515387857E-3</v>
      </c>
      <c r="H15" s="162">
        <v>214940</v>
      </c>
      <c r="I15" s="41">
        <v>1</v>
      </c>
      <c r="J15" s="172">
        <v>0</v>
      </c>
      <c r="K15" s="42">
        <v>0</v>
      </c>
      <c r="L15" s="180">
        <f t="shared" si="0"/>
        <v>214940</v>
      </c>
      <c r="M15" s="50">
        <f>IF(ISBLANK(L15),"  ",IF(L80&gt;0,L15/L80,IF(L15&gt;0,1,0)))</f>
        <v>8.0300612857236199E-3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213209</v>
      </c>
      <c r="C17" s="42">
        <v>1</v>
      </c>
      <c r="D17" s="172">
        <v>0</v>
      </c>
      <c r="E17" s="42">
        <v>0</v>
      </c>
      <c r="F17" s="182">
        <f t="shared" si="1"/>
        <v>213209</v>
      </c>
      <c r="G17" s="43">
        <f>IF(ISBLANK(F17),"  ",IF($F$80&gt;0,F17/$F$80,IF(F17&gt;0,1,0)))</f>
        <v>7.7770694515387857E-3</v>
      </c>
      <c r="H17" s="197">
        <v>214940</v>
      </c>
      <c r="I17" s="41">
        <v>1</v>
      </c>
      <c r="J17" s="172">
        <v>0</v>
      </c>
      <c r="K17" s="42">
        <v>0</v>
      </c>
      <c r="L17" s="182">
        <f t="shared" si="0"/>
        <v>214940</v>
      </c>
      <c r="M17" s="47">
        <f>IF(ISBLANK(L17),"  ",IF(L80&gt;0,L17/L80,IF(L17&gt;0,1,0)))</f>
        <v>8.0300612857236199E-3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3">
        <f t="shared" ref="G18:G80" si="3">IF(ISBLANK(F18),"  ",IF($F$80&gt;0,F18/$F$80,IF(F18&gt;0,1,0)))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3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29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>
        <f t="shared" si="1"/>
        <v>0</v>
      </c>
      <c r="G38" s="50">
        <f t="shared" si="3"/>
        <v>0</v>
      </c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49" t="s">
        <v>4</v>
      </c>
      <c r="D40" s="172"/>
      <c r="E40" s="49" t="s">
        <v>4</v>
      </c>
      <c r="F40" s="182">
        <f t="shared" si="1"/>
        <v>0</v>
      </c>
      <c r="G40" s="50">
        <f t="shared" si="3"/>
        <v>0</v>
      </c>
      <c r="H40" s="198"/>
      <c r="I40" s="48" t="s">
        <v>4</v>
      </c>
      <c r="J40" s="172"/>
      <c r="K40" s="49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150" t="s">
        <v>106</v>
      </c>
      <c r="B42" s="160"/>
      <c r="C42" s="42" t="s">
        <v>10</v>
      </c>
      <c r="D42" s="171"/>
      <c r="E42" s="42" t="s">
        <v>10</v>
      </c>
      <c r="F42" s="182">
        <v>249143.55</v>
      </c>
      <c r="G42" s="43">
        <f t="shared" si="3"/>
        <v>9.0878278672707341E-3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149" t="s">
        <v>37</v>
      </c>
      <c r="B43" s="161">
        <v>1915114</v>
      </c>
      <c r="C43" s="60">
        <v>1</v>
      </c>
      <c r="D43" s="204">
        <v>0</v>
      </c>
      <c r="E43" s="60">
        <v>0</v>
      </c>
      <c r="F43" s="161">
        <f t="shared" si="1"/>
        <v>1915114</v>
      </c>
      <c r="G43" s="154">
        <f t="shared" si="3"/>
        <v>6.9856218947672244E-2</v>
      </c>
      <c r="H43" s="161">
        <v>5192993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5192993</v>
      </c>
      <c r="M43" s="61">
        <f>IF(ISBLANK(L43),"  ",IF(L80&gt;0,L43/L80,IF(L43&gt;0,1,0)))</f>
        <v>0.19400787217983512</v>
      </c>
      <c r="N43" s="63"/>
    </row>
    <row r="44" spans="1:14" ht="15" customHeight="1" x14ac:dyDescent="0.25">
      <c r="A44" s="151" t="s">
        <v>38</v>
      </c>
      <c r="B44" s="162"/>
      <c r="C44" s="155" t="s">
        <v>4</v>
      </c>
      <c r="D44" s="172"/>
      <c r="E44" s="42" t="s">
        <v>4</v>
      </c>
      <c r="F44" s="182"/>
      <c r="G44" s="50"/>
      <c r="H44" s="162"/>
      <c r="I44" s="41" t="s">
        <v>4</v>
      </c>
      <c r="J44" s="172"/>
      <c r="K44" s="42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152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151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2980426.13</v>
      </c>
      <c r="E51" s="60">
        <v>1</v>
      </c>
      <c r="F51" s="185">
        <f t="shared" ref="F51" si="10">D51+B51</f>
        <v>2980426.13</v>
      </c>
      <c r="G51" s="154">
        <f t="shared" ref="G51" si="11">IF(ISBLANK(F51),"  ",IF($F$80&gt;0,F51/$F$80,IF(F51&gt;0,1,0)))</f>
        <v>0.10871483383999252</v>
      </c>
      <c r="H51" s="200">
        <v>0</v>
      </c>
      <c r="I51" s="41">
        <v>0</v>
      </c>
      <c r="J51" s="176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50"/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6518092</v>
      </c>
      <c r="C54" s="42">
        <v>1</v>
      </c>
      <c r="D54" s="175">
        <v>0</v>
      </c>
      <c r="E54" s="42">
        <v>0</v>
      </c>
      <c r="F54" s="186">
        <f t="shared" si="1"/>
        <v>6518092</v>
      </c>
      <c r="G54" s="43">
        <f t="shared" si="3"/>
        <v>0.23775569593928655</v>
      </c>
      <c r="H54" s="165">
        <v>7084383</v>
      </c>
      <c r="I54" s="41">
        <v>1</v>
      </c>
      <c r="J54" s="175">
        <v>0</v>
      </c>
      <c r="K54" s="42">
        <v>0</v>
      </c>
      <c r="L54" s="186">
        <f t="shared" ref="L54:L70" si="12">J54+H54</f>
        <v>7084383</v>
      </c>
      <c r="M54" s="43">
        <f>IF(ISBLANK(L54),"  ",IF(L80&gt;0,L54/L80,IF(L54&gt;0,1,0)))</f>
        <v>0.26466934801125225</v>
      </c>
      <c r="N54" s="24"/>
    </row>
    <row r="55" spans="1:14" ht="15" customHeight="1" x14ac:dyDescent="0.2">
      <c r="A55" s="152" t="s">
        <v>48</v>
      </c>
      <c r="B55" s="162">
        <v>507848</v>
      </c>
      <c r="C55" s="42">
        <v>1</v>
      </c>
      <c r="D55" s="172">
        <v>0</v>
      </c>
      <c r="E55" s="42">
        <v>0</v>
      </c>
      <c r="F55" s="187">
        <f t="shared" si="1"/>
        <v>507848</v>
      </c>
      <c r="G55" s="43">
        <f t="shared" si="3"/>
        <v>1.8524401722371332E-2</v>
      </c>
      <c r="H55" s="162">
        <v>500000</v>
      </c>
      <c r="I55" s="41">
        <v>1</v>
      </c>
      <c r="J55" s="172">
        <v>0</v>
      </c>
      <c r="K55" s="42">
        <v>0</v>
      </c>
      <c r="L55" s="187">
        <f t="shared" si="12"/>
        <v>500000</v>
      </c>
      <c r="M55" s="47">
        <f>IF(ISBLANK(L55),"  ",IF(L80&gt;0,L55/L80,IF(L55&gt;0,1,0)))</f>
        <v>1.8679774089800923E-2</v>
      </c>
      <c r="N55" s="24"/>
    </row>
    <row r="56" spans="1:14" ht="15" customHeight="1" x14ac:dyDescent="0.2">
      <c r="A56" s="74" t="s">
        <v>49</v>
      </c>
      <c r="B56" s="201">
        <v>520935</v>
      </c>
      <c r="C56" s="42">
        <v>1</v>
      </c>
      <c r="D56" s="206">
        <v>0</v>
      </c>
      <c r="E56" s="42">
        <v>0</v>
      </c>
      <c r="F56" s="188">
        <f t="shared" si="1"/>
        <v>520935</v>
      </c>
      <c r="G56" s="43">
        <f t="shared" si="3"/>
        <v>1.9001766692481825E-2</v>
      </c>
      <c r="H56" s="201">
        <v>575000</v>
      </c>
      <c r="I56" s="41">
        <v>1</v>
      </c>
      <c r="J56" s="206">
        <v>0</v>
      </c>
      <c r="K56" s="42">
        <v>0</v>
      </c>
      <c r="L56" s="188">
        <f t="shared" si="12"/>
        <v>575000</v>
      </c>
      <c r="M56" s="47">
        <f>IF(ISBLANK(L56),"  ",IF(L80&gt;0,L56/L80,IF(L56&gt;0,1,0)))</f>
        <v>2.1481740203271059E-2</v>
      </c>
      <c r="N56" s="24"/>
    </row>
    <row r="57" spans="1:14" ht="15" customHeight="1" x14ac:dyDescent="0.2">
      <c r="A57" s="74" t="s">
        <v>50</v>
      </c>
      <c r="B57" s="201">
        <v>169304</v>
      </c>
      <c r="C57" s="42">
        <v>1</v>
      </c>
      <c r="D57" s="206">
        <v>0</v>
      </c>
      <c r="E57" s="42">
        <v>0</v>
      </c>
      <c r="F57" s="188">
        <f t="shared" si="1"/>
        <v>169304</v>
      </c>
      <c r="G57" s="43">
        <f t="shared" si="3"/>
        <v>6.1755787345905786E-3</v>
      </c>
      <c r="H57" s="201">
        <v>185000</v>
      </c>
      <c r="I57" s="41">
        <v>1</v>
      </c>
      <c r="J57" s="206">
        <v>0</v>
      </c>
      <c r="K57" s="42">
        <v>0</v>
      </c>
      <c r="L57" s="188">
        <f t="shared" si="12"/>
        <v>185000</v>
      </c>
      <c r="M57" s="47">
        <f>IF(ISBLANK(L57),"  ",IF(L80&gt;0,L57/L80,IF(L57&gt;0,1,0)))</f>
        <v>6.9115164132263407E-3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937899.66</v>
      </c>
      <c r="E58" s="42">
        <v>1</v>
      </c>
      <c r="F58" s="188">
        <f t="shared" si="1"/>
        <v>937899.66</v>
      </c>
      <c r="G58" s="43">
        <f t="shared" si="3"/>
        <v>3.421108299553309E-2</v>
      </c>
      <c r="H58" s="201">
        <v>0</v>
      </c>
      <c r="I58" s="41">
        <v>0</v>
      </c>
      <c r="J58" s="206">
        <v>955000</v>
      </c>
      <c r="K58" s="42">
        <v>1</v>
      </c>
      <c r="L58" s="188">
        <f t="shared" si="12"/>
        <v>955000</v>
      </c>
      <c r="M58" s="47">
        <f>IF(ISBLANK(L58),"  ",IF(L80&gt;0,L58/L80,IF(L58&gt;0,1,0)))</f>
        <v>3.5678368511519759E-2</v>
      </c>
      <c r="N58" s="24"/>
    </row>
    <row r="59" spans="1:14" ht="15" customHeight="1" x14ac:dyDescent="0.2">
      <c r="A59" s="152" t="s">
        <v>52</v>
      </c>
      <c r="B59" s="162">
        <v>2270493</v>
      </c>
      <c r="C59" s="42">
        <v>0.71861269298264108</v>
      </c>
      <c r="D59" s="172">
        <v>889057.37</v>
      </c>
      <c r="E59" s="42">
        <v>0.28138730701735892</v>
      </c>
      <c r="F59" s="187">
        <f t="shared" si="1"/>
        <v>3159550.37</v>
      </c>
      <c r="G59" s="43">
        <f t="shared" si="3"/>
        <v>0.11524861831876267</v>
      </c>
      <c r="H59" s="162">
        <v>2235000</v>
      </c>
      <c r="I59" s="41">
        <v>0.71031304624185598</v>
      </c>
      <c r="J59" s="172">
        <v>911500</v>
      </c>
      <c r="K59" s="42">
        <v>0.28968695375814396</v>
      </c>
      <c r="L59" s="187">
        <f t="shared" si="12"/>
        <v>3146500</v>
      </c>
      <c r="M59" s="47">
        <f>IF(ISBLANK(L59),"  ",IF(L80&gt;0,L59/L80,IF(L59&gt;0,1,0)))</f>
        <v>0.1175518183471172</v>
      </c>
      <c r="N59" s="24"/>
    </row>
    <row r="60" spans="1:14" s="64" customFormat="1" ht="15" customHeight="1" x14ac:dyDescent="0.25">
      <c r="A60" s="70" t="s">
        <v>53</v>
      </c>
      <c r="B60" s="214">
        <v>9986672</v>
      </c>
      <c r="C60" s="42">
        <v>0.84535175217026426</v>
      </c>
      <c r="D60" s="176">
        <v>1826957.03</v>
      </c>
      <c r="E60" s="60">
        <v>0.17269031946380994</v>
      </c>
      <c r="F60" s="187">
        <f t="shared" si="1"/>
        <v>11813629.029999999</v>
      </c>
      <c r="G60" s="43">
        <f t="shared" si="3"/>
        <v>0.43091714440302603</v>
      </c>
      <c r="H60" s="214">
        <v>10579383</v>
      </c>
      <c r="I60" s="41">
        <v>0.85003072903706389</v>
      </c>
      <c r="J60" s="176">
        <v>1866500</v>
      </c>
      <c r="K60" s="60">
        <v>0.14996927096293611</v>
      </c>
      <c r="L60" s="187">
        <f t="shared" si="12"/>
        <v>12445883</v>
      </c>
      <c r="M60" s="61">
        <f>IF(ISBLANK(L60),"  ",IF(L80&gt;0,L60/L80,IF(L60&gt;0,1,0)))</f>
        <v>0.46497256557618755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2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2">
        <v>0</v>
      </c>
      <c r="D63" s="172">
        <v>0</v>
      </c>
      <c r="E63" s="42">
        <v>0</v>
      </c>
      <c r="F63" s="182">
        <f t="shared" si="1"/>
        <v>0</v>
      </c>
      <c r="G63" s="43">
        <f t="shared" si="3"/>
        <v>0</v>
      </c>
      <c r="H63" s="197">
        <v>0</v>
      </c>
      <c r="I63" s="41">
        <v>0</v>
      </c>
      <c r="J63" s="172">
        <v>0</v>
      </c>
      <c r="K63" s="42">
        <v>0</v>
      </c>
      <c r="L63" s="182">
        <f t="shared" si="12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409534.79</v>
      </c>
      <c r="E64" s="42">
        <v>1</v>
      </c>
      <c r="F64" s="183">
        <f t="shared" si="1"/>
        <v>409534.79</v>
      </c>
      <c r="G64" s="43">
        <f t="shared" si="3"/>
        <v>1.4938302344888592E-2</v>
      </c>
      <c r="H64" s="160">
        <v>0</v>
      </c>
      <c r="I64" s="41">
        <v>0</v>
      </c>
      <c r="J64" s="171">
        <v>175000</v>
      </c>
      <c r="K64" s="42">
        <v>1</v>
      </c>
      <c r="L64" s="183">
        <f t="shared" si="12"/>
        <v>175000</v>
      </c>
      <c r="M64" s="47">
        <f>IF(ISBLANK(L64),"  ",IF(L80&gt;0,L64/L80,IF(L64&gt;0,1,0)))</f>
        <v>6.5379209314303226E-3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34940.719999999972</v>
      </c>
      <c r="E66" s="42">
        <v>1</v>
      </c>
      <c r="F66" s="182">
        <f t="shared" si="1"/>
        <v>34940.719999999972</v>
      </c>
      <c r="G66" s="43">
        <f t="shared" si="3"/>
        <v>1.2745072024481616E-3</v>
      </c>
      <c r="H66" s="197">
        <v>0</v>
      </c>
      <c r="I66" s="41">
        <v>0</v>
      </c>
      <c r="J66" s="172">
        <v>25000</v>
      </c>
      <c r="K66" s="42">
        <v>1</v>
      </c>
      <c r="L66" s="182">
        <f t="shared" si="12"/>
        <v>25000</v>
      </c>
      <c r="M66" s="47">
        <f>IF(ISBLANK(L66),"  ",IF(L80&gt;0,L66/L80,IF(L66&gt;0,1,0)))</f>
        <v>9.3398870449004612E-4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3904776</v>
      </c>
      <c r="E67" s="42">
        <v>1</v>
      </c>
      <c r="F67" s="182">
        <f t="shared" si="1"/>
        <v>3904776</v>
      </c>
      <c r="G67" s="43">
        <f t="shared" si="3"/>
        <v>0.14243167101155119</v>
      </c>
      <c r="H67" s="197">
        <v>0</v>
      </c>
      <c r="I67" s="41">
        <v>0</v>
      </c>
      <c r="J67" s="172">
        <v>2701671</v>
      </c>
      <c r="K67" s="42">
        <v>1</v>
      </c>
      <c r="L67" s="182">
        <f t="shared" si="12"/>
        <v>2701671</v>
      </c>
      <c r="M67" s="47">
        <f>IF(ISBLANK(L67),"  ",IF(L80&gt;0,L67/L80,IF(L67&gt;0,1,0)))</f>
        <v>0.1009332078899331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52655.05</v>
      </c>
      <c r="E68" s="42">
        <v>1</v>
      </c>
      <c r="F68" s="182">
        <f t="shared" si="1"/>
        <v>52655.05</v>
      </c>
      <c r="G68" s="43">
        <f t="shared" si="3"/>
        <v>1.9206599197231233E-3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12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404657.97</v>
      </c>
      <c r="E69" s="42">
        <v>1</v>
      </c>
      <c r="F69" s="182">
        <f t="shared" si="1"/>
        <v>404657.97</v>
      </c>
      <c r="G69" s="43">
        <f t="shared" si="3"/>
        <v>1.476041413265246E-2</v>
      </c>
      <c r="H69" s="197">
        <v>0</v>
      </c>
      <c r="I69" s="41">
        <v>0</v>
      </c>
      <c r="J69" s="172">
        <v>405000</v>
      </c>
      <c r="K69" s="42">
        <v>1</v>
      </c>
      <c r="L69" s="182">
        <f t="shared" si="12"/>
        <v>405000</v>
      </c>
      <c r="M69" s="47">
        <f>IF(ISBLANK(L69),"  ",IF(L80&gt;0,L69/L80,IF(L69&gt;0,1,0)))</f>
        <v>1.5130617012738747E-2</v>
      </c>
      <c r="N69" s="24"/>
    </row>
    <row r="70" spans="1:14" ht="15" customHeight="1" x14ac:dyDescent="0.2">
      <c r="A70" s="67" t="s">
        <v>63</v>
      </c>
      <c r="B70" s="197">
        <v>46792</v>
      </c>
      <c r="C70" s="42">
        <v>0.30108403636893372</v>
      </c>
      <c r="D70" s="172">
        <v>108619.76000000001</v>
      </c>
      <c r="E70" s="42">
        <v>0.69891596363106634</v>
      </c>
      <c r="F70" s="182">
        <f t="shared" si="1"/>
        <v>155411.76</v>
      </c>
      <c r="G70" s="43">
        <f t="shared" si="3"/>
        <v>5.6688416113103929E-3</v>
      </c>
      <c r="H70" s="197">
        <v>49000</v>
      </c>
      <c r="I70" s="41">
        <v>0.66216216216216217</v>
      </c>
      <c r="J70" s="172">
        <v>25000</v>
      </c>
      <c r="K70" s="42">
        <v>0.33783783783783783</v>
      </c>
      <c r="L70" s="182">
        <f t="shared" si="12"/>
        <v>74000</v>
      </c>
      <c r="M70" s="47">
        <f>IF(ISBLANK(L70),"  ",IF(L80&gt;0,L70/L80,IF(L70&gt;0,1,0)))</f>
        <v>2.7646065652905364E-3</v>
      </c>
      <c r="N70" s="24"/>
    </row>
    <row r="71" spans="1:14" s="64" customFormat="1" ht="15" customHeight="1" x14ac:dyDescent="0.25">
      <c r="A71" s="78" t="s">
        <v>64</v>
      </c>
      <c r="B71" s="166">
        <v>10033464</v>
      </c>
      <c r="C71" s="60">
        <v>0.59809847743842848</v>
      </c>
      <c r="D71" s="176">
        <v>6742141.3200000003</v>
      </c>
      <c r="E71" s="60">
        <v>0.40190152256157158</v>
      </c>
      <c r="F71" s="166">
        <f t="shared" si="1"/>
        <v>16775605.32</v>
      </c>
      <c r="G71" s="43">
        <f t="shared" si="3"/>
        <v>0.61191154062559994</v>
      </c>
      <c r="H71" s="166">
        <v>10628383</v>
      </c>
      <c r="I71" s="41">
        <v>0.6715538328811187</v>
      </c>
      <c r="J71" s="176">
        <v>5198171</v>
      </c>
      <c r="K71" s="60">
        <v>0.32844616711888136</v>
      </c>
      <c r="L71" s="166">
        <f>L70+L69+L68+L67+L66+L65+L64+L63+L62+L61+L60</f>
        <v>15826554</v>
      </c>
      <c r="M71" s="61">
        <f>IF(ISBLANK(L71),"  ",IF(L80&gt;0,L71/L80,IF(L71&gt;0,1,0)))</f>
        <v>0.59127290668007026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7185</v>
      </c>
      <c r="E73" s="42">
        <v>1</v>
      </c>
      <c r="F73" s="181">
        <f t="shared" si="1"/>
        <v>7185</v>
      </c>
      <c r="G73" s="43">
        <f t="shared" si="3"/>
        <v>2.6208201346709649E-4</v>
      </c>
      <c r="H73" s="196">
        <v>0</v>
      </c>
      <c r="I73" s="41">
        <v>0</v>
      </c>
      <c r="J73" s="175">
        <v>6850</v>
      </c>
      <c r="K73" s="42">
        <v>1</v>
      </c>
      <c r="L73" s="181">
        <f>J73+H73</f>
        <v>6850</v>
      </c>
      <c r="M73" s="43">
        <f>IF(ISBLANK(L73),"  ",IF(L80&gt;0,L73/L80,IF(L73&gt;0,1,0)))</f>
        <v>2.5591290503027263E-4</v>
      </c>
    </row>
    <row r="74" spans="1:14" ht="15" customHeight="1" x14ac:dyDescent="0.2">
      <c r="A74" s="152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153" t="s">
        <v>68</v>
      </c>
      <c r="B75" s="162"/>
      <c r="C75" s="155" t="s">
        <v>4</v>
      </c>
      <c r="D75" s="172"/>
      <c r="E75" s="49" t="s">
        <v>4</v>
      </c>
      <c r="F75" s="182"/>
      <c r="G75" s="43"/>
      <c r="H75" s="162"/>
      <c r="I75" s="41" t="s">
        <v>4</v>
      </c>
      <c r="J75" s="172"/>
      <c r="K75" s="42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5533539.71</v>
      </c>
      <c r="E76" s="42">
        <v>1</v>
      </c>
      <c r="F76" s="181">
        <f t="shared" si="1"/>
        <v>5533539.71</v>
      </c>
      <c r="G76" s="43">
        <f t="shared" si="3"/>
        <v>0.20184289892789606</v>
      </c>
      <c r="H76" s="196">
        <v>0</v>
      </c>
      <c r="I76" s="41">
        <v>0</v>
      </c>
      <c r="J76" s="175">
        <v>5535522</v>
      </c>
      <c r="K76" s="42">
        <v>1</v>
      </c>
      <c r="L76" s="181">
        <f>J76+H76</f>
        <v>5535522</v>
      </c>
      <c r="M76" s="43">
        <f>IF(ISBLANK(L76),"  ",IF(L80&gt;0,L76/L80,IF(L76&gt;0,1,0)))</f>
        <v>0.20680460085824595</v>
      </c>
    </row>
    <row r="77" spans="1:14" ht="15" customHeight="1" x14ac:dyDescent="0.2">
      <c r="A77" s="152" t="s">
        <v>70</v>
      </c>
      <c r="B77" s="197">
        <v>0</v>
      </c>
      <c r="C77" s="42">
        <v>0</v>
      </c>
      <c r="D77" s="172">
        <v>203212.26</v>
      </c>
      <c r="E77" s="42">
        <v>1</v>
      </c>
      <c r="F77" s="182">
        <f t="shared" si="1"/>
        <v>203212.26</v>
      </c>
      <c r="G77" s="43">
        <f t="shared" si="3"/>
        <v>7.4124256453721804E-3</v>
      </c>
      <c r="H77" s="197">
        <v>0</v>
      </c>
      <c r="I77" s="41">
        <v>0</v>
      </c>
      <c r="J77" s="172">
        <v>205000</v>
      </c>
      <c r="K77" s="42">
        <v>1</v>
      </c>
      <c r="L77" s="182">
        <f>J77+H77</f>
        <v>205000</v>
      </c>
      <c r="M77" s="47">
        <f>IF(ISBLANK(L77),"  ",IF(L80&gt;0,L77/L80,IF(L77&gt;0,1,0)))</f>
        <v>7.6587073768183776E-3</v>
      </c>
    </row>
    <row r="78" spans="1:14" s="64" customFormat="1" ht="15" customHeight="1" x14ac:dyDescent="0.25">
      <c r="A78" s="151" t="s">
        <v>71</v>
      </c>
      <c r="B78" s="167">
        <v>0</v>
      </c>
      <c r="C78" s="60">
        <v>0</v>
      </c>
      <c r="D78" s="177">
        <v>5743936.9699999997</v>
      </c>
      <c r="E78" s="60">
        <v>1</v>
      </c>
      <c r="F78" s="191">
        <f t="shared" si="1"/>
        <v>5743936.9699999997</v>
      </c>
      <c r="G78" s="154">
        <f t="shared" si="3"/>
        <v>0.20951740658673534</v>
      </c>
      <c r="H78" s="167">
        <v>0</v>
      </c>
      <c r="I78" s="41">
        <v>0</v>
      </c>
      <c r="J78" s="177">
        <v>5747372</v>
      </c>
      <c r="K78" s="60">
        <v>1</v>
      </c>
      <c r="L78" s="191">
        <f>L77+L76+L75+L74+L73</f>
        <v>5747372</v>
      </c>
      <c r="M78" s="61">
        <f>IF(ISBLANK(L78),"  ",IF(L80&gt;0,L78/L80,IF(L78&gt;0,1,0)))</f>
        <v>0.21471922114009462</v>
      </c>
    </row>
    <row r="79" spans="1:14" s="64" customFormat="1" ht="15" customHeight="1" x14ac:dyDescent="0.25">
      <c r="A79" s="151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11948578</v>
      </c>
      <c r="C80" s="83">
        <v>0.43583957972284659</v>
      </c>
      <c r="D80" s="168">
        <v>15466504.419999998</v>
      </c>
      <c r="E80" s="83">
        <v>0.56416042027715341</v>
      </c>
      <c r="F80" s="168">
        <f>F78+F71+F50+F43+F52+F51+F79</f>
        <v>27415082.419999998</v>
      </c>
      <c r="G80" s="83">
        <f t="shared" si="3"/>
        <v>1</v>
      </c>
      <c r="H80" s="168">
        <v>15821376</v>
      </c>
      <c r="I80" s="83">
        <v>0.59107945893959635</v>
      </c>
      <c r="J80" s="168">
        <v>10945543</v>
      </c>
      <c r="K80" s="83">
        <v>0.40892054106040371</v>
      </c>
      <c r="L80" s="168">
        <f>SUM(L43,L50:L52,L71,L78:L79)</f>
        <v>26766919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H39" sqref="H39:K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N2" s="122"/>
      <c r="O2" s="148" t="s">
        <v>176</v>
      </c>
      <c r="P2" s="122"/>
      <c r="Q2" s="122"/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51640400</v>
      </c>
      <c r="C13" s="42">
        <v>1</v>
      </c>
      <c r="D13" s="169">
        <v>0</v>
      </c>
      <c r="E13" s="42">
        <v>0</v>
      </c>
      <c r="F13" s="178">
        <f>D13+B13</f>
        <v>51640400</v>
      </c>
      <c r="G13" s="43">
        <f>IF(ISBLANK(F13),"  ",IF($F$80&gt;0,F13/$F$80,IF(F13&gt;0,1,0)))</f>
        <v>0.12740702546437493</v>
      </c>
      <c r="H13" s="158">
        <v>62192633</v>
      </c>
      <c r="I13" s="41">
        <v>1</v>
      </c>
      <c r="J13" s="169">
        <v>0</v>
      </c>
      <c r="K13" s="42">
        <v>0</v>
      </c>
      <c r="L13" s="178">
        <f t="shared" ref="L13:L34" si="0">J13+H13</f>
        <v>62192633</v>
      </c>
      <c r="M13" s="44">
        <f>IF(ISBLANK(L13),"  ",IF(L80&gt;0,L13/L80,IF(L13&gt;0,1,0)))</f>
        <v>0.15777452959957877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6773207</v>
      </c>
      <c r="C15" s="42">
        <v>1</v>
      </c>
      <c r="D15" s="172">
        <v>0</v>
      </c>
      <c r="E15" s="42">
        <v>0</v>
      </c>
      <c r="F15" s="180">
        <f t="shared" si="1"/>
        <v>6773207</v>
      </c>
      <c r="G15" s="43">
        <f t="shared" si="2"/>
        <v>1.6710834089675577E-2</v>
      </c>
      <c r="H15" s="162">
        <v>6663867</v>
      </c>
      <c r="I15" s="41">
        <v>1</v>
      </c>
      <c r="J15" s="172">
        <v>0</v>
      </c>
      <c r="K15" s="42">
        <v>0</v>
      </c>
      <c r="L15" s="180">
        <v>6863867</v>
      </c>
      <c r="M15" s="50">
        <f>IF(ISBLANK(L15),"  ",IF(L80&gt;0,L15/L80,IF(L15&gt;0,1,0)))</f>
        <v>1.7412727760843828E-2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2293225</v>
      </c>
      <c r="C17" s="42">
        <v>1</v>
      </c>
      <c r="D17" s="172">
        <v>0</v>
      </c>
      <c r="E17" s="42">
        <v>0</v>
      </c>
      <c r="F17" s="182">
        <f t="shared" si="1"/>
        <v>2293225</v>
      </c>
      <c r="G17" s="43">
        <f>IF(ISBLANK(F17),"  ",IF($F$80&gt;0,F17/$F$80,IF(F17&gt;0,1,0)))</f>
        <v>5.6578371966627137E-3</v>
      </c>
      <c r="H17" s="197">
        <v>2311850</v>
      </c>
      <c r="I17" s="41">
        <v>1</v>
      </c>
      <c r="J17" s="172">
        <v>0</v>
      </c>
      <c r="K17" s="42">
        <v>0</v>
      </c>
      <c r="L17" s="182">
        <f t="shared" si="0"/>
        <v>2311850</v>
      </c>
      <c r="M17" s="47">
        <f>IF(ISBLANK(L17),"  ",IF(L80&gt;0,L17/L80,IF(L17&gt;0,1,0)))</f>
        <v>5.8648593677451503E-3</v>
      </c>
      <c r="N17" s="24"/>
    </row>
    <row r="18" spans="1:14" ht="15" customHeight="1" x14ac:dyDescent="0.2">
      <c r="A18" s="52" t="s">
        <v>17</v>
      </c>
      <c r="B18" s="197">
        <v>4479982</v>
      </c>
      <c r="C18" s="42">
        <v>1</v>
      </c>
      <c r="D18" s="172">
        <v>0</v>
      </c>
      <c r="E18" s="42">
        <v>0</v>
      </c>
      <c r="F18" s="182">
        <f t="shared" si="1"/>
        <v>4479982</v>
      </c>
      <c r="G18" s="43">
        <f t="shared" ref="G18:G80" si="3">IF(ISBLANK(F18),"  ",IF($F$80&gt;0,F18/$F$80,IF(F18&gt;0,1,0)))</f>
        <v>1.1052996893012861E-2</v>
      </c>
      <c r="H18" s="197">
        <v>4352017</v>
      </c>
      <c r="I18" s="41">
        <v>1</v>
      </c>
      <c r="J18" s="172">
        <v>0</v>
      </c>
      <c r="K18" s="42">
        <v>0</v>
      </c>
      <c r="L18" s="182">
        <f t="shared" si="0"/>
        <v>4352017</v>
      </c>
      <c r="M18" s="47">
        <f>IF(ISBLANK(L18),"  ",IF(L80&gt;0,L18/L80,IF(L18&gt;0,1,0)))</f>
        <v>1.1040494699498735E-2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200000</v>
      </c>
      <c r="C36" s="42">
        <v>1</v>
      </c>
      <c r="D36" s="172">
        <v>0</v>
      </c>
      <c r="E36" s="42">
        <v>0</v>
      </c>
      <c r="F36" s="182">
        <f t="shared" ref="F36" si="7">D36+B36</f>
        <v>200000</v>
      </c>
      <c r="G36" s="43">
        <f t="shared" ref="G36" si="8">IF(ISBLANK(F36),"  ",IF($F$80&gt;0,F36/$F$80,IF(F36&gt;0,1,0)))</f>
        <v>4.9343934386400935E-4</v>
      </c>
      <c r="H36" s="197">
        <v>200000</v>
      </c>
      <c r="I36" s="41">
        <v>1</v>
      </c>
      <c r="J36" s="172">
        <v>0</v>
      </c>
      <c r="K36" s="42">
        <v>0</v>
      </c>
      <c r="L36" s="182">
        <f t="shared" ref="L36" si="9">J36+H36</f>
        <v>200000</v>
      </c>
      <c r="M36" s="47">
        <f>IF(ISBLANK(L36),"  ",IF(L82&gt;0,L36/L82,IF(L36&gt;0,1,0)))</f>
        <v>1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29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/>
      <c r="G38" s="50"/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49" t="s">
        <v>4</v>
      </c>
      <c r="D40" s="172"/>
      <c r="E40" s="49" t="s">
        <v>4</v>
      </c>
      <c r="F40" s="182">
        <f t="shared" si="1"/>
        <v>0</v>
      </c>
      <c r="G40" s="50">
        <f t="shared" si="3"/>
        <v>0</v>
      </c>
      <c r="H40" s="198"/>
      <c r="I40" s="48" t="s">
        <v>4</v>
      </c>
      <c r="J40" s="172"/>
      <c r="K40" s="49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58613607</v>
      </c>
      <c r="C43" s="60">
        <v>1</v>
      </c>
      <c r="D43" s="204">
        <v>0</v>
      </c>
      <c r="E43" s="60">
        <v>0</v>
      </c>
      <c r="F43" s="161">
        <f t="shared" si="1"/>
        <v>58613607</v>
      </c>
      <c r="G43" s="154">
        <f t="shared" si="3"/>
        <v>0.14461129889791452</v>
      </c>
      <c r="H43" s="161">
        <v>69056500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L42+L41+L39+L34+L29+L28+L26+L27+L25+L24+L23+L22+L21+L20+L19+L18+L17+L16+L14+L13+L30+L31+L32+L33+L36</f>
        <v>69056500</v>
      </c>
      <c r="M43" s="61">
        <f>IF(ISBLANK(L43),"  ",IF(L80&gt;0,L43/L80,IF(L43&gt;0,1,0)))</f>
        <v>0.17518725736042259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0"/>
      <c r="H44" s="162"/>
      <c r="I44" s="48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10">D51+B51</f>
        <v>0</v>
      </c>
      <c r="G51" s="154">
        <f t="shared" ref="G51" si="11">IF(ISBLANK(F51),"  ",IF($F$80&gt;0,F51/$F$80,IF(F51&gt;0,1,0)))</f>
        <v>0</v>
      </c>
      <c r="H51" s="200">
        <v>0</v>
      </c>
      <c r="I51" s="41">
        <v>0</v>
      </c>
      <c r="J51" s="213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50"/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21090353.009999998</v>
      </c>
      <c r="C54" s="42">
        <v>1</v>
      </c>
      <c r="D54" s="175">
        <v>0</v>
      </c>
      <c r="E54" s="42">
        <v>0</v>
      </c>
      <c r="F54" s="186">
        <f t="shared" si="1"/>
        <v>21090353.009999998</v>
      </c>
      <c r="G54" s="43">
        <f t="shared" si="3"/>
        <v>5.2034049755573665E-2</v>
      </c>
      <c r="H54" s="165">
        <v>22551185</v>
      </c>
      <c r="I54" s="41">
        <v>1</v>
      </c>
      <c r="J54" s="175">
        <v>0</v>
      </c>
      <c r="K54" s="42">
        <v>0</v>
      </c>
      <c r="L54" s="186">
        <f t="shared" ref="L54:L70" si="12">J54+H54</f>
        <v>22551185</v>
      </c>
      <c r="M54" s="43">
        <f>IF(ISBLANK(L54),"  ",IF(L80&gt;0,L54/L80,IF(L54&gt;0,1,0)))</f>
        <v>5.7209390142528245E-2</v>
      </c>
      <c r="N54" s="24"/>
    </row>
    <row r="55" spans="1:14" ht="15" customHeight="1" x14ac:dyDescent="0.2">
      <c r="A55" s="30" t="s">
        <v>48</v>
      </c>
      <c r="B55" s="162">
        <v>1700328.88</v>
      </c>
      <c r="C55" s="42">
        <v>1</v>
      </c>
      <c r="D55" s="172">
        <v>0</v>
      </c>
      <c r="E55" s="42">
        <v>0</v>
      </c>
      <c r="F55" s="187">
        <f t="shared" si="1"/>
        <v>1700328.88</v>
      </c>
      <c r="G55" s="43">
        <f t="shared" si="3"/>
        <v>4.1950458345011293E-3</v>
      </c>
      <c r="H55" s="162">
        <v>1865604</v>
      </c>
      <c r="I55" s="41">
        <v>1</v>
      </c>
      <c r="J55" s="172">
        <v>0</v>
      </c>
      <c r="K55" s="42">
        <v>0</v>
      </c>
      <c r="L55" s="187">
        <f t="shared" si="12"/>
        <v>1865604</v>
      </c>
      <c r="M55" s="47">
        <f>IF(ISBLANK(L55),"  ",IF(L80&gt;0,L55/L80,IF(L55&gt;0,1,0)))</f>
        <v>4.7327919613741479E-3</v>
      </c>
      <c r="N55" s="24"/>
    </row>
    <row r="56" spans="1:14" ht="15" customHeight="1" x14ac:dyDescent="0.2">
      <c r="A56" s="74" t="s">
        <v>49</v>
      </c>
      <c r="B56" s="201">
        <v>98202.27</v>
      </c>
      <c r="C56" s="42">
        <v>1</v>
      </c>
      <c r="D56" s="206">
        <v>0</v>
      </c>
      <c r="E56" s="42">
        <v>0</v>
      </c>
      <c r="F56" s="188">
        <f t="shared" si="1"/>
        <v>98202.27</v>
      </c>
      <c r="G56" s="43">
        <f t="shared" si="3"/>
        <v>2.4228431837378144E-4</v>
      </c>
      <c r="H56" s="201">
        <v>117230</v>
      </c>
      <c r="I56" s="41">
        <v>1</v>
      </c>
      <c r="J56" s="206">
        <v>0</v>
      </c>
      <c r="K56" s="42">
        <v>0</v>
      </c>
      <c r="L56" s="188">
        <f t="shared" si="12"/>
        <v>117230</v>
      </c>
      <c r="M56" s="47">
        <f>IF(ISBLANK(L56),"  ",IF(L80&gt;0,L56/L80,IF(L56&gt;0,1,0)))</f>
        <v>2.9739709050360708E-4</v>
      </c>
      <c r="N56" s="24"/>
    </row>
    <row r="57" spans="1:14" ht="15" customHeight="1" x14ac:dyDescent="0.2">
      <c r="A57" s="74" t="s">
        <v>50</v>
      </c>
      <c r="B57" s="201">
        <v>284625.81</v>
      </c>
      <c r="C57" s="42">
        <v>1</v>
      </c>
      <c r="D57" s="206">
        <v>0</v>
      </c>
      <c r="E57" s="42">
        <v>0</v>
      </c>
      <c r="F57" s="188">
        <f t="shared" si="1"/>
        <v>284625.81</v>
      </c>
      <c r="G57" s="43">
        <f t="shared" si="3"/>
        <v>7.0222786466581089E-4</v>
      </c>
      <c r="H57" s="201">
        <v>296205</v>
      </c>
      <c r="I57" s="41">
        <v>1</v>
      </c>
      <c r="J57" s="206">
        <v>0</v>
      </c>
      <c r="K57" s="42">
        <v>0</v>
      </c>
      <c r="L57" s="188">
        <f t="shared" si="12"/>
        <v>296205</v>
      </c>
      <c r="M57" s="47">
        <f>IF(ISBLANK(L57),"  ",IF(L80&gt;0,L57/L80,IF(L57&gt;0,1,0)))</f>
        <v>7.5143312456385687E-4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0</v>
      </c>
      <c r="E58" s="42">
        <v>0</v>
      </c>
      <c r="F58" s="188">
        <f t="shared" si="1"/>
        <v>0</v>
      </c>
      <c r="G58" s="43">
        <f t="shared" si="3"/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12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2">
        <v>0</v>
      </c>
      <c r="D59" s="172">
        <v>269791.10000000003</v>
      </c>
      <c r="E59" s="42">
        <v>1</v>
      </c>
      <c r="F59" s="187">
        <f t="shared" si="1"/>
        <v>269791.10000000003</v>
      </c>
      <c r="G59" s="43">
        <f t="shared" si="3"/>
        <v>6.6562771682174672E-4</v>
      </c>
      <c r="H59" s="162">
        <v>0</v>
      </c>
      <c r="I59" s="41">
        <v>0</v>
      </c>
      <c r="J59" s="172">
        <v>54534</v>
      </c>
      <c r="K59" s="42">
        <v>1</v>
      </c>
      <c r="L59" s="187">
        <f t="shared" si="12"/>
        <v>54534</v>
      </c>
      <c r="M59" s="47">
        <f>IF(ISBLANK(L59),"  ",IF(L80&gt;0,L59/L80,IF(L59&gt;0,1,0)))</f>
        <v>1.3834558503389668E-4</v>
      </c>
      <c r="N59" s="24"/>
    </row>
    <row r="60" spans="1:14" s="64" customFormat="1" ht="15" customHeight="1" x14ac:dyDescent="0.25">
      <c r="A60" s="70" t="s">
        <v>53</v>
      </c>
      <c r="B60" s="202">
        <v>23173509.969999999</v>
      </c>
      <c r="C60" s="42">
        <v>0.98849176149747764</v>
      </c>
      <c r="D60" s="176">
        <v>269791.10000000003</v>
      </c>
      <c r="E60" s="60">
        <v>1.1508238502522463E-2</v>
      </c>
      <c r="F60" s="187">
        <f t="shared" si="1"/>
        <v>23443301.07</v>
      </c>
      <c r="G60" s="43">
        <f t="shared" si="3"/>
        <v>5.7839235489936143E-2</v>
      </c>
      <c r="H60" s="202">
        <v>24830224</v>
      </c>
      <c r="I60" s="41">
        <v>0.99780853806173242</v>
      </c>
      <c r="J60" s="176">
        <v>54534</v>
      </c>
      <c r="K60" s="60">
        <v>2.1914619382675934E-3</v>
      </c>
      <c r="L60" s="187">
        <f t="shared" si="12"/>
        <v>24884758</v>
      </c>
      <c r="M60" s="61">
        <f>IF(ISBLANK(L60),"  ",IF(L80&gt;0,L60/L80,IF(L60&gt;0,1,0)))</f>
        <v>6.3129357904003758E-2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2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2">
        <v>0</v>
      </c>
      <c r="D63" s="172">
        <v>67297366</v>
      </c>
      <c r="E63" s="42">
        <v>1</v>
      </c>
      <c r="F63" s="182">
        <f t="shared" si="1"/>
        <v>67297366</v>
      </c>
      <c r="G63" s="43">
        <f t="shared" si="3"/>
        <v>0.16603584061408044</v>
      </c>
      <c r="H63" s="197">
        <v>0</v>
      </c>
      <c r="I63" s="41">
        <v>0</v>
      </c>
      <c r="J63" s="172">
        <v>43569371</v>
      </c>
      <c r="K63" s="42">
        <v>1</v>
      </c>
      <c r="L63" s="182">
        <f t="shared" si="12"/>
        <v>43569371</v>
      </c>
      <c r="M63" s="47">
        <f>IF(ISBLANK(L63),"  ",IF(L80&gt;0,L63/L80,IF(L63&gt;0,1,0)))</f>
        <v>0.11052976346048139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3739606</v>
      </c>
      <c r="E64" s="42">
        <v>1</v>
      </c>
      <c r="F64" s="183">
        <f t="shared" si="1"/>
        <v>3739606</v>
      </c>
      <c r="G64" s="43">
        <f t="shared" si="3"/>
        <v>9.2263436547495616E-3</v>
      </c>
      <c r="H64" s="160">
        <v>0</v>
      </c>
      <c r="I64" s="41">
        <v>0</v>
      </c>
      <c r="J64" s="171">
        <v>3257817</v>
      </c>
      <c r="K64" s="42">
        <v>1</v>
      </c>
      <c r="L64" s="183">
        <f t="shared" si="12"/>
        <v>3257817</v>
      </c>
      <c r="M64" s="47">
        <f>IF(ISBLANK(L64),"  ",IF(L80&gt;0,L64/L80,IF(L64&gt;0,1,0)))</f>
        <v>8.2646532218134412E-3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0</v>
      </c>
      <c r="E66" s="42">
        <v>0</v>
      </c>
      <c r="F66" s="182">
        <f t="shared" si="1"/>
        <v>0</v>
      </c>
      <c r="G66" s="43">
        <f t="shared" si="3"/>
        <v>0</v>
      </c>
      <c r="H66" s="197">
        <v>0</v>
      </c>
      <c r="I66" s="41">
        <v>0</v>
      </c>
      <c r="J66" s="172">
        <v>0</v>
      </c>
      <c r="K66" s="42">
        <v>0</v>
      </c>
      <c r="L66" s="182">
        <f t="shared" si="12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3878561.83</v>
      </c>
      <c r="E67" s="42">
        <v>1</v>
      </c>
      <c r="F67" s="182">
        <f t="shared" si="1"/>
        <v>3878561.83</v>
      </c>
      <c r="G67" s="43">
        <f t="shared" si="3"/>
        <v>9.5691750226559562E-3</v>
      </c>
      <c r="H67" s="197">
        <v>0</v>
      </c>
      <c r="I67" s="41">
        <v>0</v>
      </c>
      <c r="J67" s="172">
        <v>3295500</v>
      </c>
      <c r="K67" s="42">
        <v>1</v>
      </c>
      <c r="L67" s="182">
        <f t="shared" si="12"/>
        <v>3295500</v>
      </c>
      <c r="M67" s="47">
        <f>IF(ISBLANK(L67),"  ",IF(L80&gt;0,L67/L80,IF(L67&gt;0,1,0)))</f>
        <v>8.3602500362930741E-3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2390303</v>
      </c>
      <c r="E68" s="42">
        <v>1</v>
      </c>
      <c r="F68" s="182">
        <f t="shared" si="1"/>
        <v>2390303</v>
      </c>
      <c r="G68" s="43">
        <f t="shared" si="3"/>
        <v>5.8973477197808658E-3</v>
      </c>
      <c r="H68" s="197">
        <v>0</v>
      </c>
      <c r="I68" s="41">
        <v>0</v>
      </c>
      <c r="J68" s="172">
        <v>2330453</v>
      </c>
      <c r="K68" s="42">
        <v>1</v>
      </c>
      <c r="L68" s="182">
        <f t="shared" si="12"/>
        <v>2330453</v>
      </c>
      <c r="M68" s="47">
        <f>IF(ISBLANK(L68),"  ",IF(L80&gt;0,L68/L80,IF(L68&gt;0,1,0)))</f>
        <v>5.9120527318553499E-3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223878166.19</v>
      </c>
      <c r="E69" s="42">
        <v>1</v>
      </c>
      <c r="F69" s="182">
        <f t="shared" si="1"/>
        <v>223878166.19</v>
      </c>
      <c r="G69" s="43">
        <f t="shared" si="3"/>
        <v>0.55235147715135613</v>
      </c>
      <c r="H69" s="197">
        <v>0</v>
      </c>
      <c r="I69" s="41">
        <v>0</v>
      </c>
      <c r="J69" s="172">
        <v>229142585</v>
      </c>
      <c r="K69" s="42">
        <v>1</v>
      </c>
      <c r="L69" s="182">
        <f t="shared" si="12"/>
        <v>229142585</v>
      </c>
      <c r="M69" s="47">
        <f>IF(ISBLANK(L69),"  ",IF(L80&gt;0,L69/L80,IF(L69&gt;0,1,0)))</f>
        <v>0.58130459856244543</v>
      </c>
      <c r="N69" s="24"/>
    </row>
    <row r="70" spans="1:14" ht="15" customHeight="1" x14ac:dyDescent="0.2">
      <c r="A70" s="67" t="s">
        <v>63</v>
      </c>
      <c r="B70" s="197">
        <v>0</v>
      </c>
      <c r="C70" s="42">
        <v>0</v>
      </c>
      <c r="D70" s="172">
        <v>7488825</v>
      </c>
      <c r="E70" s="42">
        <v>1</v>
      </c>
      <c r="F70" s="182">
        <f t="shared" si="1"/>
        <v>7488825</v>
      </c>
      <c r="G70" s="43">
        <f t="shared" si="3"/>
        <v>1.8476404471561948E-2</v>
      </c>
      <c r="H70" s="197">
        <v>0</v>
      </c>
      <c r="I70" s="41">
        <v>0</v>
      </c>
      <c r="J70" s="172">
        <v>7512287</v>
      </c>
      <c r="K70" s="42">
        <v>1</v>
      </c>
      <c r="L70" s="182">
        <f t="shared" si="12"/>
        <v>7512287</v>
      </c>
      <c r="M70" s="47">
        <f>IF(ISBLANK(L70),"  ",IF(L80&gt;0,L70/L80,IF(L70&gt;0,1,0)))</f>
        <v>1.9057684012864208E-2</v>
      </c>
      <c r="N70" s="24"/>
    </row>
    <row r="71" spans="1:14" s="64" customFormat="1" ht="15" customHeight="1" x14ac:dyDescent="0.25">
      <c r="A71" s="78" t="s">
        <v>64</v>
      </c>
      <c r="B71" s="166">
        <v>23173509.969999999</v>
      </c>
      <c r="C71" s="60">
        <v>6.9775322365389317E-2</v>
      </c>
      <c r="D71" s="176">
        <v>308942619.12</v>
      </c>
      <c r="E71" s="60">
        <v>0.93022467763461081</v>
      </c>
      <c r="F71" s="166">
        <f t="shared" si="1"/>
        <v>332116129.09000003</v>
      </c>
      <c r="G71" s="43">
        <f t="shared" si="3"/>
        <v>0.81939582412412115</v>
      </c>
      <c r="H71" s="166">
        <v>24830224</v>
      </c>
      <c r="I71" s="41">
        <v>7.9078967075964943E-2</v>
      </c>
      <c r="J71" s="176">
        <v>289162547</v>
      </c>
      <c r="K71" s="60">
        <v>0.92092103292403504</v>
      </c>
      <c r="L71" s="166">
        <f>L70+L69+L68+L67+L66+L65+L64+L63+L62+L61+L60</f>
        <v>313992771</v>
      </c>
      <c r="M71" s="61">
        <f>IF(ISBLANK(L71),"  ",IF(L80&gt;0,L71/L80,IF(L71&gt;0,1,0)))</f>
        <v>0.79655835992975665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0"/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0</v>
      </c>
      <c r="E76" s="42">
        <v>0</v>
      </c>
      <c r="F76" s="181">
        <f t="shared" si="1"/>
        <v>0</v>
      </c>
      <c r="G76" s="43">
        <f t="shared" si="3"/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14588572</v>
      </c>
      <c r="E77" s="42">
        <v>1</v>
      </c>
      <c r="F77" s="182">
        <f t="shared" si="1"/>
        <v>14588572</v>
      </c>
      <c r="G77" s="43">
        <f t="shared" si="3"/>
        <v>3.5992876977964293E-2</v>
      </c>
      <c r="H77" s="197">
        <v>0</v>
      </c>
      <c r="I77" s="41">
        <v>0</v>
      </c>
      <c r="J77" s="172">
        <v>11137504</v>
      </c>
      <c r="K77" s="42">
        <v>1</v>
      </c>
      <c r="L77" s="182">
        <f>J77+H77</f>
        <v>11137504</v>
      </c>
      <c r="M77" s="47">
        <f>IF(ISBLANK(L77),"  ",IF(L80&gt;0,L77/L80,IF(L77&gt;0,1,0)))</f>
        <v>2.8254382709820745E-2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14588572</v>
      </c>
      <c r="E78" s="60">
        <v>1</v>
      </c>
      <c r="F78" s="191">
        <f t="shared" si="1"/>
        <v>14588572</v>
      </c>
      <c r="G78" s="154">
        <f t="shared" si="3"/>
        <v>3.5992876977964293E-2</v>
      </c>
      <c r="H78" s="167">
        <v>0</v>
      </c>
      <c r="I78" s="41">
        <v>0</v>
      </c>
      <c r="J78" s="177">
        <v>11137504</v>
      </c>
      <c r="K78" s="60">
        <v>1</v>
      </c>
      <c r="L78" s="191">
        <f>L77+L76+L75+L74+L73</f>
        <v>11137504</v>
      </c>
      <c r="M78" s="61">
        <f>IF(ISBLANK(L78),"  ",IF(L80&gt;0,L78/L80,IF(L78&gt;0,1,0)))</f>
        <v>2.8254382709820745E-2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81787116.969999999</v>
      </c>
      <c r="C80" s="83">
        <v>0.20178490667102894</v>
      </c>
      <c r="D80" s="168">
        <v>323531191.12</v>
      </c>
      <c r="E80" s="83">
        <v>0.79821509332897111</v>
      </c>
      <c r="F80" s="168">
        <f>F78+F71+F50+F43+F52+F51+F79</f>
        <v>405318308.09000003</v>
      </c>
      <c r="G80" s="83">
        <f t="shared" si="3"/>
        <v>1</v>
      </c>
      <c r="H80" s="168">
        <v>93886724</v>
      </c>
      <c r="I80" s="83">
        <v>0.23817826967939246</v>
      </c>
      <c r="J80" s="168">
        <v>300300051</v>
      </c>
      <c r="K80" s="83">
        <v>0.76182173032060752</v>
      </c>
      <c r="L80" s="168">
        <f>SUM(L43,L50:L52,L71,L78:L79)</f>
        <v>394186775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idden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H39" sqref="H39:K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81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72313200</v>
      </c>
      <c r="C13" s="42">
        <v>1</v>
      </c>
      <c r="D13" s="169">
        <v>0</v>
      </c>
      <c r="E13" s="42">
        <v>0</v>
      </c>
      <c r="F13" s="178">
        <f>D13+B13</f>
        <v>72313200</v>
      </c>
      <c r="G13" s="43">
        <f>IF(ISBLANK(F13),"  ",IF($F$80&gt;0,F13/$F$80,IF(F13&gt;0,1,0)))</f>
        <v>7.6110901012453339E-2</v>
      </c>
      <c r="H13" s="158">
        <v>81182543</v>
      </c>
      <c r="I13" s="41">
        <v>1</v>
      </c>
      <c r="J13" s="169">
        <v>0</v>
      </c>
      <c r="K13" s="42">
        <v>0</v>
      </c>
      <c r="L13" s="178">
        <f t="shared" ref="L13:L34" si="0">J13+H13</f>
        <v>81182543</v>
      </c>
      <c r="M13" s="44">
        <f>IF(ISBLANK(L13),"  ",IF(L80&gt;0,L13/L80,IF(L13&gt;0,1,0)))</f>
        <v>8.4196949820522726E-2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3526217</v>
      </c>
      <c r="C15" s="42">
        <v>1</v>
      </c>
      <c r="D15" s="172">
        <v>0</v>
      </c>
      <c r="E15" s="42">
        <v>0</v>
      </c>
      <c r="F15" s="180">
        <f t="shared" si="1"/>
        <v>3526217</v>
      </c>
      <c r="G15" s="43">
        <f t="shared" si="2"/>
        <v>3.7114047371078888E-3</v>
      </c>
      <c r="H15" s="162">
        <v>3554855</v>
      </c>
      <c r="I15" s="41">
        <v>1</v>
      </c>
      <c r="J15" s="172">
        <v>0</v>
      </c>
      <c r="K15" s="42">
        <v>0</v>
      </c>
      <c r="L15" s="180">
        <f t="shared" si="0"/>
        <v>3554855</v>
      </c>
      <c r="M15" s="50">
        <f>IF(ISBLANK(L15),"  ",IF(L80&gt;0,L15/L80,IF(L15&gt;0,1,0)))</f>
        <v>3.686851101156493E-3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3526217</v>
      </c>
      <c r="C17" s="42">
        <v>1</v>
      </c>
      <c r="D17" s="172">
        <v>0</v>
      </c>
      <c r="E17" s="42">
        <v>0</v>
      </c>
      <c r="F17" s="182">
        <f t="shared" si="1"/>
        <v>3526217</v>
      </c>
      <c r="G17" s="43">
        <f>IF(ISBLANK(F17),"  ",IF($F$80&gt;0,F17/$F$80,IF(F17&gt;0,1,0)))</f>
        <v>3.7114047371078888E-3</v>
      </c>
      <c r="H17" s="197">
        <v>3554855</v>
      </c>
      <c r="I17" s="41">
        <v>1</v>
      </c>
      <c r="J17" s="172">
        <v>0</v>
      </c>
      <c r="K17" s="42">
        <v>0</v>
      </c>
      <c r="L17" s="182">
        <f t="shared" si="0"/>
        <v>3554855</v>
      </c>
      <c r="M17" s="47">
        <f>IF(ISBLANK(L17),"  ",IF(L80&gt;0,L17/L80,IF(L17&gt;0,1,0)))</f>
        <v>3.686851101156493E-3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3">
        <f t="shared" ref="G18:G80" si="3">IF(ISBLANK(F18),"  ",IF($F$80&gt;0,F18/$F$80,IF(F18&gt;0,1,0)))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29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>
        <f t="shared" si="1"/>
        <v>0</v>
      </c>
      <c r="G38" s="50">
        <f t="shared" si="3"/>
        <v>0</v>
      </c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49" t="s">
        <v>4</v>
      </c>
      <c r="D40" s="172"/>
      <c r="E40" s="49" t="s">
        <v>4</v>
      </c>
      <c r="F40" s="182">
        <f t="shared" si="1"/>
        <v>0</v>
      </c>
      <c r="G40" s="50">
        <f t="shared" si="3"/>
        <v>0</v>
      </c>
      <c r="H40" s="198"/>
      <c r="I40" s="48" t="s">
        <v>4</v>
      </c>
      <c r="J40" s="172"/>
      <c r="K40" s="49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75839417</v>
      </c>
      <c r="C43" s="60">
        <v>1</v>
      </c>
      <c r="D43" s="204">
        <v>0</v>
      </c>
      <c r="E43" s="60">
        <v>0</v>
      </c>
      <c r="F43" s="161">
        <f t="shared" si="1"/>
        <v>75839417</v>
      </c>
      <c r="G43" s="154">
        <f t="shared" si="3"/>
        <v>7.9822305749561229E-2</v>
      </c>
      <c r="H43" s="161">
        <v>84737398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84737398</v>
      </c>
      <c r="M43" s="61">
        <f>IF(ISBLANK(L43),"  ",IF(L80&gt;0,L43/L80,IF(L43&gt;0,1,0)))</f>
        <v>8.7883800921679231E-2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2" t="s">
        <v>4</v>
      </c>
      <c r="F44" s="182"/>
      <c r="G44" s="50"/>
      <c r="H44" s="162"/>
      <c r="I44" s="41" t="s">
        <v>4</v>
      </c>
      <c r="J44" s="172"/>
      <c r="K44" s="42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10">D51+B51</f>
        <v>0</v>
      </c>
      <c r="G51" s="154">
        <f t="shared" ref="G51" si="11">IF(ISBLANK(F51),"  ",IF($F$80&gt;0,F51/$F$80,IF(F51&gt;0,1,0)))</f>
        <v>0</v>
      </c>
      <c r="H51" s="200">
        <v>0</v>
      </c>
      <c r="I51" s="41">
        <v>0</v>
      </c>
      <c r="J51" s="176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9" t="s">
        <v>4</v>
      </c>
      <c r="F53" s="180"/>
      <c r="G53" s="50"/>
      <c r="H53" s="165"/>
      <c r="I53" s="48" t="s">
        <v>4</v>
      </c>
      <c r="J53" s="175"/>
      <c r="K53" s="49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51137860.899999999</v>
      </c>
      <c r="C54" s="42">
        <v>1</v>
      </c>
      <c r="D54" s="175">
        <v>0</v>
      </c>
      <c r="E54" s="42">
        <v>0</v>
      </c>
      <c r="F54" s="186">
        <f t="shared" si="1"/>
        <v>51137860.899999999</v>
      </c>
      <c r="G54" s="43">
        <f t="shared" si="3"/>
        <v>5.3823488228269635E-2</v>
      </c>
      <c r="H54" s="165">
        <v>53349401</v>
      </c>
      <c r="I54" s="41">
        <v>1</v>
      </c>
      <c r="J54" s="175">
        <v>0</v>
      </c>
      <c r="K54" s="42">
        <v>0</v>
      </c>
      <c r="L54" s="186">
        <f t="shared" ref="L54:L70" si="12">J54+H54</f>
        <v>53349401</v>
      </c>
      <c r="M54" s="43">
        <f>IF(ISBLANK(L54),"  ",IF(L80&gt;0,L54/L80,IF(L54&gt;0,1,0)))</f>
        <v>5.5330329316635785E-2</v>
      </c>
      <c r="N54" s="24"/>
    </row>
    <row r="55" spans="1:14" ht="15" customHeight="1" x14ac:dyDescent="0.2">
      <c r="A55" s="30" t="s">
        <v>48</v>
      </c>
      <c r="B55" s="162">
        <v>5296194.6500000004</v>
      </c>
      <c r="C55" s="42">
        <v>1</v>
      </c>
      <c r="D55" s="172">
        <v>0</v>
      </c>
      <c r="E55" s="42">
        <v>0</v>
      </c>
      <c r="F55" s="187">
        <f t="shared" si="1"/>
        <v>5296194.6500000004</v>
      </c>
      <c r="G55" s="43">
        <f t="shared" si="3"/>
        <v>5.5743370055375092E-3</v>
      </c>
      <c r="H55" s="162">
        <v>4846215</v>
      </c>
      <c r="I55" s="41">
        <v>1</v>
      </c>
      <c r="J55" s="172">
        <v>0</v>
      </c>
      <c r="K55" s="42">
        <v>0</v>
      </c>
      <c r="L55" s="187">
        <f t="shared" si="12"/>
        <v>4846215</v>
      </c>
      <c r="M55" s="47">
        <f>IF(ISBLANK(L55),"  ",IF(L80&gt;0,L55/L80,IF(L55&gt;0,1,0)))</f>
        <v>5.026160872719454E-3</v>
      </c>
      <c r="N55" s="24"/>
    </row>
    <row r="56" spans="1:14" ht="15" customHeight="1" x14ac:dyDescent="0.2">
      <c r="A56" s="74" t="s">
        <v>49</v>
      </c>
      <c r="B56" s="201">
        <v>787209.2</v>
      </c>
      <c r="C56" s="42">
        <v>1</v>
      </c>
      <c r="D56" s="206">
        <v>0</v>
      </c>
      <c r="E56" s="42">
        <v>0</v>
      </c>
      <c r="F56" s="188">
        <f t="shared" si="1"/>
        <v>787209.2</v>
      </c>
      <c r="G56" s="43">
        <f t="shared" si="3"/>
        <v>8.2855137785760519E-4</v>
      </c>
      <c r="H56" s="201">
        <v>751572</v>
      </c>
      <c r="I56" s="41">
        <v>1</v>
      </c>
      <c r="J56" s="206">
        <v>0</v>
      </c>
      <c r="K56" s="42">
        <v>0</v>
      </c>
      <c r="L56" s="188">
        <f t="shared" si="12"/>
        <v>751572</v>
      </c>
      <c r="M56" s="47">
        <f>IF(ISBLANK(L56),"  ",IF(L80&gt;0,L56/L80,IF(L56&gt;0,1,0)))</f>
        <v>7.7947878487262849E-4</v>
      </c>
      <c r="N56" s="24"/>
    </row>
    <row r="57" spans="1:14" ht="15" customHeight="1" x14ac:dyDescent="0.2">
      <c r="A57" s="74" t="s">
        <v>50</v>
      </c>
      <c r="B57" s="201">
        <v>769321.48</v>
      </c>
      <c r="C57" s="42">
        <v>1</v>
      </c>
      <c r="D57" s="206">
        <v>0</v>
      </c>
      <c r="E57" s="42">
        <v>0</v>
      </c>
      <c r="F57" s="188">
        <f t="shared" si="1"/>
        <v>769321.48</v>
      </c>
      <c r="G57" s="43">
        <f t="shared" si="3"/>
        <v>8.0972424136995869E-4</v>
      </c>
      <c r="H57" s="201">
        <v>782430</v>
      </c>
      <c r="I57" s="41">
        <v>1</v>
      </c>
      <c r="J57" s="206">
        <v>0</v>
      </c>
      <c r="K57" s="42">
        <v>0</v>
      </c>
      <c r="L57" s="188">
        <f t="shared" si="12"/>
        <v>782430</v>
      </c>
      <c r="M57" s="47">
        <f>IF(ISBLANK(L57),"  ",IF(L80&gt;0,L57/L80,IF(L57&gt;0,1,0)))</f>
        <v>8.1148258004275133E-4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0</v>
      </c>
      <c r="E58" s="42">
        <v>0</v>
      </c>
      <c r="F58" s="188">
        <f t="shared" si="1"/>
        <v>0</v>
      </c>
      <c r="G58" s="43">
        <f t="shared" si="3"/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12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5565314.6100000003</v>
      </c>
      <c r="C59" s="42">
        <v>0.75967987630244205</v>
      </c>
      <c r="D59" s="172">
        <v>1760553.54</v>
      </c>
      <c r="E59" s="42">
        <v>0.24032012369755795</v>
      </c>
      <c r="F59" s="187">
        <f t="shared" si="1"/>
        <v>7325868.1500000004</v>
      </c>
      <c r="G59" s="43">
        <f t="shared" si="3"/>
        <v>7.7106036739479746E-3</v>
      </c>
      <c r="H59" s="162">
        <v>5853375</v>
      </c>
      <c r="I59" s="41">
        <v>0.76872691455306574</v>
      </c>
      <c r="J59" s="172">
        <v>1761000</v>
      </c>
      <c r="K59" s="42">
        <v>0.23127308544693426</v>
      </c>
      <c r="L59" s="187">
        <f t="shared" si="12"/>
        <v>7614375</v>
      </c>
      <c r="M59" s="47">
        <f>IF(ISBLANK(L59),"  ",IF(L80&gt;0,L59/L80,IF(L59&gt;0,1,0)))</f>
        <v>7.8971060291821941E-3</v>
      </c>
      <c r="N59" s="24"/>
    </row>
    <row r="60" spans="1:14" s="64" customFormat="1" ht="15" customHeight="1" x14ac:dyDescent="0.25">
      <c r="A60" s="70" t="s">
        <v>53</v>
      </c>
      <c r="B60" s="202">
        <v>63555900.840000004</v>
      </c>
      <c r="C60" s="42">
        <v>0.97304578828242283</v>
      </c>
      <c r="D60" s="176">
        <v>1760553.54</v>
      </c>
      <c r="E60" s="60">
        <v>2.6954211717577316E-2</v>
      </c>
      <c r="F60" s="187">
        <f t="shared" si="1"/>
        <v>65316454.380000003</v>
      </c>
      <c r="G60" s="43">
        <f t="shared" si="3"/>
        <v>6.8746704526982685E-2</v>
      </c>
      <c r="H60" s="202">
        <v>65582993</v>
      </c>
      <c r="I60" s="41">
        <v>0.97385067440239248</v>
      </c>
      <c r="J60" s="176">
        <v>1761000</v>
      </c>
      <c r="K60" s="60">
        <v>2.6149325597607496E-2</v>
      </c>
      <c r="L60" s="187">
        <f t="shared" si="12"/>
        <v>67343993</v>
      </c>
      <c r="M60" s="61">
        <f>IF(ISBLANK(L60),"  ",IF(L80&gt;0,L60/L80,IF(L60&gt;0,1,0)))</f>
        <v>6.9844557583452815E-2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17757709.09</v>
      </c>
      <c r="E62" s="42">
        <v>1</v>
      </c>
      <c r="F62" s="182">
        <f t="shared" si="1"/>
        <v>17757709.09</v>
      </c>
      <c r="G62" s="43">
        <f t="shared" si="3"/>
        <v>1.8690297743108212E-2</v>
      </c>
      <c r="H62" s="197">
        <v>0</v>
      </c>
      <c r="I62" s="41">
        <v>0</v>
      </c>
      <c r="J62" s="172">
        <v>17758000</v>
      </c>
      <c r="K62" s="42">
        <v>1</v>
      </c>
      <c r="L62" s="182">
        <f t="shared" si="12"/>
        <v>17758000</v>
      </c>
      <c r="M62" s="47">
        <f>IF(ISBLANK(L62),"  ",IF(L80&gt;0,L62/L80,IF(L62&gt;0,1,0)))</f>
        <v>1.8417376195185738E-2</v>
      </c>
      <c r="N62" s="24"/>
    </row>
    <row r="63" spans="1:14" ht="15" customHeight="1" x14ac:dyDescent="0.2">
      <c r="A63" s="68" t="s">
        <v>56</v>
      </c>
      <c r="B63" s="197">
        <v>1234900.3</v>
      </c>
      <c r="C63" s="42">
        <v>0.14912240633855062</v>
      </c>
      <c r="D63" s="172">
        <v>7046218.0800000001</v>
      </c>
      <c r="E63" s="42">
        <v>0.85087759366144944</v>
      </c>
      <c r="F63" s="182">
        <f t="shared" si="1"/>
        <v>8281118.3799999999</v>
      </c>
      <c r="G63" s="43">
        <f t="shared" si="3"/>
        <v>8.7160211592432358E-3</v>
      </c>
      <c r="H63" s="197">
        <v>1315955</v>
      </c>
      <c r="I63" s="41">
        <v>0.15737408297461539</v>
      </c>
      <c r="J63" s="172">
        <v>7046000</v>
      </c>
      <c r="K63" s="42">
        <v>0.84262591702538459</v>
      </c>
      <c r="L63" s="182">
        <f t="shared" si="12"/>
        <v>8361955</v>
      </c>
      <c r="M63" s="47">
        <f>IF(ISBLANK(L63),"  ",IF(L80&gt;0,L63/L80,IF(L63&gt;0,1,0)))</f>
        <v>8.6724445862267352E-3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17294062.100000001</v>
      </c>
      <c r="E64" s="42">
        <v>1</v>
      </c>
      <c r="F64" s="183">
        <f t="shared" si="1"/>
        <v>17294062.100000001</v>
      </c>
      <c r="G64" s="43">
        <f t="shared" si="3"/>
        <v>1.8202301220196605E-2</v>
      </c>
      <c r="H64" s="160">
        <v>0</v>
      </c>
      <c r="I64" s="41">
        <v>0</v>
      </c>
      <c r="J64" s="171">
        <v>17294000</v>
      </c>
      <c r="K64" s="42">
        <v>1</v>
      </c>
      <c r="L64" s="183">
        <f t="shared" si="12"/>
        <v>17294000</v>
      </c>
      <c r="M64" s="47">
        <f>IF(ISBLANK(L64),"  ",IF(L80&gt;0,L64/L80,IF(L64&gt;0,1,0)))</f>
        <v>1.7936147309355905E-2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0</v>
      </c>
      <c r="E66" s="42">
        <v>0</v>
      </c>
      <c r="F66" s="182">
        <f t="shared" si="1"/>
        <v>0</v>
      </c>
      <c r="G66" s="43">
        <f t="shared" si="3"/>
        <v>0</v>
      </c>
      <c r="H66" s="197">
        <v>0</v>
      </c>
      <c r="I66" s="41">
        <v>0</v>
      </c>
      <c r="J66" s="172">
        <v>0</v>
      </c>
      <c r="K66" s="42">
        <v>0</v>
      </c>
      <c r="L66" s="182">
        <f t="shared" si="12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11026280.579999998</v>
      </c>
      <c r="E67" s="42">
        <v>1</v>
      </c>
      <c r="F67" s="182">
        <f t="shared" si="1"/>
        <v>11026280.579999998</v>
      </c>
      <c r="G67" s="43">
        <f t="shared" si="3"/>
        <v>1.1605352131559887E-2</v>
      </c>
      <c r="H67" s="197">
        <v>0</v>
      </c>
      <c r="I67" s="41">
        <v>0</v>
      </c>
      <c r="J67" s="172">
        <v>13840370</v>
      </c>
      <c r="K67" s="42">
        <v>1</v>
      </c>
      <c r="L67" s="182">
        <f t="shared" si="12"/>
        <v>13840370</v>
      </c>
      <c r="M67" s="47">
        <f>IF(ISBLANK(L67),"  ",IF(L80&gt;0,L67/L80,IF(L67&gt;0,1,0)))</f>
        <v>1.4354279815889336E-2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2595021.9700000002</v>
      </c>
      <c r="E68" s="42">
        <v>1</v>
      </c>
      <c r="F68" s="182">
        <f t="shared" si="1"/>
        <v>2595021.9700000002</v>
      </c>
      <c r="G68" s="43">
        <f t="shared" si="3"/>
        <v>2.7313057682941933E-3</v>
      </c>
      <c r="H68" s="197">
        <v>0</v>
      </c>
      <c r="I68" s="41">
        <v>0</v>
      </c>
      <c r="J68" s="172">
        <v>2595000</v>
      </c>
      <c r="K68" s="42">
        <v>1</v>
      </c>
      <c r="L68" s="182">
        <f t="shared" si="12"/>
        <v>2595000</v>
      </c>
      <c r="M68" s="47">
        <f>IF(ISBLANK(L68),"  ",IF(L80&gt;0,L68/L80,IF(L68&gt;0,1,0)))</f>
        <v>2.6913555145009005E-3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664108401.52999997</v>
      </c>
      <c r="E69" s="42">
        <v>1</v>
      </c>
      <c r="F69" s="182">
        <f t="shared" si="1"/>
        <v>664108401.52999997</v>
      </c>
      <c r="G69" s="43">
        <f t="shared" si="3"/>
        <v>0.69898564591787449</v>
      </c>
      <c r="H69" s="197">
        <v>0</v>
      </c>
      <c r="I69" s="41">
        <v>0</v>
      </c>
      <c r="J69" s="172">
        <v>664108000</v>
      </c>
      <c r="K69" s="42">
        <v>1</v>
      </c>
      <c r="L69" s="182">
        <f t="shared" si="12"/>
        <v>664108000</v>
      </c>
      <c r="M69" s="47">
        <f>IF(ISBLANK(L69),"  ",IF(L80&gt;0,L69/L80,IF(L69&gt;0,1,0)))</f>
        <v>0.68876713989370486</v>
      </c>
      <c r="N69" s="24"/>
    </row>
    <row r="70" spans="1:14" ht="15" customHeight="1" x14ac:dyDescent="0.2">
      <c r="A70" s="67" t="s">
        <v>63</v>
      </c>
      <c r="B70" s="197">
        <v>561988.63</v>
      </c>
      <c r="C70" s="42">
        <v>1.4078879719934009E-2</v>
      </c>
      <c r="D70" s="172">
        <v>39355152.590000004</v>
      </c>
      <c r="E70" s="42">
        <v>0.98592112028006595</v>
      </c>
      <c r="F70" s="182">
        <f t="shared" si="1"/>
        <v>39917141.220000006</v>
      </c>
      <c r="G70" s="43">
        <f t="shared" si="3"/>
        <v>4.2013485561357283E-2</v>
      </c>
      <c r="H70" s="197">
        <v>837431</v>
      </c>
      <c r="I70" s="41">
        <v>2.0835539905511066E-2</v>
      </c>
      <c r="J70" s="172">
        <v>39355000</v>
      </c>
      <c r="K70" s="42">
        <v>0.97916446009448899</v>
      </c>
      <c r="L70" s="182">
        <f t="shared" si="12"/>
        <v>40192431</v>
      </c>
      <c r="M70" s="47">
        <f>IF(ISBLANK(L70),"  ",IF(L80&gt;0,L70/L80,IF(L70&gt;0,1,0)))</f>
        <v>4.1684824976125988E-2</v>
      </c>
      <c r="N70" s="24"/>
    </row>
    <row r="71" spans="1:14" s="64" customFormat="1" ht="15" customHeight="1" x14ac:dyDescent="0.25">
      <c r="A71" s="78" t="s">
        <v>64</v>
      </c>
      <c r="B71" s="166">
        <v>65352789.770000003</v>
      </c>
      <c r="C71" s="60">
        <v>7.9091239461382995E-2</v>
      </c>
      <c r="D71" s="176">
        <v>760943399.48000014</v>
      </c>
      <c r="E71" s="60">
        <v>0.92090876053861703</v>
      </c>
      <c r="F71" s="166">
        <f t="shared" si="1"/>
        <v>826296189.25000012</v>
      </c>
      <c r="G71" s="43">
        <f t="shared" si="3"/>
        <v>0.86969111402861676</v>
      </c>
      <c r="H71" s="166">
        <v>67736379</v>
      </c>
      <c r="I71" s="41">
        <v>8.1463485542090347E-2</v>
      </c>
      <c r="J71" s="176">
        <v>763757370</v>
      </c>
      <c r="K71" s="60">
        <v>0.91853651445790963</v>
      </c>
      <c r="L71" s="166">
        <f>L70+L69+L68+L67+L66+L65+L64+L63+L62+L61+L60</f>
        <v>831493749</v>
      </c>
      <c r="M71" s="61">
        <f>IF(ISBLANK(L71),"  ",IF(L80&gt;0,L71/L80,IF(L71&gt;0,1,0)))</f>
        <v>0.86236812587444223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9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9" t="s">
        <v>4</v>
      </c>
      <c r="F75" s="182"/>
      <c r="G75" s="50"/>
      <c r="H75" s="162"/>
      <c r="I75" s="48" t="s">
        <v>4</v>
      </c>
      <c r="J75" s="172"/>
      <c r="K75" s="49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0</v>
      </c>
      <c r="E76" s="42">
        <v>0</v>
      </c>
      <c r="F76" s="181">
        <f t="shared" si="1"/>
        <v>0</v>
      </c>
      <c r="G76" s="43">
        <f t="shared" si="3"/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47967454.390000001</v>
      </c>
      <c r="E77" s="42">
        <v>1</v>
      </c>
      <c r="F77" s="182">
        <f t="shared" si="1"/>
        <v>47967454.390000001</v>
      </c>
      <c r="G77" s="43">
        <f t="shared" si="3"/>
        <v>5.0486580221822022E-2</v>
      </c>
      <c r="H77" s="197">
        <v>0</v>
      </c>
      <c r="I77" s="41">
        <v>0</v>
      </c>
      <c r="J77" s="172">
        <v>47967000</v>
      </c>
      <c r="K77" s="42">
        <v>1</v>
      </c>
      <c r="L77" s="182">
        <f>J77+H77</f>
        <v>47967000</v>
      </c>
      <c r="M77" s="47">
        <f>IF(ISBLANK(L77),"  ",IF(L80&gt;0,L77/L80,IF(L77&gt;0,1,0)))</f>
        <v>4.9748073203878494E-2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47967454.390000001</v>
      </c>
      <c r="E78" s="60">
        <v>1</v>
      </c>
      <c r="F78" s="191">
        <f t="shared" si="1"/>
        <v>47967454.390000001</v>
      </c>
      <c r="G78" s="154">
        <f t="shared" si="3"/>
        <v>5.0486580221822022E-2</v>
      </c>
      <c r="H78" s="167">
        <v>0</v>
      </c>
      <c r="I78" s="41">
        <v>0</v>
      </c>
      <c r="J78" s="177">
        <v>47967000</v>
      </c>
      <c r="K78" s="60">
        <v>1</v>
      </c>
      <c r="L78" s="191">
        <f>L77+L76+L75+L74+L73</f>
        <v>47967000</v>
      </c>
      <c r="M78" s="61">
        <f>IF(ISBLANK(L78),"  ",IF(L80&gt;0,L78/L80,IF(L78&gt;0,1,0)))</f>
        <v>4.9748073203878494E-2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141192206.77000001</v>
      </c>
      <c r="C80" s="83">
        <v>0.14860725390663551</v>
      </c>
      <c r="D80" s="168">
        <v>808910853.87000012</v>
      </c>
      <c r="E80" s="83">
        <v>0.85139274609336457</v>
      </c>
      <c r="F80" s="168">
        <f>F78+F71+F50+F43+F52+F51+F79</f>
        <v>950103060.6400001</v>
      </c>
      <c r="G80" s="83">
        <f t="shared" si="3"/>
        <v>1</v>
      </c>
      <c r="H80" s="168">
        <v>152473777</v>
      </c>
      <c r="I80" s="83">
        <v>0.1581353142758114</v>
      </c>
      <c r="J80" s="168">
        <v>811724370</v>
      </c>
      <c r="K80" s="83">
        <v>0.8418646857241886</v>
      </c>
      <c r="L80" s="168">
        <f>SUM(L43,L50:L52,L71,L78:L79)</f>
        <v>964198147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O2" sqref="O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104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LSUE!B13+SUSLA!B13+LCTCSummary!B13-LCTCBoard!B13-Online!B13</f>
        <v>103715173</v>
      </c>
      <c r="C13" s="41">
        <f t="shared" ref="C13:C80" si="0">IF(ISBLANK(B13),"  ",IF(F13&gt;0,B13/F13,IF(B13&gt;0,1,0)))</f>
        <v>1</v>
      </c>
      <c r="D13" s="169">
        <f>LSUE!D13+SUSLA!D13+LCTCSummary!D13-LCTCBoard!D13-Online!D13</f>
        <v>0</v>
      </c>
      <c r="E13" s="42">
        <f>IF(ISBLANK(D13),"  ",IF(F13&gt;0,D13/F13,IF(D13&gt;0,1,0)))</f>
        <v>0</v>
      </c>
      <c r="F13" s="178">
        <f>D13+B13</f>
        <v>103715173</v>
      </c>
      <c r="G13" s="43">
        <f>IF(ISBLANK(F13),"  ",IF(F80&gt;0,F13/F80,IF(F13&gt;0,1,0)))</f>
        <v>0.16917644867033019</v>
      </c>
      <c r="H13" s="158">
        <f>LSUE!H13+SUSLA!H13+LCTCSummary!H13-LCTCBoard!H13-Online!H13</f>
        <v>138186938</v>
      </c>
      <c r="I13" s="41">
        <f>IF(ISBLANK(H13),"  ",IF(L13&gt;0,H13/L13,IF(H13&gt;0,1,0)))</f>
        <v>1</v>
      </c>
      <c r="J13" s="169">
        <f>LSUE!J13+SUSLA!J13+LCTCSummary!J13-LCTCBoard!J13-Online!J13</f>
        <v>0</v>
      </c>
      <c r="K13" s="42">
        <f>IF(ISBLANK(J13),"  ",IF(L13&gt;0,J13/L13,IF(J13&gt;0,1,0)))</f>
        <v>0</v>
      </c>
      <c r="L13" s="178">
        <f>J13+H13</f>
        <v>138186938</v>
      </c>
      <c r="M13" s="44">
        <f>IF(ISBLANK(L13),"  ",IF(L80&gt;0,L13/L80,IF(L13&gt;0,1,0)))</f>
        <v>0.19193548346248049</v>
      </c>
      <c r="N13" s="24"/>
    </row>
    <row r="14" spans="1:17" ht="15" customHeight="1" x14ac:dyDescent="0.2">
      <c r="A14" s="10" t="s">
        <v>13</v>
      </c>
      <c r="B14" s="158">
        <f>LSUE!B14+SUSLA!B14+LCTCSummary!B14-LCTCBoard!B14-Online!B14</f>
        <v>0</v>
      </c>
      <c r="C14" s="45">
        <f t="shared" si="0"/>
        <v>0</v>
      </c>
      <c r="D14" s="169">
        <f>LSUE!D14+SUSLA!D14+LCTCSummary!D14-LCTCBoard!D14-Online!D14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LSUE!H14+SUSLA!H14+LCTCSummary!H14-LCTCBoard!H14-Online!H14</f>
        <v>0</v>
      </c>
      <c r="I14" s="45">
        <f>IF(ISBLANK(H14),"  ",IF(L14&gt;0,H14/L14,IF(H14&gt;0,1,0)))</f>
        <v>0</v>
      </c>
      <c r="J14" s="169">
        <f>LSUE!J14+SUSLA!J14+LCTCSummary!J14-LCTCBoard!J14-Online!J14</f>
        <v>0</v>
      </c>
      <c r="K14" s="46">
        <f>IF(ISBLANK(J14),"  ",IF(L14&gt;0,J14/L14,IF(J14&gt;0,1,0)))</f>
        <v>0</v>
      </c>
      <c r="L14" s="179">
        <f>J14+H14</f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220">
        <f>LSUE!B15+SUSLA!B15+LCTCSummary!B15-LCTCBoard!B15-Online!B15</f>
        <v>15608555</v>
      </c>
      <c r="C15" s="48">
        <f t="shared" si="0"/>
        <v>0.9865732084864528</v>
      </c>
      <c r="D15" s="170">
        <f>LSUE!D15+SUSLA!D15+LCTCSummary!D15-LCTCBoard!D15-Online!D15</f>
        <v>212425</v>
      </c>
      <c r="E15" s="49">
        <f>IF(ISBLANK(D15),"  ",IF(F15&gt;0,D15/F15,IF(D15&gt;0,1,0)))</f>
        <v>1.3426791513547202E-2</v>
      </c>
      <c r="F15" s="180">
        <f>D15+B15</f>
        <v>15820980</v>
      </c>
      <c r="G15" s="50">
        <f>IF(ISBLANK(F15),"  ",IF(F80&gt;0,F15/F80,IF(F15&gt;0,1,0)))</f>
        <v>2.5806611833779813E-2</v>
      </c>
      <c r="H15" s="220">
        <f>LSUE!H15+SUSLA!H15+LCTCSummary!H15-LCTCBoard!H15-Online!H15</f>
        <v>15520249</v>
      </c>
      <c r="I15" s="48">
        <f>IF(ISBLANK(H15),"  ",IF(L15&gt;0,H15/L15,IF(H15&gt;0,1,0)))</f>
        <v>0.98103696092267578</v>
      </c>
      <c r="J15" s="170">
        <f>LSUE!J15+SUSLA!J15+LCTCSummary!J15-LCTCBoard!J15-Online!J15</f>
        <v>300000</v>
      </c>
      <c r="K15" s="49">
        <f>IF(ISBLANK(J15),"  ",IF(L15&gt;0,J15/L15,IF(J15&gt;0,1,0)))</f>
        <v>1.8963039077324256E-2</v>
      </c>
      <c r="L15" s="180">
        <f>J15+H15</f>
        <v>15820249</v>
      </c>
      <c r="M15" s="50">
        <f>IF(ISBLANK(L15),"  ",IF(L80&gt;0,L15/L80,IF(L15&gt;0,1,0)))</f>
        <v>2.1973619100756278E-2</v>
      </c>
      <c r="N15" s="24"/>
    </row>
    <row r="16" spans="1:17" ht="15" customHeight="1" x14ac:dyDescent="0.2">
      <c r="A16" s="51" t="s">
        <v>15</v>
      </c>
      <c r="B16" s="158">
        <f>LSUE!B16+SUSLA!B16+LCTCSummary!B16-LCTCBoard!B16-Online!B16</f>
        <v>0</v>
      </c>
      <c r="C16" s="41">
        <f t="shared" si="0"/>
        <v>0</v>
      </c>
      <c r="D16" s="169">
        <f>LSUE!D16+SUSLA!D16+LCTCSummary!D16-LCTCBoard!D16-Online!D16</f>
        <v>0</v>
      </c>
      <c r="E16" s="42">
        <f>IF(ISBLANK(D16),"  ",IF(F16&gt;0,D16/F16,IF(D16&gt;0,1,0)))</f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58">
        <f>LSUE!H16+SUSLA!H16+LCTCSummary!H16-LCTCBoard!H16-Online!H16</f>
        <v>0</v>
      </c>
      <c r="I16" s="41">
        <f t="shared" ref="I16:I34" si="2">IF(ISBLANK(H16),"  ",IF(L16&gt;0,H16/L16,IF(H16&gt;0,1,0)))</f>
        <v>0</v>
      </c>
      <c r="J16" s="169">
        <f>LSUE!J16+SUSLA!J16+LCTCSummary!J16-LCTCBoard!J16-Online!J16</f>
        <v>0</v>
      </c>
      <c r="K16" s="42">
        <f t="shared" ref="K16:K34" si="3">IF(ISBLANK(J16),"  ",IF(L16&gt;0,J16/L16,IF(J16&gt;0,1,0)))</f>
        <v>0</v>
      </c>
      <c r="L16" s="181">
        <f t="shared" ref="L16:L42" si="4">J16+H16</f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LSUE!B17+SUSLA!B17+LCTCSummary!B17-LCTCBoard!B17-Online!B17</f>
        <v>4773580</v>
      </c>
      <c r="C17" s="45">
        <f t="shared" si="0"/>
        <v>1</v>
      </c>
      <c r="D17" s="169">
        <f>LSUE!D17+SUSLA!D17+LCTCSummary!D17-LCTCBoard!D17-Online!D17</f>
        <v>0</v>
      </c>
      <c r="E17" s="42">
        <f t="shared" ref="E17:E34" si="5">IF(ISBLANK(D17),"  ",IF(F17&gt;0,D17/F17,IF(D17&gt;0,1,0)))</f>
        <v>0</v>
      </c>
      <c r="F17" s="182">
        <f t="shared" si="1"/>
        <v>4773580</v>
      </c>
      <c r="G17" s="47">
        <f>IF(ISBLANK(F17),"  ",IF(F80&gt;0,F17/F80,IF(F17&gt;0,1,0)))</f>
        <v>7.7864914889908612E-3</v>
      </c>
      <c r="H17" s="158">
        <f>LSUE!H17+SUSLA!H17+LCTCSummary!H17-LCTCBoard!H17-Online!H17</f>
        <v>4812349</v>
      </c>
      <c r="I17" s="45">
        <f t="shared" si="2"/>
        <v>1</v>
      </c>
      <c r="J17" s="169">
        <f>LSUE!J17+SUSLA!J17+LCTCSummary!J17-LCTCBoard!J17-Online!J17</f>
        <v>0</v>
      </c>
      <c r="K17" s="46">
        <f t="shared" si="3"/>
        <v>0</v>
      </c>
      <c r="L17" s="182">
        <f t="shared" si="4"/>
        <v>4812349</v>
      </c>
      <c r="M17" s="47">
        <f>IF(ISBLANK(L17),"  ",IF(L80&gt;0,L17/L80,IF(L17&gt;0,1,0)))</f>
        <v>6.6841377721618273E-3</v>
      </c>
      <c r="N17" s="24"/>
    </row>
    <row r="18" spans="1:14" ht="15" customHeight="1" x14ac:dyDescent="0.2">
      <c r="A18" s="52" t="s">
        <v>17</v>
      </c>
      <c r="B18" s="158">
        <f>LSUE!B18+SUSLA!B18+LCTCSummary!B18-LCTCBoard!B18-Online!B18</f>
        <v>0</v>
      </c>
      <c r="C18" s="45">
        <f t="shared" si="0"/>
        <v>0</v>
      </c>
      <c r="D18" s="169">
        <f>LSUE!D18+SUSLA!D18+LCTCSummary!D18-LCTCBoard!D18-Online!D18</f>
        <v>0</v>
      </c>
      <c r="E18" s="42">
        <f t="shared" si="5"/>
        <v>0</v>
      </c>
      <c r="F18" s="182">
        <f t="shared" si="1"/>
        <v>0</v>
      </c>
      <c r="G18" s="47">
        <f>IF(ISBLANK(F18),"  ",IF(F80&gt;0,F18/F80,IF(F18&gt;0,1,0)))</f>
        <v>0</v>
      </c>
      <c r="H18" s="158">
        <f>LSUE!H18+SUSLA!H18+LCTCSummary!H18-LCTCBoard!H18-Online!H18</f>
        <v>0</v>
      </c>
      <c r="I18" s="45">
        <f t="shared" si="2"/>
        <v>0</v>
      </c>
      <c r="J18" s="169">
        <f>LSUE!J18+SUSLA!J18+LCTCSummary!J18-LCTCBoard!J18-Online!J18</f>
        <v>0</v>
      </c>
      <c r="K18" s="46">
        <f t="shared" si="3"/>
        <v>0</v>
      </c>
      <c r="L18" s="182">
        <f t="shared" si="4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LSUE!B19+SUSLA!B19+LCTCSummary!B19-LCTCBoard!B19-Online!B19</f>
        <v>78713</v>
      </c>
      <c r="C19" s="45">
        <f t="shared" si="0"/>
        <v>1</v>
      </c>
      <c r="D19" s="169">
        <f>LSUE!D19+SUSLA!D19+LCTCSummary!D19-LCTCBoard!D19-Online!D19</f>
        <v>0</v>
      </c>
      <c r="E19" s="42">
        <f t="shared" si="5"/>
        <v>0</v>
      </c>
      <c r="F19" s="182">
        <f t="shared" si="1"/>
        <v>78713</v>
      </c>
      <c r="G19" s="47">
        <f>IF(ISBLANK(F19),"  ",IF(F80&gt;0,F19/F80,IF(F19&gt;0,1,0)))</f>
        <v>1.2839380602670065E-4</v>
      </c>
      <c r="H19" s="158">
        <f>LSUE!H19+SUSLA!H19+LCTCSummary!H19-LCTCBoard!H19-Online!H19</f>
        <v>77896</v>
      </c>
      <c r="I19" s="45">
        <f t="shared" si="2"/>
        <v>1</v>
      </c>
      <c r="J19" s="169">
        <f>LSUE!J19+SUSLA!J19+LCTCSummary!J19-LCTCBoard!J19-Online!J19</f>
        <v>0</v>
      </c>
      <c r="K19" s="46">
        <f t="shared" si="3"/>
        <v>0</v>
      </c>
      <c r="L19" s="182">
        <f t="shared" si="4"/>
        <v>77896</v>
      </c>
      <c r="M19" s="47">
        <f>IF(ISBLANK(L19),"  ",IF(L80&gt;0,L19/L80,IF(L19&gt;0,1,0)))</f>
        <v>1.0819406404238713E-4</v>
      </c>
      <c r="N19" s="24"/>
    </row>
    <row r="20" spans="1:14" ht="15" customHeight="1" x14ac:dyDescent="0.2">
      <c r="A20" s="52" t="s">
        <v>19</v>
      </c>
      <c r="B20" s="158">
        <f>LSUE!B20+SUSLA!B20+LCTCSummary!B20-LCTCBoard!B20-Online!B20</f>
        <v>544710</v>
      </c>
      <c r="C20" s="45">
        <f t="shared" si="0"/>
        <v>1</v>
      </c>
      <c r="D20" s="169">
        <f>LSUE!D20+SUSLA!D20+LCTCSummary!D20-LCTCBoard!D20-Online!D20</f>
        <v>0</v>
      </c>
      <c r="E20" s="42">
        <f t="shared" si="5"/>
        <v>0</v>
      </c>
      <c r="F20" s="182">
        <f>D20+B20</f>
        <v>544710</v>
      </c>
      <c r="G20" s="47">
        <f>IF(ISBLANK(F20),"  ",IF(F80&gt;0,F20/F80,IF(F20&gt;0,1,0)))</f>
        <v>8.8851130157412508E-4</v>
      </c>
      <c r="H20" s="158">
        <f>LSUE!H20+SUSLA!H20+LCTCSummary!H20-LCTCBoard!H20-Online!H20</f>
        <v>431254</v>
      </c>
      <c r="I20" s="45">
        <f t="shared" si="2"/>
        <v>1</v>
      </c>
      <c r="J20" s="169">
        <f>LSUE!J20+SUSLA!J20+LCTCSummary!J20-LCTCBoard!J20-Online!J20</f>
        <v>0</v>
      </c>
      <c r="K20" s="46">
        <f t="shared" si="3"/>
        <v>0</v>
      </c>
      <c r="L20" s="182">
        <f>J20+H20</f>
        <v>431254</v>
      </c>
      <c r="M20" s="47">
        <f>IF(ISBLANK(L20),"  ",IF(L80&gt;0,L20/L80,IF(L20&gt;0,1,0)))</f>
        <v>5.9899253998325485E-4</v>
      </c>
      <c r="N20" s="24"/>
    </row>
    <row r="21" spans="1:14" ht="15" customHeight="1" x14ac:dyDescent="0.2">
      <c r="A21" s="52" t="s">
        <v>20</v>
      </c>
      <c r="B21" s="158">
        <f>LSUE!B21+SUSLA!B21+LCTCSummary!B21-LCTCBoard!B21-Online!B21</f>
        <v>0</v>
      </c>
      <c r="C21" s="45">
        <f t="shared" si="0"/>
        <v>0</v>
      </c>
      <c r="D21" s="169">
        <f>LSUE!D21+SUSLA!D21+LCTCSummary!D21-LCTCBoard!D21-Online!D21</f>
        <v>0</v>
      </c>
      <c r="E21" s="42">
        <f t="shared" si="5"/>
        <v>0</v>
      </c>
      <c r="F21" s="182">
        <f t="shared" si="1"/>
        <v>0</v>
      </c>
      <c r="G21" s="47">
        <f>IF(ISBLANK(F21),"  ",IF(F80&gt;0,F21/F80,IF(F21&gt;0,1,0)))</f>
        <v>0</v>
      </c>
      <c r="H21" s="158">
        <f>LSUE!H21+SUSLA!H21+LCTCSummary!H21-LCTCBoard!H21-Online!H21</f>
        <v>0</v>
      </c>
      <c r="I21" s="45">
        <f t="shared" si="2"/>
        <v>0</v>
      </c>
      <c r="J21" s="169">
        <f>LSUE!J21+SUSLA!J21+LCTCSummary!J21-LCTCBoard!J21-Online!J21</f>
        <v>0</v>
      </c>
      <c r="K21" s="46">
        <f t="shared" si="3"/>
        <v>0</v>
      </c>
      <c r="L21" s="182">
        <f t="shared" si="4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LSUE!B22+SUSLA!B22+LCTCSummary!B22-LCTCBoard!B22-Online!B22</f>
        <v>0</v>
      </c>
      <c r="C22" s="45">
        <f t="shared" si="0"/>
        <v>0</v>
      </c>
      <c r="D22" s="169">
        <f>LSUE!D22+SUSLA!D22+LCTCSummary!D22-LCTCBoard!D22-Online!D22</f>
        <v>0</v>
      </c>
      <c r="E22" s="42">
        <f t="shared" si="5"/>
        <v>0</v>
      </c>
      <c r="F22" s="182">
        <f t="shared" si="1"/>
        <v>0</v>
      </c>
      <c r="G22" s="47">
        <f>IF(ISBLANK(F22),"  ",IF(F80&gt;0,F22/F80,IF(F22&gt;0,1,0)))</f>
        <v>0</v>
      </c>
      <c r="H22" s="158">
        <f>LSUE!H22+SUSLA!H22+LCTCSummary!H22-LCTCBoard!H22-Online!H22</f>
        <v>0</v>
      </c>
      <c r="I22" s="45">
        <f t="shared" si="2"/>
        <v>0</v>
      </c>
      <c r="J22" s="169">
        <f>LSUE!J22+SUSLA!J22+LCTCSummary!J22-LCTCBoard!J22-Online!J22</f>
        <v>0</v>
      </c>
      <c r="K22" s="46">
        <f t="shared" si="3"/>
        <v>0</v>
      </c>
      <c r="L22" s="182">
        <f t="shared" si="4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LSUE!B23+SUSLA!B23+LCTCSummary!B23-LCTCBoard!B23-Online!B23</f>
        <v>0</v>
      </c>
      <c r="C23" s="45">
        <f t="shared" si="0"/>
        <v>0</v>
      </c>
      <c r="D23" s="169">
        <f>LSUE!D23+SUSLA!D23+LCTCSummary!D23-LCTCBoard!D23-Online!D23</f>
        <v>0</v>
      </c>
      <c r="E23" s="42">
        <f t="shared" si="5"/>
        <v>0</v>
      </c>
      <c r="F23" s="182">
        <f t="shared" si="1"/>
        <v>0</v>
      </c>
      <c r="G23" s="47">
        <f>IF(ISBLANK(F23),"  ",IF(F80&gt;0,F23/F80,IF(F23&gt;0,1,0)))</f>
        <v>0</v>
      </c>
      <c r="H23" s="158">
        <f>LSUE!H23+SUSLA!H23+LCTCSummary!H23-LCTCBoard!H23-Online!H23</f>
        <v>0</v>
      </c>
      <c r="I23" s="45">
        <f t="shared" si="2"/>
        <v>0</v>
      </c>
      <c r="J23" s="169">
        <f>LSUE!J23+SUSLA!J23+LCTCSummary!J23-LCTCBoard!J23-Online!J23</f>
        <v>0</v>
      </c>
      <c r="K23" s="46">
        <f t="shared" si="3"/>
        <v>0</v>
      </c>
      <c r="L23" s="182">
        <f t="shared" si="4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LSUE!B24+SUSLA!B24+LCTCSummary!B24-LCTCBoard!B24-Online!B24</f>
        <v>0</v>
      </c>
      <c r="C24" s="45">
        <f t="shared" si="0"/>
        <v>0</v>
      </c>
      <c r="D24" s="169">
        <f>LSUE!D24+SUSLA!D24+LCTCSummary!D24-LCTCBoard!D24-Online!D24</f>
        <v>0</v>
      </c>
      <c r="E24" s="42">
        <f t="shared" si="5"/>
        <v>0</v>
      </c>
      <c r="F24" s="182">
        <f t="shared" si="1"/>
        <v>0</v>
      </c>
      <c r="G24" s="47">
        <f>IF(ISBLANK(F24),"  ",IF(F80&gt;0,F24/F80,IF(F24&gt;0,1,0)))</f>
        <v>0</v>
      </c>
      <c r="H24" s="158">
        <f>LSUE!H24+SUSLA!H24+LCTCSummary!H24-LCTCBoard!H24-Online!H24</f>
        <v>0</v>
      </c>
      <c r="I24" s="45">
        <f t="shared" si="2"/>
        <v>0</v>
      </c>
      <c r="J24" s="169">
        <f>LSUE!J24+SUSLA!J24+LCTCSummary!J24-LCTCBoard!J24-Online!J24</f>
        <v>0</v>
      </c>
      <c r="K24" s="46">
        <f t="shared" si="3"/>
        <v>0</v>
      </c>
      <c r="L24" s="182">
        <f t="shared" si="4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LSUE!B25+SUSLA!B25+LCTCSummary!B25-LCTCBoard!B25-Online!B25</f>
        <v>0</v>
      </c>
      <c r="C25" s="45">
        <f t="shared" si="0"/>
        <v>0</v>
      </c>
      <c r="D25" s="169">
        <f>LSUE!D25+SUSLA!D25+LCTCSummary!D25-LCTCBoard!D25-Online!D25</f>
        <v>0</v>
      </c>
      <c r="E25" s="42">
        <f t="shared" si="5"/>
        <v>0</v>
      </c>
      <c r="F25" s="182">
        <f t="shared" si="1"/>
        <v>0</v>
      </c>
      <c r="G25" s="47">
        <f>IF(ISBLANK(F25),"  ",IF(F80&gt;0,F25/F80,IF(F25&gt;0,1,0)))</f>
        <v>0</v>
      </c>
      <c r="H25" s="158">
        <f>LSUE!H25+SUSLA!H25+LCTCSummary!H25-LCTCBoard!H25-Online!H25</f>
        <v>0</v>
      </c>
      <c r="I25" s="45">
        <f t="shared" si="2"/>
        <v>0</v>
      </c>
      <c r="J25" s="169">
        <f>LSUE!J25+SUSLA!J25+LCTCSummary!J25-LCTCBoard!J25-Online!J25</f>
        <v>0</v>
      </c>
      <c r="K25" s="46">
        <f t="shared" si="3"/>
        <v>0</v>
      </c>
      <c r="L25" s="182">
        <f t="shared" si="4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LSUE!B26+SUSLA!B26+LCTCSummary!B26-LCTCBoard!B26-Online!B26</f>
        <v>0</v>
      </c>
      <c r="C26" s="45">
        <f t="shared" si="0"/>
        <v>0</v>
      </c>
      <c r="D26" s="169">
        <f>LSUE!D26+SUSLA!D26+LCTCSummary!D26-LCTCBoard!D26-Online!D26</f>
        <v>0</v>
      </c>
      <c r="E26" s="42">
        <f t="shared" si="5"/>
        <v>0</v>
      </c>
      <c r="F26" s="182">
        <f t="shared" si="1"/>
        <v>0</v>
      </c>
      <c r="G26" s="47">
        <f>IF(ISBLANK(F26),"  ",IF(F80&gt;0,F26/F80,IF(F26&gt;0,1,0)))</f>
        <v>0</v>
      </c>
      <c r="H26" s="158">
        <f>LSUE!H26+SUSLA!H26+LCTCSummary!H26-LCTCBoard!H26-Online!H26</f>
        <v>0</v>
      </c>
      <c r="I26" s="45">
        <f t="shared" si="2"/>
        <v>0</v>
      </c>
      <c r="J26" s="169">
        <f>LSUE!J26+SUSLA!J26+LCTCSummary!J26-LCTCBoard!J26-Online!J26</f>
        <v>0</v>
      </c>
      <c r="K26" s="46">
        <f t="shared" si="3"/>
        <v>0</v>
      </c>
      <c r="L26" s="182">
        <f t="shared" si="4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LSUE!B27+SUSLA!B27+LCTCSummary!B27-LCTCBoard!B27-Online!B27</f>
        <v>0</v>
      </c>
      <c r="C27" s="45">
        <f t="shared" si="0"/>
        <v>0</v>
      </c>
      <c r="D27" s="169">
        <f>LSUE!D27+SUSLA!D27+LCTCSummary!D27-LCTCBoard!D27-Online!D27</f>
        <v>0</v>
      </c>
      <c r="E27" s="42">
        <f t="shared" si="5"/>
        <v>0</v>
      </c>
      <c r="F27" s="182">
        <f t="shared" si="1"/>
        <v>0</v>
      </c>
      <c r="G27" s="47">
        <f>IF(ISBLANK(F27),"  ",IF(F80&gt;0,F27/F80,IF(F27&gt;0,1,0)))</f>
        <v>0</v>
      </c>
      <c r="H27" s="158">
        <f>LSUE!H27+SUSLA!H27+LCTCSummary!H27-LCTCBoard!H27-Online!H27</f>
        <v>0</v>
      </c>
      <c r="I27" s="45">
        <f t="shared" si="2"/>
        <v>0</v>
      </c>
      <c r="J27" s="169">
        <f>LSUE!J27+SUSLA!J27+LCTCSummary!J27-LCTCBoard!J27-Online!J27</f>
        <v>0</v>
      </c>
      <c r="K27" s="46">
        <f t="shared" si="3"/>
        <v>0</v>
      </c>
      <c r="L27" s="182">
        <f t="shared" si="4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LSUE!B28+SUSLA!B28+LCTCSummary!B28-LCTCBoard!B28-Online!B28</f>
        <v>0</v>
      </c>
      <c r="C28" s="45">
        <f t="shared" si="0"/>
        <v>0</v>
      </c>
      <c r="D28" s="169">
        <f>LSUE!D28+SUSLA!D28+LCTCSummary!D28-LCTCBoard!D28-Online!D28</f>
        <v>0</v>
      </c>
      <c r="E28" s="42">
        <f t="shared" si="5"/>
        <v>0</v>
      </c>
      <c r="F28" s="182">
        <f t="shared" si="1"/>
        <v>0</v>
      </c>
      <c r="G28" s="47">
        <f>IF(ISBLANK(F28),"  ",IF(F80&gt;0,F28/F80,IF(F28&gt;0,1,0)))</f>
        <v>0</v>
      </c>
      <c r="H28" s="158">
        <f>LSUE!H28+SUSLA!H28+LCTCSummary!H28-LCTCBoard!H28-Online!H28</f>
        <v>0</v>
      </c>
      <c r="I28" s="45">
        <f t="shared" si="2"/>
        <v>0</v>
      </c>
      <c r="J28" s="169">
        <f>LSUE!J28+SUSLA!J28+LCTCSummary!J28-LCTCBoard!J28-Online!J28</f>
        <v>0</v>
      </c>
      <c r="K28" s="46">
        <f t="shared" si="3"/>
        <v>0</v>
      </c>
      <c r="L28" s="182">
        <f t="shared" si="4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LSUE!B29+SUSLA!B29+LCTCSummary!B29-LCTCBoard!B29-Online!B29</f>
        <v>10000000</v>
      </c>
      <c r="C29" s="45">
        <f t="shared" si="0"/>
        <v>0.97919935764522137</v>
      </c>
      <c r="D29" s="169">
        <f>LSUE!D29+SUSLA!D29+LCTCSummary!D29-LCTCBoard!D29-Online!D29</f>
        <v>212425</v>
      </c>
      <c r="E29" s="42">
        <f t="shared" si="5"/>
        <v>2.0800642354778614E-2</v>
      </c>
      <c r="F29" s="182">
        <f t="shared" si="1"/>
        <v>10212425</v>
      </c>
      <c r="G29" s="47">
        <f>IF(ISBLANK(F29),"  ",IF(F80&gt;0,F29/F80,IF(F29&gt;0,1,0)))</f>
        <v>1.665813924653143E-2</v>
      </c>
      <c r="H29" s="158">
        <f>LSUE!H29+SUSLA!H29+LCTCSummary!H29-LCTCBoard!H29-Online!H29</f>
        <v>10000000</v>
      </c>
      <c r="I29" s="45">
        <f t="shared" si="2"/>
        <v>0.970873786407767</v>
      </c>
      <c r="J29" s="169">
        <f>LSUE!J29+SUSLA!J29+LCTCSummary!J29-LCTCBoard!J29-Online!J29</f>
        <v>300000</v>
      </c>
      <c r="K29" s="46">
        <f t="shared" si="3"/>
        <v>2.9126213592233011E-2</v>
      </c>
      <c r="L29" s="182">
        <f t="shared" si="4"/>
        <v>10300000</v>
      </c>
      <c r="M29" s="47">
        <f>IF(ISBLANK(L29),"  ",IF(L80&gt;0,L29/L80,IF(L29&gt;0,1,0)))</f>
        <v>1.4306239853607213E-2</v>
      </c>
      <c r="N29" s="24"/>
    </row>
    <row r="30" spans="1:14" ht="15" customHeight="1" x14ac:dyDescent="0.2">
      <c r="A30" s="53" t="s">
        <v>29</v>
      </c>
      <c r="B30" s="158">
        <f>LSUE!B30+SUSLA!B30+LCTCSummary!B30-LCTCBoard!B30-Online!B30</f>
        <v>0</v>
      </c>
      <c r="C30" s="45">
        <f t="shared" si="0"/>
        <v>0</v>
      </c>
      <c r="D30" s="169">
        <f>LSUE!D30+SUSLA!D30+LCTCSummary!D30-LCTCBoard!D30-Online!D30</f>
        <v>0</v>
      </c>
      <c r="E30" s="42">
        <f>IF(ISBLANK(D30),"  ",IF(F30&gt;0,D30/F30,IF(D30&gt;0,1,0)))</f>
        <v>0</v>
      </c>
      <c r="F30" s="182">
        <f t="shared" si="1"/>
        <v>0</v>
      </c>
      <c r="G30" s="47">
        <f>IF(ISBLANK(F30),"  ",IF(F80&gt;0,F30/F80,IF(F30&gt;0,1,0)))</f>
        <v>0</v>
      </c>
      <c r="H30" s="158">
        <f>LSUE!H30+SUSLA!H30+LCTCSummary!H30-LCTCBoard!H30-Online!H30</f>
        <v>0</v>
      </c>
      <c r="I30" s="45">
        <f t="shared" si="2"/>
        <v>0</v>
      </c>
      <c r="J30" s="169">
        <f>LSUE!J30+SUSLA!J30+LCTCSummary!J30-LCTCBoard!J30-Online!J30</f>
        <v>0</v>
      </c>
      <c r="K30" s="46">
        <f>IF(ISBLANK(J30),"  ",IF(L30&gt;0,J30/L30,IF(J30&gt;0,1,0)))</f>
        <v>0</v>
      </c>
      <c r="L30" s="182">
        <f t="shared" si="4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LSUE!B31+SUSLA!B31+LCTCSummary!B31-LCTCBoard!B31-Online!B31</f>
        <v>211552</v>
      </c>
      <c r="C31" s="45">
        <f t="shared" si="0"/>
        <v>1</v>
      </c>
      <c r="D31" s="169">
        <f>LSUE!D31+SUSLA!D31+LCTCSummary!D31-LCTCBoard!D31-Online!D31</f>
        <v>0</v>
      </c>
      <c r="E31" s="42">
        <f>IF(ISBLANK(D31),"  ",IF(F31&gt;0,D31/F31,IF(D31&gt;0,1,0)))</f>
        <v>0</v>
      </c>
      <c r="F31" s="182">
        <f t="shared" si="1"/>
        <v>211552</v>
      </c>
      <c r="G31" s="47">
        <f>IF(ISBLANK(F31),"  ",IF(F80&gt;0,F31/F80,IF(F31&gt;0,1,0)))</f>
        <v>3.4507599065669678E-4</v>
      </c>
      <c r="H31" s="158">
        <f>LSUE!H31+SUSLA!H31+LCTCSummary!H31-LCTCBoard!H31-Online!H31</f>
        <v>198750</v>
      </c>
      <c r="I31" s="45">
        <f t="shared" si="2"/>
        <v>1</v>
      </c>
      <c r="J31" s="169">
        <f>LSUE!J31+SUSLA!J31+LCTCSummary!J31-LCTCBoard!J31-Online!J31</f>
        <v>0</v>
      </c>
      <c r="K31" s="46">
        <f>IF(ISBLANK(J31),"  ",IF(L31&gt;0,J31/L31,IF(J31&gt;0,1,0)))</f>
        <v>0</v>
      </c>
      <c r="L31" s="182">
        <f t="shared" si="4"/>
        <v>198750</v>
      </c>
      <c r="M31" s="47">
        <f>IF(ISBLANK(L31),"  ",IF(L80&gt;0,L31/L80,IF(L31&gt;0,1,0)))</f>
        <v>2.7605487096159551E-4</v>
      </c>
      <c r="N31" s="24"/>
    </row>
    <row r="32" spans="1:14" ht="15" customHeight="1" x14ac:dyDescent="0.2">
      <c r="A32" s="53" t="s">
        <v>31</v>
      </c>
      <c r="B32" s="158">
        <f>LSUE!B32+SUSLA!B32+LCTCSummary!B32-LCTCBoard!B32-Online!B32</f>
        <v>0</v>
      </c>
      <c r="C32" s="45">
        <f t="shared" si="0"/>
        <v>0</v>
      </c>
      <c r="D32" s="169">
        <f>LSUE!D32+SUSLA!D32+LCTCSummary!D32-LCTCBoard!D32-Online!D32</f>
        <v>0</v>
      </c>
      <c r="E32" s="42">
        <f>IF(ISBLANK(D32),"  ",IF(F32&gt;0,D32/F32,IF(D32&gt;0,1,0)))</f>
        <v>0</v>
      </c>
      <c r="F32" s="182">
        <f t="shared" si="1"/>
        <v>0</v>
      </c>
      <c r="G32" s="47">
        <f>IF(ISBLANK(F32),"  ",IF(F80&gt;0,F32/F80,IF(F32&gt;0,1,0)))</f>
        <v>0</v>
      </c>
      <c r="H32" s="158">
        <f>LSUE!H32+SUSLA!H32+LCTCSummary!H32-LCTCBoard!H32-Online!H32</f>
        <v>0</v>
      </c>
      <c r="I32" s="45">
        <f t="shared" si="2"/>
        <v>0</v>
      </c>
      <c r="J32" s="169">
        <f>LSUE!J32+SUSLA!J32+LCTCSummary!J32-LCTCBoard!J32-Online!J32</f>
        <v>0</v>
      </c>
      <c r="K32" s="46">
        <f>IF(ISBLANK(J32),"  ",IF(L32&gt;0,J32/L32,IF(J32&gt;0,1,0)))</f>
        <v>0</v>
      </c>
      <c r="L32" s="182">
        <f t="shared" si="4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LSUE!B33+SUSLA!B33+LCTCSummary!B33-LCTCBoard!B33-Online!B33</f>
        <v>0</v>
      </c>
      <c r="C33" s="45">
        <f>IF(ISBLANK(B33),"  ",IF(F33&gt;0,B33/F33,IF(B33&gt;0,1,0)))</f>
        <v>0</v>
      </c>
      <c r="D33" s="169">
        <f>LSUE!D33+SUSLA!D33+LCTCSummary!D33-LCTCBoard!D33-Online!D33</f>
        <v>0</v>
      </c>
      <c r="E33" s="42">
        <f>IF(ISBLANK(D33),"  ",IF(F33&gt;0,D33/F33,IF(D33&gt;0,1,0)))</f>
        <v>0</v>
      </c>
      <c r="F33" s="182">
        <f t="shared" si="1"/>
        <v>0</v>
      </c>
      <c r="G33" s="47">
        <f>IF(ISBLANK(F33),"  ",IF(F80&gt;0,F33/F80,IF(F33&gt;0,1,0)))</f>
        <v>0</v>
      </c>
      <c r="H33" s="158">
        <f>LSUE!H33+SUSLA!H33+LCTCSummary!H33-LCTCBoard!H33-Online!H33</f>
        <v>0</v>
      </c>
      <c r="I33" s="45">
        <f>IF(ISBLANK(H33),"  ",IF(L33&gt;0,H33/L33,IF(H33&gt;0,1,0)))</f>
        <v>0</v>
      </c>
      <c r="J33" s="169">
        <f>LSUE!J33+SUSLA!J33+LCTCSummary!J33-LCTCBoard!J33-Online!J33</f>
        <v>0</v>
      </c>
      <c r="K33" s="46">
        <f>IF(ISBLANK(J33),"  ",IF(L33&gt;0,J33/L33,IF(J33&gt;0,1,0)))</f>
        <v>0</v>
      </c>
      <c r="L33" s="182">
        <f t="shared" si="4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LSUE!B34+SUSLA!B34+LCTCSummary!B34-LCTCBoard!B34-Online!B34</f>
        <v>0</v>
      </c>
      <c r="C34" s="45">
        <f t="shared" si="0"/>
        <v>0</v>
      </c>
      <c r="D34" s="169">
        <f>LSUE!D34+SUSLA!D34+LCTCSummary!D34-LCTCBoard!D34-Online!D34</f>
        <v>0</v>
      </c>
      <c r="E34" s="42">
        <f t="shared" si="5"/>
        <v>0</v>
      </c>
      <c r="F34" s="182">
        <f t="shared" si="1"/>
        <v>0</v>
      </c>
      <c r="G34" s="47">
        <f>IF(ISBLANK(F34),"  ",IF(F80&gt;0,F34/F80,IF(F34&gt;0,1,0)))</f>
        <v>0</v>
      </c>
      <c r="H34" s="158">
        <f>LSUE!H34+SUSLA!H34+LCTCSummary!H34-LCTCBoard!H34-Online!H34</f>
        <v>0</v>
      </c>
      <c r="I34" s="45">
        <f t="shared" si="2"/>
        <v>0</v>
      </c>
      <c r="J34" s="169">
        <f>LSUE!J34+SUSLA!J34+LCTCSummary!J34-LCTCBoard!J34-Online!J34</f>
        <v>0</v>
      </c>
      <c r="K34" s="46">
        <f t="shared" si="3"/>
        <v>0</v>
      </c>
      <c r="L34" s="182">
        <f t="shared" si="4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LSUE!B35+SUSLA!B35+LCTCSummary!B35-LCTCBoard!B35-Online!B35</f>
        <v>0</v>
      </c>
      <c r="C35" s="45">
        <f t="shared" ref="C35:C36" si="6">IF(ISBLANK(B35),"  ",IF(F35&gt;0,B35/F35,IF(B35&gt;0,1,0)))</f>
        <v>0</v>
      </c>
      <c r="D35" s="169">
        <f>LSUE!D35+SUSLA!D35+LCTCSummary!D35-LCTCBoard!D35-Online!D35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158">
        <f>LSUE!H35+SUSLA!H35+LCTCSummary!H35-LCTCBoard!H35-Online!H35</f>
        <v>0</v>
      </c>
      <c r="I35" s="45">
        <f t="shared" ref="I35" si="9">IF(ISBLANK(H35),"  ",IF(L35&gt;0,H35/L35,IF(H35&gt;0,1,0)))</f>
        <v>0</v>
      </c>
      <c r="J35" s="169">
        <f>LSUE!J35+SUSLA!J35+LCTCSummary!J35-LCTCBoard!J35-Online!J35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LSUE!B36+SUSLA!B36+LCTCSummary!B36-LCTCBoard!B36-Online!B36</f>
        <v>0</v>
      </c>
      <c r="C36" s="45">
        <f t="shared" si="6"/>
        <v>0</v>
      </c>
      <c r="D36" s="169">
        <f>LSUE!D36+SUSLA!D36+LCTCSummary!D36-LCTCBoard!D36-Online!D36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LSUE!H36+SUSLA!H36+LCTCSummary!H36-LCTCBoard!H36-Online!H36</f>
        <v>0</v>
      </c>
      <c r="I36" s="45">
        <f t="shared" ref="I36" si="13">IF(ISBLANK(H36),"  ",IF(L36&gt;0,H36/L36,IF(H36&gt;0,1,0)))</f>
        <v>0</v>
      </c>
      <c r="J36" s="169">
        <f>LSUE!J36+SUSLA!J36+LCTCSummary!J36-LCTCBoard!J36-Online!J36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LSUE!B37+SUSLA!B37+LCTCSummary!B37-LCTCBoard!B37-Online!B37</f>
        <v>0</v>
      </c>
      <c r="C37" s="45">
        <f t="shared" ref="C37" si="16">IF(ISBLANK(B37),"  ",IF(F37&gt;0,B37/F37,IF(B37&gt;0,1,0)))</f>
        <v>0</v>
      </c>
      <c r="D37" s="169">
        <f>LSUE!D37+SUSLA!D37+LCTCSummary!D37-LCTCBoard!D37-Online!D37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LSUE!H37+SUSLA!H37+LCTCSummary!H37-LCTCBoard!H37-Online!H37</f>
        <v>0</v>
      </c>
      <c r="I37" s="45">
        <f t="shared" ref="I37" si="19">IF(ISBLANK(H37),"  ",IF(L37&gt;0,H37/L37,IF(H37&gt;0,1,0)))</f>
        <v>0</v>
      </c>
      <c r="J37" s="169">
        <f>LSUE!J37+SUSLA!J37+LCTCSummary!J37-LCTCBoard!J37-Online!J37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/>
      <c r="E38" s="57" t="s">
        <v>4</v>
      </c>
      <c r="F38" s="182"/>
      <c r="G38" s="58" t="s">
        <v>4</v>
      </c>
      <c r="H38" s="196"/>
      <c r="I38" s="56" t="s">
        <v>4</v>
      </c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LSUE!B39+SUSLA!B39+LCTCSummary!B39-LCTCBoard!B39-Online!B39</f>
        <v>0</v>
      </c>
      <c r="C39" s="41">
        <f t="shared" si="0"/>
        <v>0</v>
      </c>
      <c r="D39" s="169">
        <f>LSUE!D39+SUSLA!D39+LCTCSummary!D39-LCTCBoard!D39-Online!D39</f>
        <v>0</v>
      </c>
      <c r="E39" s="42">
        <f>IF(ISBLANK(D39),"  ",IF(F39&gt;0,D39/F39,IF(D39&gt;0,1,0)))</f>
        <v>0</v>
      </c>
      <c r="F39" s="181">
        <f t="shared" si="1"/>
        <v>0</v>
      </c>
      <c r="G39" s="43">
        <f>IF(ISBLANK(F39),"  ",IF(F80&gt;0,F39/F80,IF(F39&gt;0,1,0)))</f>
        <v>0</v>
      </c>
      <c r="H39" s="158">
        <f>LSUE!H39+SUSLA!H39+LCTCSummary!H39-LCTCBoard!H39-Online!H39</f>
        <v>0</v>
      </c>
      <c r="I39" s="41">
        <f>IF(ISBLANK(H39),"  ",IF(L39&gt;0,H39/L39,IF(H39&gt;0,1,0)))</f>
        <v>0</v>
      </c>
      <c r="J39" s="169">
        <f>LSUE!J39+SUSLA!J39+LCTCSummary!J39-LCTCBoard!J39-Online!J39</f>
        <v>0</v>
      </c>
      <c r="K39" s="42">
        <f>IF(ISBLANK(J39),"  ",IF(L39&gt;0,J39/L39,IF(J39&gt;0,1,0)))</f>
        <v>0</v>
      </c>
      <c r="L39" s="181">
        <f t="shared" si="4"/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LSUE!B41+SUSLA!B41+LCTCSummary!B41-LCTCBoard!B41-Online!B41</f>
        <v>0</v>
      </c>
      <c r="C41" s="41">
        <f t="shared" si="0"/>
        <v>0</v>
      </c>
      <c r="D41" s="169">
        <f>LSUE!D41+SUSLA!D41+LCTCSummary!D41-LCTCBoard!D41-Online!D41</f>
        <v>0</v>
      </c>
      <c r="E41" s="42">
        <f>IF(ISBLANK(D41),"  ",IF(F41&gt;0,D41/F41,IF(D41&gt;0,1,0)))</f>
        <v>0</v>
      </c>
      <c r="F41" s="180">
        <f t="shared" si="1"/>
        <v>0</v>
      </c>
      <c r="G41" s="43">
        <f>IF(ISBLANK(F41),"  ",IF(F80&gt;0,F41/F80,IF(F41&gt;0,1,0)))</f>
        <v>0</v>
      </c>
      <c r="H41" s="158">
        <f>LSUE!H41+SUSLA!H41+LCTCSummary!H41-LCTCBoard!H41-Online!H41</f>
        <v>0</v>
      </c>
      <c r="I41" s="41">
        <f>IF(ISBLANK(H41),"  ",IF(L41&gt;0,H41/L41,IF(H41&gt;0,1,0)))</f>
        <v>0</v>
      </c>
      <c r="J41" s="169">
        <f>LSUE!J41+SUSLA!J41+LCTCSummary!J41-LCTCBoard!J41-Online!J41</f>
        <v>0</v>
      </c>
      <c r="K41" s="42">
        <f>IF(ISBLANK(J41),"  ",IF(L41&gt;0,J41/L41,IF(J41&gt;0,1,0)))</f>
        <v>0</v>
      </c>
      <c r="L41" s="180">
        <f t="shared" si="4"/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 t="shared" si="4"/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119323728</v>
      </c>
      <c r="C43" s="69">
        <f t="shared" si="0"/>
        <v>0.99822292256636369</v>
      </c>
      <c r="D43" s="204">
        <f>SUM(D13:D15,D39,D41,D42)</f>
        <v>212425</v>
      </c>
      <c r="E43" s="60">
        <f>IF(ISBLANK(D43),"  ",IF(F43&gt;0,D43/F43,IF(D43&gt;0,1,0)))</f>
        <v>1.7770774336363325E-3</v>
      </c>
      <c r="F43" s="161">
        <f>SUM(F13:F15,F39,F41:F42)</f>
        <v>119536153</v>
      </c>
      <c r="G43" s="61">
        <f>IF(ISBLANK(F43),"  ",IF(F80&gt;0,F43/F80,IF(F43&gt;0,1,0)))</f>
        <v>0.19498306050410999</v>
      </c>
      <c r="H43" s="161">
        <f>SUM(H13:H15,H39,H41:H42)</f>
        <v>153707187</v>
      </c>
      <c r="I43" s="69">
        <f>IF(ISBLANK(H43),"  ",IF(L43&gt;0,H43/L43,IF(H43&gt;0,1,0)))</f>
        <v>0.99805203896101291</v>
      </c>
      <c r="J43" s="204">
        <f>SUM(J13:J15,J39,J41:J42)</f>
        <v>300000</v>
      </c>
      <c r="K43" s="62">
        <f>IF(ISBLANK(J43),"  ",IF(L43&gt;0,J43/L43,IF(J43&gt;0,1,0)))</f>
        <v>1.9479610389870961E-3</v>
      </c>
      <c r="L43" s="161">
        <f>SUM(L13:L15,L39,L41:L42)</f>
        <v>154007187</v>
      </c>
      <c r="M43" s="61">
        <f>IF(ISBLANK(L43),"  ",IF(L80&gt;0,L43/L80,IF(L43&gt;0,1,0)))</f>
        <v>0.21390910256323678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LSUE!B45+SUSLA!B45+LCTCSummary!B45-LCTCBoard!B45-Online!B45</f>
        <v>0</v>
      </c>
      <c r="C45" s="41">
        <f t="shared" si="0"/>
        <v>0</v>
      </c>
      <c r="D45" s="169">
        <f>LSUE!D45+SUSLA!D45+LCTCSummary!D45-LCTCBoard!D45-Online!D45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LSUE!H45+SUSLA!H45+LCTCSummary!H45-LCTCBoard!H45-Online!H45</f>
        <v>0</v>
      </c>
      <c r="I45" s="41">
        <f t="shared" ref="I45:I52" si="23">IF(ISBLANK(H45),"  ",IF(L45&gt;0,H45/L45,IF(H45&gt;0,1,0)))</f>
        <v>0</v>
      </c>
      <c r="J45" s="169">
        <f>LSUE!J45+SUSLA!J45+LCTCSummary!J45-LCTCBoard!J45-Online!J45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LSUE!B46+SUSLA!B46+LCTCSummary!B46-LCTCBoard!B46-Online!B46</f>
        <v>0</v>
      </c>
      <c r="C46" s="45">
        <f t="shared" si="0"/>
        <v>0</v>
      </c>
      <c r="D46" s="169">
        <f>LSUE!D46+SUSLA!D46+LCTCSummary!D46-LCTCBoard!D46-Online!D46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LSUE!H46+SUSLA!H46+LCTCSummary!H46-LCTCBoard!H46-Online!H46</f>
        <v>0</v>
      </c>
      <c r="I46" s="45">
        <f t="shared" si="23"/>
        <v>0</v>
      </c>
      <c r="J46" s="169">
        <f>LSUE!J46+SUSLA!J46+LCTCSummary!J46-LCTCBoard!J46-Online!J46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LSUE!B47+SUSLA!B47+LCTCSummary!B47-LCTCBoard!B47-Online!B47</f>
        <v>0</v>
      </c>
      <c r="C47" s="45">
        <f t="shared" si="0"/>
        <v>0</v>
      </c>
      <c r="D47" s="169">
        <f>LSUE!D47+SUSLA!D47+LCTCSummary!D47-LCTCBoard!D47-Online!D47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LSUE!H47+SUSLA!H47+LCTCSummary!H47-LCTCBoard!H47-Online!H47</f>
        <v>0</v>
      </c>
      <c r="I47" s="45">
        <f t="shared" si="23"/>
        <v>0</v>
      </c>
      <c r="J47" s="169">
        <f>LSUE!J47+SUSLA!J47+LCTCSummary!J47-LCTCBoard!J47-Online!J47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LSUE!B48+SUSLA!B48+LCTCSummary!B48-LCTCBoard!B48-Online!B48</f>
        <v>0</v>
      </c>
      <c r="C48" s="45">
        <f t="shared" si="0"/>
        <v>0</v>
      </c>
      <c r="D48" s="169">
        <f>LSUE!D48+SUSLA!D48+LCTCSummary!D48-LCTCBoard!D48-Online!D48</f>
        <v>0</v>
      </c>
      <c r="E48" s="46">
        <f t="shared" si="22"/>
        <v>0</v>
      </c>
      <c r="F48" s="183">
        <f>D48+B48</f>
        <v>0</v>
      </c>
      <c r="G48" s="47">
        <f>IF(ISBLANK(F48),"  ",IF(D80&gt;0,F48/D80,IF(F48&gt;0,1,0)))</f>
        <v>0</v>
      </c>
      <c r="H48" s="158">
        <f>LSUE!H48+SUSLA!H48+LCTCSummary!H48-LCTCBoard!H48-Online!H48</f>
        <v>0</v>
      </c>
      <c r="I48" s="45">
        <f t="shared" si="23"/>
        <v>0</v>
      </c>
      <c r="J48" s="169">
        <f>LSUE!J48+SUSLA!J48+LCTCSummary!J48-LCTCBoard!J48-Online!J48</f>
        <v>0</v>
      </c>
      <c r="K48" s="46">
        <f t="shared" si="24"/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58">
        <f>LSUE!B49+SUSLA!B49+LCTCSummary!B49-LCTCBoard!B49-Online!B49</f>
        <v>0</v>
      </c>
      <c r="C49" s="45">
        <f t="shared" si="0"/>
        <v>0</v>
      </c>
      <c r="D49" s="169">
        <f>LSUE!D49+SUSLA!D49+LCTCSummary!D49-LCTCBoard!D49-Online!D49</f>
        <v>260800</v>
      </c>
      <c r="E49" s="46">
        <f t="shared" si="22"/>
        <v>1</v>
      </c>
      <c r="F49" s="183">
        <f>D49+B49</f>
        <v>260800</v>
      </c>
      <c r="G49" s="47">
        <f>IF(ISBLANK(F49),"  ",IF(F80&gt;0,F49/F80,IF(F49&gt;0,1,0)))</f>
        <v>4.2540755163395535E-4</v>
      </c>
      <c r="H49" s="158">
        <f>LSUE!H49+SUSLA!H49+LCTCSummary!H49-LCTCBoard!H49-Online!H49</f>
        <v>0</v>
      </c>
      <c r="I49" s="45">
        <f t="shared" si="23"/>
        <v>0</v>
      </c>
      <c r="J49" s="169">
        <f>LSUE!J49+SUSLA!J49+LCTCSummary!J49-LCTCBoard!J49-Online!J49</f>
        <v>0</v>
      </c>
      <c r="K49" s="46">
        <f t="shared" si="24"/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0</v>
      </c>
      <c r="C50" s="69">
        <f t="shared" si="0"/>
        <v>0</v>
      </c>
      <c r="D50" s="173">
        <f>D49+D48+D47+D46+D45</f>
        <v>260800</v>
      </c>
      <c r="E50" s="62">
        <f t="shared" si="22"/>
        <v>1</v>
      </c>
      <c r="F50" s="184">
        <f>F49+F48+F47+F46+F45</f>
        <v>260800</v>
      </c>
      <c r="G50" s="61">
        <f>IF(ISBLANK(F50),"  ",IF(F80&gt;0,F50/F80,IF(F50&gt;0,1,0)))</f>
        <v>4.2540755163395535E-4</v>
      </c>
      <c r="H50" s="163">
        <f>H49+H48+H47+H46+H45</f>
        <v>0</v>
      </c>
      <c r="I50" s="69">
        <f t="shared" si="23"/>
        <v>0</v>
      </c>
      <c r="J50" s="173">
        <f>J49+J48+J47+J46+J45</f>
        <v>0</v>
      </c>
      <c r="K50" s="62">
        <f t="shared" si="24"/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164">
        <f>LSUE!B51+SUSLA!B51+LCTCSummary!B51-LCTCBoard!B51-Online!B51</f>
        <v>0</v>
      </c>
      <c r="C51" s="69">
        <f t="shared" ref="C51" si="25">IF(ISBLANK(B51),"  ",IF(F51&gt;0,B51/F51,IF(B51&gt;0,1,0)))</f>
        <v>0</v>
      </c>
      <c r="D51" s="174">
        <f>LSUE!D51+SUSLA!D51+LCTCSummary!D51-LCTCBoard!D51-Online!D51</f>
        <v>6916426.1299999999</v>
      </c>
      <c r="E51" s="62">
        <f t="shared" ref="E51" si="26">IF(ISBLANK(D51),"  ",IF(F51&gt;0,D51/F51,IF(D51&gt;0,1,0)))</f>
        <v>1</v>
      </c>
      <c r="F51" s="185">
        <f>D51+B51</f>
        <v>6916426.1299999999</v>
      </c>
      <c r="G51" s="61">
        <f>IF(ISBLANK(F51),"  ",IF(F79&gt;0,F51/F79,IF(F51&gt;0,1,0)))</f>
        <v>1</v>
      </c>
      <c r="H51" s="164">
        <f>LSUE!H51+SUSLA!H51+LCTCSummary!H51-LCTCBoard!H51-Online!H51</f>
        <v>0</v>
      </c>
      <c r="I51" s="69">
        <f t="shared" ref="I51" si="27">IF(ISBLANK(H51),"  ",IF(L51&gt;0,H51/L51,IF(H51&gt;0,1,0)))</f>
        <v>0</v>
      </c>
      <c r="J51" s="174">
        <f>LSUE!J51+SUSLA!J51+LCTCSummary!J51-LCTCBoard!J51-Online!J51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LSUE!B52+SUSLA!B52+LCTCSummary!B52-LCTCBoard!B52-Online!B52</f>
        <v>6792110</v>
      </c>
      <c r="C52" s="69">
        <f t="shared" si="0"/>
        <v>1</v>
      </c>
      <c r="D52" s="174">
        <f>LSUE!D52+SUSLA!D52+LCTCSummary!D52-LCTCBoard!D52-Online!D52</f>
        <v>0</v>
      </c>
      <c r="E52" s="62">
        <f t="shared" si="22"/>
        <v>0</v>
      </c>
      <c r="F52" s="185">
        <f>D52+B52</f>
        <v>6792110</v>
      </c>
      <c r="G52" s="61">
        <f>IF(ISBLANK(F52),"  ",IF(F80&gt;0,F52/F80,IF(F52&gt;0,1,0)))</f>
        <v>1.1079044806474326E-2</v>
      </c>
      <c r="H52" s="164">
        <f>LSUE!H52+SUSLA!H52+LCTCSummary!H52-LCTCBoard!H52-Online!H52</f>
        <v>0</v>
      </c>
      <c r="I52" s="69">
        <f t="shared" si="23"/>
        <v>0</v>
      </c>
      <c r="J52" s="174">
        <f>LSUE!J52+SUSLA!J52+LCTCSummary!J52-LCTCBoard!J52-Online!J52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LSUE!B54+SUSLA!B54+LCTCSummary!B54-LCTCBoard!B54-Online!B54</f>
        <v>151546412.20999998</v>
      </c>
      <c r="C54" s="41">
        <f t="shared" si="0"/>
        <v>0.98844133952084656</v>
      </c>
      <c r="D54" s="169">
        <f>LSUE!D54+SUSLA!D54+LCTCSummary!D54-LCTCBoard!D54-Online!D54</f>
        <v>1772157.29</v>
      </c>
      <c r="E54" s="42">
        <f t="shared" ref="E54:E71" si="29">IF(ISBLANK(D54),"  ",IF(F54&gt;0,D54/F54,IF(D54&gt;0,1,0)))</f>
        <v>1.1558660479153507E-2</v>
      </c>
      <c r="F54" s="186">
        <f t="shared" ref="F54:F59" si="30">D54+B54</f>
        <v>153318569.49999997</v>
      </c>
      <c r="G54" s="43">
        <f>IF(ISBLANK(F54),"  ",IF(F80&gt;0,F54/F80,IF(F54&gt;0,1,0)))</f>
        <v>0.25008771959745174</v>
      </c>
      <c r="H54" s="158">
        <f>LSUE!H54+SUSLA!H54+LCTCSummary!H54-LCTCBoard!H54-Online!H54</f>
        <v>169396985</v>
      </c>
      <c r="I54" s="41">
        <f t="shared" ref="I54:I71" si="31">IF(ISBLANK(H54),"  ",IF(L54&gt;0,H54/L54,IF(H54&gt;0,1,0)))</f>
        <v>0.98958916147609444</v>
      </c>
      <c r="J54" s="169">
        <f>LSUE!J54+SUSLA!J54+LCTCSummary!J54-LCTCBoard!J54-Online!J54</f>
        <v>1782118</v>
      </c>
      <c r="K54" s="42">
        <f t="shared" ref="K54:K71" si="32">IF(ISBLANK(J54),"  ",IF(L54&gt;0,J54/L54,IF(J54&gt;0,1,0)))</f>
        <v>1.0410838523905572E-2</v>
      </c>
      <c r="L54" s="186">
        <f t="shared" ref="L54:L59" si="33">J54+H54</f>
        <v>171179103</v>
      </c>
      <c r="M54" s="43">
        <f>IF(ISBLANK(L54),"  ",IF(L80&gt;0,L54/L80,IF(L54&gt;0,1,0)))</f>
        <v>0.23776012674207128</v>
      </c>
      <c r="N54" s="24"/>
    </row>
    <row r="55" spans="1:14" ht="15" customHeight="1" x14ac:dyDescent="0.2">
      <c r="A55" s="30" t="s">
        <v>48</v>
      </c>
      <c r="B55" s="158">
        <f>LSUE!B55+SUSLA!B55+LCTCSummary!B55-LCTCBoard!B55-Online!B55</f>
        <v>836324.3</v>
      </c>
      <c r="C55" s="45">
        <f t="shared" si="0"/>
        <v>1</v>
      </c>
      <c r="D55" s="169">
        <f>LSUE!D55+SUSLA!D55+LCTCSummary!D55-LCTCBoard!D55-Online!D55</f>
        <v>0</v>
      </c>
      <c r="E55" s="46">
        <f t="shared" si="29"/>
        <v>0</v>
      </c>
      <c r="F55" s="187">
        <f t="shared" si="30"/>
        <v>836324.3</v>
      </c>
      <c r="G55" s="47">
        <f>IF(ISBLANK(F55),"  ",IF(F80&gt;0,F55/F80,IF(F55&gt;0,1,0)))</f>
        <v>1.3641820277414938E-3</v>
      </c>
      <c r="H55" s="158">
        <f>LSUE!H55+SUSLA!H55+LCTCSummary!H55-LCTCBoard!H55-Online!H55</f>
        <v>906857</v>
      </c>
      <c r="I55" s="45">
        <f t="shared" si="31"/>
        <v>1</v>
      </c>
      <c r="J55" s="169">
        <f>LSUE!J55+SUSLA!J55+LCTCSummary!J55-LCTCBoard!J55-Online!J55</f>
        <v>0</v>
      </c>
      <c r="K55" s="46">
        <f t="shared" si="32"/>
        <v>0</v>
      </c>
      <c r="L55" s="187">
        <f t="shared" si="33"/>
        <v>906857</v>
      </c>
      <c r="M55" s="47">
        <f>IF(ISBLANK(L55),"  ",IF(L80&gt;0,L55/L80,IF(L55&gt;0,1,0)))</f>
        <v>1.2595838597012307E-3</v>
      </c>
      <c r="N55" s="24"/>
    </row>
    <row r="56" spans="1:14" ht="15" customHeight="1" x14ac:dyDescent="0.2">
      <c r="A56" s="74" t="s">
        <v>49</v>
      </c>
      <c r="B56" s="158">
        <f>LSUE!B56+SUSLA!B56+LCTCSummary!B56-LCTCBoard!B56-Online!B56</f>
        <v>740744</v>
      </c>
      <c r="C56" s="45">
        <f t="shared" si="0"/>
        <v>9.5248835054878522E-2</v>
      </c>
      <c r="D56" s="169">
        <f>LSUE!D56+SUSLA!D56+LCTCSummary!D56-LCTCBoard!D56-Online!D56</f>
        <v>7036191.0099999998</v>
      </c>
      <c r="E56" s="46">
        <f t="shared" si="29"/>
        <v>0.90475116494512153</v>
      </c>
      <c r="F56" s="188">
        <f t="shared" si="30"/>
        <v>7776935.0099999998</v>
      </c>
      <c r="G56" s="47">
        <f>IF(ISBLANK(F56),"  ",IF(F80&gt;0,F56/F80,IF(F56&gt;0,1,0)))</f>
        <v>1.2685455835201266E-2</v>
      </c>
      <c r="H56" s="158">
        <f>LSUE!H56+SUSLA!H56+LCTCSummary!H56-LCTCBoard!H56-Online!H56</f>
        <v>1125318</v>
      </c>
      <c r="I56" s="45">
        <f t="shared" si="31"/>
        <v>0.13155335877988727</v>
      </c>
      <c r="J56" s="169">
        <f>LSUE!J56+SUSLA!J56+LCTCSummary!J56-LCTCBoard!J56-Online!J56</f>
        <v>7428762.3399999999</v>
      </c>
      <c r="K56" s="46">
        <f t="shared" si="32"/>
        <v>0.86844664122011273</v>
      </c>
      <c r="L56" s="188">
        <f t="shared" si="33"/>
        <v>8554080.3399999999</v>
      </c>
      <c r="M56" s="47">
        <f>IF(ISBLANK(L56),"  ",IF(L80&gt;0,L56/L80,IF(L56&gt;0,1,0)))</f>
        <v>1.188123544379281E-2</v>
      </c>
      <c r="N56" s="24"/>
    </row>
    <row r="57" spans="1:14" ht="15" customHeight="1" x14ac:dyDescent="0.2">
      <c r="A57" s="74" t="s">
        <v>50</v>
      </c>
      <c r="B57" s="158">
        <f>LSUE!B57+SUSLA!B57+LCTCSummary!B57-LCTCBoard!B57-Online!B57</f>
        <v>2622649.48</v>
      </c>
      <c r="C57" s="45">
        <f t="shared" si="0"/>
        <v>0.75267786300309669</v>
      </c>
      <c r="D57" s="169">
        <f>LSUE!D57+SUSLA!D57+LCTCSummary!D57-LCTCBoard!D57-Online!D57</f>
        <v>861775.40999999992</v>
      </c>
      <c r="E57" s="46">
        <f t="shared" si="29"/>
        <v>0.24732213699690339</v>
      </c>
      <c r="F57" s="188">
        <f t="shared" si="30"/>
        <v>3484424.8899999997</v>
      </c>
      <c r="G57" s="47">
        <f>IF(ISBLANK(F57),"  ",IF(F80&gt;0,F57/F80,IF(F57&gt;0,1,0)))</f>
        <v>5.6836681798593334E-3</v>
      </c>
      <c r="H57" s="158">
        <f>LSUE!H57+SUSLA!H57+LCTCSummary!H57-LCTCBoard!H57-Online!H57</f>
        <v>2771734</v>
      </c>
      <c r="I57" s="45">
        <f t="shared" si="31"/>
        <v>0.77601006450617571</v>
      </c>
      <c r="J57" s="169">
        <f>LSUE!J57+SUSLA!J57+LCTCSummary!J57-LCTCBoard!J57-Online!J57</f>
        <v>800041.84000000008</v>
      </c>
      <c r="K57" s="46">
        <f t="shared" si="32"/>
        <v>0.22398993549382432</v>
      </c>
      <c r="L57" s="188">
        <f t="shared" si="33"/>
        <v>3571775.84</v>
      </c>
      <c r="M57" s="47">
        <f>IF(ISBLANK(L57),"  ",IF(L80&gt;0,L57/L80,IF(L57&gt;0,1,0)))</f>
        <v>4.9610370747921731E-3</v>
      </c>
      <c r="N57" s="24"/>
    </row>
    <row r="58" spans="1:14" ht="15" customHeight="1" x14ac:dyDescent="0.2">
      <c r="A58" s="74" t="s">
        <v>51</v>
      </c>
      <c r="B58" s="158">
        <f>LSUE!B58+SUSLA!B58+LCTCSummary!B58-LCTCBoard!B58-Online!B58</f>
        <v>0</v>
      </c>
      <c r="C58" s="45">
        <f>IF(ISBLANK(B58),"  ",IF(F58&gt;0,B58/F58,IF(B58&gt;0,1,0)))</f>
        <v>0</v>
      </c>
      <c r="D58" s="169">
        <f>LSUE!D58+SUSLA!D58+LCTCSummary!D58-LCTCBoard!D58-Online!D58</f>
        <v>2068241.6600000001</v>
      </c>
      <c r="E58" s="46">
        <f>IF(ISBLANK(D58),"  ",IF(F58&gt;0,D58/F58,IF(D58&gt;0,1,0)))</f>
        <v>1</v>
      </c>
      <c r="F58" s="188">
        <f t="shared" si="30"/>
        <v>2068241.6600000001</v>
      </c>
      <c r="G58" s="47">
        <f>IF(ISBLANK(F58),"  ",IF(F80&gt;0,F58/F80,IF(F58&gt;0,1,0)))</f>
        <v>3.3736411839261795E-3</v>
      </c>
      <c r="H58" s="158">
        <f>LSUE!H58+SUSLA!H58+LCTCSummary!H58-LCTCBoard!H58-Online!H58</f>
        <v>0</v>
      </c>
      <c r="I58" s="45">
        <f>IF(ISBLANK(H58),"  ",IF(L58&gt;0,H58/L58,IF(H58&gt;0,1,0)))</f>
        <v>0</v>
      </c>
      <c r="J58" s="169">
        <f>LSUE!J58+SUSLA!J58+LCTCSummary!J58-LCTCBoard!J58-Online!J58</f>
        <v>2105978</v>
      </c>
      <c r="K58" s="46">
        <f>IF(ISBLANK(J58),"  ",IF(L58&gt;0,J58/L58,IF(J58&gt;0,1,0)))</f>
        <v>1</v>
      </c>
      <c r="L58" s="188">
        <f t="shared" si="33"/>
        <v>2105978</v>
      </c>
      <c r="M58" s="47">
        <f>IF(ISBLANK(L58),"  ",IF(L80&gt;0,L58/L80,IF(L58&gt;0,1,0)))</f>
        <v>2.9251093586815545E-3</v>
      </c>
      <c r="N58" s="24"/>
    </row>
    <row r="59" spans="1:14" ht="15" customHeight="1" x14ac:dyDescent="0.2">
      <c r="A59" s="30" t="s">
        <v>52</v>
      </c>
      <c r="B59" s="158">
        <f>LSUE!B59+SUSLA!B59+LCTCSummary!B59-LCTCBoard!B59-Online!B59</f>
        <v>14569941.84</v>
      </c>
      <c r="C59" s="45">
        <f t="shared" si="0"/>
        <v>0.40882018782775004</v>
      </c>
      <c r="D59" s="169">
        <f>LSUE!D59+SUSLA!D59+LCTCSummary!D59-LCTCBoard!D59-Online!D59</f>
        <v>21069056.120000001</v>
      </c>
      <c r="E59" s="46">
        <f t="shared" si="29"/>
        <v>0.59117981217225002</v>
      </c>
      <c r="F59" s="187">
        <f t="shared" si="30"/>
        <v>35638997.960000001</v>
      </c>
      <c r="G59" s="47">
        <f>IF(ISBLANK(F59),"  ",IF(F80&gt;0,F59/F80,IF(F59&gt;0,1,0)))</f>
        <v>5.8133047794674576E-2</v>
      </c>
      <c r="H59" s="158">
        <f>LSUE!H59+SUSLA!H59+LCTCSummary!H59-LCTCBoard!H59-Online!H59</f>
        <v>16568567</v>
      </c>
      <c r="I59" s="45">
        <f t="shared" si="31"/>
        <v>0.42852435613006157</v>
      </c>
      <c r="J59" s="169">
        <f>LSUE!J59+SUSLA!J59+LCTCSummary!J59-LCTCBoard!J59-Online!J59</f>
        <v>22095669.379999999</v>
      </c>
      <c r="K59" s="46">
        <f t="shared" si="32"/>
        <v>0.57147564386993854</v>
      </c>
      <c r="L59" s="187">
        <f t="shared" si="33"/>
        <v>38664236.379999995</v>
      </c>
      <c r="M59" s="47">
        <f>IF(ISBLANK(L59),"  ",IF(L80&gt;0,L59/L80,IF(L59&gt;0,1,0)))</f>
        <v>5.3702897029985028E-2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170316071.82999998</v>
      </c>
      <c r="C60" s="69">
        <f t="shared" si="0"/>
        <v>0.83848534232170135</v>
      </c>
      <c r="D60" s="173">
        <f>D59+D57+D56+D55+D54+D58</f>
        <v>32807421.489999998</v>
      </c>
      <c r="E60" s="62">
        <f t="shared" si="29"/>
        <v>0.16151465767829876</v>
      </c>
      <c r="F60" s="189">
        <f>F59+F57+F56+F55+F54+F58</f>
        <v>203123493.31999996</v>
      </c>
      <c r="G60" s="61">
        <f>IF(ISBLANK(F60),"  ",IF(F80&gt;0,F60/F80,IF(F60&gt;0,1,0)))</f>
        <v>0.33132771461885457</v>
      </c>
      <c r="H60" s="163">
        <f>H59+H57+H56+H55+H54</f>
        <v>190769461</v>
      </c>
      <c r="I60" s="69">
        <f t="shared" si="31"/>
        <v>0.84793199050234402</v>
      </c>
      <c r="J60" s="173">
        <f>J59+J57+J56+J55+J54+J58</f>
        <v>34212569.560000002</v>
      </c>
      <c r="K60" s="62">
        <f t="shared" si="32"/>
        <v>0.15206800949765595</v>
      </c>
      <c r="L60" s="189">
        <f>L59+L57+L56+L55+L54+L58</f>
        <v>224982030.56</v>
      </c>
      <c r="M60" s="61">
        <f>IF(ISBLANK(L60),"  ",IF(L80&gt;0,L60/L80,IF(L60&gt;0,1,0)))</f>
        <v>0.31248998950902407</v>
      </c>
      <c r="N60" s="63"/>
    </row>
    <row r="61" spans="1:14" ht="15" customHeight="1" x14ac:dyDescent="0.2">
      <c r="A61" s="40" t="s">
        <v>54</v>
      </c>
      <c r="B61" s="158">
        <f>LSUE!B61+SUSLA!B61+LCTCSummary!B61-LCTCBoard!B61-Online!B61</f>
        <v>0</v>
      </c>
      <c r="C61" s="45">
        <f t="shared" si="0"/>
        <v>0</v>
      </c>
      <c r="D61" s="169">
        <f>LSUE!D61+SUSLA!D61+LCTCSummary!D61-LCTCBoard!D61-Online!D61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LSUE!H61+SUSLA!H61+LCTCSummary!H61-LCTCBoard!H61-Online!H61</f>
        <v>0</v>
      </c>
      <c r="I61" s="45">
        <f t="shared" si="31"/>
        <v>0</v>
      </c>
      <c r="J61" s="169">
        <f>LSUE!J61+SUSLA!J61+LCTCSummary!J61-LCTCBoard!J61-Online!J61</f>
        <v>0</v>
      </c>
      <c r="K61" s="46">
        <f t="shared" si="32"/>
        <v>0</v>
      </c>
      <c r="L61" s="190">
        <f t="shared" ref="L61:L70" si="35">J61+H61</f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LSUE!B62+SUSLA!B62+LCTCSummary!B62-LCTCBoard!B62-Online!B62</f>
        <v>0</v>
      </c>
      <c r="C62" s="45">
        <f t="shared" si="0"/>
        <v>0</v>
      </c>
      <c r="D62" s="169">
        <f>LSUE!D62+SUSLA!D62+LCTCSummary!D62-LCTCBoard!D62-Online!D62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LSUE!H62+SUSLA!H62+LCTCSummary!H62-LCTCBoard!H62-Online!H62</f>
        <v>0</v>
      </c>
      <c r="I62" s="45">
        <f t="shared" si="31"/>
        <v>0</v>
      </c>
      <c r="J62" s="169">
        <f>LSUE!J62+SUSLA!J62+LCTCSummary!J62-LCTCBoard!J62-Online!J62</f>
        <v>0</v>
      </c>
      <c r="K62" s="46">
        <f t="shared" si="32"/>
        <v>0</v>
      </c>
      <c r="L62" s="182">
        <f t="shared" si="35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LSUE!B63+SUSLA!B63+LCTCSummary!B63-LCTCBoard!B63-Online!B63</f>
        <v>2738.62</v>
      </c>
      <c r="C63" s="45">
        <f t="shared" si="0"/>
        <v>4.4055736389489369E-2</v>
      </c>
      <c r="D63" s="169">
        <f>LSUE!D63+SUSLA!D63+LCTCSummary!D63-LCTCBoard!D63-Online!D63</f>
        <v>59424</v>
      </c>
      <c r="E63" s="46">
        <f t="shared" si="29"/>
        <v>0.95594426361051055</v>
      </c>
      <c r="F63" s="182">
        <f t="shared" si="34"/>
        <v>62162.62</v>
      </c>
      <c r="G63" s="47">
        <f>IF(ISBLANK(F63),"  ",IF(F80&gt;0,F63/F80,IF(F63&gt;0,1,0)))</f>
        <v>1.0139742322604274E-4</v>
      </c>
      <c r="H63" s="158">
        <f>LSUE!H63+SUSLA!H63+LCTCSummary!H63-LCTCBoard!H63-Online!H63</f>
        <v>21000</v>
      </c>
      <c r="I63" s="45">
        <f t="shared" si="31"/>
        <v>0.25653868236846283</v>
      </c>
      <c r="J63" s="169">
        <f>LSUE!J63+SUSLA!J63+LCTCSummary!J63-LCTCBoard!J63-Online!J63</f>
        <v>60859</v>
      </c>
      <c r="K63" s="46">
        <f t="shared" si="32"/>
        <v>0.74346131763153711</v>
      </c>
      <c r="L63" s="182">
        <f t="shared" si="35"/>
        <v>81859</v>
      </c>
      <c r="M63" s="47">
        <f>IF(ISBLANK(L63),"  ",IF(L80&gt;0,L63/L80,IF(L63&gt;0,1,0)))</f>
        <v>1.1369849399771193E-4</v>
      </c>
      <c r="N63" s="24"/>
    </row>
    <row r="64" spans="1:14" ht="15" customHeight="1" x14ac:dyDescent="0.2">
      <c r="A64" s="67" t="s">
        <v>57</v>
      </c>
      <c r="B64" s="158">
        <f>LSUE!B64+SUSLA!B64+LCTCSummary!B64-LCTCBoard!B64-Online!B64</f>
        <v>2500</v>
      </c>
      <c r="C64" s="45">
        <f t="shared" si="0"/>
        <v>1.1694412256159432E-4</v>
      </c>
      <c r="D64" s="169">
        <f>LSUE!D64+SUSLA!D64+LCTCSummary!D64-LCTCBoard!D64-Online!D64</f>
        <v>21375231.049999997</v>
      </c>
      <c r="E64" s="46">
        <f t="shared" si="29"/>
        <v>0.99988305587743842</v>
      </c>
      <c r="F64" s="183">
        <f t="shared" si="34"/>
        <v>21377731.049999997</v>
      </c>
      <c r="G64" s="47">
        <f>IF(ISBLANK(F64),"  ",IF(F80&gt;0,F64/F80,IF(F64&gt;0,1,0)))</f>
        <v>3.4870583686616885E-2</v>
      </c>
      <c r="H64" s="158">
        <f>LSUE!H64+SUSLA!H64+LCTCSummary!H64-LCTCBoard!H64-Online!H64</f>
        <v>2500</v>
      </c>
      <c r="I64" s="45">
        <f t="shared" si="31"/>
        <v>1.2473521987120865E-4</v>
      </c>
      <c r="J64" s="169">
        <f>LSUE!J64+SUSLA!J64+LCTCSummary!J64-LCTCBoard!J64-Online!J64</f>
        <v>20039954.75</v>
      </c>
      <c r="K64" s="46">
        <f t="shared" si="32"/>
        <v>0.99987526478012878</v>
      </c>
      <c r="L64" s="183">
        <f t="shared" si="35"/>
        <v>20042454.75</v>
      </c>
      <c r="M64" s="47">
        <f>IF(ISBLANK(L64),"  ",IF(L80&gt;0,L64/L80,IF(L64&gt;0,1,0)))</f>
        <v>2.7838074262967884E-2</v>
      </c>
      <c r="N64" s="24"/>
    </row>
    <row r="65" spans="1:14" ht="15" customHeight="1" x14ac:dyDescent="0.2">
      <c r="A65" s="76" t="s">
        <v>58</v>
      </c>
      <c r="B65" s="158">
        <f>LSUE!B65+SUSLA!B65+LCTCSummary!B65-LCTCBoard!B65-Online!B65</f>
        <v>0</v>
      </c>
      <c r="C65" s="45">
        <f t="shared" si="0"/>
        <v>0</v>
      </c>
      <c r="D65" s="169">
        <f>LSUE!D65+SUSLA!D65+LCTCSummary!D65-LCTCBoard!D65-Online!D65</f>
        <v>0</v>
      </c>
      <c r="E65" s="46">
        <f t="shared" si="29"/>
        <v>0</v>
      </c>
      <c r="F65" s="182">
        <f t="shared" si="34"/>
        <v>0</v>
      </c>
      <c r="G65" s="47">
        <f>IF(ISBLANK(F65),"  ",IF(F80&gt;0,F65/F80,IF(F65&gt;0,1,0)))</f>
        <v>0</v>
      </c>
      <c r="H65" s="158">
        <f>LSUE!H65+SUSLA!H65+LCTCSummary!H65-LCTCBoard!H65-Online!H65</f>
        <v>0</v>
      </c>
      <c r="I65" s="45">
        <f t="shared" si="31"/>
        <v>0</v>
      </c>
      <c r="J65" s="169">
        <f>LSUE!J65+SUSLA!J65+LCTCSummary!J65-LCTCBoard!J65-Online!J65</f>
        <v>0</v>
      </c>
      <c r="K65" s="46">
        <f t="shared" si="32"/>
        <v>0</v>
      </c>
      <c r="L65" s="182">
        <f t="shared" si="35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LSUE!B66+SUSLA!B66+LCTCSummary!B66-LCTCBoard!B66-Online!B66</f>
        <v>0</v>
      </c>
      <c r="C66" s="45">
        <f t="shared" si="0"/>
        <v>0</v>
      </c>
      <c r="D66" s="169">
        <f>LSUE!D66+SUSLA!D66+LCTCSummary!D66-LCTCBoard!D66-Online!D66</f>
        <v>700878.85</v>
      </c>
      <c r="E66" s="46">
        <f t="shared" si="29"/>
        <v>1</v>
      </c>
      <c r="F66" s="182">
        <f t="shared" si="34"/>
        <v>700878.85</v>
      </c>
      <c r="G66" s="47">
        <f>IF(ISBLANK(F66),"  ",IF(F80&gt;0,F66/F80,IF(F66&gt;0,1,0)))</f>
        <v>1.1432482958992417E-3</v>
      </c>
      <c r="H66" s="158">
        <f>LSUE!H66+SUSLA!H66+LCTCSummary!H66-LCTCBoard!H66-Online!H66</f>
        <v>0</v>
      </c>
      <c r="I66" s="45">
        <f t="shared" si="31"/>
        <v>0</v>
      </c>
      <c r="J66" s="169">
        <f>LSUE!J66+SUSLA!J66+LCTCSummary!J66-LCTCBoard!J66-Online!J66</f>
        <v>694499</v>
      </c>
      <c r="K66" s="46">
        <f t="shared" si="32"/>
        <v>1</v>
      </c>
      <c r="L66" s="182">
        <f t="shared" si="35"/>
        <v>694499</v>
      </c>
      <c r="M66" s="47">
        <f>IF(ISBLANK(L66),"  ",IF(L80&gt;0,L66/L80,IF(L66&gt;0,1,0)))</f>
        <v>9.6462808466896664E-4</v>
      </c>
      <c r="N66" s="24"/>
    </row>
    <row r="67" spans="1:14" ht="15" customHeight="1" x14ac:dyDescent="0.2">
      <c r="A67" s="77" t="s">
        <v>60</v>
      </c>
      <c r="B67" s="158">
        <f>LSUE!B67+SUSLA!B67+LCTCSummary!B67-LCTCBoard!B67-Online!B67</f>
        <v>0</v>
      </c>
      <c r="C67" s="45">
        <f t="shared" si="0"/>
        <v>0</v>
      </c>
      <c r="D67" s="169">
        <f>LSUE!D67+SUSLA!D67+LCTCSummary!D67-LCTCBoard!D67-Online!D67</f>
        <v>5175146.3959999997</v>
      </c>
      <c r="E67" s="46">
        <f t="shared" si="29"/>
        <v>1</v>
      </c>
      <c r="F67" s="182">
        <f t="shared" si="34"/>
        <v>5175146.3959999997</v>
      </c>
      <c r="G67" s="47">
        <f>IF(ISBLANK(F67),"  ",IF(F80&gt;0,F67/F80,IF(F67&gt;0,1,0)))</f>
        <v>8.4415121076290185E-3</v>
      </c>
      <c r="H67" s="158">
        <f>LSUE!H67+SUSLA!H67+LCTCSummary!H67-LCTCBoard!H67-Online!H67</f>
        <v>0</v>
      </c>
      <c r="I67" s="45">
        <f t="shared" si="31"/>
        <v>0</v>
      </c>
      <c r="J67" s="169">
        <f>LSUE!J67+SUSLA!J67+LCTCSummary!J67-LCTCBoard!J67-Online!J67</f>
        <v>4865951</v>
      </c>
      <c r="K67" s="46">
        <f t="shared" si="32"/>
        <v>1</v>
      </c>
      <c r="L67" s="182">
        <f t="shared" si="35"/>
        <v>4865951</v>
      </c>
      <c r="M67" s="47">
        <f>IF(ISBLANK(L67),"  ",IF(L80&gt;0,L67/L80,IF(L67&gt;0,1,0)))</f>
        <v>6.7585885555242597E-3</v>
      </c>
      <c r="N67" s="24"/>
    </row>
    <row r="68" spans="1:14" ht="15" customHeight="1" x14ac:dyDescent="0.2">
      <c r="A68" s="77" t="s">
        <v>61</v>
      </c>
      <c r="B68" s="158">
        <f>LSUE!B68+SUSLA!B68+LCTCSummary!B68-LCTCBoard!B68-Online!B68</f>
        <v>0</v>
      </c>
      <c r="C68" s="45">
        <f t="shared" si="0"/>
        <v>0</v>
      </c>
      <c r="D68" s="169">
        <f>LSUE!D68+SUSLA!D68+LCTCSummary!D68-LCTCBoard!D68-Online!D68</f>
        <v>987423.82000000007</v>
      </c>
      <c r="E68" s="46">
        <f t="shared" si="29"/>
        <v>1</v>
      </c>
      <c r="F68" s="182">
        <f t="shared" si="34"/>
        <v>987423.82000000007</v>
      </c>
      <c r="G68" s="47">
        <f>IF(ISBLANK(F68),"  ",IF(F80&gt;0,F68/F80,IF(F68&gt;0,1,0)))</f>
        <v>1.6106501138468078E-3</v>
      </c>
      <c r="H68" s="158">
        <f>LSUE!H68+SUSLA!H68+LCTCSummary!H68-LCTCBoard!H68-Online!H68</f>
        <v>0</v>
      </c>
      <c r="I68" s="45">
        <f t="shared" si="31"/>
        <v>0</v>
      </c>
      <c r="J68" s="169">
        <f>LSUE!J68+SUSLA!J68+LCTCSummary!J68-LCTCBoard!J68-Online!J68</f>
        <v>230000</v>
      </c>
      <c r="K68" s="46">
        <f t="shared" si="32"/>
        <v>1</v>
      </c>
      <c r="L68" s="182">
        <f t="shared" si="35"/>
        <v>230000</v>
      </c>
      <c r="M68" s="47">
        <f>IF(ISBLANK(L68),"  ",IF(L80&gt;0,L68/L80,IF(L68&gt;0,1,0)))</f>
        <v>3.1945972488637469E-4</v>
      </c>
      <c r="N68" s="24"/>
    </row>
    <row r="69" spans="1:14" ht="15" customHeight="1" x14ac:dyDescent="0.2">
      <c r="A69" s="68" t="s">
        <v>62</v>
      </c>
      <c r="B69" s="158">
        <f>LSUE!B69+SUSLA!B69+LCTCSummary!B69-LCTCBoard!B69-Online!B69</f>
        <v>0</v>
      </c>
      <c r="C69" s="45">
        <f t="shared" si="0"/>
        <v>0</v>
      </c>
      <c r="D69" s="169">
        <f>LSUE!D69+SUSLA!D69+LCTCSummary!D69-LCTCBoard!D69-Online!D69</f>
        <v>4462577.42</v>
      </c>
      <c r="E69" s="46">
        <f t="shared" si="29"/>
        <v>1</v>
      </c>
      <c r="F69" s="182">
        <f t="shared" si="34"/>
        <v>4462577.42</v>
      </c>
      <c r="G69" s="47">
        <f>IF(ISBLANK(F69),"  ",IF(F80&gt;0,F69/F80,IF(F69&gt;0,1,0)))</f>
        <v>7.279195299920143E-3</v>
      </c>
      <c r="H69" s="158">
        <f>LSUE!H69+SUSLA!H69+LCTCSummary!H69-LCTCBoard!H69-Online!H69</f>
        <v>0</v>
      </c>
      <c r="I69" s="45">
        <f t="shared" si="31"/>
        <v>0</v>
      </c>
      <c r="J69" s="169">
        <f>LSUE!J69+SUSLA!J69+LCTCSummary!J69-LCTCBoard!J69-Online!J69</f>
        <v>5177073.6400000006</v>
      </c>
      <c r="K69" s="46">
        <f t="shared" si="32"/>
        <v>1</v>
      </c>
      <c r="L69" s="182">
        <f t="shared" si="35"/>
        <v>5177073.6400000006</v>
      </c>
      <c r="M69" s="47">
        <f>IF(ISBLANK(L69),"  ",IF(L80&gt;0,L69/L80,IF(L69&gt;0,1,0)))</f>
        <v>7.1907240032647929E-3</v>
      </c>
      <c r="N69" s="24"/>
    </row>
    <row r="70" spans="1:14" ht="15" customHeight="1" x14ac:dyDescent="0.2">
      <c r="A70" s="67" t="s">
        <v>63</v>
      </c>
      <c r="B70" s="158">
        <f>LSUE!B70+SUSLA!B70+LCTCSummary!B70-LCTCBoard!B70-Online!B70</f>
        <v>1534444.33</v>
      </c>
      <c r="C70" s="45">
        <f t="shared" si="0"/>
        <v>0.64386187416768026</v>
      </c>
      <c r="D70" s="169">
        <f>LSUE!D70+SUSLA!D70+LCTCSummary!D70-LCTCBoard!D70-Online!D70</f>
        <v>848744.35</v>
      </c>
      <c r="E70" s="46">
        <f t="shared" si="29"/>
        <v>0.35613812583231969</v>
      </c>
      <c r="F70" s="182">
        <f t="shared" si="34"/>
        <v>2383188.6800000002</v>
      </c>
      <c r="G70" s="47">
        <f>IF(ISBLANK(F70),"  ",IF(F80&gt;0,F70/F80,IF(F70&gt;0,1,0)))</f>
        <v>3.8873714012291334E-3</v>
      </c>
      <c r="H70" s="158">
        <f>LSUE!H70+SUSLA!H70+LCTCSummary!H70-LCTCBoard!H70-Online!H70</f>
        <v>2474260</v>
      </c>
      <c r="I70" s="45">
        <f t="shared" si="31"/>
        <v>0.75108218537698912</v>
      </c>
      <c r="J70" s="169">
        <f>LSUE!J70+SUSLA!J70+LCTCSummary!J70-LCTCBoard!J70-Online!J70</f>
        <v>820000</v>
      </c>
      <c r="K70" s="46">
        <f t="shared" si="32"/>
        <v>0.24891781462301094</v>
      </c>
      <c r="L70" s="182">
        <f t="shared" si="35"/>
        <v>3294260</v>
      </c>
      <c r="M70" s="47">
        <f>IF(ISBLANK(L70),"  ",IF(L80&gt;0,L70/L80,IF(L70&gt;0,1,0)))</f>
        <v>4.5755799708877762E-3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171855754.77999997</v>
      </c>
      <c r="C71" s="69">
        <f t="shared" si="0"/>
        <v>0.7212568848662001</v>
      </c>
      <c r="D71" s="176">
        <f>D70+D69+D68+D67+D66+D65+D64+D63+D62+D61+D60</f>
        <v>66416847.375999987</v>
      </c>
      <c r="E71" s="62">
        <f t="shared" si="29"/>
        <v>0.27874311513379985</v>
      </c>
      <c r="F71" s="166">
        <f>F70+F69+F68+F67+F66+F65+F64+F63+F62+F61+F60</f>
        <v>238272602.15599996</v>
      </c>
      <c r="G71" s="61">
        <f>IF(ISBLANK(F71),"  ",IF(F80&gt;0,F71/F80,IF(F71&gt;0,1,0)))</f>
        <v>0.38866167294722181</v>
      </c>
      <c r="H71" s="166">
        <f>H70+H69+H68+H67+H66+H65+H64+H63+H62+H61+H60</f>
        <v>193267221</v>
      </c>
      <c r="I71" s="69">
        <f t="shared" si="31"/>
        <v>0.74514637757364444</v>
      </c>
      <c r="J71" s="176">
        <f>J70+J69+J68+J67+J66+J65+J64+J63+J62+J61+J60</f>
        <v>66100906.950000003</v>
      </c>
      <c r="K71" s="62">
        <f t="shared" si="32"/>
        <v>0.25485362242635567</v>
      </c>
      <c r="L71" s="166">
        <f>L70+L69+L68+L67+L66+L65+L64+L63+L62+L61+L60</f>
        <v>259368127.94999999</v>
      </c>
      <c r="M71" s="61">
        <f>IF(ISBLANK(L71),"  ",IF(L80&gt;0,L71/L80,IF(L71&gt;0,1,0)))</f>
        <v>0.36025074260522183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LSUE!B73+SUSLA!B73+LCTCSummary!B73-LCTCBoard!B73-Online!B73</f>
        <v>0</v>
      </c>
      <c r="C73" s="41">
        <f t="shared" si="0"/>
        <v>0</v>
      </c>
      <c r="D73" s="169">
        <f>LSUE!D73+SUSLA!D73+LCTCSummary!D73-LCTCBoard!D73-Online!D73</f>
        <v>14603892</v>
      </c>
      <c r="E73" s="42">
        <f>IF(ISBLANK(D73),"  ",IF(F73&gt;0,D73/F73,IF(D73&gt;0,1,0)))</f>
        <v>1</v>
      </c>
      <c r="F73" s="181">
        <f>D73+B73</f>
        <v>14603892</v>
      </c>
      <c r="G73" s="43">
        <f>IF(ISBLANK(F73),"  ",IF(F80&gt;0,F73/F80,IF(F73&gt;0,1,0)))</f>
        <v>2.382134179465762E-2</v>
      </c>
      <c r="H73" s="158">
        <f>LSUE!H73+SUSLA!H73+LCTCSummary!H73-LCTCBoard!H73-Online!H73</f>
        <v>0</v>
      </c>
      <c r="I73" s="41">
        <f>IF(ISBLANK(H73),"  ",IF(L73&gt;0,H73/L73,IF(H73&gt;0,1,0)))</f>
        <v>0</v>
      </c>
      <c r="J73" s="169">
        <f>LSUE!J73+SUSLA!J73+LCTCSummary!J73-LCTCBoard!J73-Online!J73</f>
        <v>32572612</v>
      </c>
      <c r="K73" s="42">
        <f>IF(ISBLANK(J73),"  ",IF(L73&gt;0,J73/L73,IF(J73&gt;0,1,0)))</f>
        <v>1</v>
      </c>
      <c r="L73" s="181">
        <f>J73+H73</f>
        <v>32572612</v>
      </c>
      <c r="M73" s="43">
        <f>IF(ISBLANK(L73),"  ",IF(L80&gt;0,L73/L80,IF(L73&gt;0,1,0)))</f>
        <v>4.5241902905872287E-2</v>
      </c>
    </row>
    <row r="74" spans="1:14" ht="15" customHeight="1" x14ac:dyDescent="0.2">
      <c r="A74" s="30" t="s">
        <v>67</v>
      </c>
      <c r="B74" s="158">
        <f>LSUE!B74+SUSLA!B74+LCTCSummary!B74-LCTCBoard!B74-Online!B74</f>
        <v>0</v>
      </c>
      <c r="C74" s="45">
        <f t="shared" si="0"/>
        <v>0</v>
      </c>
      <c r="D74" s="169">
        <f>LSUE!D74+SUSLA!D74+LCTCSummary!D74-LCTCBoard!D74-Online!D74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LSUE!H74+SUSLA!H74+LCTCSummary!H74-LCTCBoard!H74-Online!H74</f>
        <v>0</v>
      </c>
      <c r="I74" s="45">
        <f>IF(ISBLANK(H74),"  ",IF(L74&gt;0,H74/L74,IF(H74&gt;0,1,0)))</f>
        <v>0</v>
      </c>
      <c r="J74" s="169">
        <f>LSUE!J74+SUSLA!J74+LCTCSummary!J74-LCTCBoard!J74-Online!J74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LSUE!B76+SUSLA!B76+LCTCSummary!B76-LCTCBoard!B76-Online!B76</f>
        <v>0</v>
      </c>
      <c r="C76" s="41">
        <f t="shared" si="0"/>
        <v>0</v>
      </c>
      <c r="D76" s="169">
        <f>LSUE!D76+SUSLA!D76+LCTCSummary!D76-LCTCBoard!D76-Online!D76</f>
        <v>128252623.42000002</v>
      </c>
      <c r="E76" s="42">
        <f>IF(ISBLANK(D76),"  ",IF(F76&gt;0,D76/F76,IF(D76&gt;0,1,0)))</f>
        <v>1</v>
      </c>
      <c r="F76" s="181">
        <f>D76+B76</f>
        <v>128252623.42000002</v>
      </c>
      <c r="G76" s="43">
        <f>IF(ISBLANK(F76),"  ",IF(F80&gt;0,F76/F80,IF(F76&gt;0,1,0)))</f>
        <v>0.20920105260634159</v>
      </c>
      <c r="H76" s="158">
        <f>LSUE!H76+SUSLA!H76+LCTCSummary!H76-LCTCBoard!H76-Online!H76</f>
        <v>0</v>
      </c>
      <c r="I76" s="41">
        <f>IF(ISBLANK(H76),"  ",IF(L76&gt;0,H76/L76,IF(H76&gt;0,1,0)))</f>
        <v>0</v>
      </c>
      <c r="J76" s="169">
        <f>LSUE!J76+SUSLA!J76+LCTCSummary!J76-LCTCBoard!J76-Online!J76</f>
        <v>134857103.26999998</v>
      </c>
      <c r="K76" s="42">
        <f>IF(ISBLANK(J76),"  ",IF(L76&gt;0,J76/L76,IF(J76&gt;0,1,0)))</f>
        <v>1</v>
      </c>
      <c r="L76" s="181">
        <f>J76+H76</f>
        <v>134857103.26999998</v>
      </c>
      <c r="M76" s="43">
        <f>IF(ISBLANK(L76),"  ",IF(L80&gt;0,L76/L80,IF(L76&gt;0,1,0)))</f>
        <v>0.18731049178090264</v>
      </c>
    </row>
    <row r="77" spans="1:14" ht="15" customHeight="1" x14ac:dyDescent="0.2">
      <c r="A77" s="30" t="s">
        <v>70</v>
      </c>
      <c r="B77" s="158">
        <f>LSUE!B77+SUSLA!B77+LCTCSummary!B77-LCTCBoard!B77-Online!B77</f>
        <v>0</v>
      </c>
      <c r="C77" s="45">
        <f t="shared" si="0"/>
        <v>0</v>
      </c>
      <c r="D77" s="169">
        <f>LSUE!D77+SUSLA!D77+LCTCSummary!D77-LCTCBoard!D77-Online!D77</f>
        <v>98424562.079999983</v>
      </c>
      <c r="E77" s="46">
        <f>IF(ISBLANK(D77),"  ",IF(F77&gt;0,D77/F77,IF(D77&gt;0,1,0)))</f>
        <v>1</v>
      </c>
      <c r="F77" s="182">
        <f>D77+B77</f>
        <v>98424562.079999983</v>
      </c>
      <c r="G77" s="47">
        <f>IF(ISBLANK(F77),"  ",IF(F80&gt;0,F77/F80,IF(F77&gt;0,1,0)))</f>
        <v>0.16054659499653773</v>
      </c>
      <c r="H77" s="158">
        <f>LSUE!H77+SUSLA!H77+LCTCSummary!H77-LCTCBoard!H77-Online!H77</f>
        <v>0</v>
      </c>
      <c r="I77" s="45">
        <f>IF(ISBLANK(H77),"  ",IF(L77&gt;0,H77/L77,IF(H77&gt;0,1,0)))</f>
        <v>0</v>
      </c>
      <c r="J77" s="169">
        <f>LSUE!J77+SUSLA!J77+LCTCSummary!J77-LCTCBoard!J77-Online!J77</f>
        <v>139160530.63999999</v>
      </c>
      <c r="K77" s="46">
        <f>IF(ISBLANK(J77),"  ",IF(L77&gt;0,J77/L77,IF(J77&gt;0,1,0)))</f>
        <v>1</v>
      </c>
      <c r="L77" s="182">
        <f>J77+H77</f>
        <v>139160530.63999999</v>
      </c>
      <c r="M77" s="47">
        <f>IF(ISBLANK(L77),"  ",IF(L80&gt;0,L77/L80,IF(L77&gt;0,1,0)))</f>
        <v>0.19328776014476656</v>
      </c>
    </row>
    <row r="78" spans="1:14" s="64" customFormat="1" ht="15" customHeight="1" x14ac:dyDescent="0.25">
      <c r="A78" s="65" t="s">
        <v>71</v>
      </c>
      <c r="B78" s="167">
        <f>B77+B76+B74+B73</f>
        <v>0</v>
      </c>
      <c r="C78" s="69">
        <f t="shared" si="0"/>
        <v>0</v>
      </c>
      <c r="D78" s="177">
        <f>D77+D76+D74+D73</f>
        <v>241281077.5</v>
      </c>
      <c r="E78" s="62">
        <f>IF(ISBLANK(D78),"  ",IF(F78&gt;0,D78/F78,IF(D78&gt;0,1,0)))</f>
        <v>1</v>
      </c>
      <c r="F78" s="191">
        <f>F77+F76+F75+F74+F73</f>
        <v>241281077.5</v>
      </c>
      <c r="G78" s="61">
        <f>IF(ISBLANK(F78),"  ",IF(F80&gt;0,F78/F80,IF(F78&gt;0,1,0)))</f>
        <v>0.39356898939753693</v>
      </c>
      <c r="H78" s="167">
        <f>H77+H76+H74+H73</f>
        <v>0</v>
      </c>
      <c r="I78" s="69">
        <f>IF(ISBLANK(H78),"  ",IF(L78&gt;0,H78/L78,IF(H78&gt;0,1,0)))</f>
        <v>0</v>
      </c>
      <c r="J78" s="177">
        <f>J77+J76+J74+J73</f>
        <v>306590245.90999997</v>
      </c>
      <c r="K78" s="62">
        <f>IF(ISBLANK(J78),"  ",IF(L78&gt;0,J78/L78,IF(J78&gt;0,1,0)))</f>
        <v>1</v>
      </c>
      <c r="L78" s="191">
        <f>L77+L76+L75+L74+L73</f>
        <v>306590245.90999997</v>
      </c>
      <c r="M78" s="61">
        <f>IF(ISBLANK(L78),"  ",IF(L80&gt;0,L78/L80,IF(L78&gt;0,1,0)))</f>
        <v>0.42584015483154147</v>
      </c>
    </row>
    <row r="79" spans="1:14" s="64" customFormat="1" ht="15" customHeight="1" x14ac:dyDescent="0.25">
      <c r="A79" s="65" t="s">
        <v>72</v>
      </c>
      <c r="B79" s="164">
        <f>LSUE!B79+SUSLA!B79+LCTCSummary!B79-LCTCBoard!B79-Online!B79</f>
        <v>0</v>
      </c>
      <c r="C79" s="69">
        <f>IF(ISBLANK(B79),"  ",IF(F79&gt;0,B79/F79,IF(B79&gt;0,1,0)))</f>
        <v>0</v>
      </c>
      <c r="D79" s="174">
        <f>LSUE!D79+SUSLA!D79+LCTCSummary!D79-LCTCBoard!D79-Online!D79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LSUE!H79+SUSLA!H79+LCTCSummary!H79-LCTCBoard!H79-Online!H79</f>
        <v>0</v>
      </c>
      <c r="I79" s="69">
        <f>IF(ISBLANK(H79),"  ",IF(L79&gt;0,H79/L79,IF(H79&gt;0,1,0)))</f>
        <v>0</v>
      </c>
      <c r="J79" s="174">
        <f>LSUE!J79+SUSLA!J79+LCTCSummary!J79-LCTCBoard!J79-Online!J79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297971592.77999997</v>
      </c>
      <c r="C80" s="82">
        <f t="shared" si="0"/>
        <v>0.48604051281062022</v>
      </c>
      <c r="D80" s="168">
        <f>D78+D71+D50+D43+D52+D51+D79</f>
        <v>315087576.00599998</v>
      </c>
      <c r="E80" s="83">
        <f>IF(ISBLANK(D80),"  ",IF(F80&gt;0,D80/F80,IF(D80&gt;0,1,0)))</f>
        <v>0.51395948718937989</v>
      </c>
      <c r="F80" s="168">
        <f>F78+F71+F50+F43+F52+F51+F79</f>
        <v>613059168.78599989</v>
      </c>
      <c r="G80" s="84">
        <f>IF(ISBLANK(F80),"  ",IF(F80&gt;0,F80/F80,IF(F80&gt;0,1,0)))</f>
        <v>1</v>
      </c>
      <c r="H80" s="168">
        <f>H78+H71+H50+H43+H52+H51+H79</f>
        <v>346974408</v>
      </c>
      <c r="I80" s="82">
        <f>IF(ISBLANK(H80),"  ",IF(L80&gt;0,H80/L80,IF(H80&gt;0,1,0)))</f>
        <v>0.48193195183605531</v>
      </c>
      <c r="J80" s="168">
        <f>J78+J71+J50+J43+J52+J51+J79</f>
        <v>372991152.85999995</v>
      </c>
      <c r="K80" s="83">
        <f>IF(ISBLANK(J80),"  ",IF(L80&gt;0,J80/L80,IF(J80&gt;0,1,0)))</f>
        <v>0.51806804816394481</v>
      </c>
      <c r="L80" s="168">
        <f>L78+L71+L50+L43+L52+L51+L79</f>
        <v>719965560.8599999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I23" sqref="I23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80639997</v>
      </c>
      <c r="C13" s="42">
        <v>1</v>
      </c>
      <c r="D13" s="169">
        <v>0</v>
      </c>
      <c r="E13" s="42">
        <v>0</v>
      </c>
      <c r="F13" s="178">
        <f>D13+B13</f>
        <v>80639997</v>
      </c>
      <c r="G13" s="43">
        <f>IF(ISBLANK(F13),"  ",IF($F$80&gt;0,F13/$F$80,IF(F13&gt;0,1,0)))</f>
        <v>0.57204333647763239</v>
      </c>
      <c r="H13" s="158">
        <v>79951870</v>
      </c>
      <c r="I13" s="41">
        <v>1</v>
      </c>
      <c r="J13" s="169">
        <v>0</v>
      </c>
      <c r="K13" s="42">
        <v>0</v>
      </c>
      <c r="L13" s="178">
        <f t="shared" ref="L13:L34" si="0">J13+H13</f>
        <v>79951870</v>
      </c>
      <c r="M13" s="44">
        <f>IF(ISBLANK(L13),"  ",IF(L80&gt;0,L13/L80,IF(L13&gt;0,1,0)))</f>
        <v>0.56763333984564057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3768272</v>
      </c>
      <c r="C15" s="49">
        <v>1</v>
      </c>
      <c r="D15" s="172">
        <v>0</v>
      </c>
      <c r="E15" s="49">
        <v>0</v>
      </c>
      <c r="F15" s="180">
        <f t="shared" si="1"/>
        <v>3768272</v>
      </c>
      <c r="G15" s="50">
        <f t="shared" si="2"/>
        <v>2.6731336406612724E-2</v>
      </c>
      <c r="H15" s="162">
        <v>3723146</v>
      </c>
      <c r="I15" s="48">
        <v>1</v>
      </c>
      <c r="J15" s="172">
        <v>0</v>
      </c>
      <c r="K15" s="49">
        <v>0</v>
      </c>
      <c r="L15" s="180">
        <f t="shared" si="0"/>
        <v>3723146</v>
      </c>
      <c r="M15" s="50">
        <f>IF(ISBLANK(L15),"  ",IF(L80&gt;0,L15/L80,IF(L15&gt;0,1,0)))</f>
        <v>2.6433175343027464E-2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2482567</v>
      </c>
      <c r="C17" s="42">
        <v>1</v>
      </c>
      <c r="D17" s="172">
        <v>0</v>
      </c>
      <c r="E17" s="42">
        <v>0</v>
      </c>
      <c r="F17" s="182">
        <f t="shared" si="1"/>
        <v>2482567</v>
      </c>
      <c r="G17" s="43">
        <f>IF(ISBLANK(F17),"  ",IF($F$80&gt;0,F17/$F$80,IF(F17&gt;0,1,0)))</f>
        <v>1.7610813027550912E-2</v>
      </c>
      <c r="H17" s="197">
        <v>2502729</v>
      </c>
      <c r="I17" s="41">
        <v>1</v>
      </c>
      <c r="J17" s="172">
        <v>0</v>
      </c>
      <c r="K17" s="42">
        <v>0</v>
      </c>
      <c r="L17" s="182">
        <f t="shared" si="0"/>
        <v>2502729</v>
      </c>
      <c r="M17" s="47">
        <f>IF(ISBLANK(L17),"  ",IF(L80&gt;0,L17/L80,IF(L17&gt;0,1,0)))</f>
        <v>1.7768595293625278E-2</v>
      </c>
      <c r="N17" s="24"/>
    </row>
    <row r="18" spans="1:14" ht="15" customHeight="1" x14ac:dyDescent="0.2">
      <c r="A18" s="52" t="s">
        <v>17</v>
      </c>
      <c r="B18" s="197">
        <v>1285705</v>
      </c>
      <c r="C18" s="42">
        <v>1</v>
      </c>
      <c r="D18" s="172">
        <v>0</v>
      </c>
      <c r="E18" s="42">
        <v>0</v>
      </c>
      <c r="F18" s="182">
        <f t="shared" si="1"/>
        <v>1285705</v>
      </c>
      <c r="G18" s="43">
        <f t="shared" ref="G18:G80" si="3">IF(ISBLANK(F18),"  ",IF($F$80&gt;0,F18/$F$80,IF(F18&gt;0,1,0)))</f>
        <v>9.1205233790618116E-3</v>
      </c>
      <c r="H18" s="197">
        <v>1220417</v>
      </c>
      <c r="I18" s="41">
        <v>1</v>
      </c>
      <c r="J18" s="172">
        <v>0</v>
      </c>
      <c r="K18" s="42">
        <v>0</v>
      </c>
      <c r="L18" s="182">
        <f t="shared" si="0"/>
        <v>1220417</v>
      </c>
      <c r="M18" s="47">
        <f>IF(ISBLANK(L18),"  ",IF(L80&gt;0,L18/L80,IF(L18&gt;0,1,0)))</f>
        <v>8.6645800494021853E-3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29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/>
      <c r="G38" s="50"/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49" t="s">
        <v>4</v>
      </c>
      <c r="D40" s="172"/>
      <c r="E40" s="49" t="s">
        <v>4</v>
      </c>
      <c r="F40" s="182"/>
      <c r="G40" s="50"/>
      <c r="H40" s="198"/>
      <c r="I40" s="48" t="s">
        <v>4</v>
      </c>
      <c r="J40" s="172"/>
      <c r="K40" s="49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84408269</v>
      </c>
      <c r="C43" s="60">
        <v>1</v>
      </c>
      <c r="D43" s="161">
        <v>0</v>
      </c>
      <c r="E43" s="60">
        <v>0</v>
      </c>
      <c r="F43" s="161">
        <f t="shared" si="1"/>
        <v>84408269</v>
      </c>
      <c r="G43" s="154">
        <f t="shared" si="3"/>
        <v>0.59877467288424513</v>
      </c>
      <c r="H43" s="161">
        <v>83675016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83675016</v>
      </c>
      <c r="M43" s="61">
        <f>IF(ISBLANK(L43),"  ",IF(L80&gt;0,L43/L80,IF(L43&gt;0,1,0)))</f>
        <v>0.59406651518866804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2" t="s">
        <v>4</v>
      </c>
      <c r="F44" s="182"/>
      <c r="G44" s="50"/>
      <c r="H44" s="162"/>
      <c r="I44" s="41" t="s">
        <v>4</v>
      </c>
      <c r="J44" s="172"/>
      <c r="K44" s="42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200">
        <v>0</v>
      </c>
      <c r="E51" s="60">
        <v>0</v>
      </c>
      <c r="F51" s="185">
        <f t="shared" ref="F51" si="10">D51+B51</f>
        <v>0</v>
      </c>
      <c r="G51" s="154">
        <f t="shared" ref="G51" si="11">IF(ISBLANK(F51),"  ",IF($F$80&gt;0,F51/$F$80,IF(F51&gt;0,1,0)))</f>
        <v>0</v>
      </c>
      <c r="H51" s="200">
        <v>0</v>
      </c>
      <c r="I51" s="41">
        <v>0</v>
      </c>
      <c r="J51" s="213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200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2" t="s">
        <v>4</v>
      </c>
      <c r="F53" s="180"/>
      <c r="G53" s="50"/>
      <c r="H53" s="165"/>
      <c r="I53" s="41" t="s">
        <v>4</v>
      </c>
      <c r="J53" s="175"/>
      <c r="K53" s="4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2">
        <v>0</v>
      </c>
      <c r="D54" s="175">
        <v>0</v>
      </c>
      <c r="E54" s="42">
        <v>0</v>
      </c>
      <c r="F54" s="186">
        <f t="shared" si="1"/>
        <v>0</v>
      </c>
      <c r="G54" s="43">
        <f t="shared" si="3"/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12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2">
        <v>0</v>
      </c>
      <c r="D55" s="172">
        <v>0</v>
      </c>
      <c r="E55" s="42">
        <v>0</v>
      </c>
      <c r="F55" s="187">
        <f t="shared" si="1"/>
        <v>0</v>
      </c>
      <c r="G55" s="43">
        <f t="shared" si="3"/>
        <v>0</v>
      </c>
      <c r="H55" s="162">
        <v>0</v>
      </c>
      <c r="I55" s="41">
        <v>0</v>
      </c>
      <c r="J55" s="172">
        <v>0</v>
      </c>
      <c r="K55" s="42">
        <v>0</v>
      </c>
      <c r="L55" s="187">
        <f t="shared" si="12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2">
        <v>0</v>
      </c>
      <c r="D56" s="206">
        <v>0</v>
      </c>
      <c r="E56" s="42">
        <v>0</v>
      </c>
      <c r="F56" s="188">
        <f t="shared" si="1"/>
        <v>0</v>
      </c>
      <c r="G56" s="43">
        <f t="shared" si="3"/>
        <v>0</v>
      </c>
      <c r="H56" s="201">
        <v>0</v>
      </c>
      <c r="I56" s="41">
        <v>0</v>
      </c>
      <c r="J56" s="206">
        <v>0</v>
      </c>
      <c r="K56" s="42">
        <v>0</v>
      </c>
      <c r="L56" s="188">
        <f t="shared" si="12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2">
        <v>0</v>
      </c>
      <c r="D57" s="206">
        <v>0</v>
      </c>
      <c r="E57" s="42">
        <v>0</v>
      </c>
      <c r="F57" s="188">
        <f t="shared" si="1"/>
        <v>0</v>
      </c>
      <c r="G57" s="43">
        <f t="shared" si="3"/>
        <v>0</v>
      </c>
      <c r="H57" s="201">
        <v>0</v>
      </c>
      <c r="I57" s="41">
        <v>0</v>
      </c>
      <c r="J57" s="206">
        <v>0</v>
      </c>
      <c r="K57" s="42">
        <v>0</v>
      </c>
      <c r="L57" s="188">
        <f t="shared" si="12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0</v>
      </c>
      <c r="E58" s="42">
        <v>0</v>
      </c>
      <c r="F58" s="188">
        <f t="shared" si="1"/>
        <v>0</v>
      </c>
      <c r="G58" s="43">
        <f t="shared" si="3"/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12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2">
        <v>0</v>
      </c>
      <c r="D59" s="172">
        <v>0</v>
      </c>
      <c r="E59" s="42">
        <v>0</v>
      </c>
      <c r="F59" s="187">
        <f t="shared" si="1"/>
        <v>0</v>
      </c>
      <c r="G59" s="43">
        <f t="shared" si="3"/>
        <v>0</v>
      </c>
      <c r="H59" s="162">
        <v>0</v>
      </c>
      <c r="I59" s="41">
        <v>0</v>
      </c>
      <c r="J59" s="172">
        <v>0</v>
      </c>
      <c r="K59" s="42">
        <v>0</v>
      </c>
      <c r="L59" s="187">
        <f t="shared" si="12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42">
        <v>0</v>
      </c>
      <c r="D60" s="176">
        <v>0</v>
      </c>
      <c r="E60" s="60">
        <v>0</v>
      </c>
      <c r="F60" s="187">
        <f t="shared" si="1"/>
        <v>0</v>
      </c>
      <c r="G60" s="43">
        <f t="shared" si="3"/>
        <v>0</v>
      </c>
      <c r="H60" s="202">
        <v>0</v>
      </c>
      <c r="I60" s="41">
        <v>0</v>
      </c>
      <c r="J60" s="176">
        <v>0</v>
      </c>
      <c r="K60" s="60">
        <v>0</v>
      </c>
      <c r="L60" s="187">
        <f t="shared" si="12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2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2878993</v>
      </c>
      <c r="C63" s="42">
        <v>0.64278188316353257</v>
      </c>
      <c r="D63" s="172">
        <v>1599964.91</v>
      </c>
      <c r="E63" s="42">
        <v>0.33413748973287832</v>
      </c>
      <c r="F63" s="182">
        <f t="shared" si="1"/>
        <v>4478957.91</v>
      </c>
      <c r="G63" s="43">
        <f t="shared" si="3"/>
        <v>3.1772794172838119E-2</v>
      </c>
      <c r="H63" s="197">
        <v>4788343</v>
      </c>
      <c r="I63" s="41">
        <v>0.78647720734524973</v>
      </c>
      <c r="J63" s="172">
        <v>1300000</v>
      </c>
      <c r="K63" s="42">
        <v>0.21352279265475024</v>
      </c>
      <c r="L63" s="182">
        <f t="shared" si="12"/>
        <v>6088343</v>
      </c>
      <c r="M63" s="47">
        <f>IF(ISBLANK(L63),"  ",IF(L80&gt;0,L63/L80,IF(L63&gt;0,1,0)))</f>
        <v>4.322533633316928E-2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11181335.09</v>
      </c>
      <c r="E64" s="42">
        <v>1</v>
      </c>
      <c r="F64" s="183">
        <f t="shared" si="1"/>
        <v>11181335.09</v>
      </c>
      <c r="G64" s="43">
        <f t="shared" si="3"/>
        <v>7.9318061372919302E-2</v>
      </c>
      <c r="H64" s="160">
        <v>0</v>
      </c>
      <c r="I64" s="41">
        <v>0</v>
      </c>
      <c r="J64" s="171">
        <v>13000000</v>
      </c>
      <c r="K64" s="42">
        <v>1</v>
      </c>
      <c r="L64" s="183">
        <f t="shared" si="12"/>
        <v>13000000</v>
      </c>
      <c r="M64" s="47">
        <f>IF(ISBLANK(L64),"  ",IF(L80&gt;0,L64/L80,IF(L64&gt;0,1,0)))</f>
        <v>9.2295945272991453E-2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0</v>
      </c>
      <c r="E66" s="42">
        <v>0</v>
      </c>
      <c r="F66" s="182">
        <f t="shared" si="1"/>
        <v>0</v>
      </c>
      <c r="G66" s="43">
        <f t="shared" si="3"/>
        <v>0</v>
      </c>
      <c r="H66" s="197">
        <v>0</v>
      </c>
      <c r="I66" s="41">
        <v>0</v>
      </c>
      <c r="J66" s="172">
        <v>0</v>
      </c>
      <c r="K66" s="42">
        <v>0</v>
      </c>
      <c r="L66" s="182">
        <f t="shared" si="12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0</v>
      </c>
      <c r="E67" s="42">
        <v>0</v>
      </c>
      <c r="F67" s="182">
        <f t="shared" si="1"/>
        <v>0</v>
      </c>
      <c r="G67" s="43">
        <f t="shared" si="3"/>
        <v>0</v>
      </c>
      <c r="H67" s="197">
        <v>0</v>
      </c>
      <c r="I67" s="41">
        <v>0</v>
      </c>
      <c r="J67" s="172">
        <v>0</v>
      </c>
      <c r="K67" s="42">
        <v>0</v>
      </c>
      <c r="L67" s="182">
        <f t="shared" si="12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-663195.93000000005</v>
      </c>
      <c r="E68" s="42">
        <v>0</v>
      </c>
      <c r="F68" s="182">
        <f t="shared" si="1"/>
        <v>-663195.93000000005</v>
      </c>
      <c r="G68" s="43">
        <f t="shared" si="3"/>
        <v>-4.7045737431709771E-3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12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11260181.100000001</v>
      </c>
      <c r="E69" s="42">
        <v>1</v>
      </c>
      <c r="F69" s="182">
        <f t="shared" si="1"/>
        <v>11260181.100000001</v>
      </c>
      <c r="G69" s="43">
        <f t="shared" si="3"/>
        <v>7.9877378539416094E-2</v>
      </c>
      <c r="H69" s="197">
        <v>0</v>
      </c>
      <c r="I69" s="41">
        <v>0</v>
      </c>
      <c r="J69" s="172">
        <v>8550000</v>
      </c>
      <c r="K69" s="42">
        <v>1</v>
      </c>
      <c r="L69" s="182">
        <f t="shared" si="12"/>
        <v>8550000</v>
      </c>
      <c r="M69" s="47">
        <f>IF(ISBLANK(L69),"  ",IF(L80&gt;0,L69/L80,IF(L69&gt;0,1,0)))</f>
        <v>6.0702333237236686E-2</v>
      </c>
      <c r="N69" s="24"/>
    </row>
    <row r="70" spans="1:14" ht="15" customHeight="1" x14ac:dyDescent="0.2">
      <c r="A70" s="67" t="s">
        <v>63</v>
      </c>
      <c r="B70" s="197">
        <v>657920</v>
      </c>
      <c r="C70" s="42">
        <v>5.6397163169203061E-2</v>
      </c>
      <c r="D70" s="172">
        <v>11007915</v>
      </c>
      <c r="E70" s="42">
        <v>5.4504774155981508</v>
      </c>
      <c r="F70" s="182">
        <f t="shared" si="1"/>
        <v>11665835</v>
      </c>
      <c r="G70" s="43">
        <f t="shared" si="3"/>
        <v>8.2755002783513748E-2</v>
      </c>
      <c r="H70" s="197">
        <v>2019624</v>
      </c>
      <c r="I70" s="41">
        <v>0.237055532028174</v>
      </c>
      <c r="J70" s="172">
        <v>6500000</v>
      </c>
      <c r="K70" s="42">
        <v>0.76294446797182602</v>
      </c>
      <c r="L70" s="182">
        <f t="shared" si="12"/>
        <v>8519624</v>
      </c>
      <c r="M70" s="47">
        <f>IF(ISBLANK(L70),"  ",IF(L80&gt;0,L70/L80,IF(L70&gt;0,1,0)))</f>
        <v>6.0486673111574199E-2</v>
      </c>
      <c r="N70" s="24"/>
    </row>
    <row r="71" spans="1:14" s="64" customFormat="1" ht="15" customHeight="1" x14ac:dyDescent="0.25">
      <c r="A71" s="78" t="s">
        <v>64</v>
      </c>
      <c r="B71" s="166">
        <v>3536913</v>
      </c>
      <c r="C71" s="60">
        <v>9.3265365217905183E-2</v>
      </c>
      <c r="D71" s="176">
        <v>34386200.170000002</v>
      </c>
      <c r="E71" s="60">
        <v>5.0508764466690277</v>
      </c>
      <c r="F71" s="166">
        <f t="shared" si="1"/>
        <v>37923113.170000002</v>
      </c>
      <c r="G71" s="43">
        <f t="shared" si="3"/>
        <v>0.26901866312551626</v>
      </c>
      <c r="H71" s="166">
        <v>6807967</v>
      </c>
      <c r="I71" s="41">
        <v>0.18828400944112814</v>
      </c>
      <c r="J71" s="176">
        <v>29350000</v>
      </c>
      <c r="K71" s="60">
        <v>0.81171599055887189</v>
      </c>
      <c r="L71" s="166">
        <f>L70+L69+L68+L67+L66+L65+L64+L63+L62+L61+L60</f>
        <v>36157967</v>
      </c>
      <c r="M71" s="61">
        <f>IF(ISBLANK(L71),"  ",IF(L80&gt;0,L71/L80,IF(L71&gt;0,1,0)))</f>
        <v>0.25671028795497164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2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2" t="s">
        <v>4</v>
      </c>
      <c r="F75" s="182"/>
      <c r="G75" s="43"/>
      <c r="H75" s="162"/>
      <c r="I75" s="41" t="s">
        <v>4</v>
      </c>
      <c r="J75" s="172"/>
      <c r="K75" s="42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0</v>
      </c>
      <c r="E76" s="42">
        <v>0</v>
      </c>
      <c r="F76" s="181">
        <f t="shared" si="1"/>
        <v>0</v>
      </c>
      <c r="G76" s="43">
        <f t="shared" si="3"/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11286783.189999999</v>
      </c>
      <c r="C77" s="42">
        <v>0.60561310456291606</v>
      </c>
      <c r="D77" s="172">
        <v>7350170.1799999997</v>
      </c>
      <c r="E77" s="42">
        <v>0.56460400321855231</v>
      </c>
      <c r="F77" s="182">
        <f t="shared" si="1"/>
        <v>18636953.369999997</v>
      </c>
      <c r="G77" s="43">
        <f t="shared" si="3"/>
        <v>0.13220666399023867</v>
      </c>
      <c r="H77" s="197">
        <v>13018275</v>
      </c>
      <c r="I77" s="41">
        <v>0.61937885007213955</v>
      </c>
      <c r="J77" s="172">
        <v>8000000</v>
      </c>
      <c r="K77" s="42">
        <v>0.38062114992786039</v>
      </c>
      <c r="L77" s="182">
        <f>J77+H77</f>
        <v>21018275</v>
      </c>
      <c r="M77" s="47">
        <f>IF(ISBLANK(L77),"  ",IF(L80&gt;0,L77/L80,IF(L77&gt;0,1,0)))</f>
        <v>0.14922319685636035</v>
      </c>
    </row>
    <row r="78" spans="1:14" s="64" customFormat="1" ht="15" customHeight="1" x14ac:dyDescent="0.25">
      <c r="A78" s="65" t="s">
        <v>71</v>
      </c>
      <c r="B78" s="167">
        <v>11286783.189999999</v>
      </c>
      <c r="C78" s="60">
        <v>0.60561310456291606</v>
      </c>
      <c r="D78" s="177">
        <v>7350170.1799999997</v>
      </c>
      <c r="E78" s="60">
        <v>0.56460400321855231</v>
      </c>
      <c r="F78" s="191">
        <f t="shared" si="1"/>
        <v>18636953.369999997</v>
      </c>
      <c r="G78" s="154">
        <f t="shared" si="3"/>
        <v>0.13220666399023867</v>
      </c>
      <c r="H78" s="167">
        <v>13018275</v>
      </c>
      <c r="I78" s="41">
        <v>0.61937885007213955</v>
      </c>
      <c r="J78" s="177">
        <v>8000000</v>
      </c>
      <c r="K78" s="60">
        <v>0.38062114992786039</v>
      </c>
      <c r="L78" s="191">
        <f>L77+L76+L75+L74+L73</f>
        <v>21018275</v>
      </c>
      <c r="M78" s="61">
        <f>IF(ISBLANK(L78),"  ",IF(L80&gt;0,L78/L80,IF(L78&gt;0,1,0)))</f>
        <v>0.14922319685636035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200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99231965.189999998</v>
      </c>
      <c r="C80" s="83">
        <v>0.70393088497411371</v>
      </c>
      <c r="D80" s="168">
        <v>41736370.350000001</v>
      </c>
      <c r="E80" s="83">
        <v>0.29606911502588634</v>
      </c>
      <c r="F80" s="168">
        <f>F78+F71+F50+F43+F52+F51+F79</f>
        <v>140968335.53999999</v>
      </c>
      <c r="G80" s="83">
        <f t="shared" si="3"/>
        <v>1</v>
      </c>
      <c r="H80" s="168">
        <v>103501258</v>
      </c>
      <c r="I80" s="83">
        <v>0.73482664954259758</v>
      </c>
      <c r="J80" s="168">
        <v>37350000</v>
      </c>
      <c r="K80" s="83">
        <v>0.26517335045740237</v>
      </c>
      <c r="L80" s="168">
        <f>SUM(L43,L50:L52,L71,L78:L79)</f>
        <v>140851258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83"/>
  <sheetViews>
    <sheetView zoomScale="75" zoomScaleNormal="75" workbookViewId="0">
      <pane xSplit="1" ySplit="10" topLeftCell="B11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85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8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0</v>
      </c>
      <c r="C13" s="42">
        <v>0</v>
      </c>
      <c r="D13" s="169">
        <v>0</v>
      </c>
      <c r="E13" s="42">
        <v>0</v>
      </c>
      <c r="F13" s="178">
        <f>D13+B13</f>
        <v>0</v>
      </c>
      <c r="G13" s="43">
        <f>IF(ISBLANK(F13),"  ",IF($F$80&gt;0,F13/$F$80,IF(F13&gt;0,1,0)))</f>
        <v>0</v>
      </c>
      <c r="H13" s="158">
        <v>24695553</v>
      </c>
      <c r="I13" s="41">
        <v>1</v>
      </c>
      <c r="J13" s="169">
        <v>0</v>
      </c>
      <c r="K13" s="42">
        <v>0</v>
      </c>
      <c r="L13" s="178">
        <f t="shared" ref="L13:L34" si="0">J13+H13</f>
        <v>24695553</v>
      </c>
      <c r="M13" s="44">
        <f>IF(ISBLANK(L13),"  ",IF(L80&gt;0,L13/L80,IF(L13&gt;0,1,0)))</f>
        <v>0.31358120715560167</v>
      </c>
      <c r="N13" s="24"/>
    </row>
    <row r="14" spans="1:17" ht="15" customHeight="1" x14ac:dyDescent="0.2">
      <c r="A14" s="10" t="s">
        <v>13</v>
      </c>
      <c r="B14" s="196">
        <v>0</v>
      </c>
      <c r="C14" s="42">
        <v>0</v>
      </c>
      <c r="D14" s="175">
        <v>0</v>
      </c>
      <c r="E14" s="42">
        <v>0</v>
      </c>
      <c r="F14" s="179">
        <f t="shared" ref="F14:F79" si="1">D14+B14</f>
        <v>0</v>
      </c>
      <c r="G14" s="43">
        <f t="shared" ref="G14:G16" si="2">IF(ISBLANK(F14),"  ",IF($F$80&gt;0,F14/$F$80,IF(F14&gt;0,1,0)))</f>
        <v>0</v>
      </c>
      <c r="H14" s="196">
        <v>0</v>
      </c>
      <c r="I14" s="41">
        <v>0</v>
      </c>
      <c r="J14" s="175">
        <v>0</v>
      </c>
      <c r="K14" s="42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2">
        <v>0</v>
      </c>
      <c r="D15" s="172">
        <v>0</v>
      </c>
      <c r="E15" s="42">
        <v>0</v>
      </c>
      <c r="F15" s="180">
        <f t="shared" si="1"/>
        <v>0</v>
      </c>
      <c r="G15" s="43">
        <f t="shared" si="2"/>
        <v>0</v>
      </c>
      <c r="H15" s="162">
        <v>81061</v>
      </c>
      <c r="I15" s="41">
        <v>1</v>
      </c>
      <c r="J15" s="172">
        <v>0</v>
      </c>
      <c r="K15" s="42">
        <v>0</v>
      </c>
      <c r="L15" s="180">
        <f t="shared" si="0"/>
        <v>81061</v>
      </c>
      <c r="M15" s="50">
        <f>IF(ISBLANK(L15),"  ",IF(L80&gt;0,L15/L80,IF(L15&gt;0,1,0)))</f>
        <v>1.0293029774729168E-3</v>
      </c>
      <c r="N15" s="24"/>
    </row>
    <row r="16" spans="1:17" ht="15" customHeight="1" x14ac:dyDescent="0.2">
      <c r="A16" s="51" t="s">
        <v>15</v>
      </c>
      <c r="B16" s="196">
        <v>0</v>
      </c>
      <c r="C16" s="42">
        <v>0</v>
      </c>
      <c r="D16" s="175">
        <v>0</v>
      </c>
      <c r="E16" s="42">
        <v>0</v>
      </c>
      <c r="F16" s="181">
        <f t="shared" si="1"/>
        <v>0</v>
      </c>
      <c r="G16" s="43">
        <f t="shared" si="2"/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2">
        <v>0</v>
      </c>
      <c r="D17" s="172">
        <v>0</v>
      </c>
      <c r="E17" s="42">
        <v>0</v>
      </c>
      <c r="F17" s="182">
        <f t="shared" si="1"/>
        <v>0</v>
      </c>
      <c r="G17" s="43">
        <f>IF(ISBLANK(F17),"  ",IF($F$80&gt;0,F17/$F$80,IF(F17&gt;0,1,0)))</f>
        <v>0</v>
      </c>
      <c r="H17" s="197">
        <v>81061</v>
      </c>
      <c r="I17" s="41">
        <v>1</v>
      </c>
      <c r="J17" s="172">
        <v>0</v>
      </c>
      <c r="K17" s="42">
        <v>0</v>
      </c>
      <c r="L17" s="182">
        <f t="shared" si="0"/>
        <v>81061</v>
      </c>
      <c r="M17" s="47">
        <f>IF(ISBLANK(L17),"  ",IF(L80&gt;0,L17/L80,IF(L17&gt;0,1,0)))</f>
        <v>1.0293029774729168E-3</v>
      </c>
      <c r="N17" s="24"/>
    </row>
    <row r="18" spans="1:14" ht="15" customHeight="1" x14ac:dyDescent="0.2">
      <c r="A18" s="52" t="s">
        <v>17</v>
      </c>
      <c r="B18" s="197">
        <v>0</v>
      </c>
      <c r="C18" s="42">
        <v>0</v>
      </c>
      <c r="D18" s="172">
        <v>0</v>
      </c>
      <c r="E18" s="42">
        <v>0</v>
      </c>
      <c r="F18" s="182">
        <f t="shared" si="1"/>
        <v>0</v>
      </c>
      <c r="G18" s="43">
        <f t="shared" ref="G18:G80" si="3">IF(ISBLANK(F18),"  ",IF($F$80&gt;0,F18/$F$80,IF(F18&gt;0,1,0)))</f>
        <v>0</v>
      </c>
      <c r="H18" s="197">
        <v>0</v>
      </c>
      <c r="I18" s="41">
        <v>0</v>
      </c>
      <c r="J18" s="172">
        <v>0</v>
      </c>
      <c r="K18" s="42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2">
        <v>0</v>
      </c>
      <c r="D19" s="172">
        <v>0</v>
      </c>
      <c r="E19" s="42">
        <v>0</v>
      </c>
      <c r="F19" s="182">
        <f t="shared" si="1"/>
        <v>0</v>
      </c>
      <c r="G19" s="43">
        <f t="shared" si="3"/>
        <v>0</v>
      </c>
      <c r="H19" s="197">
        <v>0</v>
      </c>
      <c r="I19" s="41">
        <v>0</v>
      </c>
      <c r="J19" s="172">
        <v>0</v>
      </c>
      <c r="K19" s="42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2">
        <v>0</v>
      </c>
      <c r="D20" s="172">
        <v>0</v>
      </c>
      <c r="E20" s="42">
        <v>0</v>
      </c>
      <c r="F20" s="182">
        <f t="shared" si="1"/>
        <v>0</v>
      </c>
      <c r="G20" s="43">
        <f t="shared" si="3"/>
        <v>0</v>
      </c>
      <c r="H20" s="197">
        <v>0</v>
      </c>
      <c r="I20" s="41">
        <v>0</v>
      </c>
      <c r="J20" s="172">
        <v>0</v>
      </c>
      <c r="K20" s="42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2">
        <v>0</v>
      </c>
      <c r="D21" s="172">
        <v>0</v>
      </c>
      <c r="E21" s="42">
        <v>0</v>
      </c>
      <c r="F21" s="182">
        <f t="shared" si="1"/>
        <v>0</v>
      </c>
      <c r="G21" s="43">
        <f t="shared" si="3"/>
        <v>0</v>
      </c>
      <c r="H21" s="197">
        <v>0</v>
      </c>
      <c r="I21" s="41">
        <v>0</v>
      </c>
      <c r="J21" s="172">
        <v>0</v>
      </c>
      <c r="K21" s="42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2">
        <v>0</v>
      </c>
      <c r="D22" s="172">
        <v>0</v>
      </c>
      <c r="E22" s="42">
        <v>0</v>
      </c>
      <c r="F22" s="182">
        <f t="shared" si="1"/>
        <v>0</v>
      </c>
      <c r="G22" s="43">
        <f t="shared" si="3"/>
        <v>0</v>
      </c>
      <c r="H22" s="197">
        <v>0</v>
      </c>
      <c r="I22" s="41">
        <v>0</v>
      </c>
      <c r="J22" s="172">
        <v>0</v>
      </c>
      <c r="K22" s="42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2">
        <v>0</v>
      </c>
      <c r="D23" s="172">
        <v>0</v>
      </c>
      <c r="E23" s="42">
        <v>0</v>
      </c>
      <c r="F23" s="182">
        <f t="shared" si="1"/>
        <v>0</v>
      </c>
      <c r="G23" s="43">
        <f t="shared" si="3"/>
        <v>0</v>
      </c>
      <c r="H23" s="197">
        <v>0</v>
      </c>
      <c r="I23" s="41">
        <v>0</v>
      </c>
      <c r="J23" s="172">
        <v>0</v>
      </c>
      <c r="K23" s="42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2">
        <v>0</v>
      </c>
      <c r="D24" s="172">
        <v>0</v>
      </c>
      <c r="E24" s="42">
        <v>0</v>
      </c>
      <c r="F24" s="182">
        <f t="shared" si="1"/>
        <v>0</v>
      </c>
      <c r="G24" s="43">
        <f t="shared" si="3"/>
        <v>0</v>
      </c>
      <c r="H24" s="197">
        <v>0</v>
      </c>
      <c r="I24" s="41">
        <v>0</v>
      </c>
      <c r="J24" s="172">
        <v>0</v>
      </c>
      <c r="K24" s="42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2">
        <v>0</v>
      </c>
      <c r="D25" s="172">
        <v>0</v>
      </c>
      <c r="E25" s="42">
        <v>0</v>
      </c>
      <c r="F25" s="182">
        <f t="shared" si="1"/>
        <v>0</v>
      </c>
      <c r="G25" s="43">
        <f t="shared" si="3"/>
        <v>0</v>
      </c>
      <c r="H25" s="197">
        <v>0</v>
      </c>
      <c r="I25" s="41">
        <v>0</v>
      </c>
      <c r="J25" s="172">
        <v>0</v>
      </c>
      <c r="K25" s="42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2">
        <v>0</v>
      </c>
      <c r="D26" s="172">
        <v>0</v>
      </c>
      <c r="E26" s="42">
        <v>0</v>
      </c>
      <c r="F26" s="182">
        <f t="shared" si="1"/>
        <v>0</v>
      </c>
      <c r="G26" s="43">
        <f t="shared" si="3"/>
        <v>0</v>
      </c>
      <c r="H26" s="197">
        <v>0</v>
      </c>
      <c r="I26" s="41">
        <v>0</v>
      </c>
      <c r="J26" s="172">
        <v>0</v>
      </c>
      <c r="K26" s="42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2">
        <v>0</v>
      </c>
      <c r="D27" s="172">
        <v>0</v>
      </c>
      <c r="E27" s="42">
        <v>0</v>
      </c>
      <c r="F27" s="182">
        <f t="shared" si="1"/>
        <v>0</v>
      </c>
      <c r="G27" s="43">
        <f t="shared" si="3"/>
        <v>0</v>
      </c>
      <c r="H27" s="197">
        <v>0</v>
      </c>
      <c r="I27" s="41">
        <v>0</v>
      </c>
      <c r="J27" s="172">
        <v>0</v>
      </c>
      <c r="K27" s="42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2">
        <v>0</v>
      </c>
      <c r="D28" s="172">
        <v>0</v>
      </c>
      <c r="E28" s="42">
        <v>0</v>
      </c>
      <c r="F28" s="182">
        <f t="shared" si="1"/>
        <v>0</v>
      </c>
      <c r="G28" s="43">
        <f t="shared" si="3"/>
        <v>0</v>
      </c>
      <c r="H28" s="197">
        <v>0</v>
      </c>
      <c r="I28" s="41">
        <v>0</v>
      </c>
      <c r="J28" s="172">
        <v>0</v>
      </c>
      <c r="K28" s="42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2">
        <v>0</v>
      </c>
      <c r="D29" s="172">
        <v>0</v>
      </c>
      <c r="E29" s="42">
        <v>0</v>
      </c>
      <c r="F29" s="182">
        <f t="shared" si="1"/>
        <v>0</v>
      </c>
      <c r="G29" s="43">
        <f t="shared" si="3"/>
        <v>0</v>
      </c>
      <c r="H29" s="197">
        <v>0</v>
      </c>
      <c r="I29" s="41">
        <v>0</v>
      </c>
      <c r="J29" s="172">
        <v>0</v>
      </c>
      <c r="K29" s="42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2">
        <v>0</v>
      </c>
      <c r="D30" s="172">
        <v>0</v>
      </c>
      <c r="E30" s="42">
        <v>0</v>
      </c>
      <c r="F30" s="182">
        <f t="shared" si="1"/>
        <v>0</v>
      </c>
      <c r="G30" s="43">
        <f t="shared" si="3"/>
        <v>0</v>
      </c>
      <c r="H30" s="197">
        <v>0</v>
      </c>
      <c r="I30" s="41">
        <v>0</v>
      </c>
      <c r="J30" s="172">
        <v>0</v>
      </c>
      <c r="K30" s="42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2">
        <v>0</v>
      </c>
      <c r="D31" s="172">
        <v>0</v>
      </c>
      <c r="E31" s="42">
        <v>0</v>
      </c>
      <c r="F31" s="182">
        <f t="shared" si="1"/>
        <v>0</v>
      </c>
      <c r="G31" s="43">
        <f t="shared" si="3"/>
        <v>0</v>
      </c>
      <c r="H31" s="197">
        <v>0</v>
      </c>
      <c r="I31" s="41">
        <v>0</v>
      </c>
      <c r="J31" s="172">
        <v>0</v>
      </c>
      <c r="K31" s="42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2">
        <v>0</v>
      </c>
      <c r="D32" s="172">
        <v>0</v>
      </c>
      <c r="E32" s="42">
        <v>0</v>
      </c>
      <c r="F32" s="182">
        <f t="shared" si="1"/>
        <v>0</v>
      </c>
      <c r="G32" s="43">
        <f t="shared" si="3"/>
        <v>0</v>
      </c>
      <c r="H32" s="197">
        <v>0</v>
      </c>
      <c r="I32" s="41">
        <v>0</v>
      </c>
      <c r="J32" s="172">
        <v>0</v>
      </c>
      <c r="K32" s="42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2">
        <v>0</v>
      </c>
      <c r="D33" s="172">
        <v>0</v>
      </c>
      <c r="E33" s="42">
        <v>0</v>
      </c>
      <c r="F33" s="182">
        <f t="shared" si="1"/>
        <v>0</v>
      </c>
      <c r="G33" s="43">
        <f t="shared" si="3"/>
        <v>0</v>
      </c>
      <c r="H33" s="197">
        <v>0</v>
      </c>
      <c r="I33" s="41">
        <v>0</v>
      </c>
      <c r="J33" s="172">
        <v>0</v>
      </c>
      <c r="K33" s="42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2">
        <v>0</v>
      </c>
      <c r="D34" s="172">
        <v>0</v>
      </c>
      <c r="E34" s="42">
        <v>0</v>
      </c>
      <c r="F34" s="182">
        <f t="shared" si="1"/>
        <v>0</v>
      </c>
      <c r="G34" s="43">
        <f t="shared" si="3"/>
        <v>0</v>
      </c>
      <c r="H34" s="197">
        <v>0</v>
      </c>
      <c r="I34" s="41">
        <v>0</v>
      </c>
      <c r="J34" s="172">
        <v>0</v>
      </c>
      <c r="K34" s="42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2">
        <v>0</v>
      </c>
      <c r="D35" s="172">
        <v>0</v>
      </c>
      <c r="E35" s="42">
        <v>0</v>
      </c>
      <c r="F35" s="182">
        <f t="shared" ref="F35" si="4">D35+B35</f>
        <v>0</v>
      </c>
      <c r="G35" s="43">
        <f t="shared" ref="G35" si="5">IF(ISBLANK(F35),"  ",IF($F$80&gt;0,F35/$F$80,IF(F35&gt;0,1,0)))</f>
        <v>0</v>
      </c>
      <c r="H35" s="197">
        <v>0</v>
      </c>
      <c r="I35" s="41">
        <v>0</v>
      </c>
      <c r="J35" s="172">
        <v>0</v>
      </c>
      <c r="K35" s="42">
        <v>0</v>
      </c>
      <c r="L35" s="182">
        <f t="shared" ref="L35" si="6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2">
        <v>0</v>
      </c>
      <c r="D36" s="172">
        <v>0</v>
      </c>
      <c r="E36" s="42">
        <v>0</v>
      </c>
      <c r="F36" s="182">
        <f t="shared" ref="F36" si="7">D36+B36</f>
        <v>0</v>
      </c>
      <c r="G36" s="43">
        <f t="shared" ref="G36" si="8">IF(ISBLANK(F36),"  ",IF($F$80&gt;0,F36/$F$80,IF(F36&gt;0,1,0)))</f>
        <v>0</v>
      </c>
      <c r="H36" s="197">
        <v>0</v>
      </c>
      <c r="I36" s="41">
        <v>0</v>
      </c>
      <c r="J36" s="172">
        <v>0</v>
      </c>
      <c r="K36" s="42">
        <v>0</v>
      </c>
      <c r="L36" s="182">
        <f t="shared" ref="L36" si="9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228">
        <v>0</v>
      </c>
      <c r="D37" s="172">
        <v>0</v>
      </c>
      <c r="E37" s="228">
        <v>0</v>
      </c>
      <c r="F37" s="182">
        <v>0</v>
      </c>
      <c r="G37" s="229">
        <v>0</v>
      </c>
      <c r="H37" s="197">
        <v>0</v>
      </c>
      <c r="I37" s="230">
        <v>0</v>
      </c>
      <c r="J37" s="172">
        <v>0</v>
      </c>
      <c r="K37" s="228">
        <v>0</v>
      </c>
      <c r="L37" s="182">
        <v>0</v>
      </c>
      <c r="M37" s="50">
        <v>0</v>
      </c>
      <c r="N37" s="24"/>
    </row>
    <row r="38" spans="1:14" ht="15" customHeight="1" x14ac:dyDescent="0.25">
      <c r="A38" s="55" t="s">
        <v>33</v>
      </c>
      <c r="B38" s="198"/>
      <c r="C38" s="49"/>
      <c r="D38" s="172"/>
      <c r="E38" s="49"/>
      <c r="F38" s="182"/>
      <c r="G38" s="50"/>
      <c r="H38" s="198"/>
      <c r="I38" s="48"/>
      <c r="J38" s="172"/>
      <c r="K38" s="49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2">
        <v>0</v>
      </c>
      <c r="D39" s="175">
        <v>0</v>
      </c>
      <c r="E39" s="42">
        <v>0</v>
      </c>
      <c r="F39" s="181">
        <f t="shared" si="1"/>
        <v>0</v>
      </c>
      <c r="G39" s="43">
        <f t="shared" si="3"/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49" t="s">
        <v>4</v>
      </c>
      <c r="D40" s="172"/>
      <c r="E40" s="49" t="s">
        <v>4</v>
      </c>
      <c r="F40" s="182"/>
      <c r="G40" s="50"/>
      <c r="H40" s="198"/>
      <c r="I40" s="48" t="s">
        <v>4</v>
      </c>
      <c r="J40" s="172"/>
      <c r="K40" s="49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2">
        <v>0</v>
      </c>
      <c r="D41" s="205">
        <v>0</v>
      </c>
      <c r="E41" s="42">
        <v>0</v>
      </c>
      <c r="F41" s="180">
        <f t="shared" si="1"/>
        <v>0</v>
      </c>
      <c r="G41" s="43">
        <f t="shared" si="3"/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2" t="s">
        <v>10</v>
      </c>
      <c r="D42" s="171"/>
      <c r="E42" s="42" t="s">
        <v>10</v>
      </c>
      <c r="F42" s="182">
        <f t="shared" si="1"/>
        <v>0</v>
      </c>
      <c r="G42" s="43">
        <f t="shared" si="3"/>
        <v>0</v>
      </c>
      <c r="H42" s="160"/>
      <c r="I42" s="41" t="s">
        <v>10</v>
      </c>
      <c r="J42" s="171"/>
      <c r="K42" s="42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0</v>
      </c>
      <c r="C43" s="60">
        <v>0</v>
      </c>
      <c r="D43" s="204">
        <v>0</v>
      </c>
      <c r="E43" s="60">
        <v>0</v>
      </c>
      <c r="F43" s="161">
        <f t="shared" si="1"/>
        <v>0</v>
      </c>
      <c r="G43" s="154">
        <f t="shared" si="3"/>
        <v>0</v>
      </c>
      <c r="H43" s="161">
        <v>24776614</v>
      </c>
      <c r="I43" s="41">
        <v>1</v>
      </c>
      <c r="J43" s="204">
        <v>0</v>
      </c>
      <c r="K43" s="60">
        <v>0</v>
      </c>
      <c r="L43" s="161">
        <f>L42+L41+L39+L34+L29+L28+L26+L27+L25+L24+L23+L22+L21+L20+L19+L18+L17+L16+L14+L13+L30+L31+L32+L33</f>
        <v>24776614</v>
      </c>
      <c r="M43" s="61">
        <f>IF(ISBLANK(L43),"  ",IF(L80&gt;0,L43/L80,IF(L43&gt;0,1,0)))</f>
        <v>0.31461051013307456</v>
      </c>
      <c r="N43" s="63"/>
    </row>
    <row r="44" spans="1:14" ht="15" customHeight="1" x14ac:dyDescent="0.25">
      <c r="A44" s="65" t="s">
        <v>38</v>
      </c>
      <c r="B44" s="162"/>
      <c r="C44" s="155" t="s">
        <v>4</v>
      </c>
      <c r="D44" s="172"/>
      <c r="E44" s="49" t="s">
        <v>4</v>
      </c>
      <c r="F44" s="182"/>
      <c r="G44" s="50"/>
      <c r="H44" s="162"/>
      <c r="I44" s="155" t="s">
        <v>4</v>
      </c>
      <c r="J44" s="172"/>
      <c r="K44" s="49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2">
        <v>0</v>
      </c>
      <c r="D45" s="205">
        <v>0</v>
      </c>
      <c r="E45" s="42">
        <v>0</v>
      </c>
      <c r="F45" s="180">
        <f t="shared" si="1"/>
        <v>0</v>
      </c>
      <c r="G45" s="43">
        <f t="shared" si="3"/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2">
        <v>0</v>
      </c>
      <c r="D46" s="172">
        <v>0</v>
      </c>
      <c r="E46" s="42">
        <v>0</v>
      </c>
      <c r="F46" s="182">
        <f t="shared" si="1"/>
        <v>0</v>
      </c>
      <c r="G46" s="43">
        <f t="shared" si="3"/>
        <v>0</v>
      </c>
      <c r="H46" s="197">
        <v>0</v>
      </c>
      <c r="I46" s="41">
        <v>0</v>
      </c>
      <c r="J46" s="172">
        <v>0</v>
      </c>
      <c r="K46" s="42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2">
        <v>0</v>
      </c>
      <c r="D47" s="172">
        <v>0</v>
      </c>
      <c r="E47" s="42">
        <v>0</v>
      </c>
      <c r="F47" s="183">
        <f t="shared" si="1"/>
        <v>0</v>
      </c>
      <c r="G47" s="43">
        <f t="shared" si="3"/>
        <v>0</v>
      </c>
      <c r="H47" s="197">
        <v>0</v>
      </c>
      <c r="I47" s="41">
        <v>0</v>
      </c>
      <c r="J47" s="172">
        <v>0</v>
      </c>
      <c r="K47" s="42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2">
        <v>0</v>
      </c>
      <c r="D48" s="172">
        <v>0</v>
      </c>
      <c r="E48" s="42">
        <v>0</v>
      </c>
      <c r="F48" s="183">
        <f t="shared" si="1"/>
        <v>0</v>
      </c>
      <c r="G48" s="43">
        <f t="shared" si="3"/>
        <v>0</v>
      </c>
      <c r="H48" s="197">
        <v>0</v>
      </c>
      <c r="I48" s="41">
        <v>0</v>
      </c>
      <c r="J48" s="172">
        <v>0</v>
      </c>
      <c r="K48" s="42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2">
        <v>0</v>
      </c>
      <c r="D49" s="172">
        <v>0</v>
      </c>
      <c r="E49" s="42">
        <v>0</v>
      </c>
      <c r="F49" s="183">
        <f t="shared" si="1"/>
        <v>0</v>
      </c>
      <c r="G49" s="43">
        <f t="shared" si="3"/>
        <v>0</v>
      </c>
      <c r="H49" s="197">
        <v>0</v>
      </c>
      <c r="I49" s="41">
        <v>0</v>
      </c>
      <c r="J49" s="172">
        <v>0</v>
      </c>
      <c r="K49" s="42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0">
        <v>0</v>
      </c>
      <c r="D50" s="176">
        <v>0</v>
      </c>
      <c r="E50" s="60">
        <v>0</v>
      </c>
      <c r="F50" s="184">
        <f t="shared" si="1"/>
        <v>0</v>
      </c>
      <c r="G50" s="154">
        <f t="shared" si="3"/>
        <v>0</v>
      </c>
      <c r="H50" s="166">
        <v>0</v>
      </c>
      <c r="I50" s="41">
        <v>0</v>
      </c>
      <c r="J50" s="176">
        <v>0</v>
      </c>
      <c r="K50" s="60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0">
        <v>0</v>
      </c>
      <c r="D51" s="177">
        <v>0</v>
      </c>
      <c r="E51" s="60">
        <v>0</v>
      </c>
      <c r="F51" s="185">
        <f t="shared" ref="F51" si="10">D51+B51</f>
        <v>0</v>
      </c>
      <c r="G51" s="154">
        <f t="shared" ref="G51" si="11">IF(ISBLANK(F51),"  ",IF($F$80&gt;0,F51/$F$80,IF(F51&gt;0,1,0)))</f>
        <v>0</v>
      </c>
      <c r="H51" s="200">
        <v>0</v>
      </c>
      <c r="I51" s="41">
        <v>0</v>
      </c>
      <c r="J51" s="213">
        <v>0</v>
      </c>
      <c r="K51" s="60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0">
        <v>0</v>
      </c>
      <c r="D52" s="177">
        <v>0</v>
      </c>
      <c r="E52" s="60">
        <v>0</v>
      </c>
      <c r="F52" s="185">
        <f t="shared" si="1"/>
        <v>0</v>
      </c>
      <c r="G52" s="154">
        <f t="shared" si="3"/>
        <v>0</v>
      </c>
      <c r="H52" s="200">
        <v>0</v>
      </c>
      <c r="I52" s="41">
        <v>0</v>
      </c>
      <c r="J52" s="177">
        <v>0</v>
      </c>
      <c r="K52" s="60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155" t="s">
        <v>4</v>
      </c>
      <c r="D53" s="175"/>
      <c r="E53" s="42" t="s">
        <v>4</v>
      </c>
      <c r="F53" s="180"/>
      <c r="G53" s="50"/>
      <c r="H53" s="165"/>
      <c r="I53" s="41" t="s">
        <v>4</v>
      </c>
      <c r="J53" s="175"/>
      <c r="K53" s="4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2">
        <v>0</v>
      </c>
      <c r="D54" s="175">
        <v>0</v>
      </c>
      <c r="E54" s="42">
        <v>0</v>
      </c>
      <c r="F54" s="186">
        <f t="shared" si="1"/>
        <v>0</v>
      </c>
      <c r="G54" s="43">
        <f t="shared" si="3"/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12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2">
        <v>0</v>
      </c>
      <c r="D55" s="172">
        <v>0</v>
      </c>
      <c r="E55" s="42">
        <v>0</v>
      </c>
      <c r="F55" s="187">
        <f t="shared" si="1"/>
        <v>0</v>
      </c>
      <c r="G55" s="43">
        <f t="shared" si="3"/>
        <v>0</v>
      </c>
      <c r="H55" s="162">
        <v>0</v>
      </c>
      <c r="I55" s="41">
        <v>0</v>
      </c>
      <c r="J55" s="172">
        <v>0</v>
      </c>
      <c r="K55" s="42">
        <v>0</v>
      </c>
      <c r="L55" s="187">
        <f t="shared" si="12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2">
        <v>0</v>
      </c>
      <c r="D56" s="206">
        <v>0</v>
      </c>
      <c r="E56" s="42">
        <v>0</v>
      </c>
      <c r="F56" s="188">
        <f t="shared" si="1"/>
        <v>0</v>
      </c>
      <c r="G56" s="43">
        <f t="shared" si="3"/>
        <v>0</v>
      </c>
      <c r="H56" s="201">
        <v>0</v>
      </c>
      <c r="I56" s="41">
        <v>0</v>
      </c>
      <c r="J56" s="206">
        <v>0</v>
      </c>
      <c r="K56" s="42">
        <v>0</v>
      </c>
      <c r="L56" s="188">
        <f t="shared" si="12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2">
        <v>0</v>
      </c>
      <c r="D57" s="206">
        <v>0</v>
      </c>
      <c r="E57" s="42">
        <v>0</v>
      </c>
      <c r="F57" s="188">
        <f t="shared" si="1"/>
        <v>0</v>
      </c>
      <c r="G57" s="43">
        <f t="shared" si="3"/>
        <v>0</v>
      </c>
      <c r="H57" s="201">
        <v>0</v>
      </c>
      <c r="I57" s="41">
        <v>0</v>
      </c>
      <c r="J57" s="206">
        <v>0</v>
      </c>
      <c r="K57" s="42">
        <v>0</v>
      </c>
      <c r="L57" s="188">
        <f t="shared" si="12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2">
        <v>0</v>
      </c>
      <c r="D58" s="206">
        <v>0</v>
      </c>
      <c r="E58" s="42">
        <v>0</v>
      </c>
      <c r="F58" s="188">
        <f t="shared" si="1"/>
        <v>0</v>
      </c>
      <c r="G58" s="43">
        <f t="shared" si="3"/>
        <v>0</v>
      </c>
      <c r="H58" s="201">
        <v>0</v>
      </c>
      <c r="I58" s="41">
        <v>0</v>
      </c>
      <c r="J58" s="206">
        <v>0</v>
      </c>
      <c r="K58" s="42">
        <v>0</v>
      </c>
      <c r="L58" s="188">
        <f t="shared" si="12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2">
        <v>0</v>
      </c>
      <c r="D59" s="172">
        <v>0</v>
      </c>
      <c r="E59" s="42">
        <v>0</v>
      </c>
      <c r="F59" s="187">
        <f t="shared" si="1"/>
        <v>0</v>
      </c>
      <c r="G59" s="43">
        <f t="shared" si="3"/>
        <v>0</v>
      </c>
      <c r="H59" s="162">
        <v>0</v>
      </c>
      <c r="I59" s="41">
        <v>0</v>
      </c>
      <c r="J59" s="172">
        <v>0</v>
      </c>
      <c r="K59" s="42">
        <v>0</v>
      </c>
      <c r="L59" s="187">
        <f t="shared" si="12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42">
        <v>0</v>
      </c>
      <c r="D60" s="176">
        <v>0</v>
      </c>
      <c r="E60" s="60">
        <v>0</v>
      </c>
      <c r="F60" s="187">
        <f t="shared" si="1"/>
        <v>0</v>
      </c>
      <c r="G60" s="43">
        <f t="shared" si="3"/>
        <v>0</v>
      </c>
      <c r="H60" s="202">
        <v>0</v>
      </c>
      <c r="I60" s="41">
        <v>0</v>
      </c>
      <c r="J60" s="176">
        <v>0</v>
      </c>
      <c r="K60" s="60">
        <v>0</v>
      </c>
      <c r="L60" s="187">
        <f t="shared" si="12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2">
        <v>0</v>
      </c>
      <c r="D61" s="207">
        <v>0</v>
      </c>
      <c r="E61" s="42">
        <v>0</v>
      </c>
      <c r="F61" s="190">
        <f t="shared" si="1"/>
        <v>0</v>
      </c>
      <c r="G61" s="43">
        <f t="shared" si="3"/>
        <v>0</v>
      </c>
      <c r="H61" s="203">
        <v>0</v>
      </c>
      <c r="I61" s="41">
        <v>0</v>
      </c>
      <c r="J61" s="207">
        <v>0</v>
      </c>
      <c r="K61" s="42">
        <v>0</v>
      </c>
      <c r="L61" s="190">
        <f t="shared" si="12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2">
        <v>0</v>
      </c>
      <c r="D62" s="172">
        <v>0</v>
      </c>
      <c r="E62" s="42">
        <v>0</v>
      </c>
      <c r="F62" s="182">
        <f t="shared" si="1"/>
        <v>0</v>
      </c>
      <c r="G62" s="43">
        <f t="shared" si="3"/>
        <v>0</v>
      </c>
      <c r="H62" s="197">
        <v>0</v>
      </c>
      <c r="I62" s="41">
        <v>0</v>
      </c>
      <c r="J62" s="172">
        <v>0</v>
      </c>
      <c r="K62" s="42">
        <v>0</v>
      </c>
      <c r="L62" s="182">
        <f t="shared" si="12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2">
        <v>0</v>
      </c>
      <c r="D63" s="172">
        <v>0</v>
      </c>
      <c r="E63" s="42">
        <v>0</v>
      </c>
      <c r="F63" s="182">
        <f t="shared" si="1"/>
        <v>0</v>
      </c>
      <c r="G63" s="43">
        <f t="shared" si="3"/>
        <v>0</v>
      </c>
      <c r="H63" s="197">
        <v>667025</v>
      </c>
      <c r="I63" s="41">
        <v>1</v>
      </c>
      <c r="J63" s="172">
        <v>0</v>
      </c>
      <c r="K63" s="42">
        <v>0</v>
      </c>
      <c r="L63" s="182">
        <f t="shared" si="12"/>
        <v>667025</v>
      </c>
      <c r="M63" s="47">
        <f>IF(ISBLANK(L63),"  ",IF(L80&gt;0,L63/L80,IF(L63&gt;0,1,0)))</f>
        <v>8.4698044503382936E-3</v>
      </c>
      <c r="N63" s="24"/>
    </row>
    <row r="64" spans="1:14" ht="15" customHeight="1" x14ac:dyDescent="0.2">
      <c r="A64" s="67" t="s">
        <v>57</v>
      </c>
      <c r="B64" s="160">
        <v>0</v>
      </c>
      <c r="C64" s="42">
        <v>0</v>
      </c>
      <c r="D64" s="171">
        <v>0</v>
      </c>
      <c r="E64" s="42">
        <v>0</v>
      </c>
      <c r="F64" s="183">
        <f t="shared" si="1"/>
        <v>0</v>
      </c>
      <c r="G64" s="43">
        <f t="shared" si="3"/>
        <v>0</v>
      </c>
      <c r="H64" s="160">
        <v>0</v>
      </c>
      <c r="I64" s="41">
        <v>0</v>
      </c>
      <c r="J64" s="171">
        <v>2500000</v>
      </c>
      <c r="K64" s="42">
        <v>1</v>
      </c>
      <c r="L64" s="183">
        <f t="shared" si="12"/>
        <v>2500000</v>
      </c>
      <c r="M64" s="47">
        <f>IF(ISBLANK(L64),"  ",IF(L80&gt;0,L64/L80,IF(L64&gt;0,1,0)))</f>
        <v>3.1744703910416748E-2</v>
      </c>
      <c r="N64" s="24"/>
    </row>
    <row r="65" spans="1:14" ht="15" customHeight="1" x14ac:dyDescent="0.2">
      <c r="A65" s="76" t="s">
        <v>58</v>
      </c>
      <c r="B65" s="197">
        <v>0</v>
      </c>
      <c r="C65" s="42">
        <v>0</v>
      </c>
      <c r="D65" s="172">
        <v>0</v>
      </c>
      <c r="E65" s="42">
        <v>0</v>
      </c>
      <c r="F65" s="182">
        <f t="shared" si="1"/>
        <v>0</v>
      </c>
      <c r="G65" s="43">
        <f t="shared" si="3"/>
        <v>0</v>
      </c>
      <c r="H65" s="197">
        <v>0</v>
      </c>
      <c r="I65" s="41">
        <v>0</v>
      </c>
      <c r="J65" s="172">
        <v>0</v>
      </c>
      <c r="K65" s="42">
        <v>0</v>
      </c>
      <c r="L65" s="182">
        <f t="shared" si="12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2">
        <v>0</v>
      </c>
      <c r="D66" s="172">
        <v>0</v>
      </c>
      <c r="E66" s="42">
        <v>0</v>
      </c>
      <c r="F66" s="182">
        <f t="shared" si="1"/>
        <v>0</v>
      </c>
      <c r="G66" s="43">
        <f t="shared" si="3"/>
        <v>0</v>
      </c>
      <c r="H66" s="197">
        <v>0</v>
      </c>
      <c r="I66" s="41">
        <v>0</v>
      </c>
      <c r="J66" s="172">
        <v>0</v>
      </c>
      <c r="K66" s="42">
        <v>0</v>
      </c>
      <c r="L66" s="182">
        <f t="shared" si="12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2">
        <v>0</v>
      </c>
      <c r="D67" s="172">
        <v>0</v>
      </c>
      <c r="E67" s="42">
        <v>0</v>
      </c>
      <c r="F67" s="182">
        <f t="shared" si="1"/>
        <v>0</v>
      </c>
      <c r="G67" s="43">
        <f t="shared" si="3"/>
        <v>0</v>
      </c>
      <c r="H67" s="197">
        <v>0</v>
      </c>
      <c r="I67" s="41">
        <v>0</v>
      </c>
      <c r="J67" s="172">
        <v>2020000</v>
      </c>
      <c r="K67" s="42">
        <v>1</v>
      </c>
      <c r="L67" s="182">
        <f t="shared" si="12"/>
        <v>2020000</v>
      </c>
      <c r="M67" s="47">
        <f>IF(ISBLANK(L67),"  ",IF(L80&gt;0,L67/L80,IF(L67&gt;0,1,0)))</f>
        <v>2.5649720759616735E-2</v>
      </c>
      <c r="N67" s="24"/>
    </row>
    <row r="68" spans="1:14" ht="15" customHeight="1" x14ac:dyDescent="0.2">
      <c r="A68" s="77" t="s">
        <v>61</v>
      </c>
      <c r="B68" s="197">
        <v>0</v>
      </c>
      <c r="C68" s="42">
        <v>0</v>
      </c>
      <c r="D68" s="172">
        <v>0</v>
      </c>
      <c r="E68" s="42">
        <v>0</v>
      </c>
      <c r="F68" s="182">
        <f t="shared" si="1"/>
        <v>0</v>
      </c>
      <c r="G68" s="43">
        <f t="shared" si="3"/>
        <v>0</v>
      </c>
      <c r="H68" s="197">
        <v>0</v>
      </c>
      <c r="I68" s="41">
        <v>0</v>
      </c>
      <c r="J68" s="172">
        <v>0</v>
      </c>
      <c r="K68" s="42">
        <v>0</v>
      </c>
      <c r="L68" s="182">
        <f t="shared" si="12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2">
        <v>0</v>
      </c>
      <c r="D69" s="172">
        <v>0</v>
      </c>
      <c r="E69" s="42">
        <v>0</v>
      </c>
      <c r="F69" s="182">
        <f t="shared" si="1"/>
        <v>0</v>
      </c>
      <c r="G69" s="43">
        <f t="shared" si="3"/>
        <v>0</v>
      </c>
      <c r="H69" s="197">
        <v>0</v>
      </c>
      <c r="I69" s="41">
        <v>0</v>
      </c>
      <c r="J69" s="172">
        <v>16000000</v>
      </c>
      <c r="K69" s="42">
        <v>1</v>
      </c>
      <c r="L69" s="182">
        <f t="shared" si="12"/>
        <v>16000000</v>
      </c>
      <c r="M69" s="47">
        <f>IF(ISBLANK(L69),"  ",IF(L80&gt;0,L69/L80,IF(L69&gt;0,1,0)))</f>
        <v>0.20316610502666721</v>
      </c>
      <c r="N69" s="24"/>
    </row>
    <row r="70" spans="1:14" ht="15" customHeight="1" x14ac:dyDescent="0.2">
      <c r="A70" s="67" t="s">
        <v>63</v>
      </c>
      <c r="B70" s="197">
        <v>0</v>
      </c>
      <c r="C70" s="42">
        <v>0</v>
      </c>
      <c r="D70" s="172">
        <v>0</v>
      </c>
      <c r="E70" s="42">
        <v>0</v>
      </c>
      <c r="F70" s="182">
        <f t="shared" si="1"/>
        <v>0</v>
      </c>
      <c r="G70" s="43">
        <f t="shared" si="3"/>
        <v>0</v>
      </c>
      <c r="H70" s="197">
        <v>178536</v>
      </c>
      <c r="I70" s="41">
        <v>1.3959407036389957E-2</v>
      </c>
      <c r="J70" s="172">
        <v>12611119</v>
      </c>
      <c r="K70" s="42">
        <v>0.98604059296361002</v>
      </c>
      <c r="L70" s="182">
        <f t="shared" si="12"/>
        <v>12789655</v>
      </c>
      <c r="M70" s="47">
        <f>IF(ISBLANK(L70),"  ",IF(L80&gt;0,L70/L80,IF(L70&gt;0,1,0)))</f>
        <v>0.16240152443655245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0">
        <v>0</v>
      </c>
      <c r="D71" s="176">
        <v>0</v>
      </c>
      <c r="E71" s="60">
        <v>0</v>
      </c>
      <c r="F71" s="166">
        <f t="shared" si="1"/>
        <v>0</v>
      </c>
      <c r="G71" s="43">
        <f t="shared" si="3"/>
        <v>0</v>
      </c>
      <c r="H71" s="166">
        <v>845561</v>
      </c>
      <c r="I71" s="41">
        <v>2.4886510394776653E-2</v>
      </c>
      <c r="J71" s="176">
        <v>33131119</v>
      </c>
      <c r="K71" s="60">
        <v>0.97511348960522337</v>
      </c>
      <c r="L71" s="166">
        <f>L70+L69+L68+L67+L66+L65+L64+L63+L62+L61+L60</f>
        <v>33976680</v>
      </c>
      <c r="M71" s="61">
        <f>IF(ISBLANK(L71),"  ",IF(L80&gt;0,L71/L80,IF(L71&gt;0,1,0)))</f>
        <v>0.43143185858359145</v>
      </c>
      <c r="N71" s="63"/>
    </row>
    <row r="72" spans="1:14" ht="15" customHeight="1" x14ac:dyDescent="0.25">
      <c r="A72" s="13" t="s">
        <v>65</v>
      </c>
      <c r="B72" s="162"/>
      <c r="C72" s="155" t="s">
        <v>4</v>
      </c>
      <c r="D72" s="172"/>
      <c r="E72" s="42" t="s">
        <v>4</v>
      </c>
      <c r="F72" s="182"/>
      <c r="G72" s="50"/>
      <c r="H72" s="162"/>
      <c r="I72" s="155" t="s">
        <v>4</v>
      </c>
      <c r="J72" s="172"/>
      <c r="K72" s="49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2">
        <v>0</v>
      </c>
      <c r="D73" s="175">
        <v>0</v>
      </c>
      <c r="E73" s="42">
        <v>0</v>
      </c>
      <c r="F73" s="181">
        <f t="shared" si="1"/>
        <v>0</v>
      </c>
      <c r="G73" s="43">
        <f t="shared" si="3"/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2">
        <v>0</v>
      </c>
      <c r="D74" s="172">
        <v>0</v>
      </c>
      <c r="E74" s="42">
        <v>0</v>
      </c>
      <c r="F74" s="182">
        <f t="shared" si="1"/>
        <v>0</v>
      </c>
      <c r="G74" s="43">
        <f t="shared" si="3"/>
        <v>0</v>
      </c>
      <c r="H74" s="197">
        <v>0</v>
      </c>
      <c r="I74" s="41">
        <v>0</v>
      </c>
      <c r="J74" s="172">
        <v>0</v>
      </c>
      <c r="K74" s="42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155" t="s">
        <v>4</v>
      </c>
      <c r="D75" s="172"/>
      <c r="E75" s="42" t="s">
        <v>4</v>
      </c>
      <c r="F75" s="182"/>
      <c r="G75" s="43"/>
      <c r="H75" s="162"/>
      <c r="I75" s="41" t="s">
        <v>4</v>
      </c>
      <c r="J75" s="172"/>
      <c r="K75" s="42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2">
        <v>0</v>
      </c>
      <c r="D76" s="175">
        <v>0</v>
      </c>
      <c r="E76" s="42">
        <v>0</v>
      </c>
      <c r="F76" s="181">
        <f t="shared" si="1"/>
        <v>0</v>
      </c>
      <c r="G76" s="43">
        <f t="shared" si="3"/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2">
        <v>0</v>
      </c>
      <c r="D77" s="172">
        <v>0</v>
      </c>
      <c r="E77" s="42">
        <v>0</v>
      </c>
      <c r="F77" s="182">
        <f t="shared" si="1"/>
        <v>0</v>
      </c>
      <c r="G77" s="43">
        <f t="shared" si="3"/>
        <v>0</v>
      </c>
      <c r="H77" s="197">
        <v>0</v>
      </c>
      <c r="I77" s="41">
        <v>0</v>
      </c>
      <c r="J77" s="172">
        <v>20000000</v>
      </c>
      <c r="K77" s="42">
        <v>1</v>
      </c>
      <c r="L77" s="182">
        <f>J77+H77</f>
        <v>20000000</v>
      </c>
      <c r="M77" s="47">
        <f>IF(ISBLANK(L77),"  ",IF(L80&gt;0,L77/L80,IF(L77&gt;0,1,0)))</f>
        <v>0.25395763128333398</v>
      </c>
    </row>
    <row r="78" spans="1:14" s="64" customFormat="1" ht="15" customHeight="1" x14ac:dyDescent="0.25">
      <c r="A78" s="65" t="s">
        <v>71</v>
      </c>
      <c r="B78" s="167">
        <v>0</v>
      </c>
      <c r="C78" s="60">
        <v>0</v>
      </c>
      <c r="D78" s="177">
        <v>0</v>
      </c>
      <c r="E78" s="60">
        <v>0</v>
      </c>
      <c r="F78" s="191">
        <f t="shared" si="1"/>
        <v>0</v>
      </c>
      <c r="G78" s="154">
        <f t="shared" si="3"/>
        <v>0</v>
      </c>
      <c r="H78" s="167">
        <v>0</v>
      </c>
      <c r="I78" s="41">
        <v>0</v>
      </c>
      <c r="J78" s="177">
        <v>20000000</v>
      </c>
      <c r="K78" s="60">
        <v>1</v>
      </c>
      <c r="L78" s="191">
        <f>L77+L76+L75+L74+L73</f>
        <v>20000000</v>
      </c>
      <c r="M78" s="61">
        <f>IF(ISBLANK(L78),"  ",IF(L80&gt;0,L78/L80,IF(L78&gt;0,1,0)))</f>
        <v>0.25395763128333398</v>
      </c>
    </row>
    <row r="79" spans="1:14" s="64" customFormat="1" ht="15" customHeight="1" x14ac:dyDescent="0.25">
      <c r="A79" s="65" t="s">
        <v>72</v>
      </c>
      <c r="B79" s="167">
        <v>0</v>
      </c>
      <c r="C79" s="60">
        <v>0</v>
      </c>
      <c r="D79" s="177">
        <v>0</v>
      </c>
      <c r="E79" s="60">
        <v>0</v>
      </c>
      <c r="F79" s="192">
        <f t="shared" si="1"/>
        <v>0</v>
      </c>
      <c r="G79" s="154">
        <f t="shared" si="3"/>
        <v>0</v>
      </c>
      <c r="H79" s="167">
        <v>0</v>
      </c>
      <c r="I79" s="41">
        <v>0</v>
      </c>
      <c r="J79" s="177">
        <v>0</v>
      </c>
      <c r="K79" s="60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0</v>
      </c>
      <c r="C80" s="83">
        <v>0</v>
      </c>
      <c r="D80" s="168">
        <v>0</v>
      </c>
      <c r="E80" s="83">
        <v>0</v>
      </c>
      <c r="F80" s="168">
        <f>F78+F71+F50+F43+F52+F51+F79</f>
        <v>0</v>
      </c>
      <c r="G80" s="83">
        <f t="shared" si="3"/>
        <v>0</v>
      </c>
      <c r="H80" s="168">
        <v>25622175</v>
      </c>
      <c r="I80" s="83">
        <v>0.32534734356635292</v>
      </c>
      <c r="J80" s="168">
        <v>53131119</v>
      </c>
      <c r="K80" s="83">
        <v>0.67465265643364714</v>
      </c>
      <c r="L80" s="168">
        <f>SUM(L43,L50:L52,L71,L78:L79)</f>
        <v>78753294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Q83"/>
  <sheetViews>
    <sheetView zoomScale="75" zoomScaleNormal="75" workbookViewId="0">
      <pane xSplit="1" ySplit="10" topLeftCell="B11" activePane="bottomRight" state="frozen"/>
      <selection activeCell="E37" sqref="E37"/>
      <selection pane="topRight" activeCell="E37" sqref="E37"/>
      <selection pane="bottomLeft" activeCell="E37" sqref="E37"/>
      <selection pane="bottomRight" activeCell="H80" sqref="H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79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SUBoard!B13+SUBR!B13+SUNO!B13+SUSLA!B13+SULaw!B13+SUAg!B13</f>
        <v>43442284</v>
      </c>
      <c r="C13" s="41">
        <f t="shared" ref="C13:C80" si="0">IF(ISBLANK(B13),"  ",IF(F13&gt;0,B13/F13,IF(B13&gt;0,1,0)))</f>
        <v>1</v>
      </c>
      <c r="D13" s="169">
        <f>SUBoard!D13+SUBR!D13+SUNO!D13+SUSLA!D13+SULaw!D13+SUAg!D13</f>
        <v>0</v>
      </c>
      <c r="E13" s="42">
        <f>IF(ISBLANK(D13),"  ",IF(F13&gt;0,D13/F13,IF(D13&gt;0,1,0)))</f>
        <v>0</v>
      </c>
      <c r="F13" s="178">
        <f>D13+B13</f>
        <v>43442284</v>
      </c>
      <c r="G13" s="43">
        <f>IF(ISBLANK(F13),"  ",IF(F80&gt;0,F13/F80,IF(F13&gt;0,1,0)))</f>
        <v>0.13683900535054946</v>
      </c>
      <c r="H13" s="158">
        <f>SUBoard!H13+SUBR!H13+SUNO!H13+SUSLA!H13+SULaw!H13+SUAg!H13</f>
        <v>47398796.700000003</v>
      </c>
      <c r="I13" s="41">
        <f>IF(ISBLANK(H13),"  ",IF(L13&gt;0,H13/L13,IF(H13&gt;0,1,0)))</f>
        <v>1</v>
      </c>
      <c r="J13" s="169">
        <f>SUBoard!J13+SUBR!J13+SUNO!J13+SUSLA!J13+SULaw!J13+SUAg!J13</f>
        <v>0</v>
      </c>
      <c r="K13" s="42">
        <f>IF(ISBLANK(J13),"  ",IF(L13&gt;0,J13/L13,IF(J13&gt;0,1,0)))</f>
        <v>0</v>
      </c>
      <c r="L13" s="178">
        <f t="shared" ref="L13:L34" si="1">J13+H13</f>
        <v>47398796.700000003</v>
      </c>
      <c r="M13" s="44">
        <f>IF(ISBLANK(L13),"  ",IF(L80&gt;0,L13/L80,IF(L13&gt;0,1,0)))</f>
        <v>0.146316928677276</v>
      </c>
      <c r="N13" s="24"/>
    </row>
    <row r="14" spans="1:17" ht="15" customHeight="1" x14ac:dyDescent="0.2">
      <c r="A14" s="10" t="s">
        <v>13</v>
      </c>
      <c r="B14" s="158">
        <f>SUBoard!B14+SUBR!B14+SUNO!B14+SUSLA!B14+SULaw!B14+SUAg!B14</f>
        <v>0</v>
      </c>
      <c r="C14" s="45">
        <f t="shared" si="0"/>
        <v>0</v>
      </c>
      <c r="D14" s="169">
        <f>SUBoard!D14+SUBR!D14+SUNO!D14+SUSLA!D14+SULaw!D14+SUAg!D14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SUBoard!H14+SUBR!H14+SUNO!H14+SUSLA!H14+SULaw!H14+SUAg!H14</f>
        <v>0</v>
      </c>
      <c r="I14" s="45">
        <f>IF(ISBLANK(H14),"  ",IF(L14&gt;0,H14/L14,IF(H14&gt;0,1,0)))</f>
        <v>0</v>
      </c>
      <c r="J14" s="169">
        <f>SUBoard!J14+SUBR!J14+SUNO!J14+SUSLA!J14+SULaw!J14+SUAg!J14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9">
        <f>SUBoard!B15+SUBR!B15+SUNO!B15+SUSLA!B15+SULaw!B15+SUAg!B15</f>
        <v>4234658</v>
      </c>
      <c r="C15" s="48">
        <f t="shared" si="0"/>
        <v>1</v>
      </c>
      <c r="D15" s="170">
        <f>SUBoard!D15+SUBR!D15+SUNO!D15+SUSLA!D15+SULaw!D15+SUAg!D15</f>
        <v>0</v>
      </c>
      <c r="E15" s="49">
        <f>IF(ISBLANK(D15),"  ",IF(F15&gt;0,D15/F15,IF(D15&gt;0,1,0)))</f>
        <v>0</v>
      </c>
      <c r="F15" s="180">
        <f>D15+B15</f>
        <v>4234658</v>
      </c>
      <c r="G15" s="50">
        <f>IF(ISBLANK(F15),"  ",IF(F80&gt;0,F15/F80,IF(F15&gt;0,1,0)))</f>
        <v>1.3338764341206072E-2</v>
      </c>
      <c r="H15" s="159">
        <f>SUBoard!H15+SUBR!H15+SUNO!H15+SUSLA!H15+SULaw!H15+SUAg!H15</f>
        <v>4250996.7</v>
      </c>
      <c r="I15" s="48">
        <f>IF(ISBLANK(H15),"  ",IF(L15&gt;0,H15/L15,IF(H15&gt;0,1,0)))</f>
        <v>1</v>
      </c>
      <c r="J15" s="170">
        <f>SUBoard!J15+SUBR!J15+SUNO!J15+SUSLA!J15+SULaw!J15+SUAg!J15</f>
        <v>0</v>
      </c>
      <c r="K15" s="49">
        <f>IF(ISBLANK(J15),"  ",IF(L15&gt;0,J15/L15,IF(J15&gt;0,1,0)))</f>
        <v>0</v>
      </c>
      <c r="L15" s="180">
        <f t="shared" si="1"/>
        <v>4250996.7</v>
      </c>
      <c r="M15" s="50">
        <f>IF(ISBLANK(L15),"  ",IF(L80&gt;0,L15/L80,IF(L15&gt;0,1,0)))</f>
        <v>1.3122543698693425E-2</v>
      </c>
      <c r="N15" s="24"/>
    </row>
    <row r="16" spans="1:17" ht="15" customHeight="1" x14ac:dyDescent="0.2">
      <c r="A16" s="51" t="s">
        <v>15</v>
      </c>
      <c r="B16" s="158">
        <f>SUBoard!B16+SUBR!B16+SUNO!B16+SUSLA!B16+SULaw!B16+SUAg!B16</f>
        <v>0</v>
      </c>
      <c r="C16" s="41">
        <f t="shared" si="0"/>
        <v>0</v>
      </c>
      <c r="D16" s="169">
        <f>SUBoard!D16+SUBR!D16+SUNO!D16+SUSLA!D16+SULaw!D16+SUAg!D16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SUBoard!H16+SUBR!H16+SUNO!H16+SUSLA!H16+SULaw!H16+SUAg!H16</f>
        <v>0</v>
      </c>
      <c r="I16" s="41">
        <f t="shared" ref="I16:I34" si="3">IF(ISBLANK(H16),"  ",IF(L16&gt;0,H16/L16,IF(H16&gt;0,1,0)))</f>
        <v>0</v>
      </c>
      <c r="J16" s="169">
        <f>SUBoard!J16+SUBR!J16+SUNO!J16+SUSLA!J16+SULaw!J16+SUAg!J16</f>
        <v>0</v>
      </c>
      <c r="K16" s="42">
        <f t="shared" ref="K16:K34" si="4">IF(ISBLANK(J16),"  ",IF(L16&gt;0,J16/L16,IF(J16&gt;0,1,0)))</f>
        <v>0</v>
      </c>
      <c r="L16" s="18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SUBoard!B17+SUBR!B17+SUNO!B17+SUSLA!B17+SULaw!B17+SUAg!B17</f>
        <v>2434658</v>
      </c>
      <c r="C17" s="45">
        <f t="shared" si="0"/>
        <v>1</v>
      </c>
      <c r="D17" s="169">
        <f>SUBoard!D17+SUBR!D17+SUNO!D17+SUSLA!D17+SULaw!D17+SUAg!D17</f>
        <v>0</v>
      </c>
      <c r="E17" s="42">
        <f t="shared" ref="E17:E34" si="5">IF(ISBLANK(D17),"  ",IF(F17&gt;0,D17/F17,IF(D17&gt;0,1,0)))</f>
        <v>0</v>
      </c>
      <c r="F17" s="182">
        <f t="shared" si="2"/>
        <v>2434658</v>
      </c>
      <c r="G17" s="47">
        <f>IF(ISBLANK(F17),"  ",IF(F80&gt;0,F17/F80,IF(F17&gt;0,1,0)))</f>
        <v>7.6689379197640269E-3</v>
      </c>
      <c r="H17" s="158">
        <f>SUBoard!H17+SUBR!H17+SUNO!H17+SUSLA!H17+SULaw!H17+SUAg!H17</f>
        <v>2450996.7000000002</v>
      </c>
      <c r="I17" s="45">
        <f t="shared" si="3"/>
        <v>1</v>
      </c>
      <c r="J17" s="169">
        <f>SUBoard!J17+SUBR!J17+SUNO!J17+SUSLA!J17+SULaw!J17+SUAg!J17</f>
        <v>0</v>
      </c>
      <c r="K17" s="46">
        <f t="shared" si="4"/>
        <v>0</v>
      </c>
      <c r="L17" s="182">
        <f t="shared" si="1"/>
        <v>2450996.7000000002</v>
      </c>
      <c r="M17" s="47">
        <f>IF(ISBLANK(L17),"  ",IF(L80&gt;0,L17/L80,IF(L17&gt;0,1,0)))</f>
        <v>7.5660635777730382E-3</v>
      </c>
      <c r="N17" s="24"/>
    </row>
    <row r="18" spans="1:14" ht="15" customHeight="1" x14ac:dyDescent="0.2">
      <c r="A18" s="52" t="s">
        <v>17</v>
      </c>
      <c r="B18" s="158">
        <f>SUBoard!B18+SUBR!B18+SUNO!B18+SUSLA!B18+SULaw!B18+SUAg!B18</f>
        <v>1000000</v>
      </c>
      <c r="C18" s="45">
        <f t="shared" si="0"/>
        <v>1</v>
      </c>
      <c r="D18" s="169">
        <f>SUBoard!D18+SUBR!D18+SUNO!D18+SUSLA!D18+SULaw!D18+SUAg!D18</f>
        <v>0</v>
      </c>
      <c r="E18" s="42">
        <f t="shared" si="5"/>
        <v>0</v>
      </c>
      <c r="F18" s="182">
        <f t="shared" si="2"/>
        <v>1000000</v>
      </c>
      <c r="G18" s="47">
        <f>IF(ISBLANK(F18),"  ",IF(F80&gt;0,F18/F80,IF(F18&gt;0,1,0)))</f>
        <v>3.1499035674678031E-3</v>
      </c>
      <c r="H18" s="158">
        <f>SUBoard!H18+SUBR!H18+SUNO!H18+SUSLA!H18+SULaw!H18+SUAg!H18</f>
        <v>1000000</v>
      </c>
      <c r="I18" s="45">
        <f t="shared" si="3"/>
        <v>1</v>
      </c>
      <c r="J18" s="169">
        <f>SUBoard!J18+SUBR!J18+SUNO!J18+SUSLA!J18+SULaw!J18+SUAg!J18</f>
        <v>0</v>
      </c>
      <c r="K18" s="46">
        <f t="shared" si="4"/>
        <v>0</v>
      </c>
      <c r="L18" s="182">
        <f t="shared" si="1"/>
        <v>1000000</v>
      </c>
      <c r="M18" s="47">
        <f>IF(ISBLANK(L18),"  ",IF(L80&gt;0,L18/L80,IF(L18&gt;0,1,0)))</f>
        <v>3.0869334005113255E-3</v>
      </c>
      <c r="N18" s="24"/>
    </row>
    <row r="19" spans="1:14" ht="15" customHeight="1" x14ac:dyDescent="0.2">
      <c r="A19" s="52" t="s">
        <v>18</v>
      </c>
      <c r="B19" s="158">
        <f>SUBoard!B19+SUBR!B19+SUNO!B19+SUSLA!B19+SULaw!B19+SUAg!B19</f>
        <v>0</v>
      </c>
      <c r="C19" s="45">
        <f t="shared" si="0"/>
        <v>0</v>
      </c>
      <c r="D19" s="169">
        <f>SUBoard!D19+SUBR!D19+SUNO!D19+SUSLA!D19+SULaw!D19+SUAg!D19</f>
        <v>0</v>
      </c>
      <c r="E19" s="42">
        <f t="shared" si="5"/>
        <v>0</v>
      </c>
      <c r="F19" s="182">
        <f t="shared" si="2"/>
        <v>0</v>
      </c>
      <c r="G19" s="47">
        <f>IF(ISBLANK(F19),"  ",IF(F80&gt;0,F19/F80,IF(F19&gt;0,1,0)))</f>
        <v>0</v>
      </c>
      <c r="H19" s="158">
        <f>SUBoard!H19+SUBR!H19+SUNO!H19+SUSLA!H19+SULaw!H19+SUAg!H19</f>
        <v>0</v>
      </c>
      <c r="I19" s="45">
        <f t="shared" si="3"/>
        <v>0</v>
      </c>
      <c r="J19" s="169">
        <f>SUBoard!J19+SUBR!J19+SUNO!J19+SUSLA!J19+SULaw!J19+SUAg!J19</f>
        <v>0</v>
      </c>
      <c r="K19" s="46">
        <f t="shared" si="4"/>
        <v>0</v>
      </c>
      <c r="L19" s="182">
        <f t="shared" si="1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58">
        <f>SUBoard!B20+SUBR!B20+SUNO!B20+SUSLA!B20+SULaw!B20+SUAg!B20</f>
        <v>0</v>
      </c>
      <c r="C20" s="45">
        <f t="shared" si="0"/>
        <v>0</v>
      </c>
      <c r="D20" s="169">
        <f>SUBoard!D20+SUBR!D20+SUNO!D20+SUSLA!D20+SULaw!D20+SUAg!D20</f>
        <v>0</v>
      </c>
      <c r="E20" s="42">
        <f t="shared" si="5"/>
        <v>0</v>
      </c>
      <c r="F20" s="182">
        <f>D20+B20</f>
        <v>0</v>
      </c>
      <c r="G20" s="47">
        <f>IF(ISBLANK(F20),"  ",IF(F80&gt;0,F20/F80,IF(F20&gt;0,1,0)))</f>
        <v>0</v>
      </c>
      <c r="H20" s="158">
        <f>SUBoard!H20+SUBR!H20+SUNO!H20+SUSLA!H20+SULaw!H20+SUAg!H20</f>
        <v>0</v>
      </c>
      <c r="I20" s="45">
        <f t="shared" si="3"/>
        <v>0</v>
      </c>
      <c r="J20" s="169">
        <f>SUBoard!J20+SUBR!J20+SUNO!J20+SUSLA!J20+SULaw!J20+SUAg!J20</f>
        <v>0</v>
      </c>
      <c r="K20" s="46">
        <f t="shared" si="4"/>
        <v>0</v>
      </c>
      <c r="L20" s="182">
        <f t="shared" si="1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58">
        <f>SUBoard!B21+SUBR!B21+SUNO!B21+SUSLA!B21+SULaw!B21+SUAg!B21</f>
        <v>50000</v>
      </c>
      <c r="C21" s="45">
        <f t="shared" si="0"/>
        <v>1</v>
      </c>
      <c r="D21" s="169">
        <f>SUBoard!D21+SUBR!D21+SUNO!D21+SUSLA!D21+SULaw!D21+SUAg!D21</f>
        <v>0</v>
      </c>
      <c r="E21" s="42">
        <f t="shared" si="5"/>
        <v>0</v>
      </c>
      <c r="F21" s="182">
        <f t="shared" si="2"/>
        <v>50000</v>
      </c>
      <c r="G21" s="47">
        <f>IF(ISBLANK(F21),"  ",IF(F80&gt;0,F21/F80,IF(F21&gt;0,1,0)))</f>
        <v>1.5749517837339015E-4</v>
      </c>
      <c r="H21" s="158">
        <f>SUBoard!H21+SUBR!H21+SUNO!H21+SUSLA!H21+SULaw!H21+SUAg!H21</f>
        <v>50000</v>
      </c>
      <c r="I21" s="45">
        <f t="shared" si="3"/>
        <v>1</v>
      </c>
      <c r="J21" s="169">
        <f>SUBoard!J21+SUBR!J21+SUNO!J21+SUSLA!J21+SULaw!J21+SUAg!J21</f>
        <v>0</v>
      </c>
      <c r="K21" s="46">
        <f t="shared" si="4"/>
        <v>0</v>
      </c>
      <c r="L21" s="182">
        <f t="shared" si="1"/>
        <v>50000</v>
      </c>
      <c r="M21" s="47">
        <f>IF(ISBLANK(L21),"  ",IF(L80&gt;0,L21/L80,IF(L21&gt;0,1,0)))</f>
        <v>1.5434667002556628E-4</v>
      </c>
      <c r="N21" s="24"/>
    </row>
    <row r="22" spans="1:14" ht="15" customHeight="1" x14ac:dyDescent="0.2">
      <c r="A22" s="52" t="s">
        <v>21</v>
      </c>
      <c r="B22" s="158">
        <f>SUBoard!B22+SUBR!B22+SUNO!B22+SUSLA!B22+SULaw!B22+SUAg!B22</f>
        <v>750000</v>
      </c>
      <c r="C22" s="45">
        <f t="shared" si="0"/>
        <v>1</v>
      </c>
      <c r="D22" s="169">
        <f>SUBoard!D22+SUBR!D22+SUNO!D22+SUSLA!D22+SULaw!D22+SUAg!D22</f>
        <v>0</v>
      </c>
      <c r="E22" s="42">
        <f t="shared" si="5"/>
        <v>0</v>
      </c>
      <c r="F22" s="182">
        <f t="shared" si="2"/>
        <v>750000</v>
      </c>
      <c r="G22" s="47">
        <f>IF(ISBLANK(F22),"  ",IF(F80&gt;0,F22/F80,IF(F22&gt;0,1,0)))</f>
        <v>2.3624276756008524E-3</v>
      </c>
      <c r="H22" s="158">
        <f>SUBoard!H22+SUBR!H22+SUNO!H22+SUSLA!H22+SULaw!H22+SUAg!H22</f>
        <v>750000</v>
      </c>
      <c r="I22" s="45">
        <f t="shared" si="3"/>
        <v>1</v>
      </c>
      <c r="J22" s="169">
        <f>SUBoard!J22+SUBR!J22+SUNO!J22+SUSLA!J22+SULaw!J22+SUAg!J22</f>
        <v>0</v>
      </c>
      <c r="K22" s="46">
        <f t="shared" si="4"/>
        <v>0</v>
      </c>
      <c r="L22" s="182">
        <f t="shared" si="1"/>
        <v>750000</v>
      </c>
      <c r="M22" s="47">
        <f>IF(ISBLANK(L22),"  ",IF(L80&gt;0,L22/L80,IF(L22&gt;0,1,0)))</f>
        <v>2.3152000503834941E-3</v>
      </c>
      <c r="N22" s="24"/>
    </row>
    <row r="23" spans="1:14" ht="15" customHeight="1" x14ac:dyDescent="0.2">
      <c r="A23" s="52" t="s">
        <v>22</v>
      </c>
      <c r="B23" s="158">
        <f>SUBoard!B23+SUBR!B23+SUNO!B23+SUSLA!B23+SULaw!B23+SUAg!B23</f>
        <v>0</v>
      </c>
      <c r="C23" s="45">
        <f t="shared" si="0"/>
        <v>0</v>
      </c>
      <c r="D23" s="169">
        <f>SUBoard!D23+SUBR!D23+SUNO!D23+SUSLA!D23+SULaw!D23+SUAg!D23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158">
        <f>SUBoard!H23+SUBR!H23+SUNO!H23+SUSLA!H23+SULaw!H23+SUAg!H23</f>
        <v>0</v>
      </c>
      <c r="I23" s="45">
        <f t="shared" si="3"/>
        <v>0</v>
      </c>
      <c r="J23" s="169">
        <f>SUBoard!J23+SUBR!J23+SUNO!J23+SUSLA!J23+SULaw!J23+SUAg!J23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SUBoard!B24+SUBR!B24+SUNO!B24+SUSLA!B24+SULaw!B24+SUAg!B24</f>
        <v>0</v>
      </c>
      <c r="C24" s="45">
        <f t="shared" si="0"/>
        <v>0</v>
      </c>
      <c r="D24" s="169">
        <f>SUBoard!D24+SUBR!D24+SUNO!D24+SUSLA!D24+SULaw!D24+SUAg!D24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158">
        <f>SUBoard!H24+SUBR!H24+SUNO!H24+SUSLA!H24+SULaw!H24+SUAg!H24</f>
        <v>0</v>
      </c>
      <c r="I24" s="45">
        <f t="shared" si="3"/>
        <v>0</v>
      </c>
      <c r="J24" s="169">
        <f>SUBoard!J24+SUBR!J24+SUNO!J24+SUSLA!J24+SULaw!J24+SUAg!J24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SUBoard!B25+SUBR!B25+SUNO!B25+SUSLA!B25+SULaw!B25+SUAg!B25</f>
        <v>0</v>
      </c>
      <c r="C25" s="45">
        <f t="shared" si="0"/>
        <v>0</v>
      </c>
      <c r="D25" s="169">
        <f>SUBoard!D25+SUBR!D25+SUNO!D25+SUSLA!D25+SULaw!D25+SUAg!D25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158">
        <f>SUBoard!H25+SUBR!H25+SUNO!H25+SUSLA!H25+SULaw!H25+SUAg!H25</f>
        <v>0</v>
      </c>
      <c r="I25" s="45">
        <f t="shared" si="3"/>
        <v>0</v>
      </c>
      <c r="J25" s="169">
        <f>SUBoard!J25+SUBR!J25+SUNO!J25+SUSLA!J25+SULaw!J25+SUAg!J25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SUBoard!B26+SUBR!B26+SUNO!B26+SUSLA!B26+SULaw!B26+SUAg!B26</f>
        <v>0</v>
      </c>
      <c r="C26" s="45">
        <f t="shared" si="0"/>
        <v>0</v>
      </c>
      <c r="D26" s="169">
        <f>SUBoard!D26+SUBR!D26+SUNO!D26+SUSLA!D26+SULaw!D26+SUAg!D26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SUBoard!H26+SUBR!H26+SUNO!H26+SUSLA!H26+SULaw!H26+SUAg!H26</f>
        <v>0</v>
      </c>
      <c r="I26" s="45">
        <f t="shared" si="3"/>
        <v>0</v>
      </c>
      <c r="J26" s="169">
        <f>SUBoard!J26+SUBR!J26+SUNO!J26+SUSLA!J26+SULaw!J26+SUAg!J26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SUBoard!B27+SUBR!B27+SUNO!B27+SUSLA!B27+SULaw!B27+SUAg!B27</f>
        <v>0</v>
      </c>
      <c r="C27" s="45">
        <f t="shared" si="0"/>
        <v>0</v>
      </c>
      <c r="D27" s="169">
        <f>SUBoard!D27+SUBR!D27+SUNO!D27+SUSLA!D27+SULaw!D27+SUAg!D27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SUBoard!H27+SUBR!H27+SUNO!H27+SUSLA!H27+SULaw!H27+SUAg!H27</f>
        <v>0</v>
      </c>
      <c r="I27" s="45">
        <f t="shared" si="3"/>
        <v>0</v>
      </c>
      <c r="J27" s="169">
        <f>SUBoard!J27+SUBR!J27+SUNO!J27+SUSLA!J27+SULaw!J27+SUAg!J27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SUBoard!B28+SUBR!B28+SUNO!B28+SUSLA!B28+SULaw!B28+SUAg!B28</f>
        <v>0</v>
      </c>
      <c r="C28" s="45">
        <f t="shared" si="0"/>
        <v>0</v>
      </c>
      <c r="D28" s="169">
        <f>SUBoard!D28+SUBR!D28+SUNO!D28+SUSLA!D28+SULaw!D28+SUAg!D28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SUBoard!H28+SUBR!H28+SUNO!H28+SUSLA!H28+SULaw!H28+SUAg!H28</f>
        <v>0</v>
      </c>
      <c r="I28" s="45">
        <f t="shared" si="3"/>
        <v>0</v>
      </c>
      <c r="J28" s="169">
        <f>SUBoard!J28+SUBR!J28+SUNO!J28+SUSLA!J28+SULaw!J28+SUAg!J28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SUBoard!B29+SUBR!B29+SUNO!B29+SUSLA!B29+SULaw!B29+SUAg!B29</f>
        <v>0</v>
      </c>
      <c r="C29" s="45">
        <f t="shared" si="0"/>
        <v>0</v>
      </c>
      <c r="D29" s="169">
        <f>SUBoard!D29+SUBR!D29+SUNO!D29+SUSLA!D29+SULaw!D29+SUAg!D29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SUBoard!H29+SUBR!H29+SUNO!H29+SUSLA!H29+SULaw!H29+SUAg!H29</f>
        <v>0</v>
      </c>
      <c r="I29" s="45">
        <f t="shared" si="3"/>
        <v>0</v>
      </c>
      <c r="J29" s="169">
        <f>SUBoard!J29+SUBR!J29+SUNO!J29+SUSLA!J29+SULaw!J29+SUAg!J29</f>
        <v>0</v>
      </c>
      <c r="K29" s="46">
        <f t="shared" si="4"/>
        <v>0</v>
      </c>
      <c r="L29" s="182">
        <f t="shared" si="1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SUBoard!B30+SUBR!B30+SUNO!B30+SUSLA!B30+SULaw!B30+SUAg!B30</f>
        <v>0</v>
      </c>
      <c r="C30" s="45">
        <f t="shared" si="0"/>
        <v>0</v>
      </c>
      <c r="D30" s="169">
        <f>SUBoard!D30+SUBR!D30+SUNO!D30+SUSLA!D30+SULaw!D30+SUAg!D30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SUBoard!H30+SUBR!H30+SUNO!H30+SUSLA!H30+SULaw!H30+SUAg!H30</f>
        <v>0</v>
      </c>
      <c r="I30" s="45">
        <f t="shared" si="3"/>
        <v>0</v>
      </c>
      <c r="J30" s="169">
        <f>SUBoard!J30+SUBR!J30+SUNO!J30+SUSLA!J30+SULaw!J30+SUAg!J30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SUBoard!B31+SUBR!B31+SUNO!B31+SUSLA!B31+SULaw!B31+SUAg!B31</f>
        <v>0</v>
      </c>
      <c r="C31" s="45">
        <f t="shared" si="0"/>
        <v>0</v>
      </c>
      <c r="D31" s="169">
        <f>SUBoard!D31+SUBR!D31+SUNO!D31+SUSLA!D31+SULaw!D31+SUAg!D31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SUBoard!H31+SUBR!H31+SUNO!H31+SUSLA!H31+SULaw!H31+SUAg!H31</f>
        <v>0</v>
      </c>
      <c r="I31" s="45">
        <f t="shared" si="3"/>
        <v>0</v>
      </c>
      <c r="J31" s="169">
        <f>SUBoard!J31+SUBR!J31+SUNO!J31+SUSLA!J31+SULaw!J31+SUAg!J31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SUBoard!B32+SUBR!B32+SUNO!B32+SUSLA!B32+SULaw!B32+SUAg!B32</f>
        <v>0</v>
      </c>
      <c r="C32" s="45">
        <f t="shared" si="0"/>
        <v>0</v>
      </c>
      <c r="D32" s="169">
        <f>SUBoard!D32+SUBR!D32+SUNO!D32+SUSLA!D32+SULaw!D32+SUAg!D32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SUBoard!H32+SUBR!H32+SUNO!H32+SUSLA!H32+SULaw!H32+SUAg!H32</f>
        <v>0</v>
      </c>
      <c r="I32" s="45">
        <f t="shared" si="3"/>
        <v>0</v>
      </c>
      <c r="J32" s="169">
        <f>SUBoard!J32+SUBR!J32+SUNO!J32+SUSLA!J32+SULaw!J32+SUAg!J32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SUBoard!B33+SUBR!B33+SUNO!B33+SUSLA!B33+SULaw!B33+SUAg!B33</f>
        <v>0</v>
      </c>
      <c r="C33" s="45">
        <f>IF(ISBLANK(B33),"  ",IF(F33&gt;0,B33/F33,IF(B33&gt;0,1,0)))</f>
        <v>0</v>
      </c>
      <c r="D33" s="169">
        <f>SUBoard!D33+SUBR!D33+SUNO!D33+SUSLA!D33+SULaw!D33+SUAg!D33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SUBoard!H33+SUBR!H33+SUNO!H33+SUSLA!H33+SULaw!H33+SUAg!H33</f>
        <v>0</v>
      </c>
      <c r="I33" s="45">
        <f>IF(ISBLANK(H33),"  ",IF(L33&gt;0,H33/L33,IF(H33&gt;0,1,0)))</f>
        <v>0</v>
      </c>
      <c r="J33" s="169">
        <f>SUBoard!J33+SUBR!J33+SUNO!J33+SUSLA!J33+SULaw!J33+SUAg!J33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SUBoard!B34+SUBR!B34+SUNO!B34+SUSLA!B34+SULaw!B34+SUAg!B34</f>
        <v>0</v>
      </c>
      <c r="C34" s="45">
        <f t="shared" si="0"/>
        <v>0</v>
      </c>
      <c r="D34" s="169">
        <f>SUBoard!D34+SUBR!D34+SUNO!D34+SUSLA!D34+SULaw!D34+SUAg!D34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212">
        <f>SUBoard!H34+SUBR!H34+SUNO!H34+SUSLA!H34+SULaw!H34+SUAg!H34</f>
        <v>0</v>
      </c>
      <c r="I34" s="45">
        <f t="shared" si="3"/>
        <v>0</v>
      </c>
      <c r="J34" s="169">
        <f>SUBoard!J34+SUBR!J34+SUNO!J34+SUSLA!J34+SULaw!J34+SUAg!J34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SUBoard!B35+SUBR!B35+SUNO!B35+SUSLA!B35+SULaw!B35+SUAg!B35</f>
        <v>0</v>
      </c>
      <c r="C35" s="45">
        <f t="shared" ref="C35:C36" si="6">IF(ISBLANK(B35),"  ",IF(F35&gt;0,B35/F35,IF(B35&gt;0,1,0)))</f>
        <v>0</v>
      </c>
      <c r="D35" s="169">
        <f>SUBoard!D35+SUBR!D35+SUNO!D35+SUSLA!D35+SULaw!D35+SUAg!D35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212">
        <f>SUBoard!H35+SUBR!H35+SUNO!H35+SUSLA!H35+SULaw!H35+SUAg!H35</f>
        <v>0</v>
      </c>
      <c r="I35" s="45">
        <f t="shared" ref="I35" si="9">IF(ISBLANK(H35),"  ",IF(L35&gt;0,H35/L35,IF(H35&gt;0,1,0)))</f>
        <v>0</v>
      </c>
      <c r="J35" s="169">
        <f>SUBoard!J35+SUBR!J35+SUNO!J35+SUSLA!J35+SULaw!J35+SUAg!J35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SUBoard!B36+SUBR!B36+SUNO!B36+SUSLA!B36+SULaw!B36+SUAg!B36</f>
        <v>0</v>
      </c>
      <c r="C36" s="45">
        <f t="shared" si="6"/>
        <v>0</v>
      </c>
      <c r="D36" s="169">
        <f>SUBoard!D36+SUBR!D36+SUNO!D36+SUSLA!D36+SULaw!D36+SUAg!D36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212">
        <f>SUBoard!H36+SUBR!H36+SUNO!H36+SUSLA!H36+SULaw!H36+SUAg!H36</f>
        <v>0</v>
      </c>
      <c r="I36" s="45">
        <f t="shared" ref="I36" si="13">IF(ISBLANK(H36),"  ",IF(L36&gt;0,H36/L36,IF(H36&gt;0,1,0)))</f>
        <v>0</v>
      </c>
      <c r="J36" s="169">
        <f>SUBoard!J36+SUBR!J36+SUNO!J36+SUSLA!J36+SULaw!J36+SUAg!J36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SUBoard!B37+SUBR!B37+SUNO!B37+SUSLA!B37+SULaw!B37+SUAg!B37</f>
        <v>0</v>
      </c>
      <c r="C37" s="45">
        <f t="shared" ref="C37" si="16">IF(ISBLANK(B37),"  ",IF(F37&gt;0,B37/F37,IF(B37&gt;0,1,0)))</f>
        <v>0</v>
      </c>
      <c r="D37" s="169">
        <f>SUBoard!D37+SUBR!D37+SUNO!D37+SUSLA!D37+SULaw!D37+SUAg!D37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212">
        <f>SUBoard!H37+SUBR!H37+SUNO!H37+SUSLA!H37+SULaw!H37+SUAg!H37</f>
        <v>0</v>
      </c>
      <c r="I37" s="45">
        <f t="shared" ref="I37" si="19">IF(ISBLANK(H37),"  ",IF(L37&gt;0,H37/L37,IF(H37&gt;0,1,0)))</f>
        <v>0</v>
      </c>
      <c r="J37" s="169">
        <f>SUBoard!J37+SUBR!J37+SUNO!J37+SUSLA!J37+SULaw!J37+SUAg!J37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31"/>
      <c r="C38" s="56" t="s">
        <v>4</v>
      </c>
      <c r="D38" s="170"/>
      <c r="E38" s="57" t="s">
        <v>4</v>
      </c>
      <c r="F38" s="182"/>
      <c r="G38" s="58" t="s">
        <v>4</v>
      </c>
      <c r="H38" s="232"/>
      <c r="I38" s="56" t="s">
        <v>4</v>
      </c>
      <c r="J38" s="170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SUBoard!B39+SUBR!B39+SUNO!B39+SUSLA!B39+SULaw!B39+SUAg!B39</f>
        <v>0</v>
      </c>
      <c r="C39" s="41">
        <f t="shared" si="0"/>
        <v>0</v>
      </c>
      <c r="D39" s="169">
        <f>SUBoard!D39+SUBR!D39+SUNO!D39+SUSLA!D39+SULaw!D39+SUAg!D39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SUBoard!H39+SUBR!H39+SUNO!H39+SUSLA!H39+SULaw!H39+SUAg!H39</f>
        <v>0</v>
      </c>
      <c r="I39" s="41">
        <f>IF(ISBLANK(H39),"  ",IF(L39&gt;0,H39/L39,IF(H39&gt;0,1,0)))</f>
        <v>0</v>
      </c>
      <c r="J39" s="169">
        <f>SUBoard!J39+SUBR!J39+SUNO!J39+SUSLA!J39+SULaw!J39+SUAg!J39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233">
        <f>SUBoard!B41+SUBR!B41+SUNO!B41+SUSLA!B41+SULaw!B41+SUAg!B41</f>
        <v>0</v>
      </c>
      <c r="C41" s="41">
        <f t="shared" si="0"/>
        <v>0</v>
      </c>
      <c r="D41" s="234">
        <f>SUBoard!D41+SUBR!D41+SUNO!D41+SUSLA!D41+SULaw!D41+SUAg!D41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233">
        <f>SUBoard!H41+SUBR!H41+SUNO!H41+SUSLA!H41+SULaw!H41+SUAg!H41</f>
        <v>0</v>
      </c>
      <c r="I41" s="41">
        <f>IF(ISBLANK(H41),"  ",IF(L41&gt;0,H41/L41,IF(H41&gt;0,1,0)))</f>
        <v>0</v>
      </c>
      <c r="J41" s="234">
        <f>SUBoard!J41+SUBR!J41+SUNO!J41+SUSLA!J41+SULaw!J41+SUAg!J41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47676942</v>
      </c>
      <c r="C43" s="69">
        <f t="shared" si="0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47676942</v>
      </c>
      <c r="G43" s="61">
        <f>IF(ISBLANK(F43),"  ",IF(F80&gt;0,F43/F80,IF(F43&gt;0,1,0)))</f>
        <v>0.15017776969175553</v>
      </c>
      <c r="H43" s="161">
        <f>SUM(H13:H15,H39,H41:H42)</f>
        <v>51649793.400000006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51649793.400000006</v>
      </c>
      <c r="M43" s="61">
        <f>IF(ISBLANK(L43),"  ",IF(L80&gt;0,L43/L80,IF(L43&gt;0,1,0)))</f>
        <v>0.15943947237596945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SUBoard!B45+SUBR!B45+SUNO!B45+SUSLA!B45+SULaw!B45+SUAg!B45</f>
        <v>0</v>
      </c>
      <c r="C45" s="41">
        <f t="shared" si="0"/>
        <v>0</v>
      </c>
      <c r="D45" s="169">
        <f>SUBoard!D45+SUBR!D45+SUNO!D45+SUSLA!D45+SULaw!D45+SUAg!D45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SUBoard!H45+SUBR!H45+SUNO!H45+SUSLA!H45+SULaw!H45+SUAg!H45</f>
        <v>0</v>
      </c>
      <c r="I45" s="41">
        <f t="shared" ref="I45:I52" si="23">IF(ISBLANK(H45),"  ",IF(L45&gt;0,H45/L45,IF(H45&gt;0,1,0)))</f>
        <v>0</v>
      </c>
      <c r="J45" s="169">
        <f>SUBoard!J45+SUBR!J45+SUNO!J45+SUSLA!J45+SULaw!J45+SUAg!J45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SUBoard!B46+SUBR!B46+SUNO!B46+SUSLA!B46+SULaw!B46+SUAg!B46</f>
        <v>0</v>
      </c>
      <c r="C46" s="45">
        <f t="shared" si="0"/>
        <v>0</v>
      </c>
      <c r="D46" s="169">
        <f>SUBoard!D46+SUBR!D46+SUNO!D46+SUSLA!D46+SULaw!D46+SUAg!D46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SUBoard!H46+SUBR!H46+SUNO!H46+SUSLA!H46+SULaw!H46+SUAg!H46</f>
        <v>0</v>
      </c>
      <c r="I46" s="45">
        <f t="shared" si="23"/>
        <v>0</v>
      </c>
      <c r="J46" s="169">
        <f>SUBoard!J46+SUBR!J46+SUNO!J46+SUSLA!J46+SULaw!J46+SUAg!J46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SUBoard!B47+SUBR!B47+SUNO!B47+SUSLA!B47+SULaw!B47+SUAg!B47</f>
        <v>0</v>
      </c>
      <c r="C47" s="45">
        <f t="shared" si="0"/>
        <v>0</v>
      </c>
      <c r="D47" s="169">
        <f>SUBoard!D47+SUBR!D47+SUNO!D47+SUSLA!D47+SULaw!D47+SUAg!D47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SUBoard!H47+SUBR!H47+SUNO!H47+SUSLA!H47+SULaw!H47+SUAg!H47</f>
        <v>0</v>
      </c>
      <c r="I47" s="45">
        <f t="shared" si="23"/>
        <v>0</v>
      </c>
      <c r="J47" s="169">
        <f>SUBoard!J47+SUBR!J47+SUNO!J47+SUSLA!J47+SULaw!J47+SUAg!J47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SUBoard!B48+SUBR!B48+SUNO!B48+SUSLA!B48+SULaw!B48+SUAg!B48</f>
        <v>4090802</v>
      </c>
      <c r="C48" s="45">
        <f t="shared" si="0"/>
        <v>1</v>
      </c>
      <c r="D48" s="169">
        <f>SUBoard!D48+SUBR!D48+SUNO!D48+SUSLA!D48+SULaw!D48+SUAg!D48</f>
        <v>0</v>
      </c>
      <c r="E48" s="46">
        <f t="shared" si="22"/>
        <v>0</v>
      </c>
      <c r="F48" s="183">
        <f>D48+B48</f>
        <v>4090802</v>
      </c>
      <c r="G48" s="47">
        <f>IF(ISBLANK(F48),"  ",IF(D80&gt;0,F48/D80,IF(F48&gt;0,1,0)))</f>
        <v>2.535683657829519E-2</v>
      </c>
      <c r="H48" s="158">
        <f>SUBoard!H48+SUBR!H48+SUNO!H48+SUSLA!H48+SULaw!H48+SUAg!H48</f>
        <v>3869822</v>
      </c>
      <c r="I48" s="45">
        <f t="shared" si="23"/>
        <v>1</v>
      </c>
      <c r="J48" s="169">
        <f>SUBoard!J48+SUBR!J48+SUNO!J48+SUSLA!J48+SULaw!J48+SUAg!J48</f>
        <v>0</v>
      </c>
      <c r="K48" s="46">
        <f t="shared" si="24"/>
        <v>0</v>
      </c>
      <c r="L48" s="183">
        <f>J48+H48</f>
        <v>3869822</v>
      </c>
      <c r="M48" s="47">
        <f>IF(ISBLANK(L48),"  ",IF(J80&gt;0,L48/J80,IF(L48&gt;0,1,0)))</f>
        <v>2.421518951254862E-2</v>
      </c>
      <c r="N48" s="24"/>
    </row>
    <row r="49" spans="1:14" ht="15" customHeight="1" x14ac:dyDescent="0.2">
      <c r="A49" s="67" t="s">
        <v>43</v>
      </c>
      <c r="B49" s="158">
        <f>SUBoard!B49+SUBR!B49+SUNO!B49+SUSLA!B49+SULaw!B49+SUAg!B49</f>
        <v>0</v>
      </c>
      <c r="C49" s="45">
        <f t="shared" si="0"/>
        <v>0</v>
      </c>
      <c r="D49" s="169">
        <f>SUBoard!D49+SUBR!D49+SUNO!D49+SUSLA!D49+SULaw!D49+SUAg!D49</f>
        <v>0</v>
      </c>
      <c r="E49" s="46">
        <f t="shared" si="22"/>
        <v>0</v>
      </c>
      <c r="F49" s="183">
        <f>D49+B49</f>
        <v>0</v>
      </c>
      <c r="G49" s="47">
        <f>IF(ISBLANK(F49),"  ",IF(F80&gt;0,F49/F80,IF(F49&gt;0,1,0)))</f>
        <v>0</v>
      </c>
      <c r="H49" s="158">
        <f>SUBoard!H49+SUBR!H49+SUNO!H49+SUSLA!H49+SULaw!H49+SUAg!H49</f>
        <v>0</v>
      </c>
      <c r="I49" s="45">
        <f t="shared" si="23"/>
        <v>0</v>
      </c>
      <c r="J49" s="169">
        <f>SUBoard!J49+SUBR!J49+SUNO!J49+SUSLA!J49+SULaw!J49+SUAg!J49</f>
        <v>0</v>
      </c>
      <c r="K49" s="46">
        <f t="shared" si="24"/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f>B49+B48+B47+B46+B45</f>
        <v>4090802</v>
      </c>
      <c r="C50" s="69">
        <f t="shared" si="0"/>
        <v>1</v>
      </c>
      <c r="D50" s="176">
        <f>D49+D48+D47+D46+D45</f>
        <v>0</v>
      </c>
      <c r="E50" s="62">
        <f t="shared" si="22"/>
        <v>0</v>
      </c>
      <c r="F50" s="184">
        <f>F49+F48+F47+F46+F45</f>
        <v>4090802</v>
      </c>
      <c r="G50" s="61">
        <f>IF(ISBLANK(F50),"  ",IF(F80&gt;0,F50/F80,IF(F50&gt;0,1,0)))</f>
        <v>1.2885631813604423E-2</v>
      </c>
      <c r="H50" s="166">
        <f>H49+H48+H47+H46+H45</f>
        <v>3869822</v>
      </c>
      <c r="I50" s="69">
        <f t="shared" si="23"/>
        <v>1</v>
      </c>
      <c r="J50" s="176">
        <f>J49+J48+J47+J46+J45</f>
        <v>0</v>
      </c>
      <c r="K50" s="62">
        <f t="shared" si="24"/>
        <v>0</v>
      </c>
      <c r="L50" s="184">
        <f>L49+L48+L47+L46+L45</f>
        <v>3869822</v>
      </c>
      <c r="M50" s="61">
        <f>IF(ISBLANK(L50),"  ",IF(L80&gt;0,L50/L80,IF(L50&gt;0,1,0)))</f>
        <v>1.1945882785833539E-2</v>
      </c>
      <c r="N50" s="63"/>
    </row>
    <row r="51" spans="1:14" s="64" customFormat="1" ht="15" customHeight="1" x14ac:dyDescent="0.25">
      <c r="A51" s="151" t="s">
        <v>181</v>
      </c>
      <c r="B51" s="200">
        <f>SUBoard!B51+SUBR!B51+SUNO!B51+SUSLA!B51+SULaw!B51+SUAg!B51</f>
        <v>0</v>
      </c>
      <c r="C51" s="69">
        <f t="shared" si="0"/>
        <v>0</v>
      </c>
      <c r="D51" s="200">
        <f>SUBoard!D51+SUBR!D51+SUNO!D51+SUSLA!D51+SULaw!D51+SUAg!D51</f>
        <v>0</v>
      </c>
      <c r="E51" s="62">
        <f t="shared" si="22"/>
        <v>0</v>
      </c>
      <c r="F51" s="200">
        <f>SUBoard!F51+SUBR!F51+SUNO!F51+SUSLA!F51+SULaw!F51+SUAg!F51</f>
        <v>0</v>
      </c>
      <c r="G51" s="61">
        <f>IF(ISBLANK(F51),"  ",IF(F81&gt;0,F51/F81,IF(F51&gt;0,1,0)))</f>
        <v>0</v>
      </c>
      <c r="H51" s="200">
        <f>SUBoard!H51+SUBR!H51+SUNO!H51+SUSLA!H51+SULaw!H51+SUAg!H51</f>
        <v>0</v>
      </c>
      <c r="I51" s="69">
        <f t="shared" si="23"/>
        <v>0</v>
      </c>
      <c r="J51" s="200">
        <f>SUBoard!J51+SUBR!J51+SUNO!J51+SUSLA!J51+SULaw!J51+SUAg!J51</f>
        <v>0</v>
      </c>
      <c r="K51" s="62">
        <f t="shared" si="24"/>
        <v>0</v>
      </c>
      <c r="L51" s="200">
        <f>SUBoard!L51+SUBR!L51+SUNO!L51+SUSLA!L51+SULaw!L51+SUAg!L51</f>
        <v>0</v>
      </c>
      <c r="M51" s="61">
        <f>IF(ISBLANK(L51),"  ",IF(L81&gt;0,L51/L81,IF(L51&gt;0,1,0)))</f>
        <v>0</v>
      </c>
      <c r="N51" s="63"/>
    </row>
    <row r="52" spans="1:14" s="64" customFormat="1" ht="15" customHeight="1" x14ac:dyDescent="0.25">
      <c r="A52" s="70" t="s">
        <v>45</v>
      </c>
      <c r="B52" s="200">
        <f>[4]Revenue!H103</f>
        <v>0</v>
      </c>
      <c r="C52" s="69">
        <f t="shared" si="0"/>
        <v>0</v>
      </c>
      <c r="D52" s="177">
        <f>[4]Revenue!J103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200">
        <f>[4]Revenue!N103</f>
        <v>0</v>
      </c>
      <c r="I52" s="69">
        <f t="shared" si="23"/>
        <v>0</v>
      </c>
      <c r="J52" s="177">
        <f>[4]Revenue!P103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SUBoard!B54+SUBR!B54+SUNO!B54+SUSLA!B54+SULaw!B54+SUAg!B54</f>
        <v>66069922.140000001</v>
      </c>
      <c r="C54" s="41">
        <f t="shared" si="0"/>
        <v>0.98365884214966237</v>
      </c>
      <c r="D54" s="169">
        <f>SUBoard!D54+SUBR!D54+SUNO!D54+SUSLA!D54+SULaw!D54+SUAg!D54</f>
        <v>1097595</v>
      </c>
      <c r="E54" s="42">
        <f t="shared" ref="E54:E71" si="25">IF(ISBLANK(D54),"  ",IF(F54&gt;0,D54/F54,IF(D54&gt;0,1,0)))</f>
        <v>1.6341157850337656E-2</v>
      </c>
      <c r="F54" s="186">
        <f t="shared" ref="F54:F59" si="26">D54+B54</f>
        <v>67167517.140000001</v>
      </c>
      <c r="G54" s="43">
        <f>IF(ISBLANK(F54),"  ",IF(F80&gt;0,F54/F80,IF(F54&gt;0,1,0)))</f>
        <v>0.21157120185724082</v>
      </c>
      <c r="H54" s="158">
        <f>SUBoard!H54+SUBR!H54+SUNO!H54+SUSLA!H54+SULaw!H54+SUAg!H54</f>
        <v>73179628</v>
      </c>
      <c r="I54" s="41">
        <f t="shared" ref="I54:I71" si="27">IF(ISBLANK(H54),"  ",IF(L54&gt;0,H54/L54,IF(H54&gt;0,1,0)))</f>
        <v>1</v>
      </c>
      <c r="J54" s="169">
        <f>SUBoard!J54+SUBR!J54+SUNO!J54+SUSLA!J54+SULaw!J54+SUAg!J54</f>
        <v>0</v>
      </c>
      <c r="K54" s="42">
        <f t="shared" ref="K54:K71" si="28">IF(ISBLANK(J54),"  ",IF(L54&gt;0,J54/L54,IF(J54&gt;0,1,0)))</f>
        <v>0</v>
      </c>
      <c r="L54" s="186">
        <f t="shared" ref="L54:L70" si="29">J54+H54</f>
        <v>73179628</v>
      </c>
      <c r="M54" s="43">
        <f>IF(ISBLANK(L54),"  ",IF(L80&gt;0,L54/L80,IF(L54&gt;0,1,0)))</f>
        <v>0.22590063791019382</v>
      </c>
      <c r="N54" s="24"/>
    </row>
    <row r="55" spans="1:14" ht="15" customHeight="1" x14ac:dyDescent="0.2">
      <c r="A55" s="30" t="s">
        <v>48</v>
      </c>
      <c r="B55" s="158">
        <f>SUBoard!B55+SUBR!B55+SUNO!B55+SUSLA!B55+SULaw!B55+SUAg!B55</f>
        <v>14258908.73</v>
      </c>
      <c r="C55" s="45">
        <f t="shared" si="0"/>
        <v>1</v>
      </c>
      <c r="D55" s="169">
        <f>SUBoard!D55+SUBR!D55+SUNO!D55+SUSLA!D55+SULaw!D55+SUAg!D55</f>
        <v>0</v>
      </c>
      <c r="E55" s="46">
        <f t="shared" si="25"/>
        <v>0</v>
      </c>
      <c r="F55" s="187">
        <f t="shared" si="26"/>
        <v>14258908.73</v>
      </c>
      <c r="G55" s="47">
        <f>IF(ISBLANK(F55),"  ",IF(F80&gt;0,F55/F80,IF(F55&gt;0,1,0)))</f>
        <v>4.4914187476824803E-2</v>
      </c>
      <c r="H55" s="158">
        <f>SUBoard!H55+SUBR!H55+SUNO!H55+SUSLA!H55+SULaw!H55+SUAg!H55</f>
        <v>13470378</v>
      </c>
      <c r="I55" s="45">
        <f t="shared" si="27"/>
        <v>1</v>
      </c>
      <c r="J55" s="169">
        <f>SUBoard!J55+SUBR!J55+SUNO!J55+SUSLA!J55+SULaw!J55+SUAg!J55</f>
        <v>0</v>
      </c>
      <c r="K55" s="46">
        <f t="shared" si="28"/>
        <v>0</v>
      </c>
      <c r="L55" s="187">
        <f t="shared" si="29"/>
        <v>13470378</v>
      </c>
      <c r="M55" s="47">
        <f>IF(ISBLANK(L55),"  ",IF(L80&gt;0,L55/L80,IF(L55&gt;0,1,0)))</f>
        <v>4.1582159765712952E-2</v>
      </c>
      <c r="N55" s="24"/>
    </row>
    <row r="56" spans="1:14" ht="15" customHeight="1" x14ac:dyDescent="0.2">
      <c r="A56" s="74" t="s">
        <v>49</v>
      </c>
      <c r="B56" s="158">
        <f>SUBoard!B56+SUBR!B56+SUNO!B56+SUSLA!B56+SULaw!B56+SUAg!B56</f>
        <v>2170599.4699999997</v>
      </c>
      <c r="C56" s="45">
        <f t="shared" si="0"/>
        <v>1</v>
      </c>
      <c r="D56" s="169">
        <f>SUBoard!D56+SUBR!D56+SUNO!D56+SUSLA!D56+SULaw!D56+SUAg!D56</f>
        <v>0</v>
      </c>
      <c r="E56" s="46">
        <f t="shared" si="25"/>
        <v>0</v>
      </c>
      <c r="F56" s="188">
        <f t="shared" si="26"/>
        <v>2170599.4699999997</v>
      </c>
      <c r="G56" s="47">
        <f>IF(ISBLANK(F56),"  ",IF(F80&gt;0,F56/F80,IF(F56&gt;0,1,0)))</f>
        <v>6.8371790140967217E-3</v>
      </c>
      <c r="H56" s="158">
        <f>SUBoard!H56+SUBR!H56+SUNO!H56+SUSLA!H56+SULaw!H56+SUAg!H56</f>
        <v>2530618</v>
      </c>
      <c r="I56" s="45">
        <f t="shared" si="27"/>
        <v>1</v>
      </c>
      <c r="J56" s="169">
        <f>SUBoard!J56+SUBR!J56+SUNO!J56+SUSLA!J56+SULaw!J56+SUAg!J56</f>
        <v>0</v>
      </c>
      <c r="K56" s="46">
        <f t="shared" si="28"/>
        <v>0</v>
      </c>
      <c r="L56" s="188">
        <f t="shared" si="29"/>
        <v>2530618</v>
      </c>
      <c r="M56" s="47">
        <f>IF(ISBLANK(L56),"  ",IF(L80&gt;0,L56/L80,IF(L56&gt;0,1,0)))</f>
        <v>7.8118492281351697E-3</v>
      </c>
      <c r="N56" s="24"/>
    </row>
    <row r="57" spans="1:14" ht="15" customHeight="1" x14ac:dyDescent="0.2">
      <c r="A57" s="74" t="s">
        <v>50</v>
      </c>
      <c r="B57" s="158">
        <f>SUBoard!B57+SUBR!B57+SUNO!B57+SUSLA!B57+SULaw!B57+SUAg!B57</f>
        <v>897659.63</v>
      </c>
      <c r="C57" s="45">
        <f t="shared" si="0"/>
        <v>1</v>
      </c>
      <c r="D57" s="169">
        <f>SUBoard!D57+SUBR!D57+SUNO!D57+SUSLA!D57+SULaw!D57+SUAg!D57</f>
        <v>0</v>
      </c>
      <c r="E57" s="46">
        <f t="shared" si="25"/>
        <v>0</v>
      </c>
      <c r="F57" s="188">
        <f t="shared" si="26"/>
        <v>897659.63</v>
      </c>
      <c r="G57" s="47">
        <f>IF(ISBLANK(F57),"  ",IF(F80&gt;0,F57/F80,IF(F57&gt;0,1,0)))</f>
        <v>2.8275412709088282E-3</v>
      </c>
      <c r="H57" s="158">
        <f>SUBoard!H57+SUBR!H57+SUNO!H57+SUSLA!H57+SULaw!H57+SUAg!H57</f>
        <v>1109461</v>
      </c>
      <c r="I57" s="45">
        <f t="shared" si="27"/>
        <v>1</v>
      </c>
      <c r="J57" s="169">
        <f>SUBoard!J57+SUBR!J57+SUNO!J57+SUSLA!J57+SULaw!J57+SUAg!J57</f>
        <v>0</v>
      </c>
      <c r="K57" s="46">
        <f t="shared" si="28"/>
        <v>0</v>
      </c>
      <c r="L57" s="188">
        <f t="shared" si="29"/>
        <v>1109461</v>
      </c>
      <c r="M57" s="47">
        <f>IF(ISBLANK(L57),"  ",IF(L80&gt;0,L57/L80,IF(L57&gt;0,1,0)))</f>
        <v>3.424832217464696E-3</v>
      </c>
      <c r="N57" s="24"/>
    </row>
    <row r="58" spans="1:14" ht="15" customHeight="1" x14ac:dyDescent="0.2">
      <c r="A58" s="74" t="s">
        <v>51</v>
      </c>
      <c r="B58" s="158">
        <f>SUBoard!B58+SUBR!B58+SUNO!B58+SUSLA!B58+SULaw!B58+SUAg!B58</f>
        <v>0</v>
      </c>
      <c r="C58" s="45">
        <f>IF(ISBLANK(B58),"  ",IF(F58&gt;0,B58/F58,IF(B58&gt;0,1,0)))</f>
        <v>0</v>
      </c>
      <c r="D58" s="169">
        <f>SUBoard!D58+SUBR!D58+SUNO!D58+SUSLA!D58+SULaw!D58+SUAg!D58</f>
        <v>3324249.95</v>
      </c>
      <c r="E58" s="46">
        <f>IF(ISBLANK(D58),"  ",IF(F58&gt;0,D58/F58,IF(D58&gt;0,1,0)))</f>
        <v>1</v>
      </c>
      <c r="F58" s="188">
        <f t="shared" si="26"/>
        <v>3324249.95</v>
      </c>
      <c r="G58" s="47">
        <f>IF(ISBLANK(F58),"  ",IF(F80&gt;0,F58/F80,IF(F58&gt;0,1,0)))</f>
        <v>1.0471066776659666E-2</v>
      </c>
      <c r="H58" s="158">
        <f>SUBoard!H58+SUBR!H58+SUNO!H58+SUSLA!H58+SULaw!H58+SUAg!H58</f>
        <v>0</v>
      </c>
      <c r="I58" s="45">
        <f>IF(ISBLANK(H58),"  ",IF(L58&gt;0,H58/L58,IF(H58&gt;0,1,0)))</f>
        <v>0</v>
      </c>
      <c r="J58" s="169">
        <f>SUBoard!J58+SUBR!J58+SUNO!J58+SUSLA!J58+SULaw!J58+SUAg!J58</f>
        <v>3671362</v>
      </c>
      <c r="K58" s="46">
        <f>IF(ISBLANK(J58),"  ",IF(L58&gt;0,J58/L58,IF(J58&gt;0,1,0)))</f>
        <v>1</v>
      </c>
      <c r="L58" s="188">
        <f t="shared" si="29"/>
        <v>3671362</v>
      </c>
      <c r="M58" s="47">
        <f>IF(ISBLANK(L58),"  ",IF(L80&gt;0,L58/L80,IF(L58&gt;0,1,0)))</f>
        <v>1.1333249983168061E-2</v>
      </c>
      <c r="N58" s="24"/>
    </row>
    <row r="59" spans="1:14" ht="15" customHeight="1" x14ac:dyDescent="0.2">
      <c r="A59" s="30" t="s">
        <v>52</v>
      </c>
      <c r="B59" s="158">
        <f>SUBoard!B59+SUBR!B59+SUNO!B59+SUSLA!B59+SULaw!B59+SUAg!B59</f>
        <v>10487897.57</v>
      </c>
      <c r="C59" s="45">
        <f t="shared" si="0"/>
        <v>0.55972120998354991</v>
      </c>
      <c r="D59" s="169">
        <f>SUBoard!D59+SUBR!D59+SUNO!D59+SUSLA!D59+SULaw!D59+SUAg!D59</f>
        <v>8249819.3200000003</v>
      </c>
      <c r="E59" s="46">
        <f t="shared" si="25"/>
        <v>0.44027879001645009</v>
      </c>
      <c r="F59" s="187">
        <f t="shared" si="26"/>
        <v>18737716.890000001</v>
      </c>
      <c r="G59" s="47">
        <f>IF(ISBLANK(F59),"  ",IF(F80&gt;0,F59/F80,IF(F59&gt;0,1,0)))</f>
        <v>5.9022001278012708E-2</v>
      </c>
      <c r="H59" s="158">
        <f>SUBoard!H59+SUBR!H59+SUNO!H59+SUSLA!H59+SULaw!H59+SUAg!H59</f>
        <v>10864683</v>
      </c>
      <c r="I59" s="45">
        <f t="shared" si="27"/>
        <v>0.52304113742048686</v>
      </c>
      <c r="J59" s="169">
        <f>SUBoard!J59+SUBR!J59+SUNO!J59+SUSLA!J59+SULaw!J59+SUAg!J59</f>
        <v>9907455.5999999996</v>
      </c>
      <c r="K59" s="46">
        <f t="shared" si="28"/>
        <v>0.47695886257951309</v>
      </c>
      <c r="L59" s="187">
        <f t="shared" si="29"/>
        <v>20772138.600000001</v>
      </c>
      <c r="M59" s="47">
        <f>IF(ISBLANK(L59),"  ",IF(L80&gt;0,L59/L80,IF(L59&gt;0,1,0)))</f>
        <v>6.4122208444390566E-2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93884987.540000007</v>
      </c>
      <c r="C60" s="69">
        <f t="shared" si="0"/>
        <v>0.88108049516613285</v>
      </c>
      <c r="D60" s="173">
        <f>D59+D57+D56+D55+D54+D58</f>
        <v>12671664.27</v>
      </c>
      <c r="E60" s="62">
        <f t="shared" si="25"/>
        <v>0.11891950483386721</v>
      </c>
      <c r="F60" s="189">
        <f>F59+F57+F56+F55+F54+F58</f>
        <v>106556651.81</v>
      </c>
      <c r="G60" s="61">
        <f>IF(ISBLANK(F60),"  ",IF(F80&gt;0,F60/F80,IF(F60&gt;0,1,0)))</f>
        <v>0.33564317767374352</v>
      </c>
      <c r="H60" s="163">
        <f>H59+H57+H56+H55+H54</f>
        <v>101154768</v>
      </c>
      <c r="I60" s="69">
        <f t="shared" si="27"/>
        <v>0.88164914807648098</v>
      </c>
      <c r="J60" s="173">
        <f>J59+J57+J56+J55+J54+J58</f>
        <v>13578817.6</v>
      </c>
      <c r="K60" s="62">
        <f t="shared" si="28"/>
        <v>0.11835085192351907</v>
      </c>
      <c r="L60" s="187">
        <f t="shared" si="29"/>
        <v>114733585.59999999</v>
      </c>
      <c r="M60" s="61">
        <f>IF(ISBLANK(L60),"  ",IF(L80&gt;0,L60/L80,IF(L60&gt;0,1,0)))</f>
        <v>0.35417493754906526</v>
      </c>
      <c r="N60" s="63"/>
    </row>
    <row r="61" spans="1:14" ht="15" customHeight="1" x14ac:dyDescent="0.2">
      <c r="A61" s="40" t="s">
        <v>54</v>
      </c>
      <c r="B61" s="158">
        <f>SUBoard!B61+SUBR!B61+SUNO!B61+SUSLA!B61+SULaw!B61+SUAg!B61</f>
        <v>0</v>
      </c>
      <c r="C61" s="45">
        <f t="shared" si="0"/>
        <v>0</v>
      </c>
      <c r="D61" s="169">
        <f>SUBoard!D61+SUBR!D61+SUNO!D61+SUSLA!D61+SULaw!D61+SUAg!D61</f>
        <v>0</v>
      </c>
      <c r="E61" s="46">
        <f t="shared" si="25"/>
        <v>0</v>
      </c>
      <c r="F61" s="190">
        <f t="shared" ref="F61:F70" si="30">D61+B61</f>
        <v>0</v>
      </c>
      <c r="G61" s="47">
        <f>IF(ISBLANK(F61),"  ",IF(F80&gt;0,F61/F80,IF(F61&gt;0,1,0)))</f>
        <v>0</v>
      </c>
      <c r="H61" s="158">
        <f>SUBoard!H61+SUBR!H61+SUNO!H61+SUSLA!H61+SULaw!H61+SUAg!H61</f>
        <v>0</v>
      </c>
      <c r="I61" s="45">
        <f t="shared" si="27"/>
        <v>0</v>
      </c>
      <c r="J61" s="169">
        <f>SUBoard!J61+SUBR!J61+SUNO!J61+SUSLA!J61+SULaw!J61+SUAg!J61</f>
        <v>0</v>
      </c>
      <c r="K61" s="46">
        <f t="shared" si="28"/>
        <v>0</v>
      </c>
      <c r="L61" s="190">
        <f t="shared" si="29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SUBoard!B62+SUBR!B62+SUNO!B62+SUSLA!B62+SULaw!B62+SUAg!B62</f>
        <v>0</v>
      </c>
      <c r="C62" s="45">
        <f t="shared" si="0"/>
        <v>0</v>
      </c>
      <c r="D62" s="169">
        <f>SUBoard!D62+SUBR!D62+SUNO!D62+SUSLA!D62+SULaw!D62+SUAg!D62</f>
        <v>0</v>
      </c>
      <c r="E62" s="46">
        <f t="shared" si="25"/>
        <v>0</v>
      </c>
      <c r="F62" s="182">
        <f t="shared" si="30"/>
        <v>0</v>
      </c>
      <c r="G62" s="47">
        <f>IF(ISBLANK(F62),"  ",IF(F80&gt;0,F62/F80,IF(F62&gt;0,1,0)))</f>
        <v>0</v>
      </c>
      <c r="H62" s="158">
        <f>SUBoard!H62+SUBR!H62+SUNO!H62+SUSLA!H62+SULaw!H62+SUAg!H62</f>
        <v>0</v>
      </c>
      <c r="I62" s="45">
        <f t="shared" si="27"/>
        <v>0</v>
      </c>
      <c r="J62" s="169">
        <f>SUBoard!J62+SUBR!J62+SUNO!J62+SUSLA!J62+SULaw!J62+SUAg!J62</f>
        <v>0</v>
      </c>
      <c r="K62" s="46">
        <f t="shared" si="28"/>
        <v>0</v>
      </c>
      <c r="L62" s="182">
        <f t="shared" si="29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SUBoard!B63+SUBR!B63+SUNO!B63+SUSLA!B63+SULaw!B63+SUAg!B63</f>
        <v>0</v>
      </c>
      <c r="C63" s="45">
        <f t="shared" si="0"/>
        <v>0</v>
      </c>
      <c r="D63" s="169">
        <f>SUBoard!D63+SUBR!D63+SUNO!D63+SUSLA!D63+SULaw!D63+SUAg!D63</f>
        <v>0</v>
      </c>
      <c r="E63" s="46">
        <f t="shared" si="25"/>
        <v>0</v>
      </c>
      <c r="F63" s="182">
        <f t="shared" si="30"/>
        <v>0</v>
      </c>
      <c r="G63" s="47">
        <f>IF(ISBLANK(F63),"  ",IF(F80&gt;0,F63/F80,IF(F63&gt;0,1,0)))</f>
        <v>0</v>
      </c>
      <c r="H63" s="158">
        <f>SUBoard!H63+SUBR!H63+SUNO!H63+SUSLA!H63+SULaw!H63+SUAg!H63</f>
        <v>0</v>
      </c>
      <c r="I63" s="45">
        <f t="shared" si="27"/>
        <v>0</v>
      </c>
      <c r="J63" s="169">
        <f>SUBoard!J63+SUBR!J63+SUNO!J63+SUSLA!J63+SULaw!J63+SUAg!J63</f>
        <v>0</v>
      </c>
      <c r="K63" s="46">
        <f t="shared" si="28"/>
        <v>0</v>
      </c>
      <c r="L63" s="182">
        <f t="shared" si="29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58">
        <f>SUBoard!B64+SUBR!B64+SUNO!B64+SUSLA!B64+SULaw!B64+SUAg!B64</f>
        <v>0</v>
      </c>
      <c r="C64" s="45">
        <f t="shared" si="0"/>
        <v>0</v>
      </c>
      <c r="D64" s="169">
        <f>SUBoard!D64+SUBR!D64+SUNO!D64+SUSLA!D64+SULaw!D64+SUAg!D64</f>
        <v>3678165.75</v>
      </c>
      <c r="E64" s="46">
        <f t="shared" si="25"/>
        <v>1</v>
      </c>
      <c r="F64" s="183">
        <f t="shared" si="30"/>
        <v>3678165.75</v>
      </c>
      <c r="G64" s="47">
        <f>IF(ISBLANK(F64),"  ",IF(F80&gt;0,F64/F80,IF(F64&gt;0,1,0)))</f>
        <v>1.1585867417662888E-2</v>
      </c>
      <c r="H64" s="158">
        <f>SUBoard!H64+SUBR!H64+SUNO!H64+SUSLA!H64+SULaw!H64+SUAg!H64</f>
        <v>0</v>
      </c>
      <c r="I64" s="45">
        <f t="shared" si="27"/>
        <v>0</v>
      </c>
      <c r="J64" s="169">
        <f>SUBoard!J64+SUBR!J64+SUNO!J64+SUSLA!J64+SULaw!J64+SUAg!J64</f>
        <v>5192528.83</v>
      </c>
      <c r="K64" s="46">
        <f t="shared" si="28"/>
        <v>1</v>
      </c>
      <c r="L64" s="183">
        <f t="shared" si="29"/>
        <v>5192528.83</v>
      </c>
      <c r="M64" s="47">
        <f>IF(ISBLANK(L64),"  ",IF(L80&gt;0,L64/L80,IF(L64&gt;0,1,0)))</f>
        <v>1.6028990678444995E-2</v>
      </c>
      <c r="N64" s="24"/>
    </row>
    <row r="65" spans="1:14" ht="15" customHeight="1" x14ac:dyDescent="0.2">
      <c r="A65" s="76" t="s">
        <v>58</v>
      </c>
      <c r="B65" s="158">
        <f>SUBoard!B65+SUBR!B65+SUNO!B65+SUSLA!B65+SULaw!B65+SUAg!B65</f>
        <v>0</v>
      </c>
      <c r="C65" s="45">
        <f t="shared" si="0"/>
        <v>0</v>
      </c>
      <c r="D65" s="169">
        <f>SUBoard!D65+SUBR!D65+SUNO!D65+SUSLA!D65+SULaw!D65+SUAg!D65</f>
        <v>0</v>
      </c>
      <c r="E65" s="46">
        <f t="shared" si="25"/>
        <v>0</v>
      </c>
      <c r="F65" s="182">
        <f t="shared" si="30"/>
        <v>0</v>
      </c>
      <c r="G65" s="47">
        <f>IF(ISBLANK(F65),"  ",IF(F80&gt;0,F65/F80,IF(F65&gt;0,1,0)))</f>
        <v>0</v>
      </c>
      <c r="H65" s="158">
        <f>SUBoard!H65+SUBR!H65+SUNO!H65+SUSLA!H65+SULaw!H65+SUAg!H65</f>
        <v>0</v>
      </c>
      <c r="I65" s="45">
        <f t="shared" si="27"/>
        <v>0</v>
      </c>
      <c r="J65" s="169">
        <f>SUBoard!J65+SUBR!J65+SUNO!J65+SUSLA!J65+SULaw!J65+SUAg!J65</f>
        <v>0</v>
      </c>
      <c r="K65" s="46">
        <f t="shared" si="28"/>
        <v>0</v>
      </c>
      <c r="L65" s="182">
        <f t="shared" si="29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SUBoard!B66+SUBR!B66+SUNO!B66+SUSLA!B66+SULaw!B66+SUAg!B66</f>
        <v>0</v>
      </c>
      <c r="C66" s="45">
        <f t="shared" si="0"/>
        <v>0</v>
      </c>
      <c r="D66" s="169">
        <f>SUBoard!D66+SUBR!D66+SUNO!D66+SUSLA!D66+SULaw!D66+SUAg!D66</f>
        <v>4188064.63</v>
      </c>
      <c r="E66" s="46">
        <f t="shared" si="25"/>
        <v>1</v>
      </c>
      <c r="F66" s="182">
        <f t="shared" si="30"/>
        <v>4188064.63</v>
      </c>
      <c r="G66" s="47">
        <f>IF(ISBLANK(F66),"  ",IF(F80&gt;0,F66/F80,IF(F66&gt;0,1,0)))</f>
        <v>1.3191999718822725E-2</v>
      </c>
      <c r="H66" s="158">
        <f>SUBoard!H66+SUBR!H66+SUNO!H66+SUSLA!H66+SULaw!H66+SUAg!H66</f>
        <v>0</v>
      </c>
      <c r="I66" s="45">
        <f t="shared" si="27"/>
        <v>0</v>
      </c>
      <c r="J66" s="169">
        <f>SUBoard!J66+SUBR!J66+SUNO!J66+SUSLA!J66+SULaw!J66+SUAg!J66</f>
        <v>4515290</v>
      </c>
      <c r="K66" s="46">
        <f t="shared" si="28"/>
        <v>1</v>
      </c>
      <c r="L66" s="182">
        <f t="shared" si="29"/>
        <v>4515290</v>
      </c>
      <c r="M66" s="47">
        <f>IF(ISBLANK(L66),"  ",IF(L80&gt;0,L66/L80,IF(L66&gt;0,1,0)))</f>
        <v>1.3938399513994783E-2</v>
      </c>
      <c r="N66" s="24"/>
    </row>
    <row r="67" spans="1:14" ht="15" customHeight="1" x14ac:dyDescent="0.2">
      <c r="A67" s="77" t="s">
        <v>60</v>
      </c>
      <c r="B67" s="158">
        <f>SUBoard!B67+SUBR!B67+SUNO!B67+SUSLA!B67+SULaw!B67+SUAg!B67</f>
        <v>0</v>
      </c>
      <c r="C67" s="45">
        <f t="shared" si="0"/>
        <v>0</v>
      </c>
      <c r="D67" s="169">
        <f>SUBoard!D67+SUBR!D67+SUNO!D67+SUSLA!D67+SULaw!D67+SUAg!D67</f>
        <v>14935635.32</v>
      </c>
      <c r="E67" s="46">
        <f t="shared" si="25"/>
        <v>1</v>
      </c>
      <c r="F67" s="182">
        <f t="shared" si="30"/>
        <v>14935635.32</v>
      </c>
      <c r="G67" s="47">
        <f>IF(ISBLANK(F67),"  ",IF(F80&gt;0,F67/F80,IF(F67&gt;0,1,0)))</f>
        <v>4.7045810976866123E-2</v>
      </c>
      <c r="H67" s="158">
        <f>SUBoard!H67+SUBR!H67+SUNO!H67+SUSLA!H67+SULaw!H67+SUAg!H67</f>
        <v>0</v>
      </c>
      <c r="I67" s="45">
        <f t="shared" si="27"/>
        <v>0</v>
      </c>
      <c r="J67" s="169">
        <f>SUBoard!J67+SUBR!J67+SUNO!J67+SUSLA!J67+SULaw!J67+SUAg!J67</f>
        <v>18966240</v>
      </c>
      <c r="K67" s="46">
        <f t="shared" si="28"/>
        <v>1</v>
      </c>
      <c r="L67" s="182">
        <f t="shared" si="29"/>
        <v>18966240</v>
      </c>
      <c r="M67" s="47">
        <f>IF(ISBLANK(L67),"  ",IF(L80&gt;0,L67/L80,IF(L67&gt;0,1,0)))</f>
        <v>5.8547519738113923E-2</v>
      </c>
      <c r="N67" s="24"/>
    </row>
    <row r="68" spans="1:14" ht="15" customHeight="1" x14ac:dyDescent="0.2">
      <c r="A68" s="77" t="s">
        <v>61</v>
      </c>
      <c r="B68" s="158">
        <f>SUBoard!B68+SUBR!B68+SUNO!B68+SUSLA!B68+SULaw!B68+SUAg!B68</f>
        <v>0</v>
      </c>
      <c r="C68" s="45">
        <f t="shared" si="0"/>
        <v>0</v>
      </c>
      <c r="D68" s="169">
        <f>SUBoard!D68+SUBR!D68+SUNO!D68+SUSLA!D68+SULaw!D68+SUAg!D68</f>
        <v>2169302.33</v>
      </c>
      <c r="E68" s="46">
        <f t="shared" si="25"/>
        <v>1</v>
      </c>
      <c r="F68" s="182">
        <f t="shared" si="30"/>
        <v>2169302.33</v>
      </c>
      <c r="G68" s="47">
        <f>IF(ISBLANK(F68),"  ",IF(F80&gt;0,F68/F80,IF(F68&gt;0,1,0)))</f>
        <v>6.8330931481832176E-3</v>
      </c>
      <c r="H68" s="158">
        <f>SUBoard!H68+SUBR!H68+SUNO!H68+SUSLA!H68+SULaw!H68+SUAg!H68</f>
        <v>0</v>
      </c>
      <c r="I68" s="45">
        <f t="shared" si="27"/>
        <v>0</v>
      </c>
      <c r="J68" s="169">
        <f>SUBoard!J68+SUBR!J68+SUNO!J68+SUSLA!J68+SULaw!J68+SUAg!J68</f>
        <v>569879</v>
      </c>
      <c r="K68" s="46">
        <f t="shared" si="28"/>
        <v>1</v>
      </c>
      <c r="L68" s="182">
        <f t="shared" si="29"/>
        <v>569879</v>
      </c>
      <c r="M68" s="47">
        <f>IF(ISBLANK(L68),"  ",IF(L80&gt;0,L68/L80,IF(L68&gt;0,1,0)))</f>
        <v>1.7591785193499937E-3</v>
      </c>
      <c r="N68" s="24"/>
    </row>
    <row r="69" spans="1:14" ht="15" customHeight="1" x14ac:dyDescent="0.2">
      <c r="A69" s="68" t="s">
        <v>62</v>
      </c>
      <c r="B69" s="158">
        <f>SUBoard!B69+SUBR!B69+SUNO!B69+SUSLA!B69+SULaw!B69+SUAg!B69</f>
        <v>0</v>
      </c>
      <c r="C69" s="45">
        <f t="shared" si="0"/>
        <v>0</v>
      </c>
      <c r="D69" s="169">
        <f>SUBoard!D69+SUBR!D69+SUNO!D69+SUSLA!D69+SULaw!D69+SUAg!D69</f>
        <v>289555.82999999996</v>
      </c>
      <c r="E69" s="46">
        <f t="shared" si="25"/>
        <v>1</v>
      </c>
      <c r="F69" s="182">
        <f t="shared" si="30"/>
        <v>289555.82999999996</v>
      </c>
      <c r="G69" s="47">
        <f>IF(ISBLANK(F69),"  ",IF(F80&gt;0,F69/F80,IF(F69&gt;0,1,0)))</f>
        <v>9.1207294189810063E-4</v>
      </c>
      <c r="H69" s="158">
        <f>SUBoard!H69+SUBR!H69+SUNO!H69+SUSLA!H69+SULaw!H69+SUAg!H69</f>
        <v>0</v>
      </c>
      <c r="I69" s="45">
        <f t="shared" si="27"/>
        <v>0</v>
      </c>
      <c r="J69" s="169">
        <f>SUBoard!J69+SUBR!J69+SUNO!J69+SUSLA!J69+SULaw!J69+SUAg!J69</f>
        <v>1557307</v>
      </c>
      <c r="K69" s="46">
        <f t="shared" si="28"/>
        <v>1</v>
      </c>
      <c r="L69" s="182">
        <f t="shared" si="29"/>
        <v>1557307</v>
      </c>
      <c r="M69" s="47">
        <f>IF(ISBLANK(L69),"  ",IF(L80&gt;0,L69/L80,IF(L69&gt;0,1,0)))</f>
        <v>4.8073029931500911E-3</v>
      </c>
      <c r="N69" s="24"/>
    </row>
    <row r="70" spans="1:14" ht="15" customHeight="1" x14ac:dyDescent="0.2">
      <c r="A70" s="67" t="s">
        <v>63</v>
      </c>
      <c r="B70" s="158">
        <f>SUBoard!B70+SUBR!B70+SUNO!B70+SUSLA!B70+SULaw!B70+SUAg!B70</f>
        <v>7081023.3399999999</v>
      </c>
      <c r="C70" s="45">
        <f t="shared" si="0"/>
        <v>1</v>
      </c>
      <c r="D70" s="169">
        <f>SUBoard!D70+SUBR!D70+SUNO!D70+SUSLA!D70+SULaw!D70+SUAg!D70</f>
        <v>0</v>
      </c>
      <c r="E70" s="46">
        <f t="shared" si="25"/>
        <v>0</v>
      </c>
      <c r="F70" s="182">
        <f t="shared" si="30"/>
        <v>7081023.3399999999</v>
      </c>
      <c r="G70" s="47">
        <f>IF(ISBLANK(F70),"  ",IF(F80&gt;0,F70/F80,IF(F70&gt;0,1,0)))</f>
        <v>2.2304540679988778E-2</v>
      </c>
      <c r="H70" s="158">
        <f>SUBoard!H70+SUBR!H70+SUNO!H70+SUSLA!H70+SULaw!H70+SUAg!H70</f>
        <v>3807803</v>
      </c>
      <c r="I70" s="45">
        <f t="shared" si="27"/>
        <v>1</v>
      </c>
      <c r="J70" s="169">
        <f>SUBoard!J70+SUBR!J70+SUNO!J70+SUSLA!J70+SULaw!J70+SUAg!J70</f>
        <v>0</v>
      </c>
      <c r="K70" s="46">
        <f t="shared" si="28"/>
        <v>0</v>
      </c>
      <c r="L70" s="182">
        <f t="shared" si="29"/>
        <v>3807803</v>
      </c>
      <c r="M70" s="47">
        <f>IF(ISBLANK(L70),"  ",IF(L80&gt;0,L70/L80,IF(L70&gt;0,1,0)))</f>
        <v>1.1754434263267227E-2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100966010.88000001</v>
      </c>
      <c r="C71" s="69">
        <f t="shared" si="0"/>
        <v>0.72690550502839824</v>
      </c>
      <c r="D71" s="176">
        <f>D70+D69+D68+D67+D66+D65+D64+D63+D62+D61+D60</f>
        <v>37932388.129999995</v>
      </c>
      <c r="E71" s="62">
        <f t="shared" si="25"/>
        <v>0.27309449497160188</v>
      </c>
      <c r="F71" s="166">
        <f>F70+F69+F68+F67+F66+F65+F64+F63+F62+F61+F60</f>
        <v>138898399.00999999</v>
      </c>
      <c r="G71" s="61">
        <f>IF(ISBLANK(F71),"  ",IF(F80&gt;0,F71/F80,IF(F71&gt;0,1,0)))</f>
        <v>0.43751656255716531</v>
      </c>
      <c r="H71" s="166">
        <f>H70+H69+H68+H67+H66+H65+H64+H63+H62+H61+H60</f>
        <v>104962571</v>
      </c>
      <c r="I71" s="69">
        <f t="shared" si="27"/>
        <v>0.70283058889006489</v>
      </c>
      <c r="J71" s="176">
        <f>J70+J69+J68+J67+J66+J65+J64+J63+J62+J61+J60</f>
        <v>44380062.43</v>
      </c>
      <c r="K71" s="62">
        <f t="shared" si="28"/>
        <v>0.29716941110993506</v>
      </c>
      <c r="L71" s="166">
        <f>L70+L69+L68+L67+L66+L65+L64+L63+L62+L61+L60</f>
        <v>149342633.43000001</v>
      </c>
      <c r="M71" s="61">
        <f>IF(ISBLANK(L71),"  ",IF(L80&gt;0,L71/L80,IF(L71&gt;0,1,0)))</f>
        <v>0.46101076325538631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SUBoard!B73+SUBR!B73+SUNO!B73+SUSLA!B73+SULaw!B73+SUAg!B73</f>
        <v>0</v>
      </c>
      <c r="C73" s="41">
        <f t="shared" si="0"/>
        <v>0</v>
      </c>
      <c r="D73" s="169">
        <f>SUBoard!D73+SUBR!D73+SUNO!D73+SUSLA!D73+SULaw!D73+SUAg!D73</f>
        <v>14577048</v>
      </c>
      <c r="E73" s="42">
        <f>IF(ISBLANK(D73),"  ",IF(F73&gt;0,D73/F73,IF(D73&gt;0,1,0)))</f>
        <v>1</v>
      </c>
      <c r="F73" s="181">
        <f>D73+B73</f>
        <v>14577048</v>
      </c>
      <c r="G73" s="43">
        <f>IF(ISBLANK(F73),"  ",IF(F80&gt;0,F73/F80,IF(F73&gt;0,1,0)))</f>
        <v>4.5916295498349406E-2</v>
      </c>
      <c r="H73" s="158">
        <f>SUBoard!H73+SUBR!H73+SUNO!H73+SUSLA!H73+SULaw!H73+SUAg!H73</f>
        <v>0</v>
      </c>
      <c r="I73" s="41">
        <f>IF(ISBLANK(H73),"  ",IF(L73&gt;0,H73/L73,IF(H73&gt;0,1,0)))</f>
        <v>0</v>
      </c>
      <c r="J73" s="169">
        <f>SUBoard!J73+SUBR!J73+SUNO!J73+SUSLA!J73+SULaw!J73+SUAg!J73</f>
        <v>40607970.189999998</v>
      </c>
      <c r="K73" s="42">
        <f>IF(ISBLANK(J73),"  ",IF(L73&gt;0,J73/L73,IF(J73&gt;0,1,0)))</f>
        <v>1</v>
      </c>
      <c r="L73" s="181">
        <f>J73+H73</f>
        <v>40607970.189999998</v>
      </c>
      <c r="M73" s="43">
        <f>IF(ISBLANK(L73),"  ",IF(L80&gt;0,L73/L80,IF(L73&gt;0,1,0)))</f>
        <v>0.12535409950647924</v>
      </c>
    </row>
    <row r="74" spans="1:14" ht="15" customHeight="1" x14ac:dyDescent="0.2">
      <c r="A74" s="30" t="s">
        <v>67</v>
      </c>
      <c r="B74" s="158">
        <f>SUBoard!B74+SUBR!B74+SUNO!B74+SUSLA!B74+SULaw!B74+SUAg!B74</f>
        <v>0</v>
      </c>
      <c r="C74" s="45">
        <f t="shared" si="0"/>
        <v>0</v>
      </c>
      <c r="D74" s="169">
        <f>SUBoard!D74+SUBR!D74+SUNO!D74+SUSLA!D74+SULaw!D74+SUAg!D74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SUBoard!H74+SUBR!H74+SUNO!H74+SUSLA!H74+SULaw!H74+SUAg!H74</f>
        <v>0</v>
      </c>
      <c r="I74" s="45">
        <f>IF(ISBLANK(H74),"  ",IF(L74&gt;0,H74/L74,IF(H74&gt;0,1,0)))</f>
        <v>0</v>
      </c>
      <c r="J74" s="169">
        <f>SUBoard!J74+SUBR!J74+SUNO!J74+SUSLA!J74+SULaw!J74+SUAg!J74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SUBoard!B76+SUBR!B76+SUNO!B76+SUSLA!B76+SULaw!B76+SUAg!B76</f>
        <v>0</v>
      </c>
      <c r="C76" s="41">
        <f t="shared" si="0"/>
        <v>0</v>
      </c>
      <c r="D76" s="169">
        <f>SUBoard!D76+SUBR!D76+SUNO!D76+SUSLA!D76+SULaw!D76+SUAg!D76</f>
        <v>33466115.289999999</v>
      </c>
      <c r="E76" s="42">
        <f>IF(ISBLANK(D76),"  ",IF(F76&gt;0,D76/F76,IF(D76&gt;0,1,0)))</f>
        <v>1</v>
      </c>
      <c r="F76" s="181">
        <f>D76+B76</f>
        <v>33466115.289999999</v>
      </c>
      <c r="G76" s="43">
        <f>IF(ISBLANK(F76),"  ",IF(F80&gt;0,F76/F80,IF(F76&gt;0,1,0)))</f>
        <v>0.10541503594125978</v>
      </c>
      <c r="H76" s="158">
        <f>SUBoard!H76+SUBR!H76+SUNO!H76+SUSLA!H76+SULaw!H76+SUAg!H76</f>
        <v>0</v>
      </c>
      <c r="I76" s="41">
        <f>IF(ISBLANK(H76),"  ",IF(L76&gt;0,H76/L76,IF(H76&gt;0,1,0)))</f>
        <v>0</v>
      </c>
      <c r="J76" s="169">
        <f>SUBoard!J76+SUBR!J76+SUNO!J76+SUSLA!J76+SULaw!J76+SUAg!J76</f>
        <v>33049708.539999999</v>
      </c>
      <c r="K76" s="42">
        <f>IF(ISBLANK(J76),"  ",IF(L76&gt;0,J76/L76,IF(J76&gt;0,1,0)))</f>
        <v>1</v>
      </c>
      <c r="L76" s="181">
        <f>J76+H76</f>
        <v>33049708.539999999</v>
      </c>
      <c r="M76" s="43">
        <f>IF(ISBLANK(L76),"  ",IF(L80&gt;0,L76/L80,IF(L76&gt;0,1,0)))</f>
        <v>0.1020222491692904</v>
      </c>
    </row>
    <row r="77" spans="1:14" ht="15" customHeight="1" x14ac:dyDescent="0.2">
      <c r="A77" s="30" t="s">
        <v>70</v>
      </c>
      <c r="B77" s="158">
        <f>SUBoard!B77+SUBR!B77+SUNO!B77+SUSLA!B77+SULaw!B77+SUAg!B77</f>
        <v>3406930</v>
      </c>
      <c r="C77" s="45">
        <f t="shared" si="0"/>
        <v>4.3256709259834165E-2</v>
      </c>
      <c r="D77" s="169">
        <f>SUBoard!D77+SUBR!D77+SUNO!D77+SUSLA!D77+SULaw!D77+SUAg!D77</f>
        <v>75353800.030000001</v>
      </c>
      <c r="E77" s="46">
        <f>IF(ISBLANK(D77),"  ",IF(F77&gt;0,D77/F77,IF(D77&gt;0,1,0)))</f>
        <v>0.95674329074016584</v>
      </c>
      <c r="F77" s="182">
        <f>D77+B77</f>
        <v>78760730.030000001</v>
      </c>
      <c r="G77" s="47">
        <f>IF(ISBLANK(F77),"  ",IF(F80&gt;0,F77/F80,IF(F77&gt;0,1,0)))</f>
        <v>0.24808870449786552</v>
      </c>
      <c r="H77" s="158">
        <f>SUBoard!H77+SUBR!H77+SUNO!H77+SUSLA!H77+SULaw!H77+SUAg!H77</f>
        <v>3654209</v>
      </c>
      <c r="I77" s="45">
        <f>IF(ISBLANK(H77),"  ",IF(L77&gt;0,H77/L77,IF(H77&gt;0,1,0)))</f>
        <v>8.0442831594469966E-2</v>
      </c>
      <c r="J77" s="169">
        <f>SUBoard!J77+SUBR!J77+SUNO!J77+SUSLA!J77+SULaw!J77+SUAg!J77</f>
        <v>41771951.760000005</v>
      </c>
      <c r="K77" s="46">
        <f>IF(ISBLANK(J77),"  ",IF(L77&gt;0,J77/L77,IF(J77&gt;0,1,0)))</f>
        <v>0.91955716840553003</v>
      </c>
      <c r="L77" s="182">
        <f>J77+H77</f>
        <v>45426160.760000005</v>
      </c>
      <c r="M77" s="47">
        <f>IF(ISBLANK(L77),"  ",IF(L80&gt;0,L77/L80,IF(L77&gt;0,1,0)))</f>
        <v>0.14022753290704096</v>
      </c>
    </row>
    <row r="78" spans="1:14" s="64" customFormat="1" ht="15" customHeight="1" x14ac:dyDescent="0.25">
      <c r="A78" s="65" t="s">
        <v>71</v>
      </c>
      <c r="B78" s="167">
        <f>B77+B76+B74+B73</f>
        <v>3406930</v>
      </c>
      <c r="C78" s="69">
        <f t="shared" si="0"/>
        <v>2.6867708165729056E-2</v>
      </c>
      <c r="D78" s="177">
        <f>D77+D76+D74+D73</f>
        <v>123396963.31999999</v>
      </c>
      <c r="E78" s="62">
        <f>IF(ISBLANK(D78),"  ",IF(F78&gt;0,D78/F78,IF(D78&gt;0,1,0)))</f>
        <v>0.97313229183427097</v>
      </c>
      <c r="F78" s="191">
        <f>F77+F76+F75+F74+F73</f>
        <v>126803893.31999999</v>
      </c>
      <c r="G78" s="61">
        <f>IF(ISBLANK(F78),"  ",IF(F80&gt;0,F78/F80,IF(F78&gt;0,1,0)))</f>
        <v>0.39942003593747472</v>
      </c>
      <c r="H78" s="167">
        <f>H77+H76+H74+H73</f>
        <v>3654209</v>
      </c>
      <c r="I78" s="69">
        <f>IF(ISBLANK(H78),"  ",IF(L78&gt;0,H78/L78,IF(H78&gt;0,1,0)))</f>
        <v>3.0686019325962863E-2</v>
      </c>
      <c r="J78" s="177">
        <f>J77+J76+J74+J73</f>
        <v>115429630.49000001</v>
      </c>
      <c r="K78" s="62">
        <f>IF(ISBLANK(J78),"  ",IF(L78&gt;0,J78/L78,IF(J78&gt;0,1,0)))</f>
        <v>0.96931398067403718</v>
      </c>
      <c r="L78" s="191">
        <f>L77+L76+L75+L74+L73</f>
        <v>119083839.49000001</v>
      </c>
      <c r="M78" s="61">
        <f>IF(ISBLANK(L78),"  ",IF(L80&gt;0,L78/L80,IF(L78&gt;0,1,0)))</f>
        <v>0.3676038815828106</v>
      </c>
    </row>
    <row r="79" spans="1:14" s="64" customFormat="1" ht="15" customHeight="1" x14ac:dyDescent="0.25">
      <c r="A79" s="65" t="s">
        <v>72</v>
      </c>
      <c r="B79" s="164">
        <f>SUBoard!B79+SUBR!B79+SUNO!B79+SUSLA!B79+SULaw!B79+SUAg!B79</f>
        <v>0</v>
      </c>
      <c r="C79" s="69">
        <f>IF(ISBLANK(B79),"  ",IF(F79&gt;0,B79/F79,IF(B79&gt;0,1,0)))</f>
        <v>0</v>
      </c>
      <c r="D79" s="174">
        <f>SUBoard!D79+SUBR!D79+SUNO!D79+SUSLA!D79+SULaw!D79+SUAg!D79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SUBoard!H79+SUBR!H79+SUNO!H79+SUSLA!H79+SULaw!H79+SUAg!H79</f>
        <v>0</v>
      </c>
      <c r="I79" s="69">
        <f>IF(ISBLANK(H79),"  ",IF(L79&gt;0,H79/L79,IF(H79&gt;0,1,0)))</f>
        <v>0</v>
      </c>
      <c r="J79" s="174">
        <f>SUBoard!J79+SUBR!J79+SUNO!J79+SUSLA!J79+SULaw!J79+SUAg!J79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156140684.88</v>
      </c>
      <c r="C80" s="82">
        <f t="shared" si="0"/>
        <v>0.49182810033037805</v>
      </c>
      <c r="D80" s="168">
        <f>D78+D71+D50+D43+D52+D51+D79</f>
        <v>161329351.44999999</v>
      </c>
      <c r="E80" s="83">
        <f>IF(ISBLANK(D80),"  ",IF(F80&gt;0,D80/F80,IF(D80&gt;0,1,0)))</f>
        <v>0.50817189966962195</v>
      </c>
      <c r="F80" s="168">
        <f>F78+F71+F50+F43+F52+F51+F79</f>
        <v>317470036.32999998</v>
      </c>
      <c r="G80" s="84">
        <f>IF(ISBLANK(F80),"  ",IF(F80&gt;0,F80/F80,IF(F80&gt;0,1,0)))</f>
        <v>1</v>
      </c>
      <c r="H80" s="168">
        <f>H78+H71+H50+H43+H52+H51+H79</f>
        <v>164136395.40000001</v>
      </c>
      <c r="I80" s="82">
        <f>IF(ISBLANK(H80),"  ",IF(L80&gt;0,H80/L80,IF(H80&gt;0,1,0)))</f>
        <v>0.5066781211997935</v>
      </c>
      <c r="J80" s="168">
        <f>J78+J71+J50+J43+J52+J51+J79</f>
        <v>159809692.92000002</v>
      </c>
      <c r="K80" s="83">
        <f>IF(ISBLANK(J80),"  ",IF(L80&gt;0,J80/L80,IF(J80&gt;0,1,0)))</f>
        <v>0.49332187880020639</v>
      </c>
      <c r="L80" s="168">
        <f>L78+L71+L50+L43+L52+L51+L79</f>
        <v>323946088.32000005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83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G75" sqref="G7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117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 t="s">
        <v>4</v>
      </c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3199565</v>
      </c>
      <c r="C13" s="41">
        <v>1</v>
      </c>
      <c r="D13" s="169">
        <v>0</v>
      </c>
      <c r="E13" s="42">
        <v>0</v>
      </c>
      <c r="F13" s="178">
        <f>D13+B13</f>
        <v>3199565</v>
      </c>
      <c r="G13" s="43">
        <f>IF(ISBLANK(F13),"  ",IF(F80&gt;0,F13/F80,IF(F13&gt;0,1,0)))</f>
        <v>1</v>
      </c>
      <c r="H13" s="158">
        <v>3673376</v>
      </c>
      <c r="I13" s="41">
        <v>1</v>
      </c>
      <c r="J13" s="169">
        <v>0</v>
      </c>
      <c r="K13" s="42">
        <v>0</v>
      </c>
      <c r="L13" s="178">
        <f t="shared" ref="L13:L34" si="0">J13+H13</f>
        <v>3673376</v>
      </c>
      <c r="M13" s="44">
        <f>IF(ISBLANK(L13),"  ",IF(L80&gt;0,L13/L80,IF(L13&gt;0,1,0)))</f>
        <v>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8">
        <v>0</v>
      </c>
      <c r="D15" s="172">
        <v>0</v>
      </c>
      <c r="E15" s="49">
        <v>0</v>
      </c>
      <c r="F15" s="180">
        <f>D15+B15</f>
        <v>0</v>
      </c>
      <c r="G15" s="50">
        <f>IF(ISBLANK(F15),"  ",IF(F80&gt;0,F15/F80,IF(F15&gt;0,1,0)))</f>
        <v>0</v>
      </c>
      <c r="H15" s="162">
        <v>0</v>
      </c>
      <c r="I15" s="48">
        <v>0</v>
      </c>
      <c r="J15" s="172">
        <v>0</v>
      </c>
      <c r="K15" s="49">
        <v>0</v>
      </c>
      <c r="L15" s="180">
        <f t="shared" si="0"/>
        <v>0</v>
      </c>
      <c r="M15" s="50">
        <f>IF(ISBLANK(L15),"  ",IF(L80&gt;0,L15/L80,IF(L15&gt;0,1,0)))</f>
        <v>0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3199565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3199565</v>
      </c>
      <c r="G43" s="61">
        <f>IF(ISBLANK(F43),"  ",IF(F80&gt;0,F43/F80,IF(F43&gt;0,1,0)))</f>
        <v>1</v>
      </c>
      <c r="H43" s="161">
        <v>3673376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3673376</v>
      </c>
      <c r="M43" s="61">
        <f>IF(ISBLANK(L43),"  ",IF(L80&gt;0,L43/L80,IF(L43&gt;0,1,0)))</f>
        <v>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6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7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6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7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6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7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7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3199565</v>
      </c>
      <c r="C80" s="82">
        <v>1</v>
      </c>
      <c r="D80" s="168">
        <v>0</v>
      </c>
      <c r="E80" s="83">
        <v>0</v>
      </c>
      <c r="F80" s="168">
        <f>F78+F71+F50+F43+F52+F51+F79</f>
        <v>3199565</v>
      </c>
      <c r="G80" s="84">
        <f>IF(ISBLANK(F80),"  ",IF(F80&gt;0,F80/F80,IF(F80&gt;0,1,0)))</f>
        <v>1</v>
      </c>
      <c r="H80" s="168">
        <v>3673376</v>
      </c>
      <c r="I80" s="82">
        <v>1</v>
      </c>
      <c r="J80" s="168">
        <v>0</v>
      </c>
      <c r="K80" s="83">
        <v>0</v>
      </c>
      <c r="L80" s="168">
        <f>L78+L71+L50+L43+L52+L51+L79</f>
        <v>3673376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83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E78" sqref="E78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125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 t="s">
        <v>4</v>
      </c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18275725</v>
      </c>
      <c r="C13" s="41">
        <v>1</v>
      </c>
      <c r="D13" s="169">
        <v>0</v>
      </c>
      <c r="E13" s="42">
        <v>0</v>
      </c>
      <c r="F13" s="178">
        <f>D13+B13</f>
        <v>18275725</v>
      </c>
      <c r="G13" s="43">
        <f>IF(ISBLANK(F13),"  ",IF(F80&gt;0,F13/F80,IF(F13&gt;0,1,0)))</f>
        <v>9.805656559449849E-2</v>
      </c>
      <c r="H13" s="158">
        <v>20228631</v>
      </c>
      <c r="I13" s="41">
        <v>1</v>
      </c>
      <c r="J13" s="169">
        <v>0</v>
      </c>
      <c r="K13" s="42">
        <v>0</v>
      </c>
      <c r="L13" s="178">
        <f t="shared" ref="L13:L34" si="0">J13+H13</f>
        <v>20228631</v>
      </c>
      <c r="M13" s="44">
        <f>IF(ISBLANK(L13),"  ",IF(L80&gt;0,L13/L80,IF(L13&gt;0,1,0)))</f>
        <v>0.1206905278560582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1599390</v>
      </c>
      <c r="C15" s="48">
        <v>1</v>
      </c>
      <c r="D15" s="172">
        <v>0</v>
      </c>
      <c r="E15" s="49">
        <v>0</v>
      </c>
      <c r="F15" s="180">
        <f>D15+B15</f>
        <v>1599390</v>
      </c>
      <c r="G15" s="50">
        <f>IF(ISBLANK(F15),"  ",IF(F80&gt;0,F15/F80,IF(F15&gt;0,1,0)))</f>
        <v>8.5813662903214474E-3</v>
      </c>
      <c r="H15" s="162">
        <v>1608944</v>
      </c>
      <c r="I15" s="48">
        <v>1</v>
      </c>
      <c r="J15" s="172">
        <v>0</v>
      </c>
      <c r="K15" s="49">
        <v>0</v>
      </c>
      <c r="L15" s="180">
        <f t="shared" si="0"/>
        <v>1608944</v>
      </c>
      <c r="M15" s="50">
        <f>IF(ISBLANK(L15),"  ",IF(L80&gt;0,L15/L80,IF(L15&gt;0,1,0)))</f>
        <v>9.5994781184568397E-3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1599390</v>
      </c>
      <c r="C17" s="45">
        <v>1</v>
      </c>
      <c r="D17" s="172">
        <v>0</v>
      </c>
      <c r="E17" s="42">
        <v>0</v>
      </c>
      <c r="F17" s="182">
        <f t="shared" si="1"/>
        <v>1599390</v>
      </c>
      <c r="G17" s="47">
        <f>IF(ISBLANK(F17),"  ",IF(F80&gt;0,F17/F80,IF(F17&gt;0,1,0)))</f>
        <v>8.5813662903214474E-3</v>
      </c>
      <c r="H17" s="197">
        <v>1608944</v>
      </c>
      <c r="I17" s="45">
        <v>1</v>
      </c>
      <c r="J17" s="172">
        <v>0</v>
      </c>
      <c r="K17" s="46">
        <v>0</v>
      </c>
      <c r="L17" s="182">
        <f t="shared" si="0"/>
        <v>1608944</v>
      </c>
      <c r="M17" s="47">
        <f>IF(ISBLANK(L17),"  ",IF(L80&gt;0,L17/L80,IF(L17&gt;0,1,0)))</f>
        <v>9.5994781184568397E-3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82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19875115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19875115</v>
      </c>
      <c r="G43" s="61">
        <f>IF(ISBLANK(F43),"  ",IF(F80&gt;0,F43/F80,IF(F43&gt;0,1,0)))</f>
        <v>0.10663793188481994</v>
      </c>
      <c r="H43" s="161">
        <v>21837575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21837575</v>
      </c>
      <c r="M43" s="61">
        <f>IF(ISBLANK(L43),"  ",IF(L80&gt;0,L43/L80,IF(L43&gt;0,1,0)))</f>
        <v>0.13029000597451504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4090802</v>
      </c>
      <c r="C48" s="45">
        <v>1</v>
      </c>
      <c r="D48" s="172">
        <v>0</v>
      </c>
      <c r="E48" s="46">
        <v>0</v>
      </c>
      <c r="F48" s="183">
        <f>D48+B48</f>
        <v>4090802</v>
      </c>
      <c r="G48" s="47">
        <f>IF(ISBLANK(F48),"  ",IF(D80&gt;0,F48/D80,IF(F48&gt;0,1,0)))</f>
        <v>4.0771090951530961E-2</v>
      </c>
      <c r="H48" s="197">
        <v>3869822</v>
      </c>
      <c r="I48" s="45">
        <v>1</v>
      </c>
      <c r="J48" s="172">
        <v>0</v>
      </c>
      <c r="K48" s="46">
        <v>0</v>
      </c>
      <c r="L48" s="183">
        <f>J48+H48</f>
        <v>3869822</v>
      </c>
      <c r="M48" s="47">
        <f>IF(ISBLANK(L48),"  ",IF(J80&gt;0,L48/J80,IF(L48&gt;0,1,0)))</f>
        <v>4.8543476971727638E-2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4090802</v>
      </c>
      <c r="C50" s="69">
        <v>1</v>
      </c>
      <c r="D50" s="176">
        <v>0</v>
      </c>
      <c r="E50" s="62">
        <v>0</v>
      </c>
      <c r="F50" s="184">
        <f>F49+F48+F47+F46+F45</f>
        <v>4090802</v>
      </c>
      <c r="G50" s="61">
        <f>IF(ISBLANK(F50),"  ",IF(F80&gt;0,F50/F80,IF(F50&gt;0,1,0)))</f>
        <v>2.1948786964517446E-2</v>
      </c>
      <c r="H50" s="166">
        <v>3869822</v>
      </c>
      <c r="I50" s="69">
        <v>1</v>
      </c>
      <c r="J50" s="176">
        <v>0</v>
      </c>
      <c r="K50" s="62">
        <v>0</v>
      </c>
      <c r="L50" s="184">
        <f>L49+L48+L47+L46+L45</f>
        <v>3869822</v>
      </c>
      <c r="M50" s="61">
        <f>IF(ISBLANK(L50),"  ",IF(L80&gt;0,L50/L80,IF(L50&gt;0,1,0)))</f>
        <v>2.3088604458155713E-2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40543644.439999998</v>
      </c>
      <c r="C54" s="41">
        <v>1</v>
      </c>
      <c r="D54" s="175">
        <v>0</v>
      </c>
      <c r="E54" s="42">
        <v>0</v>
      </c>
      <c r="F54" s="186">
        <f t="shared" ref="F54:F59" si="6">D54+B54</f>
        <v>40543644.439999998</v>
      </c>
      <c r="G54" s="43">
        <f>IF(ISBLANK(F54),"  ",IF(F80&gt;0,F54/F80,IF(F54&gt;0,1,0)))</f>
        <v>0.21753284920137964</v>
      </c>
      <c r="H54" s="165">
        <v>46938012</v>
      </c>
      <c r="I54" s="41">
        <v>1</v>
      </c>
      <c r="J54" s="175">
        <v>0</v>
      </c>
      <c r="K54" s="42">
        <v>0</v>
      </c>
      <c r="L54" s="186">
        <f t="shared" ref="L54:L70" si="7">J54+H54</f>
        <v>46938012</v>
      </c>
      <c r="M54" s="43">
        <f>IF(ISBLANK(L54),"  ",IF(L80&gt;0,L54/L80,IF(L54&gt;0,1,0)))</f>
        <v>0.28004729755533109</v>
      </c>
      <c r="N54" s="24"/>
    </row>
    <row r="55" spans="1:14" ht="15" customHeight="1" x14ac:dyDescent="0.2">
      <c r="A55" s="30" t="s">
        <v>48</v>
      </c>
      <c r="B55" s="162">
        <v>9440277.4800000004</v>
      </c>
      <c r="C55" s="45">
        <v>1</v>
      </c>
      <c r="D55" s="172">
        <v>0</v>
      </c>
      <c r="E55" s="46">
        <v>0</v>
      </c>
      <c r="F55" s="187">
        <f t="shared" si="6"/>
        <v>9440277.4800000004</v>
      </c>
      <c r="G55" s="47">
        <f>IF(ISBLANK(F55),"  ",IF(F80&gt;0,F55/F80,IF(F55&gt;0,1,0)))</f>
        <v>5.0650859976711565E-2</v>
      </c>
      <c r="H55" s="162">
        <v>8349603</v>
      </c>
      <c r="I55" s="45">
        <v>1</v>
      </c>
      <c r="J55" s="172">
        <v>0</v>
      </c>
      <c r="K55" s="46">
        <v>0</v>
      </c>
      <c r="L55" s="187">
        <f t="shared" si="7"/>
        <v>8349603</v>
      </c>
      <c r="M55" s="47">
        <f>IF(ISBLANK(L55),"  ",IF(L80&gt;0,L55/L80,IF(L55&gt;0,1,0)))</f>
        <v>4.9816420768094845E-2</v>
      </c>
      <c r="N55" s="24"/>
    </row>
    <row r="56" spans="1:14" ht="15" customHeight="1" x14ac:dyDescent="0.2">
      <c r="A56" s="74" t="s">
        <v>49</v>
      </c>
      <c r="B56" s="201">
        <v>1357575.17</v>
      </c>
      <c r="C56" s="45">
        <v>1</v>
      </c>
      <c r="D56" s="206">
        <v>0</v>
      </c>
      <c r="E56" s="46">
        <v>0</v>
      </c>
      <c r="F56" s="188">
        <f t="shared" si="6"/>
        <v>1357575.17</v>
      </c>
      <c r="G56" s="47">
        <f>IF(ISBLANK(F56),"  ",IF(F80&gt;0,F56/F80,IF(F56&gt;0,1,0)))</f>
        <v>7.2839331247634463E-3</v>
      </c>
      <c r="H56" s="201">
        <v>1366895</v>
      </c>
      <c r="I56" s="45">
        <v>1</v>
      </c>
      <c r="J56" s="206">
        <v>0</v>
      </c>
      <c r="K56" s="46">
        <v>0</v>
      </c>
      <c r="L56" s="188">
        <f t="shared" si="7"/>
        <v>1366895</v>
      </c>
      <c r="M56" s="47">
        <f>IF(ISBLANK(L56),"  ",IF(L80&gt;0,L56/L80,IF(L56&gt;0,1,0)))</f>
        <v>8.1553358244463841E-3</v>
      </c>
      <c r="N56" s="24"/>
    </row>
    <row r="57" spans="1:14" ht="15" customHeight="1" x14ac:dyDescent="0.2">
      <c r="A57" s="74" t="s">
        <v>50</v>
      </c>
      <c r="B57" s="201">
        <v>515132.13</v>
      </c>
      <c r="C57" s="45">
        <v>1</v>
      </c>
      <c r="D57" s="206">
        <v>0</v>
      </c>
      <c r="E57" s="46">
        <v>0</v>
      </c>
      <c r="F57" s="188">
        <f t="shared" si="6"/>
        <v>515132.13</v>
      </c>
      <c r="G57" s="47">
        <f>IF(ISBLANK(F57),"  ",IF(F80&gt;0,F57/F80,IF(F57&gt;0,1,0)))</f>
        <v>2.7638896675879466E-3</v>
      </c>
      <c r="H57" s="201">
        <v>708834</v>
      </c>
      <c r="I57" s="45">
        <v>1</v>
      </c>
      <c r="J57" s="206">
        <v>0</v>
      </c>
      <c r="K57" s="46">
        <v>0</v>
      </c>
      <c r="L57" s="188">
        <f t="shared" si="7"/>
        <v>708834</v>
      </c>
      <c r="M57" s="47">
        <f>IF(ISBLANK(L57),"  ",IF(L80&gt;0,L57/L80,IF(L57&gt;0,1,0)))</f>
        <v>4.2291319477982059E-3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3056447.95</v>
      </c>
      <c r="E58" s="46">
        <v>1</v>
      </c>
      <c r="F58" s="188">
        <f t="shared" si="6"/>
        <v>3056447.95</v>
      </c>
      <c r="G58" s="47">
        <f>IF(ISBLANK(F58),"  ",IF(F80&gt;0,F58/F80,IF(F58&gt;0,1,0)))</f>
        <v>1.6399064272161323E-2</v>
      </c>
      <c r="H58" s="201">
        <v>0</v>
      </c>
      <c r="I58" s="45">
        <v>0</v>
      </c>
      <c r="J58" s="206">
        <v>3338500</v>
      </c>
      <c r="K58" s="46">
        <v>1</v>
      </c>
      <c r="L58" s="188">
        <f t="shared" si="7"/>
        <v>3338500</v>
      </c>
      <c r="M58" s="47">
        <f>IF(ISBLANK(L58),"  ",IF(L80&gt;0,L58/L80,IF(L58&gt;0,1,0)))</f>
        <v>1.9918566276059427E-2</v>
      </c>
      <c r="N58" s="24"/>
    </row>
    <row r="59" spans="1:14" ht="15" customHeight="1" x14ac:dyDescent="0.2">
      <c r="A59" s="30" t="s">
        <v>52</v>
      </c>
      <c r="B59" s="162">
        <v>3420179.49</v>
      </c>
      <c r="C59" s="45">
        <v>0.36902611256170564</v>
      </c>
      <c r="D59" s="172">
        <v>5847943.75</v>
      </c>
      <c r="E59" s="46">
        <v>3.0948182200178662</v>
      </c>
      <c r="F59" s="187">
        <f t="shared" si="6"/>
        <v>9268123.2400000002</v>
      </c>
      <c r="G59" s="47">
        <f>IF(ISBLANK(F59),"  ",IF(F80&gt;0,F59/F80,IF(F59&gt;0,1,0)))</f>
        <v>4.9727183705213111E-2</v>
      </c>
      <c r="H59" s="162">
        <v>1889592</v>
      </c>
      <c r="I59" s="45">
        <v>0.20862333453926729</v>
      </c>
      <c r="J59" s="172">
        <v>7167841.5999999996</v>
      </c>
      <c r="K59" s="46">
        <v>0.79137666546073271</v>
      </c>
      <c r="L59" s="187">
        <f t="shared" si="7"/>
        <v>9057433.5999999996</v>
      </c>
      <c r="M59" s="47">
        <f>IF(ISBLANK(L59),"  ",IF(L80&gt;0,L59/L80,IF(L59&gt;0,1,0)))</f>
        <v>5.4039566108314376E-2</v>
      </c>
      <c r="N59" s="24"/>
    </row>
    <row r="60" spans="1:14" s="64" customFormat="1" ht="15" customHeight="1" x14ac:dyDescent="0.25">
      <c r="A60" s="70" t="s">
        <v>53</v>
      </c>
      <c r="B60" s="202">
        <v>55276808.709999993</v>
      </c>
      <c r="C60" s="69">
        <v>0.8612616834350667</v>
      </c>
      <c r="D60" s="176">
        <v>8904391.6999999993</v>
      </c>
      <c r="E60" s="62">
        <v>0.15027764531364318</v>
      </c>
      <c r="F60" s="189">
        <f>F59+F57+F56+F55+F54+F58</f>
        <v>64181200.410000004</v>
      </c>
      <c r="G60" s="61">
        <f>IF(ISBLANK(F60),"  ",IF(F80&gt;0,F60/F80,IF(F60&gt;0,1,0)))</f>
        <v>0.34435777994781708</v>
      </c>
      <c r="H60" s="202">
        <v>59252936</v>
      </c>
      <c r="I60" s="69">
        <v>0.84939147936359949</v>
      </c>
      <c r="J60" s="176">
        <v>10506341.6</v>
      </c>
      <c r="K60" s="62">
        <v>0.15060852063640062</v>
      </c>
      <c r="L60" s="187">
        <f t="shared" si="7"/>
        <v>69759277.599999994</v>
      </c>
      <c r="M60" s="61">
        <f>IF(ISBLANK(L60),"  ",IF(L80&gt;0,L60/L80,IF(L60&gt;0,1,0)))</f>
        <v>0.4162063184800443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1407337.75</v>
      </c>
      <c r="E64" s="46">
        <v>1</v>
      </c>
      <c r="F64" s="183">
        <f t="shared" si="8"/>
        <v>1407337.75</v>
      </c>
      <c r="G64" s="47">
        <f>IF(ISBLANK(F64),"  ",IF(F80&gt;0,F64/F80,IF(F64&gt;0,1,0)))</f>
        <v>7.5509292461168531E-3</v>
      </c>
      <c r="H64" s="160">
        <v>0</v>
      </c>
      <c r="I64" s="45">
        <v>0</v>
      </c>
      <c r="J64" s="171">
        <v>635760.82999999996</v>
      </c>
      <c r="K64" s="46">
        <v>1</v>
      </c>
      <c r="L64" s="183">
        <f t="shared" si="7"/>
        <v>635760.82999999996</v>
      </c>
      <c r="M64" s="47">
        <f>IF(ISBLANK(L64),"  ",IF(L80&gt;0,L64/L80,IF(L64&gt;0,1,0)))</f>
        <v>3.7931538799094058E-3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4188064.63</v>
      </c>
      <c r="E66" s="46">
        <v>1</v>
      </c>
      <c r="F66" s="182">
        <f t="shared" si="8"/>
        <v>4188064.63</v>
      </c>
      <c r="G66" s="47">
        <f>IF(ISBLANK(F66),"  ",IF(F80&gt;0,F66/F80,IF(F66&gt;0,1,0)))</f>
        <v>2.2470639829916133E-2</v>
      </c>
      <c r="H66" s="197">
        <v>0</v>
      </c>
      <c r="I66" s="45">
        <v>0</v>
      </c>
      <c r="J66" s="172">
        <v>4515290</v>
      </c>
      <c r="K66" s="46">
        <v>1</v>
      </c>
      <c r="L66" s="182">
        <f t="shared" si="7"/>
        <v>4515290</v>
      </c>
      <c r="M66" s="47">
        <f>IF(ISBLANK(L66),"  ",IF(L80&gt;0,L66/L80,IF(L66&gt;0,1,0)))</f>
        <v>2.6939674440805264E-2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12727747.32</v>
      </c>
      <c r="E67" s="46">
        <v>1</v>
      </c>
      <c r="F67" s="182">
        <f t="shared" si="8"/>
        <v>12727747.32</v>
      </c>
      <c r="G67" s="47">
        <f>IF(ISBLANK(F67),"  ",IF(F80&gt;0,F67/F80,IF(F67&gt;0,1,0)))</f>
        <v>6.8289448979659217E-2</v>
      </c>
      <c r="H67" s="197">
        <v>0</v>
      </c>
      <c r="I67" s="45">
        <v>0</v>
      </c>
      <c r="J67" s="172">
        <v>15214960</v>
      </c>
      <c r="K67" s="46">
        <v>1</v>
      </c>
      <c r="L67" s="182">
        <f t="shared" si="7"/>
        <v>15214960</v>
      </c>
      <c r="M67" s="47">
        <f>IF(ISBLANK(L67),"  ",IF(L80&gt;0,L67/L80,IF(L67&gt;0,1,0)))</f>
        <v>9.0777351848912141E-2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2169302.33</v>
      </c>
      <c r="E68" s="46">
        <v>1</v>
      </c>
      <c r="F68" s="182">
        <f t="shared" si="8"/>
        <v>2169302.33</v>
      </c>
      <c r="G68" s="47">
        <f>IF(ISBLANK(F68),"  ",IF(F80&gt;0,F68/F80,IF(F68&gt;0,1,0)))</f>
        <v>1.1639173615051847E-2</v>
      </c>
      <c r="H68" s="197">
        <v>0</v>
      </c>
      <c r="I68" s="45">
        <v>0</v>
      </c>
      <c r="J68" s="172">
        <v>569879</v>
      </c>
      <c r="K68" s="46">
        <v>1</v>
      </c>
      <c r="L68" s="182">
        <f t="shared" si="7"/>
        <v>569879</v>
      </c>
      <c r="M68" s="47">
        <f>IF(ISBLANK(L68),"  ",IF(L80&gt;0,L68/L80,IF(L68&gt;0,1,0)))</f>
        <v>3.4000816626731981E-3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252003.83</v>
      </c>
      <c r="E69" s="46">
        <v>1</v>
      </c>
      <c r="F69" s="182">
        <f t="shared" si="8"/>
        <v>252003.83</v>
      </c>
      <c r="G69" s="47">
        <f>IF(ISBLANK(F69),"  ",IF(F80&gt;0,F69/F80,IF(F69&gt;0,1,0)))</f>
        <v>1.352101220961677E-3</v>
      </c>
      <c r="H69" s="197">
        <v>0</v>
      </c>
      <c r="I69" s="45">
        <v>0</v>
      </c>
      <c r="J69" s="172">
        <v>1005775</v>
      </c>
      <c r="K69" s="46">
        <v>1</v>
      </c>
      <c r="L69" s="182">
        <f t="shared" si="7"/>
        <v>1005775</v>
      </c>
      <c r="M69" s="47">
        <f>IF(ISBLANK(L69),"  ",IF(L80&gt;0,L69/L80,IF(L69&gt;0,1,0)))</f>
        <v>6.0007775936209888E-3</v>
      </c>
      <c r="N69" s="24"/>
    </row>
    <row r="70" spans="1:14" ht="15" customHeight="1" x14ac:dyDescent="0.2">
      <c r="A70" s="67" t="s">
        <v>63</v>
      </c>
      <c r="B70" s="197">
        <v>6800837.5199999996</v>
      </c>
      <c r="C70" s="45">
        <v>1</v>
      </c>
      <c r="D70" s="172">
        <v>0</v>
      </c>
      <c r="E70" s="46">
        <v>0</v>
      </c>
      <c r="F70" s="182">
        <f t="shared" si="8"/>
        <v>6800837.5199999996</v>
      </c>
      <c r="G70" s="47">
        <f>IF(ISBLANK(F70),"  ",IF(F80&gt;0,F70/F80,IF(F70&gt;0,1,0)))</f>
        <v>3.6489210161424861E-2</v>
      </c>
      <c r="H70" s="197">
        <v>2928430</v>
      </c>
      <c r="I70" s="45">
        <v>1</v>
      </c>
      <c r="J70" s="172">
        <v>0</v>
      </c>
      <c r="K70" s="46">
        <v>0</v>
      </c>
      <c r="L70" s="182">
        <f t="shared" si="7"/>
        <v>2928430</v>
      </c>
      <c r="M70" s="47">
        <f>IF(ISBLANK(L70),"  ",IF(L80&gt;0,L70/L80,IF(L70&gt;0,1,0)))</f>
        <v>1.7471956579242387E-2</v>
      </c>
      <c r="N70" s="24"/>
    </row>
    <row r="71" spans="1:14" s="64" customFormat="1" ht="15" customHeight="1" x14ac:dyDescent="0.25">
      <c r="A71" s="78" t="s">
        <v>64</v>
      </c>
      <c r="B71" s="166">
        <v>62077646.229999989</v>
      </c>
      <c r="C71" s="69">
        <v>0.67676898641870553</v>
      </c>
      <c r="D71" s="176">
        <v>29648847.559999999</v>
      </c>
      <c r="E71" s="62">
        <v>0.47681241933475693</v>
      </c>
      <c r="F71" s="166">
        <f>F70+F69+F68+F67+F66+F65+F64+F63+F62+F61+F60</f>
        <v>91726493.790000007</v>
      </c>
      <c r="G71" s="61">
        <f>IF(ISBLANK(F71),"  ",IF(F80&gt;0,F71/F80,IF(F71&gt;0,1,0)))</f>
        <v>0.49214928300094768</v>
      </c>
      <c r="H71" s="166">
        <v>62181366</v>
      </c>
      <c r="I71" s="69">
        <v>0.65710428383108321</v>
      </c>
      <c r="J71" s="176">
        <v>32448006.43</v>
      </c>
      <c r="K71" s="62">
        <v>0.34289571616891684</v>
      </c>
      <c r="L71" s="166">
        <f>L70+L69+L68+L67+L66+L65+L64+L63+L62+L61+L60</f>
        <v>94629372.429999992</v>
      </c>
      <c r="M71" s="61">
        <f>IF(ISBLANK(L71),"  ",IF(L80&gt;0,L71/L80,IF(L71&gt;0,1,0)))</f>
        <v>0.56458931448520766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8061867.1900000004</v>
      </c>
      <c r="K73" s="42">
        <v>1</v>
      </c>
      <c r="L73" s="181">
        <f>J73+H73</f>
        <v>8061867.1900000004</v>
      </c>
      <c r="M73" s="43">
        <f>IF(ISBLANK(L73),"  ",IF(L80&gt;0,L73/L80,IF(L73&gt;0,1,0)))</f>
        <v>4.809969625065269E-2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20770866.289999999</v>
      </c>
      <c r="E76" s="42">
        <v>1</v>
      </c>
      <c r="F76" s="181">
        <f>D76+B76</f>
        <v>20770866.289999999</v>
      </c>
      <c r="G76" s="43">
        <f>IF(ISBLANK(F76),"  ",IF(F80&gt;0,F76/F80,IF(F76&gt;0,1,0)))</f>
        <v>0.11144399539935858</v>
      </c>
      <c r="H76" s="196">
        <v>0</v>
      </c>
      <c r="I76" s="41">
        <v>0</v>
      </c>
      <c r="J76" s="175">
        <v>20899107.539999999</v>
      </c>
      <c r="K76" s="42">
        <v>1</v>
      </c>
      <c r="L76" s="181">
        <f>J76+H76</f>
        <v>20899107.539999999</v>
      </c>
      <c r="M76" s="43">
        <f>IF(ISBLANK(L76),"  ",IF(L80&gt;0,L76/L80,IF(L76&gt;0,1,0)))</f>
        <v>0.12469080684318805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49916134.530000001</v>
      </c>
      <c r="E77" s="46">
        <v>1</v>
      </c>
      <c r="F77" s="182">
        <f>D77+B77</f>
        <v>49916134.530000001</v>
      </c>
      <c r="G77" s="47">
        <f>IF(ISBLANK(F77),"  ",IF(F80&gt;0,F77/F80,IF(F77&gt;0,1,0)))</f>
        <v>0.26782000275035633</v>
      </c>
      <c r="H77" s="197">
        <v>0</v>
      </c>
      <c r="I77" s="45">
        <v>0</v>
      </c>
      <c r="J77" s="172">
        <v>18309700.760000002</v>
      </c>
      <c r="K77" s="46">
        <v>1</v>
      </c>
      <c r="L77" s="182">
        <f>J77+H77</f>
        <v>18309700.760000002</v>
      </c>
      <c r="M77" s="47">
        <f>IF(ISBLANK(L77),"  ",IF(L80&gt;0,L77/L80,IF(L77&gt;0,1,0)))</f>
        <v>0.10924157198828088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70687000.819999993</v>
      </c>
      <c r="E78" s="62">
        <v>1</v>
      </c>
      <c r="F78" s="191">
        <f>F77+F76+F75+F74+F73</f>
        <v>70687000.819999993</v>
      </c>
      <c r="G78" s="61">
        <f>IF(ISBLANK(F78),"  ",IF(F80&gt;0,F78/F80,IF(F78&gt;0,1,0)))</f>
        <v>0.3792639981497149</v>
      </c>
      <c r="H78" s="167">
        <v>0</v>
      </c>
      <c r="I78" s="69">
        <v>0</v>
      </c>
      <c r="J78" s="177">
        <v>47270675.489999995</v>
      </c>
      <c r="K78" s="62">
        <v>1</v>
      </c>
      <c r="L78" s="191">
        <f>L77+L76+L75+L74+L73</f>
        <v>47270675.489999995</v>
      </c>
      <c r="M78" s="61">
        <f>IF(ISBLANK(L78),"  ",IF(L80&gt;0,L78/L80,IF(L78&gt;0,1,0)))</f>
        <v>0.28203207508212158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86043563.229999989</v>
      </c>
      <c r="C80" s="82">
        <v>0.46165809027258137</v>
      </c>
      <c r="D80" s="168">
        <v>100335848.38</v>
      </c>
      <c r="E80" s="83">
        <v>0.53834190972741847</v>
      </c>
      <c r="F80" s="168">
        <f>F78+F71+F50+F43+F52+F51+F79</f>
        <v>186379411.61000001</v>
      </c>
      <c r="G80" s="84">
        <f>IF(ISBLANK(F80),"  ",IF(F80&gt;0,F80/F80,IF(F80&gt;0,1,0)))</f>
        <v>1</v>
      </c>
      <c r="H80" s="168">
        <v>87888763</v>
      </c>
      <c r="I80" s="82">
        <v>0.52437266758615542</v>
      </c>
      <c r="J80" s="168">
        <v>79718681.919999987</v>
      </c>
      <c r="K80" s="83">
        <v>0.47562733241384464</v>
      </c>
      <c r="L80" s="168">
        <f>L78+L71+L50+L43+L52+L51+L79</f>
        <v>167607444.91999999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89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B43" sqref="B43:E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78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8158721</v>
      </c>
      <c r="C13" s="41">
        <v>1</v>
      </c>
      <c r="D13" s="169">
        <v>0</v>
      </c>
      <c r="E13" s="42">
        <v>0</v>
      </c>
      <c r="F13" s="178">
        <f>D13+B13</f>
        <v>8158721</v>
      </c>
      <c r="G13" s="43">
        <f>IF(ISBLANK(F13),"  ",IF(F80&gt;0,F13/F80,IF(F13&gt;0,1,0)))</f>
        <v>0.18227784544017014</v>
      </c>
      <c r="H13" s="158">
        <v>6851531.7000000002</v>
      </c>
      <c r="I13" s="41">
        <v>1</v>
      </c>
      <c r="J13" s="169">
        <v>0</v>
      </c>
      <c r="K13" s="42">
        <v>0</v>
      </c>
      <c r="L13" s="178">
        <f t="shared" ref="L13:L34" si="0">J13+H13</f>
        <v>6851531.7000000002</v>
      </c>
      <c r="M13" s="44">
        <f>IF(ISBLANK(L13),"  ",IF(L80&gt;0,L13/L80,IF(L13&gt;0,1,0)))</f>
        <v>0.15469506761794771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502799</v>
      </c>
      <c r="C15" s="48">
        <v>1</v>
      </c>
      <c r="D15" s="172">
        <v>0</v>
      </c>
      <c r="E15" s="49">
        <v>0</v>
      </c>
      <c r="F15" s="180">
        <f>D15+B15</f>
        <v>502799</v>
      </c>
      <c r="G15" s="50">
        <f>IF(ISBLANK(F15),"  ",IF(F80&gt;0,F15/F80,IF(F15&gt;0,1,0)))</f>
        <v>1.1233270313995552E-2</v>
      </c>
      <c r="H15" s="162">
        <v>506476.7</v>
      </c>
      <c r="I15" s="48">
        <v>1</v>
      </c>
      <c r="J15" s="172">
        <v>0</v>
      </c>
      <c r="K15" s="49">
        <v>0</v>
      </c>
      <c r="L15" s="180">
        <f t="shared" si="0"/>
        <v>506476.7</v>
      </c>
      <c r="M15" s="50">
        <f>IF(ISBLANK(L15),"  ",IF(L80&gt;0,L15/L80,IF(L15&gt;0,1,0)))</f>
        <v>1.1435318522048876E-2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452799</v>
      </c>
      <c r="C17" s="45">
        <v>1</v>
      </c>
      <c r="D17" s="172">
        <v>0</v>
      </c>
      <c r="E17" s="42">
        <v>0</v>
      </c>
      <c r="F17" s="182">
        <f t="shared" si="1"/>
        <v>452799</v>
      </c>
      <c r="G17" s="47">
        <f>IF(ISBLANK(F17),"  ",IF(F80&gt;0,F17/F80,IF(F17&gt;0,1,0)))</f>
        <v>1.0116196660905992E-2</v>
      </c>
      <c r="H17" s="197">
        <v>456476.7</v>
      </c>
      <c r="I17" s="45">
        <v>1</v>
      </c>
      <c r="J17" s="172">
        <v>0</v>
      </c>
      <c r="K17" s="46">
        <v>0</v>
      </c>
      <c r="L17" s="182">
        <f t="shared" si="0"/>
        <v>456476.7</v>
      </c>
      <c r="M17" s="47">
        <f>IF(ISBLANK(L17),"  ",IF(L80&gt;0,L17/L80,IF(L17&gt;0,1,0)))</f>
        <v>1.0306409875111231E-2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50000</v>
      </c>
      <c r="C21" s="45">
        <v>1</v>
      </c>
      <c r="D21" s="172">
        <v>0</v>
      </c>
      <c r="E21" s="42">
        <v>0</v>
      </c>
      <c r="F21" s="182">
        <f t="shared" si="1"/>
        <v>50000</v>
      </c>
      <c r="G21" s="47">
        <f>IF(ISBLANK(F21),"  ",IF(F80&gt;0,F21/F80,IF(F21&gt;0,1,0)))</f>
        <v>1.1170736530895598E-3</v>
      </c>
      <c r="H21" s="197">
        <v>50000</v>
      </c>
      <c r="I21" s="45">
        <v>1</v>
      </c>
      <c r="J21" s="172">
        <v>0</v>
      </c>
      <c r="K21" s="46">
        <v>0</v>
      </c>
      <c r="L21" s="182">
        <f t="shared" si="0"/>
        <v>50000</v>
      </c>
      <c r="M21" s="47">
        <f>IF(ISBLANK(L21),"  ",IF(L80&gt;0,L21/L80,IF(L21&gt;0,1,0)))</f>
        <v>1.1289086469376455E-3</v>
      </c>
      <c r="N21" s="24"/>
    </row>
    <row r="22" spans="1:14" ht="15" customHeight="1" x14ac:dyDescent="0.2">
      <c r="A22" s="52" t="s">
        <v>82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178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8661520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8661520</v>
      </c>
      <c r="G43" s="61">
        <f>IF(ISBLANK(F43),"  ",IF(F80&gt;0,F43/F80,IF(F43&gt;0,1,0)))</f>
        <v>0.19351111575416569</v>
      </c>
      <c r="H43" s="161">
        <v>7358008.4000000004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7358008.4000000004</v>
      </c>
      <c r="M43" s="61">
        <f>IF(ISBLANK(L43),"  ",IF(L80&gt;0,L43/L80,IF(L43&gt;0,1,0)))</f>
        <v>0.16613038613999659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10249429</v>
      </c>
      <c r="C54" s="41">
        <v>0.90327023191279054</v>
      </c>
      <c r="D54" s="175">
        <v>1097595</v>
      </c>
      <c r="E54" s="42">
        <v>0.10911190990353155</v>
      </c>
      <c r="F54" s="186">
        <f t="shared" ref="F54:F59" si="6">D54+B54</f>
        <v>11347024</v>
      </c>
      <c r="G54" s="43">
        <f>IF(ISBLANK(F54),"  ",IF(F80&gt;0,F54/F80,IF(F54&gt;0,1,0)))</f>
        <v>0.25350923102749817</v>
      </c>
      <c r="H54" s="165">
        <v>10059351</v>
      </c>
      <c r="I54" s="41">
        <v>1</v>
      </c>
      <c r="J54" s="175">
        <v>0</v>
      </c>
      <c r="K54" s="42">
        <v>0</v>
      </c>
      <c r="L54" s="186">
        <f t="shared" ref="L54:L70" si="7">J54+H54</f>
        <v>10059351</v>
      </c>
      <c r="M54" s="43">
        <f>IF(ISBLANK(L54),"  ",IF(L80&gt;0,L54/L80,IF(L54&gt;0,1,0)))</f>
        <v>0.22712176652961702</v>
      </c>
      <c r="N54" s="24"/>
    </row>
    <row r="55" spans="1:14" ht="15" customHeight="1" x14ac:dyDescent="0.2">
      <c r="A55" s="30" t="s">
        <v>48</v>
      </c>
      <c r="B55" s="162">
        <v>271311</v>
      </c>
      <c r="C55" s="45">
        <v>1</v>
      </c>
      <c r="D55" s="172">
        <v>0</v>
      </c>
      <c r="E55" s="46">
        <v>0</v>
      </c>
      <c r="F55" s="187">
        <f t="shared" si="6"/>
        <v>271311</v>
      </c>
      <c r="G55" s="47">
        <f>IF(ISBLANK(F55),"  ",IF(F80&gt;0,F55/F80,IF(F55&gt;0,1,0)))</f>
        <v>6.0614873978676312E-3</v>
      </c>
      <c r="H55" s="162">
        <v>517807</v>
      </c>
      <c r="I55" s="45">
        <v>1</v>
      </c>
      <c r="J55" s="172">
        <v>0</v>
      </c>
      <c r="K55" s="46">
        <v>0</v>
      </c>
      <c r="L55" s="187">
        <f t="shared" si="7"/>
        <v>517807</v>
      </c>
      <c r="M55" s="47">
        <f>IF(ISBLANK(L55),"  ",IF(L80&gt;0,L55/L80,IF(L55&gt;0,1,0)))</f>
        <v>1.1691135994896828E-2</v>
      </c>
      <c r="N55" s="24"/>
    </row>
    <row r="56" spans="1:14" ht="15" customHeight="1" x14ac:dyDescent="0.2">
      <c r="A56" s="74" t="s">
        <v>49</v>
      </c>
      <c r="B56" s="201">
        <v>386577</v>
      </c>
      <c r="C56" s="45">
        <v>1</v>
      </c>
      <c r="D56" s="206">
        <v>0</v>
      </c>
      <c r="E56" s="46">
        <v>0</v>
      </c>
      <c r="F56" s="188">
        <f t="shared" si="6"/>
        <v>386577</v>
      </c>
      <c r="G56" s="47">
        <f>IF(ISBLANK(F56),"  ",IF(F80&gt;0,F56/F80,IF(F56&gt;0,1,0)))</f>
        <v>8.6366996318080549E-3</v>
      </c>
      <c r="H56" s="201">
        <v>402710</v>
      </c>
      <c r="I56" s="45">
        <v>1</v>
      </c>
      <c r="J56" s="206">
        <v>0</v>
      </c>
      <c r="K56" s="46">
        <v>0</v>
      </c>
      <c r="L56" s="188">
        <f t="shared" si="7"/>
        <v>402710</v>
      </c>
      <c r="M56" s="47">
        <f>IF(ISBLANK(L56),"  ",IF(L80&gt;0,L56/L80,IF(L56&gt;0,1,0)))</f>
        <v>9.0924560241651842E-3</v>
      </c>
      <c r="N56" s="24"/>
    </row>
    <row r="57" spans="1:14" ht="15" customHeight="1" x14ac:dyDescent="0.2">
      <c r="A57" s="74" t="s">
        <v>50</v>
      </c>
      <c r="B57" s="201">
        <v>186030</v>
      </c>
      <c r="C57" s="45">
        <v>1</v>
      </c>
      <c r="D57" s="206">
        <v>0</v>
      </c>
      <c r="E57" s="46">
        <v>0</v>
      </c>
      <c r="F57" s="188">
        <f t="shared" si="6"/>
        <v>186030</v>
      </c>
      <c r="G57" s="47">
        <f>IF(ISBLANK(F57),"  ",IF(F80&gt;0,F57/F80,IF(F57&gt;0,1,0)))</f>
        <v>4.156184233685016E-3</v>
      </c>
      <c r="H57" s="201">
        <v>200106</v>
      </c>
      <c r="I57" s="45">
        <v>1</v>
      </c>
      <c r="J57" s="206">
        <v>0</v>
      </c>
      <c r="K57" s="46">
        <v>0</v>
      </c>
      <c r="L57" s="188">
        <f t="shared" si="7"/>
        <v>200106</v>
      </c>
      <c r="M57" s="47">
        <f>IF(ISBLANK(L57),"  ",IF(L80&gt;0,L57/L80,IF(L57&gt;0,1,0)))</f>
        <v>4.5180278740820897E-3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2326161</v>
      </c>
      <c r="C59" s="45">
        <v>0.58304932742169924</v>
      </c>
      <c r="D59" s="172">
        <v>1663486</v>
      </c>
      <c r="E59" s="46">
        <v>0.44152732847573983</v>
      </c>
      <c r="F59" s="187">
        <f t="shared" si="6"/>
        <v>3989647</v>
      </c>
      <c r="G59" s="47">
        <f>IF(ISBLANK(F59),"  ",IF(F80&gt;0,F59/F80,IF(F59&gt;0,1,0)))</f>
        <v>8.9134590976556058E-2</v>
      </c>
      <c r="H59" s="162">
        <v>3767572</v>
      </c>
      <c r="I59" s="45">
        <v>0.68309446485580139</v>
      </c>
      <c r="J59" s="172">
        <v>1747876</v>
      </c>
      <c r="K59" s="46">
        <v>0.31690553514419861</v>
      </c>
      <c r="L59" s="187">
        <f t="shared" si="7"/>
        <v>5515448</v>
      </c>
      <c r="M59" s="47">
        <f>IF(ISBLANK(L59),"  ",IF(L80&gt;0,L59/L80,IF(L59&gt;0,1,0)))</f>
        <v>0.12452873877869886</v>
      </c>
      <c r="N59" s="24"/>
    </row>
    <row r="60" spans="1:14" s="64" customFormat="1" ht="15" customHeight="1" x14ac:dyDescent="0.25">
      <c r="A60" s="70" t="s">
        <v>53</v>
      </c>
      <c r="B60" s="202">
        <v>13419508</v>
      </c>
      <c r="C60" s="69">
        <v>0.82935843682822674</v>
      </c>
      <c r="D60" s="176">
        <v>2761081</v>
      </c>
      <c r="E60" s="62">
        <v>0.18471801324444828</v>
      </c>
      <c r="F60" s="189">
        <f>F59+F57+F56+F55+F54+F58</f>
        <v>16180589</v>
      </c>
      <c r="G60" s="61">
        <f>IF(ISBLANK(F60),"  ",IF(F80&gt;0,F60/F80,IF(F60&gt;0,1,0)))</f>
        <v>0.36149819326741495</v>
      </c>
      <c r="H60" s="202">
        <v>14947546</v>
      </c>
      <c r="I60" s="69">
        <v>0.89530806708569566</v>
      </c>
      <c r="J60" s="176">
        <v>1747876</v>
      </c>
      <c r="K60" s="62">
        <v>0.10469193291430429</v>
      </c>
      <c r="L60" s="187">
        <f t="shared" si="7"/>
        <v>16695422</v>
      </c>
      <c r="M60" s="61">
        <f>IF(ISBLANK(L60),"  ",IF(L80&gt;0,L60/L80,IF(L60&gt;0,1,0)))</f>
        <v>0.37695212520145999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765870</v>
      </c>
      <c r="E64" s="46">
        <v>1</v>
      </c>
      <c r="F64" s="183">
        <f t="shared" si="8"/>
        <v>765870</v>
      </c>
      <c r="G64" s="47">
        <f>IF(ISBLANK(F64),"  ",IF(F80&gt;0,F64/F80,IF(F64&gt;0,1,0)))</f>
        <v>1.7110663973834025E-2</v>
      </c>
      <c r="H64" s="160">
        <v>0</v>
      </c>
      <c r="I64" s="45">
        <v>0</v>
      </c>
      <c r="J64" s="171">
        <v>1069127</v>
      </c>
      <c r="K64" s="46">
        <v>1</v>
      </c>
      <c r="L64" s="183">
        <f t="shared" si="7"/>
        <v>1069127</v>
      </c>
      <c r="M64" s="47">
        <f>IF(ISBLANK(L64),"  ",IF(L80&gt;0,L64/L80,IF(L64&gt;0,1,0)))</f>
        <v>2.4138934299490083E-2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2062657</v>
      </c>
      <c r="E67" s="46">
        <v>1</v>
      </c>
      <c r="F67" s="182">
        <f t="shared" si="8"/>
        <v>2062657</v>
      </c>
      <c r="G67" s="47">
        <f>IF(ISBLANK(F67),"  ",IF(F80&gt;0,F67/F80,IF(F67&gt;0,1,0)))</f>
        <v>4.6082795801215048E-2</v>
      </c>
      <c r="H67" s="197">
        <v>0</v>
      </c>
      <c r="I67" s="45">
        <v>0</v>
      </c>
      <c r="J67" s="172">
        <v>2911000</v>
      </c>
      <c r="K67" s="46">
        <v>1</v>
      </c>
      <c r="L67" s="182">
        <f t="shared" si="7"/>
        <v>2911000</v>
      </c>
      <c r="M67" s="47">
        <f>IF(ISBLANK(L67),"  ",IF(L80&gt;0,L67/L80,IF(L67&gt;0,1,0)))</f>
        <v>6.5725061424709713E-2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12410</v>
      </c>
      <c r="E69" s="46">
        <v>1</v>
      </c>
      <c r="F69" s="182">
        <f t="shared" si="8"/>
        <v>12410</v>
      </c>
      <c r="G69" s="47">
        <f>IF(ISBLANK(F69),"  ",IF(F80&gt;0,F69/F80,IF(F69&gt;0,1,0)))</f>
        <v>2.7725768069682876E-4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13419508</v>
      </c>
      <c r="C71" s="69">
        <v>0.70549061100565746</v>
      </c>
      <c r="D71" s="176">
        <v>5602018</v>
      </c>
      <c r="E71" s="62">
        <v>0.37477844189273612</v>
      </c>
      <c r="F71" s="166">
        <f>F70+F69+F68+F67+F66+F65+F64+F63+F62+F61+F60</f>
        <v>19021526</v>
      </c>
      <c r="G71" s="61">
        <f>IF(ISBLANK(F71),"  ",IF(F80&gt;0,F71/F80,IF(F71&gt;0,1,0)))</f>
        <v>0.42496891072316084</v>
      </c>
      <c r="H71" s="166">
        <v>14947546</v>
      </c>
      <c r="I71" s="69">
        <v>0.72295763464370399</v>
      </c>
      <c r="J71" s="176">
        <v>5728003</v>
      </c>
      <c r="K71" s="62">
        <v>0.27704236535629601</v>
      </c>
      <c r="L71" s="166">
        <f>L70+L69+L68+L67+L66+L65+L64+L63+L62+L61+L60</f>
        <v>20675549</v>
      </c>
      <c r="M71" s="61">
        <f>IF(ISBLANK(L71),"  ",IF(L80&gt;0,L71/L80,IF(L71&gt;0,1,0)))</f>
        <v>0.46681612092565977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4850601</v>
      </c>
      <c r="E76" s="42">
        <v>1</v>
      </c>
      <c r="F76" s="181">
        <f>D76+B76</f>
        <v>4850601</v>
      </c>
      <c r="G76" s="43">
        <f>IF(ISBLANK(F76),"  ",IF(F80&gt;0,F76/F80,IF(F76&gt;0,1,0)))</f>
        <v>0.10836957157499744</v>
      </c>
      <c r="H76" s="196">
        <v>0</v>
      </c>
      <c r="I76" s="41">
        <v>0</v>
      </c>
      <c r="J76" s="175">
        <v>4850601</v>
      </c>
      <c r="K76" s="42">
        <v>1</v>
      </c>
      <c r="L76" s="181">
        <f>J76+H76</f>
        <v>4850601</v>
      </c>
      <c r="M76" s="43">
        <f>IF(ISBLANK(L76),"  ",IF(L80&gt;0,L76/L80,IF(L76&gt;0,1,0)))</f>
        <v>0.1095177082348878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12226159</v>
      </c>
      <c r="E77" s="46">
        <v>1</v>
      </c>
      <c r="F77" s="182">
        <f>D77+B77</f>
        <v>12226159</v>
      </c>
      <c r="G77" s="47">
        <f>IF(ISBLANK(F77),"  ",IF(F80&gt;0,F77/F80,IF(F77&gt;0,1,0)))</f>
        <v>0.27315040194767598</v>
      </c>
      <c r="H77" s="197">
        <v>0</v>
      </c>
      <c r="I77" s="45">
        <v>0</v>
      </c>
      <c r="J77" s="172">
        <v>11406405</v>
      </c>
      <c r="K77" s="46">
        <v>1</v>
      </c>
      <c r="L77" s="182">
        <f>J77+H77</f>
        <v>11406405</v>
      </c>
      <c r="M77" s="47">
        <f>IF(ISBLANK(L77),"  ",IF(L80&gt;0,L77/L80,IF(L77&gt;0,1,0)))</f>
        <v>0.25753578469945587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17076760</v>
      </c>
      <c r="E78" s="62">
        <v>1</v>
      </c>
      <c r="F78" s="191">
        <f>F77+F76+F75+F74+F73</f>
        <v>17076760</v>
      </c>
      <c r="G78" s="61">
        <f>IF(ISBLANK(F78),"  ",IF(F80&gt;0,F78/F80,IF(F78&gt;0,1,0)))</f>
        <v>0.38151997352267347</v>
      </c>
      <c r="H78" s="167">
        <v>0</v>
      </c>
      <c r="I78" s="69">
        <v>0</v>
      </c>
      <c r="J78" s="177">
        <v>16257006</v>
      </c>
      <c r="K78" s="62">
        <v>1</v>
      </c>
      <c r="L78" s="191">
        <f>L77+L76+L75+L74+L73</f>
        <v>16257006</v>
      </c>
      <c r="M78" s="61">
        <f>IF(ISBLANK(L78),"  ",IF(L80&gt;0,L78/L80,IF(L78&gt;0,1,0)))</f>
        <v>0.36705349293434369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22081028</v>
      </c>
      <c r="C80" s="82">
        <v>0.49332269223865716</v>
      </c>
      <c r="D80" s="168">
        <v>22678778</v>
      </c>
      <c r="E80" s="83">
        <v>0.5066773077613429</v>
      </c>
      <c r="F80" s="168">
        <f>F78+F71+F50+F43+F52+F51+F79</f>
        <v>44759806</v>
      </c>
      <c r="G80" s="84">
        <f>IF(ISBLANK(F80),"  ",IF(F80&gt;0,F80/F80,IF(F80&gt;0,1,0)))</f>
        <v>1</v>
      </c>
      <c r="H80" s="168">
        <v>22305554.399999999</v>
      </c>
      <c r="I80" s="82">
        <v>0.5036186647379608</v>
      </c>
      <c r="J80" s="168">
        <v>21985009</v>
      </c>
      <c r="K80" s="83">
        <v>0.49638133526203915</v>
      </c>
      <c r="L80" s="168">
        <f>L78+L71+L50+L43+L52+L51+L79</f>
        <v>44290563.399999999</v>
      </c>
      <c r="M80" s="84">
        <f>IF(ISBLANK(L80),"  ",IF(L80&gt;0,L80/L80,IF(L80&gt;0,1,0)))</f>
        <v>1</v>
      </c>
    </row>
    <row r="81" spans="1:17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7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7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</row>
    <row r="89" spans="1:17" x14ac:dyDescent="0.2">
      <c r="Q89" s="100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83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B43" sqref="B43:E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116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5158497</v>
      </c>
      <c r="C13" s="41">
        <v>1</v>
      </c>
      <c r="D13" s="169">
        <v>0</v>
      </c>
      <c r="E13" s="42">
        <v>0</v>
      </c>
      <c r="F13" s="178">
        <f>D13+B13</f>
        <v>5158497</v>
      </c>
      <c r="G13" s="43">
        <f>IF(ISBLANK(F13),"  ",IF(F80&gt;0,F13/F80,IF(F13&gt;0,1,0)))</f>
        <v>0.12382583823912138</v>
      </c>
      <c r="H13" s="158">
        <v>5812438</v>
      </c>
      <c r="I13" s="41">
        <v>1</v>
      </c>
      <c r="J13" s="169">
        <v>0</v>
      </c>
      <c r="K13" s="42">
        <v>0</v>
      </c>
      <c r="L13" s="178">
        <f t="shared" ref="L13:L34" si="0">J13+H13</f>
        <v>5812438</v>
      </c>
      <c r="M13" s="44">
        <f>IF(ISBLANK(L13),"  ",IF(L80&gt;0,L13/L80,IF(L13&gt;0,1,0)))</f>
        <v>8.3086672281027008E-2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162060</v>
      </c>
      <c r="C15" s="48">
        <v>1</v>
      </c>
      <c r="D15" s="172">
        <v>0</v>
      </c>
      <c r="E15" s="49">
        <v>0</v>
      </c>
      <c r="F15" s="180">
        <f>D15+B15</f>
        <v>162060</v>
      </c>
      <c r="G15" s="50">
        <f>IF(ISBLANK(F15),"  ",IF(F80&gt;0,F15/F80,IF(F15&gt;0,1,0)))</f>
        <v>3.8901283348680847E-3</v>
      </c>
      <c r="H15" s="162">
        <v>163377</v>
      </c>
      <c r="I15" s="48">
        <v>1</v>
      </c>
      <c r="J15" s="172">
        <v>0</v>
      </c>
      <c r="K15" s="49">
        <v>0</v>
      </c>
      <c r="L15" s="180">
        <f t="shared" si="0"/>
        <v>163377</v>
      </c>
      <c r="M15" s="50">
        <f>IF(ISBLANK(L15),"  ",IF(L80&gt;0,L15/L80,IF(L15&gt;0,1,0)))</f>
        <v>2.3354143747008312E-3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162060</v>
      </c>
      <c r="C17" s="45">
        <v>1</v>
      </c>
      <c r="D17" s="172">
        <v>0</v>
      </c>
      <c r="E17" s="42">
        <v>0</v>
      </c>
      <c r="F17" s="182">
        <f t="shared" si="1"/>
        <v>162060</v>
      </c>
      <c r="G17" s="47">
        <f>IF(ISBLANK(F17),"  ",IF(F80&gt;0,F17/F80,IF(F17&gt;0,1,0)))</f>
        <v>3.8901283348680847E-3</v>
      </c>
      <c r="H17" s="197">
        <v>163377</v>
      </c>
      <c r="I17" s="45">
        <v>1</v>
      </c>
      <c r="J17" s="172">
        <v>0</v>
      </c>
      <c r="K17" s="46">
        <v>0</v>
      </c>
      <c r="L17" s="182">
        <f t="shared" si="0"/>
        <v>163377</v>
      </c>
      <c r="M17" s="47">
        <f>IF(ISBLANK(L17),"  ",IF(L80&gt;0,L17/L80,IF(L17&gt;0,1,0)))</f>
        <v>2.3354143747008312E-3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5320557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5320557</v>
      </c>
      <c r="G43" s="61">
        <f>IF(ISBLANK(F43),"  ",IF(F80&gt;0,F43/F80,IF(F43&gt;0,1,0)))</f>
        <v>0.12771596657398948</v>
      </c>
      <c r="H43" s="161">
        <v>5975815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5975815</v>
      </c>
      <c r="M43" s="61">
        <f>IF(ISBLANK(L43),"  ",IF(L80&gt;0,L43/L80,IF(L43&gt;0,1,0)))</f>
        <v>8.5422086655727841E-2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5298467</v>
      </c>
      <c r="C54" s="41">
        <v>1</v>
      </c>
      <c r="D54" s="175">
        <v>0</v>
      </c>
      <c r="E54" s="42">
        <v>0</v>
      </c>
      <c r="F54" s="186">
        <f t="shared" ref="F54:F59" si="6">D54+B54</f>
        <v>5298467</v>
      </c>
      <c r="G54" s="43">
        <f>IF(ISBLANK(F54),"  ",IF(F80&gt;0,F54/F80,IF(F54&gt;0,1,0)))</f>
        <v>0.12718571274875662</v>
      </c>
      <c r="H54" s="165">
        <v>6303021</v>
      </c>
      <c r="I54" s="41">
        <v>1</v>
      </c>
      <c r="J54" s="175">
        <v>0</v>
      </c>
      <c r="K54" s="42">
        <v>0</v>
      </c>
      <c r="L54" s="186">
        <f t="shared" ref="L54:L70" si="7">J54+H54</f>
        <v>6303021</v>
      </c>
      <c r="M54" s="43">
        <f>IF(ISBLANK(L54),"  ",IF(L80&gt;0,L54/L80,IF(L54&gt;0,1,0)))</f>
        <v>9.0099376579574897E-2</v>
      </c>
      <c r="N54" s="24"/>
    </row>
    <row r="55" spans="1:14" ht="15" customHeight="1" x14ac:dyDescent="0.2">
      <c r="A55" s="30" t="s">
        <v>48</v>
      </c>
      <c r="B55" s="162">
        <v>270741</v>
      </c>
      <c r="C55" s="45">
        <v>1</v>
      </c>
      <c r="D55" s="172">
        <v>0</v>
      </c>
      <c r="E55" s="46">
        <v>0</v>
      </c>
      <c r="F55" s="187">
        <f t="shared" si="6"/>
        <v>270741</v>
      </c>
      <c r="G55" s="47">
        <f>IF(ISBLANK(F55),"  ",IF(F80&gt;0,F55/F80,IF(F55&gt;0,1,0)))</f>
        <v>6.4989339473683835E-3</v>
      </c>
      <c r="H55" s="162">
        <v>406857</v>
      </c>
      <c r="I55" s="45">
        <v>1</v>
      </c>
      <c r="J55" s="172">
        <v>0</v>
      </c>
      <c r="K55" s="46">
        <v>0</v>
      </c>
      <c r="L55" s="187">
        <f t="shared" si="7"/>
        <v>406857</v>
      </c>
      <c r="M55" s="47">
        <f>IF(ISBLANK(L55),"  ",IF(L80&gt;0,L55/L80,IF(L55&gt;0,1,0)))</f>
        <v>5.8158717949751563E-3</v>
      </c>
      <c r="N55" s="24"/>
    </row>
    <row r="56" spans="1:14" ht="15" customHeight="1" x14ac:dyDescent="0.2">
      <c r="A56" s="74" t="s">
        <v>49</v>
      </c>
      <c r="B56" s="201">
        <v>219809</v>
      </c>
      <c r="C56" s="45">
        <v>1</v>
      </c>
      <c r="D56" s="206">
        <v>0</v>
      </c>
      <c r="E56" s="46">
        <v>0</v>
      </c>
      <c r="F56" s="188">
        <f t="shared" si="6"/>
        <v>219809</v>
      </c>
      <c r="G56" s="47">
        <f>IF(ISBLANK(F56),"  ",IF(F80&gt;0,F56/F80,IF(F56&gt;0,1,0)))</f>
        <v>5.2763496184068791E-3</v>
      </c>
      <c r="H56" s="201">
        <v>550318</v>
      </c>
      <c r="I56" s="45">
        <v>1</v>
      </c>
      <c r="J56" s="206">
        <v>0</v>
      </c>
      <c r="K56" s="46">
        <v>0</v>
      </c>
      <c r="L56" s="188">
        <f t="shared" si="7"/>
        <v>550318</v>
      </c>
      <c r="M56" s="47">
        <f>IF(ISBLANK(L56),"  ",IF(L80&gt;0,L56/L80,IF(L56&gt;0,1,0)))</f>
        <v>7.8665942443343437E-3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267802</v>
      </c>
      <c r="E58" s="46">
        <v>1</v>
      </c>
      <c r="F58" s="188">
        <f t="shared" si="6"/>
        <v>267802</v>
      </c>
      <c r="G58" s="47">
        <f>IF(ISBLANK(F58),"  ",IF(F80&gt;0,F58/F80,IF(F58&gt;0,1,0)))</f>
        <v>6.4283854642375841E-3</v>
      </c>
      <c r="H58" s="201">
        <v>0</v>
      </c>
      <c r="I58" s="45">
        <v>0</v>
      </c>
      <c r="J58" s="206">
        <v>332862</v>
      </c>
      <c r="K58" s="46">
        <v>1</v>
      </c>
      <c r="L58" s="188">
        <f t="shared" si="7"/>
        <v>332862</v>
      </c>
      <c r="M58" s="47">
        <f>IF(ISBLANK(L58),"  ",IF(L80&gt;0,L58/L80,IF(L58&gt;0,1,0)))</f>
        <v>4.7581403722168243E-3</v>
      </c>
      <c r="N58" s="24"/>
    </row>
    <row r="59" spans="1:14" ht="15" customHeight="1" x14ac:dyDescent="0.2">
      <c r="A59" s="30" t="s">
        <v>52</v>
      </c>
      <c r="B59" s="162">
        <v>1273394</v>
      </c>
      <c r="C59" s="45">
        <v>0.722807188826463</v>
      </c>
      <c r="D59" s="172">
        <v>488340</v>
      </c>
      <c r="E59" s="46">
        <v>0.25147794920386429</v>
      </c>
      <c r="F59" s="187">
        <f t="shared" si="6"/>
        <v>1761734</v>
      </c>
      <c r="G59" s="47">
        <f>IF(ISBLANK(F59),"  ",IF(F80&gt;0,F59/F80,IF(F59&gt;0,1,0)))</f>
        <v>4.2289098802298475E-2</v>
      </c>
      <c r="H59" s="162">
        <v>1941880</v>
      </c>
      <c r="I59" s="45">
        <v>0.70193524879756342</v>
      </c>
      <c r="J59" s="172">
        <v>824586</v>
      </c>
      <c r="K59" s="46">
        <v>0.29806475120243658</v>
      </c>
      <c r="L59" s="187">
        <f t="shared" si="7"/>
        <v>2766466</v>
      </c>
      <c r="M59" s="47">
        <f>IF(ISBLANK(L59),"  ",IF(L80&gt;0,L59/L80,IF(L59&gt;0,1,0)))</f>
        <v>3.9545618193020493E-2</v>
      </c>
      <c r="N59" s="24"/>
    </row>
    <row r="60" spans="1:14" s="64" customFormat="1" ht="15" customHeight="1" x14ac:dyDescent="0.25">
      <c r="A60" s="70" t="s">
        <v>53</v>
      </c>
      <c r="B60" s="202">
        <v>7062411</v>
      </c>
      <c r="C60" s="69">
        <v>0.90328875432576849</v>
      </c>
      <c r="D60" s="176">
        <v>756142</v>
      </c>
      <c r="E60" s="62">
        <v>8.2170805805124841E-2</v>
      </c>
      <c r="F60" s="189">
        <f>F59+F57+F56+F55+F54+F58</f>
        <v>7818553</v>
      </c>
      <c r="G60" s="61">
        <f>IF(ISBLANK(F60),"  ",IF(F80&gt;0,F60/F80,IF(F60&gt;0,1,0)))</f>
        <v>0.18767848058106792</v>
      </c>
      <c r="H60" s="202">
        <v>9202076</v>
      </c>
      <c r="I60" s="69">
        <v>0.88827208663255186</v>
      </c>
      <c r="J60" s="176">
        <v>1157448</v>
      </c>
      <c r="K60" s="62">
        <v>0.11172791336744815</v>
      </c>
      <c r="L60" s="187">
        <f t="shared" si="7"/>
        <v>10359524</v>
      </c>
      <c r="M60" s="61">
        <f>IF(ISBLANK(L60),"  ",IF(L80&gt;0,L60/L80,IF(L60&gt;0,1,0)))</f>
        <v>0.14808560118412173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1504958</v>
      </c>
      <c r="E64" s="46">
        <v>1</v>
      </c>
      <c r="F64" s="183">
        <f t="shared" si="8"/>
        <v>1504958</v>
      </c>
      <c r="G64" s="47">
        <f>IF(ISBLANK(F64),"  ",IF(F80&gt;0,F64/F80,IF(F64&gt;0,1,0)))</f>
        <v>3.6125384169976571E-2</v>
      </c>
      <c r="H64" s="160">
        <v>0</v>
      </c>
      <c r="I64" s="45">
        <v>0</v>
      </c>
      <c r="J64" s="171">
        <v>3487641</v>
      </c>
      <c r="K64" s="46">
        <v>1</v>
      </c>
      <c r="L64" s="183">
        <f t="shared" si="7"/>
        <v>3487641</v>
      </c>
      <c r="M64" s="47">
        <f>IF(ISBLANK(L64),"  ",IF(L80&gt;0,L64/L80,IF(L64&gt;0,1,0)))</f>
        <v>4.9854550672346669E-2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145231</v>
      </c>
      <c r="E67" s="46">
        <v>1</v>
      </c>
      <c r="F67" s="182">
        <f t="shared" si="8"/>
        <v>145231</v>
      </c>
      <c r="G67" s="47">
        <f>IF(ISBLANK(F67),"  ",IF(F80&gt;0,F67/F80,IF(F67&gt;0,1,0)))</f>
        <v>3.4861608552463706E-3</v>
      </c>
      <c r="H67" s="197">
        <v>0</v>
      </c>
      <c r="I67" s="45">
        <v>0</v>
      </c>
      <c r="J67" s="172">
        <v>840280</v>
      </c>
      <c r="K67" s="46">
        <v>1</v>
      </c>
      <c r="L67" s="182">
        <f t="shared" si="7"/>
        <v>840280</v>
      </c>
      <c r="M67" s="47">
        <f>IF(ISBLANK(L67),"  ",IF(L80&gt;0,L67/L80,IF(L67&gt;0,1,0)))</f>
        <v>1.2011494829588097E-2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25142</v>
      </c>
      <c r="E69" s="46">
        <v>1</v>
      </c>
      <c r="F69" s="182">
        <f t="shared" si="8"/>
        <v>25142</v>
      </c>
      <c r="G69" s="47">
        <f>IF(ISBLANK(F69),"  ",IF(F80&gt;0,F69/F80,IF(F69&gt;0,1,0)))</f>
        <v>6.0351478832070459E-4</v>
      </c>
      <c r="H69" s="197">
        <v>0</v>
      </c>
      <c r="I69" s="45">
        <v>0</v>
      </c>
      <c r="J69" s="172">
        <v>551532</v>
      </c>
      <c r="K69" s="46">
        <v>1</v>
      </c>
      <c r="L69" s="182">
        <f t="shared" si="7"/>
        <v>551532</v>
      </c>
      <c r="M69" s="47">
        <f>IF(ISBLANK(L69),"  ",IF(L80&gt;0,L69/L80,IF(L69&gt;0,1,0)))</f>
        <v>7.8839479296810375E-3</v>
      </c>
      <c r="N69" s="24"/>
    </row>
    <row r="70" spans="1:14" ht="15" customHeight="1" x14ac:dyDescent="0.2">
      <c r="A70" s="67" t="s">
        <v>63</v>
      </c>
      <c r="B70" s="197">
        <v>33100</v>
      </c>
      <c r="C70" s="45">
        <v>1</v>
      </c>
      <c r="D70" s="172">
        <v>0</v>
      </c>
      <c r="E70" s="46">
        <v>0</v>
      </c>
      <c r="F70" s="182">
        <f t="shared" si="8"/>
        <v>33100</v>
      </c>
      <c r="G70" s="47">
        <f>IF(ISBLANK(F70),"  ",IF(F80&gt;0,F70/F80,IF(F70&gt;0,1,0)))</f>
        <v>7.9454058919001366E-4</v>
      </c>
      <c r="H70" s="197">
        <v>806762</v>
      </c>
      <c r="I70" s="45">
        <v>1</v>
      </c>
      <c r="J70" s="172">
        <v>0</v>
      </c>
      <c r="K70" s="46">
        <v>0</v>
      </c>
      <c r="L70" s="182">
        <f t="shared" si="7"/>
        <v>806762</v>
      </c>
      <c r="M70" s="47">
        <f>IF(ISBLANK(L70),"  ",IF(L80&gt;0,L70/L80,IF(L70&gt;0,1,0)))</f>
        <v>1.1532367296268092E-2</v>
      </c>
      <c r="N70" s="24"/>
    </row>
    <row r="71" spans="1:14" s="64" customFormat="1" ht="15" customHeight="1" x14ac:dyDescent="0.25">
      <c r="A71" s="78" t="s">
        <v>64</v>
      </c>
      <c r="B71" s="166">
        <v>7095511</v>
      </c>
      <c r="C71" s="69">
        <v>0.74478040479547358</v>
      </c>
      <c r="D71" s="176">
        <v>2431473</v>
      </c>
      <c r="E71" s="62">
        <v>0.24293259617150362</v>
      </c>
      <c r="F71" s="166">
        <f>F70+F69+F68+F67+F66+F65+F64+F63+F62+F61+F60</f>
        <v>9526984</v>
      </c>
      <c r="G71" s="61">
        <f>IF(ISBLANK(F71),"  ",IF(F80&gt;0,F71/F80,IF(F71&gt;0,1,0)))</f>
        <v>0.22868808098380161</v>
      </c>
      <c r="H71" s="166">
        <v>10008838</v>
      </c>
      <c r="I71" s="69">
        <v>0.62376921374578009</v>
      </c>
      <c r="J71" s="176">
        <v>6036901</v>
      </c>
      <c r="K71" s="62">
        <v>0.37623078625421991</v>
      </c>
      <c r="L71" s="166">
        <f>L70+L69+L68+L67+L66+L65+L64+L63+L62+L61+L60</f>
        <v>16045739</v>
      </c>
      <c r="M71" s="61">
        <f>IF(ISBLANK(L71),"  ",IF(L80&gt;0,L71/L80,IF(L71&gt;0,1,0)))</f>
        <v>0.22936796191200562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14577048</v>
      </c>
      <c r="E73" s="42">
        <v>1</v>
      </c>
      <c r="F73" s="181">
        <f>D73+B73</f>
        <v>14577048</v>
      </c>
      <c r="G73" s="43">
        <f>IF(ISBLANK(F73),"  ",IF(F80&gt;0,F73/F80,IF(F73&gt;0,1,0)))</f>
        <v>0.34991106666377975</v>
      </c>
      <c r="H73" s="196">
        <v>0</v>
      </c>
      <c r="I73" s="41">
        <v>0</v>
      </c>
      <c r="J73" s="175">
        <v>32546103</v>
      </c>
      <c r="K73" s="42">
        <v>1</v>
      </c>
      <c r="L73" s="181">
        <f>J73+H73</f>
        <v>32546103</v>
      </c>
      <c r="M73" s="43">
        <f>IF(ISBLANK(L73),"  ",IF(L80&gt;0,L73/L80,IF(L73&gt;0,1,0)))</f>
        <v>0.46523462168294094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7844648</v>
      </c>
      <c r="E76" s="42">
        <v>1</v>
      </c>
      <c r="F76" s="181">
        <f>D76+B76</f>
        <v>7844648</v>
      </c>
      <c r="G76" s="43">
        <f>IF(ISBLANK(F76),"  ",IF(F80&gt;0,F76/F80,IF(F76&gt;0,1,0)))</f>
        <v>0.18830487141716803</v>
      </c>
      <c r="H76" s="196">
        <v>0</v>
      </c>
      <c r="I76" s="41">
        <v>0</v>
      </c>
      <c r="J76" s="175">
        <v>7300000</v>
      </c>
      <c r="K76" s="42">
        <v>1</v>
      </c>
      <c r="L76" s="181">
        <f>J76+H76</f>
        <v>7300000</v>
      </c>
      <c r="M76" s="43">
        <f>IF(ISBLANK(L76),"  ",IF(L80&gt;0,L76/L80,IF(L76&gt;0,1,0)))</f>
        <v>0.10435082621982328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4390057</v>
      </c>
      <c r="E77" s="46">
        <v>1</v>
      </c>
      <c r="F77" s="182">
        <f>D77+B77</f>
        <v>4390057</v>
      </c>
      <c r="G77" s="47">
        <f>IF(ISBLANK(F77),"  ",IF(F80&gt;0,F77/F80,IF(F77&gt;0,1,0)))</f>
        <v>0.10538001436126114</v>
      </c>
      <c r="H77" s="197">
        <v>0</v>
      </c>
      <c r="I77" s="45">
        <v>0</v>
      </c>
      <c r="J77" s="172">
        <v>8088665</v>
      </c>
      <c r="K77" s="46">
        <v>1</v>
      </c>
      <c r="L77" s="182">
        <f>J77+H77</f>
        <v>8088665</v>
      </c>
      <c r="M77" s="47">
        <f>IF(ISBLANK(L77),"  ",IF(L80&gt;0,L77/L80,IF(L77&gt;0,1,0)))</f>
        <v>0.11562450352950231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26811753</v>
      </c>
      <c r="E78" s="62">
        <v>1</v>
      </c>
      <c r="F78" s="191">
        <f>F77+F76+F75+F74+F73</f>
        <v>26811753</v>
      </c>
      <c r="G78" s="61">
        <f>IF(ISBLANK(F78),"  ",IF(F80&gt;0,F78/F80,IF(F78&gt;0,1,0)))</f>
        <v>0.64359595244220891</v>
      </c>
      <c r="H78" s="167">
        <v>0</v>
      </c>
      <c r="I78" s="69">
        <v>0</v>
      </c>
      <c r="J78" s="177">
        <v>47934768</v>
      </c>
      <c r="K78" s="62">
        <v>1</v>
      </c>
      <c r="L78" s="191">
        <f>L77+L76+L75+L74+L73</f>
        <v>47934768</v>
      </c>
      <c r="M78" s="61">
        <f>IF(ISBLANK(L78),"  ",IF(L80&gt;0,L78/L80,IF(L78&gt;0,1,0)))</f>
        <v>0.6852099514322666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12416068</v>
      </c>
      <c r="C80" s="82">
        <v>0.29803836810100526</v>
      </c>
      <c r="D80" s="168">
        <v>29243226</v>
      </c>
      <c r="E80" s="83">
        <v>0.70196163189899474</v>
      </c>
      <c r="F80" s="168">
        <f>F78+F71+F50+F43+F52+F51+F79</f>
        <v>41659294</v>
      </c>
      <c r="G80" s="84">
        <f>IF(ISBLANK(F80),"  ",IF(F80&gt;0,F80/F80,IF(F80&gt;0,1,0)))</f>
        <v>1</v>
      </c>
      <c r="H80" s="168">
        <v>15984653</v>
      </c>
      <c r="I80" s="82">
        <v>0.22849475991605162</v>
      </c>
      <c r="J80" s="168">
        <v>53971669</v>
      </c>
      <c r="K80" s="83">
        <v>0.77150524008394838</v>
      </c>
      <c r="L80" s="168">
        <f>L78+L71+L50+L43+L52+L51+L79</f>
        <v>69956322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83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B43" sqref="B43:E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77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3735319</v>
      </c>
      <c r="C13" s="41">
        <v>1</v>
      </c>
      <c r="D13" s="169">
        <v>0</v>
      </c>
      <c r="E13" s="42">
        <v>0</v>
      </c>
      <c r="F13" s="178">
        <f>D13+B13</f>
        <v>3735319</v>
      </c>
      <c r="G13" s="43">
        <f>IF(ISBLANK(F13),"  ",IF(F80&gt;0,F13/F80,IF(F13&gt;0,1,0)))</f>
        <v>0.11913714037677225</v>
      </c>
      <c r="H13" s="158">
        <v>4927259</v>
      </c>
      <c r="I13" s="41">
        <v>1</v>
      </c>
      <c r="J13" s="169">
        <v>0</v>
      </c>
      <c r="K13" s="42">
        <v>0</v>
      </c>
      <c r="L13" s="178">
        <f t="shared" ref="L13:L34" si="0">J13+H13</f>
        <v>4927259</v>
      </c>
      <c r="M13" s="44">
        <f>IF(ISBLANK(L13),"  ",IF(L80&gt;0,L13/L80,IF(L13&gt;0,1,0)))</f>
        <v>0.1820813438441504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172939</v>
      </c>
      <c r="C15" s="48">
        <v>1</v>
      </c>
      <c r="D15" s="172">
        <v>0</v>
      </c>
      <c r="E15" s="49">
        <v>0</v>
      </c>
      <c r="F15" s="180">
        <f>D15+B15</f>
        <v>172939</v>
      </c>
      <c r="G15" s="50">
        <f>IF(ISBLANK(F15),"  ",IF(F80&gt;0,F15/F80,IF(F15&gt;0,1,0)))</f>
        <v>5.5158496288050946E-3</v>
      </c>
      <c r="H15" s="162">
        <v>174344</v>
      </c>
      <c r="I15" s="48">
        <v>1</v>
      </c>
      <c r="J15" s="172">
        <v>0</v>
      </c>
      <c r="K15" s="49">
        <v>0</v>
      </c>
      <c r="L15" s="180">
        <f t="shared" si="0"/>
        <v>174344</v>
      </c>
      <c r="M15" s="50">
        <f>IF(ISBLANK(L15),"  ",IF(L80&gt;0,L15/L80,IF(L15&gt;0,1,0)))</f>
        <v>6.4426874680556792E-3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172939</v>
      </c>
      <c r="C17" s="45">
        <v>1</v>
      </c>
      <c r="D17" s="172">
        <v>0</v>
      </c>
      <c r="E17" s="42">
        <v>0</v>
      </c>
      <c r="F17" s="182">
        <f t="shared" si="1"/>
        <v>172939</v>
      </c>
      <c r="G17" s="47">
        <f>IF(ISBLANK(F17),"  ",IF(F80&gt;0,F17/F80,IF(F17&gt;0,1,0)))</f>
        <v>5.5158496288050946E-3</v>
      </c>
      <c r="H17" s="197">
        <v>174344</v>
      </c>
      <c r="I17" s="45">
        <v>1</v>
      </c>
      <c r="J17" s="172">
        <v>0</v>
      </c>
      <c r="K17" s="46">
        <v>0</v>
      </c>
      <c r="L17" s="182">
        <f t="shared" si="0"/>
        <v>174344</v>
      </c>
      <c r="M17" s="47">
        <f>IF(ISBLANK(L17),"  ",IF(L80&gt;0,L17/L80,IF(L17&gt;0,1,0)))</f>
        <v>6.4426874680556792E-3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3908258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3908258</v>
      </c>
      <c r="G43" s="61">
        <f>IF(ISBLANK(F43),"  ",IF(F80&gt;0,F43/F80,IF(F43&gt;0,1,0)))</f>
        <v>0.12465299000557735</v>
      </c>
      <c r="H43" s="161">
        <v>5101603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5101603</v>
      </c>
      <c r="M43" s="61">
        <f>IF(ISBLANK(L43),"  ",IF(L80&gt;0,L43/L80,IF(L43&gt;0,1,0)))</f>
        <v>0.18852403131220608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9978381.6999999993</v>
      </c>
      <c r="C54" s="41">
        <v>1</v>
      </c>
      <c r="D54" s="175">
        <v>0</v>
      </c>
      <c r="E54" s="42">
        <v>0</v>
      </c>
      <c r="F54" s="186">
        <f t="shared" ref="F54:F59" si="6">D54+B54</f>
        <v>9978381.6999999993</v>
      </c>
      <c r="G54" s="43">
        <f>IF(ISBLANK(F54),"  ",IF(F80&gt;0,F54/F80,IF(F54&gt;0,1,0)))</f>
        <v>0.31825818928073218</v>
      </c>
      <c r="H54" s="165">
        <v>9879244</v>
      </c>
      <c r="I54" s="41">
        <v>1</v>
      </c>
      <c r="J54" s="175">
        <v>0</v>
      </c>
      <c r="K54" s="42">
        <v>0</v>
      </c>
      <c r="L54" s="186">
        <f t="shared" ref="L54:L70" si="7">J54+H54</f>
        <v>9879244</v>
      </c>
      <c r="M54" s="43">
        <f>IF(ISBLANK(L54),"  ",IF(L80&gt;0,L54/L80,IF(L54&gt;0,1,0)))</f>
        <v>0.36507640935543673</v>
      </c>
      <c r="N54" s="24"/>
    </row>
    <row r="55" spans="1:14" ht="15" customHeight="1" x14ac:dyDescent="0.2">
      <c r="A55" s="30" t="s">
        <v>48</v>
      </c>
      <c r="B55" s="162">
        <v>4276579.25</v>
      </c>
      <c r="C55" s="45">
        <v>1</v>
      </c>
      <c r="D55" s="172">
        <v>0</v>
      </c>
      <c r="E55" s="46">
        <v>0</v>
      </c>
      <c r="F55" s="187">
        <f t="shared" si="6"/>
        <v>4276579.25</v>
      </c>
      <c r="G55" s="47">
        <f>IF(ISBLANK(F55),"  ",IF(F80&gt;0,F55/F80,IF(F55&gt;0,1,0)))</f>
        <v>0.13640051155996086</v>
      </c>
      <c r="H55" s="162">
        <v>4196111</v>
      </c>
      <c r="I55" s="45">
        <v>1</v>
      </c>
      <c r="J55" s="172">
        <v>0</v>
      </c>
      <c r="K55" s="46">
        <v>0</v>
      </c>
      <c r="L55" s="187">
        <f t="shared" si="7"/>
        <v>4196111</v>
      </c>
      <c r="M55" s="47">
        <f>IF(ISBLANK(L55),"  ",IF(L80&gt;0,L55/L80,IF(L55&gt;0,1,0)))</f>
        <v>0.15506258749524265</v>
      </c>
      <c r="N55" s="24"/>
    </row>
    <row r="56" spans="1:14" ht="15" customHeight="1" x14ac:dyDescent="0.2">
      <c r="A56" s="74" t="s">
        <v>49</v>
      </c>
      <c r="B56" s="201">
        <v>206638.3</v>
      </c>
      <c r="C56" s="45">
        <v>1</v>
      </c>
      <c r="D56" s="206">
        <v>0</v>
      </c>
      <c r="E56" s="46">
        <v>0</v>
      </c>
      <c r="F56" s="188">
        <f t="shared" si="6"/>
        <v>206638.3</v>
      </c>
      <c r="G56" s="47">
        <f>IF(ISBLANK(F56),"  ",IF(F80&gt;0,F56/F80,IF(F56&gt;0,1,0)))</f>
        <v>6.5906810514222685E-3</v>
      </c>
      <c r="H56" s="201">
        <v>210695</v>
      </c>
      <c r="I56" s="45">
        <v>1</v>
      </c>
      <c r="J56" s="206">
        <v>0</v>
      </c>
      <c r="K56" s="46">
        <v>0</v>
      </c>
      <c r="L56" s="188">
        <f t="shared" si="7"/>
        <v>210695</v>
      </c>
      <c r="M56" s="47">
        <f>IF(ISBLANK(L56),"  ",IF(L80&gt;0,L56/L80,IF(L56&gt;0,1,0)))</f>
        <v>7.7859980044165059E-3</v>
      </c>
      <c r="N56" s="24"/>
    </row>
    <row r="57" spans="1:14" ht="15" customHeight="1" x14ac:dyDescent="0.2">
      <c r="A57" s="74" t="s">
        <v>50</v>
      </c>
      <c r="B57" s="201">
        <v>196497.5</v>
      </c>
      <c r="C57" s="45">
        <v>1</v>
      </c>
      <c r="D57" s="206">
        <v>0</v>
      </c>
      <c r="E57" s="46">
        <v>0</v>
      </c>
      <c r="F57" s="188">
        <f t="shared" si="6"/>
        <v>196497.5</v>
      </c>
      <c r="G57" s="47">
        <f>IF(ISBLANK(F57),"  ",IF(F80&gt;0,F57/F80,IF(F57&gt;0,1,0)))</f>
        <v>6.2672425678194574E-3</v>
      </c>
      <c r="H57" s="201">
        <v>200521</v>
      </c>
      <c r="I57" s="45">
        <v>1</v>
      </c>
      <c r="J57" s="206">
        <v>0</v>
      </c>
      <c r="K57" s="46">
        <v>0</v>
      </c>
      <c r="L57" s="188">
        <f t="shared" si="7"/>
        <v>200521</v>
      </c>
      <c r="M57" s="47">
        <f>IF(ISBLANK(L57),"  ",IF(L80&gt;0,L57/L80,IF(L57&gt;0,1,0)))</f>
        <v>7.4100292168471117E-3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3468163.08</v>
      </c>
      <c r="C59" s="45">
        <v>0.93275006204930211</v>
      </c>
      <c r="D59" s="172">
        <v>250049.57</v>
      </c>
      <c r="E59" s="46">
        <v>7.6569874992306261E-2</v>
      </c>
      <c r="F59" s="187">
        <f t="shared" si="6"/>
        <v>3718212.65</v>
      </c>
      <c r="G59" s="47">
        <f>IF(ISBLANK(F59),"  ",IF(F80&gt;0,F59/F80,IF(F59&gt;0,1,0)))</f>
        <v>0.118591537278005</v>
      </c>
      <c r="H59" s="162">
        <v>3265639</v>
      </c>
      <c r="I59" s="45">
        <v>0.95130725989435416</v>
      </c>
      <c r="J59" s="172">
        <v>167152</v>
      </c>
      <c r="K59" s="46">
        <v>4.8692740105645817E-2</v>
      </c>
      <c r="L59" s="187">
        <f t="shared" si="7"/>
        <v>3432791</v>
      </c>
      <c r="M59" s="47">
        <f>IF(ISBLANK(L59),"  ",IF(L80&gt;0,L59/L80,IF(L59&gt;0,1,0)))</f>
        <v>0.12685495087960769</v>
      </c>
      <c r="N59" s="24"/>
    </row>
    <row r="60" spans="1:14" s="64" customFormat="1" ht="15" customHeight="1" x14ac:dyDescent="0.25">
      <c r="A60" s="70" t="s">
        <v>53</v>
      </c>
      <c r="B60" s="202">
        <v>18126259.829999998</v>
      </c>
      <c r="C60" s="69">
        <v>0.98639282978115284</v>
      </c>
      <c r="D60" s="176">
        <v>250049.57</v>
      </c>
      <c r="E60" s="62">
        <v>1.4085545968642778E-2</v>
      </c>
      <c r="F60" s="189">
        <f>F59+F57+F56+F55+F54+F58</f>
        <v>18376309.399999999</v>
      </c>
      <c r="G60" s="61">
        <f>IF(ISBLANK(F60),"  ",IF(F80&gt;0,F60/F80,IF(F60&gt;0,1,0)))</f>
        <v>0.58610816173793978</v>
      </c>
      <c r="H60" s="202">
        <v>17752210</v>
      </c>
      <c r="I60" s="69">
        <v>0.99067198932640566</v>
      </c>
      <c r="J60" s="176">
        <v>167152</v>
      </c>
      <c r="K60" s="62">
        <v>9.3280106735942944E-3</v>
      </c>
      <c r="L60" s="187">
        <f t="shared" si="7"/>
        <v>17919362</v>
      </c>
      <c r="M60" s="61">
        <f>IF(ISBLANK(L60),"  ",IF(L80&gt;0,L60/L80,IF(L60&gt;0,1,0)))</f>
        <v>0.66218997495155074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247085.82</v>
      </c>
      <c r="C70" s="45">
        <v>1</v>
      </c>
      <c r="D70" s="172">
        <v>0</v>
      </c>
      <c r="E70" s="46">
        <v>0</v>
      </c>
      <c r="F70" s="182">
        <f t="shared" si="8"/>
        <v>247085.82</v>
      </c>
      <c r="G70" s="47">
        <f>IF(ISBLANK(F70),"  ",IF(F80&gt;0,F70/F80,IF(F70&gt;0,1,0)))</f>
        <v>7.8807453988400684E-3</v>
      </c>
      <c r="H70" s="197">
        <v>72611</v>
      </c>
      <c r="I70" s="45">
        <v>1</v>
      </c>
      <c r="J70" s="172">
        <v>0</v>
      </c>
      <c r="K70" s="46">
        <v>0</v>
      </c>
      <c r="L70" s="182">
        <f t="shared" si="7"/>
        <v>72611</v>
      </c>
      <c r="M70" s="47">
        <f>IF(ISBLANK(L70),"  ",IF(L80&gt;0,L70/L80,IF(L70&gt;0,1,0)))</f>
        <v>2.6832582695303017E-3</v>
      </c>
      <c r="N70" s="24"/>
    </row>
    <row r="71" spans="1:14" s="64" customFormat="1" ht="15" customHeight="1" x14ac:dyDescent="0.25">
      <c r="A71" s="78" t="s">
        <v>64</v>
      </c>
      <c r="B71" s="166">
        <v>18373345.649999999</v>
      </c>
      <c r="C71" s="69">
        <v>0.9865733628564427</v>
      </c>
      <c r="D71" s="176">
        <v>250049.57</v>
      </c>
      <c r="E71" s="62">
        <v>1.402816723937929E-2</v>
      </c>
      <c r="F71" s="166">
        <f>F70+F69+F68+F67+F66+F65+F64+F63+F62+F61+F60</f>
        <v>18623395.219999999</v>
      </c>
      <c r="G71" s="61">
        <f>IF(ISBLANK(F71),"  ",IF(F80&gt;0,F71/F80,IF(F71&gt;0,1,0)))</f>
        <v>0.59398890713677988</v>
      </c>
      <c r="H71" s="166">
        <v>17824821</v>
      </c>
      <c r="I71" s="69">
        <v>0.99070963479102603</v>
      </c>
      <c r="J71" s="176">
        <v>167152</v>
      </c>
      <c r="K71" s="62">
        <v>9.2903652089740239E-3</v>
      </c>
      <c r="L71" s="166">
        <f>L70+L69+L68+L67+L66+L65+L64+L63+L62+L61+L60</f>
        <v>17991973</v>
      </c>
      <c r="M71" s="61">
        <f>IF(ISBLANK(L71),"  ",IF(L80&gt;0,L71/L80,IF(L71&gt;0,1,0)))</f>
        <v>0.66487323322108094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8821449.5</v>
      </c>
      <c r="E77" s="46">
        <v>1</v>
      </c>
      <c r="F77" s="182">
        <f>D77+B77</f>
        <v>8821449.5</v>
      </c>
      <c r="G77" s="47">
        <f>IF(ISBLANK(F77),"  ",IF(F80&gt;0,F77/F80,IF(F77&gt;0,1,0)))</f>
        <v>0.28135810285764279</v>
      </c>
      <c r="H77" s="197">
        <v>0</v>
      </c>
      <c r="I77" s="45">
        <v>0</v>
      </c>
      <c r="J77" s="172">
        <v>3967181</v>
      </c>
      <c r="K77" s="46">
        <v>1</v>
      </c>
      <c r="L77" s="182">
        <f>J77+H77</f>
        <v>3967181</v>
      </c>
      <c r="M77" s="47">
        <f>IF(ISBLANK(L77),"  ",IF(L80&gt;0,L77/L80,IF(L77&gt;0,1,0)))</f>
        <v>0.14660273546671293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8821449.5</v>
      </c>
      <c r="E78" s="62">
        <v>1</v>
      </c>
      <c r="F78" s="191">
        <f>F77+F76+F75+F74+F73</f>
        <v>8821449.5</v>
      </c>
      <c r="G78" s="61">
        <f>IF(ISBLANK(F78),"  ",IF(F80&gt;0,F78/F80,IF(F78&gt;0,1,0)))</f>
        <v>0.28135810285764279</v>
      </c>
      <c r="H78" s="167">
        <v>0</v>
      </c>
      <c r="I78" s="69">
        <v>0</v>
      </c>
      <c r="J78" s="177">
        <v>3967181</v>
      </c>
      <c r="K78" s="62">
        <v>1</v>
      </c>
      <c r="L78" s="191">
        <f>L77+L76+L75+L74+L73</f>
        <v>3967181</v>
      </c>
      <c r="M78" s="61">
        <f>IF(ISBLANK(L78),"  ",IF(L80&gt;0,L78/L80,IF(L78&gt;0,1,0)))</f>
        <v>0.14660273546671293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22281603.649999999</v>
      </c>
      <c r="C80" s="82">
        <v>0.71066662361893351</v>
      </c>
      <c r="D80" s="168">
        <v>9071499.0700000003</v>
      </c>
      <c r="E80" s="83">
        <v>0.28933337638106654</v>
      </c>
      <c r="F80" s="168">
        <f>F78+F71+F50+F43+F52+F51+F79</f>
        <v>31353102.719999999</v>
      </c>
      <c r="G80" s="84">
        <f>IF(ISBLANK(F80),"  ",IF(F80&gt;0,F80/F80,IF(F80&gt;0,1,0)))</f>
        <v>1</v>
      </c>
      <c r="H80" s="168">
        <v>22926424</v>
      </c>
      <c r="I80" s="82">
        <v>0.84722034937899182</v>
      </c>
      <c r="J80" s="168">
        <v>4134333</v>
      </c>
      <c r="K80" s="83">
        <v>0.15277965062100812</v>
      </c>
      <c r="L80" s="168">
        <f>L78+L71+L50+L43+L52+L51+L79</f>
        <v>27060757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100"/>
  <sheetViews>
    <sheetView zoomScale="75" zoomScaleNormal="75" workbookViewId="0">
      <pane xSplit="1" ySplit="10" topLeftCell="B11" activePane="bottomRight" state="frozen"/>
      <selection activeCell="A40" sqref="A40:M40"/>
      <selection pane="topRight" activeCell="A40" sqref="A40:M40"/>
      <selection pane="bottomLeft" activeCell="A40" sqref="A40:M40"/>
      <selection pane="bottomRight" activeCell="O2" sqref="O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76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4914457</v>
      </c>
      <c r="C13" s="41">
        <v>1</v>
      </c>
      <c r="D13" s="169">
        <v>0</v>
      </c>
      <c r="E13" s="42">
        <v>0</v>
      </c>
      <c r="F13" s="178">
        <f>D13+B13</f>
        <v>4914457</v>
      </c>
      <c r="G13" s="43">
        <f>IF(ISBLANK(F13),"  ",IF(F80&gt;0,F13/F80,IF(F13&gt;0,1,0)))</f>
        <v>0.48567313482145263</v>
      </c>
      <c r="H13" s="158">
        <v>5905561</v>
      </c>
      <c r="I13" s="41">
        <v>1</v>
      </c>
      <c r="J13" s="169">
        <v>0</v>
      </c>
      <c r="K13" s="42">
        <v>0</v>
      </c>
      <c r="L13" s="178">
        <f t="shared" ref="L13:L34" si="0">J13+H13</f>
        <v>5905561</v>
      </c>
      <c r="M13" s="44">
        <f>IF(ISBLANK(L13),"  ",IF(L80&gt;0,L13/L80,IF(L13&gt;0,1,0)))</f>
        <v>0.51996442918303787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1797470</v>
      </c>
      <c r="C15" s="48">
        <v>1</v>
      </c>
      <c r="D15" s="172">
        <v>0</v>
      </c>
      <c r="E15" s="49">
        <v>0</v>
      </c>
      <c r="F15" s="180">
        <f>D15+B15</f>
        <v>1797470</v>
      </c>
      <c r="G15" s="50">
        <f>IF(ISBLANK(F15),"  ",IF(F80&gt;0,F15/F80,IF(F15&gt;0,1,0)))</f>
        <v>0.17763567564992766</v>
      </c>
      <c r="H15" s="162">
        <v>1797855</v>
      </c>
      <c r="I15" s="48">
        <v>1</v>
      </c>
      <c r="J15" s="172">
        <v>0</v>
      </c>
      <c r="K15" s="49">
        <v>0</v>
      </c>
      <c r="L15" s="180">
        <f t="shared" si="0"/>
        <v>1797855</v>
      </c>
      <c r="M15" s="50">
        <f>IF(ISBLANK(L15),"  ",IF(L80&gt;0,L15/L80,IF(L15&gt;0,1,0)))</f>
        <v>0.15829497804338494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47470</v>
      </c>
      <c r="C17" s="45">
        <v>1</v>
      </c>
      <c r="D17" s="172">
        <v>0</v>
      </c>
      <c r="E17" s="42">
        <v>0</v>
      </c>
      <c r="F17" s="182">
        <f t="shared" si="1"/>
        <v>47470</v>
      </c>
      <c r="G17" s="47">
        <f>IF(ISBLANK(F17),"  ",IF(F80&gt;0,F17/F80,IF(F17&gt;0,1,0)))</f>
        <v>4.6912413131245953E-3</v>
      </c>
      <c r="H17" s="197">
        <v>47855</v>
      </c>
      <c r="I17" s="45">
        <v>1</v>
      </c>
      <c r="J17" s="172">
        <v>0</v>
      </c>
      <c r="K17" s="46">
        <v>0</v>
      </c>
      <c r="L17" s="182">
        <f t="shared" si="0"/>
        <v>47855</v>
      </c>
      <c r="M17" s="47">
        <f>IF(ISBLANK(L17),"  ",IF(L80&gt;0,L17/L80,IF(L17&gt;0,1,0)))</f>
        <v>4.2134689250613571E-3</v>
      </c>
      <c r="N17" s="24"/>
    </row>
    <row r="18" spans="1:14" ht="15" customHeight="1" x14ac:dyDescent="0.2">
      <c r="A18" s="52" t="s">
        <v>17</v>
      </c>
      <c r="B18" s="197">
        <v>1000000</v>
      </c>
      <c r="C18" s="45">
        <v>1</v>
      </c>
      <c r="D18" s="172">
        <v>0</v>
      </c>
      <c r="E18" s="42">
        <v>0</v>
      </c>
      <c r="F18" s="182">
        <f t="shared" si="1"/>
        <v>1000000</v>
      </c>
      <c r="G18" s="47">
        <f>IF(ISBLANK(F18),"  ",IF(F80&gt;0,F18/F80,IF(F18&gt;0,1,0)))</f>
        <v>9.8825391049601752E-2</v>
      </c>
      <c r="H18" s="197">
        <v>1000000</v>
      </c>
      <c r="I18" s="45">
        <v>1</v>
      </c>
      <c r="J18" s="172">
        <v>0</v>
      </c>
      <c r="K18" s="46">
        <v>0</v>
      </c>
      <c r="L18" s="182">
        <f t="shared" si="0"/>
        <v>1000000</v>
      </c>
      <c r="M18" s="47">
        <f>IF(ISBLANK(L18),"  ",IF(L80&gt;0,L18/L80,IF(L18&gt;0,1,0)))</f>
        <v>8.8046576639042057E-2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750000</v>
      </c>
      <c r="C22" s="45">
        <v>1</v>
      </c>
      <c r="D22" s="172">
        <v>0</v>
      </c>
      <c r="E22" s="42">
        <v>0</v>
      </c>
      <c r="F22" s="182">
        <f t="shared" si="1"/>
        <v>750000</v>
      </c>
      <c r="G22" s="47">
        <f>IF(ISBLANK(F22),"  ",IF(F80&gt;0,F22/F80,IF(F22&gt;0,1,0)))</f>
        <v>7.4119043287201314E-2</v>
      </c>
      <c r="H22" s="197">
        <v>750000</v>
      </c>
      <c r="I22" s="45">
        <v>1</v>
      </c>
      <c r="J22" s="172">
        <v>0</v>
      </c>
      <c r="K22" s="46">
        <v>0</v>
      </c>
      <c r="L22" s="182">
        <f t="shared" si="0"/>
        <v>750000</v>
      </c>
      <c r="M22" s="47">
        <f>IF(ISBLANK(L22),"  ",IF(L80&gt;0,L22/L80,IF(L22&gt;0,1,0)))</f>
        <v>6.6034932479281536E-2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115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6711927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6711927</v>
      </c>
      <c r="G43" s="61">
        <f>IF(ISBLANK(F43),"  ",IF(F80&gt;0,F43/F80,IF(F43&gt;0,1,0)))</f>
        <v>0.66330881047138035</v>
      </c>
      <c r="H43" s="161">
        <v>7703416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7703416</v>
      </c>
      <c r="M43" s="61">
        <f>IF(ISBLANK(L43),"  ",IF(L80&gt;0,L43/L80,IF(L43&gt;0,1,0)))</f>
        <v>0.67825940722642275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6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7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6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7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6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7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7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3406930</v>
      </c>
      <c r="C77" s="45">
        <v>1</v>
      </c>
      <c r="D77" s="172">
        <v>0</v>
      </c>
      <c r="E77" s="46">
        <v>0</v>
      </c>
      <c r="F77" s="182">
        <f>D77+B77</f>
        <v>3406930</v>
      </c>
      <c r="G77" s="47">
        <f>IF(ISBLANK(F77),"  ",IF(F80&gt;0,F77/F80,IF(F77&gt;0,1,0)))</f>
        <v>0.33669118952861971</v>
      </c>
      <c r="H77" s="197">
        <v>3654209</v>
      </c>
      <c r="I77" s="45">
        <v>1</v>
      </c>
      <c r="J77" s="172">
        <v>0</v>
      </c>
      <c r="K77" s="46">
        <v>0</v>
      </c>
      <c r="L77" s="182">
        <f>J77+H77</f>
        <v>3654209</v>
      </c>
      <c r="M77" s="47">
        <f>IF(ISBLANK(L77),"  ",IF(L80&gt;0,L77/L80,IF(L77&gt;0,1,0)))</f>
        <v>0.32174059277357725</v>
      </c>
    </row>
    <row r="78" spans="1:14" s="64" customFormat="1" ht="15" customHeight="1" x14ac:dyDescent="0.25">
      <c r="A78" s="65" t="s">
        <v>71</v>
      </c>
      <c r="B78" s="167">
        <v>3406930</v>
      </c>
      <c r="C78" s="69">
        <v>1</v>
      </c>
      <c r="D78" s="177">
        <v>0</v>
      </c>
      <c r="E78" s="62">
        <v>0</v>
      </c>
      <c r="F78" s="191">
        <f>F77+F76+F75+F74+F73</f>
        <v>3406930</v>
      </c>
      <c r="G78" s="61">
        <f>IF(ISBLANK(F78),"  ",IF(F80&gt;0,F78/F80,IF(F78&gt;0,1,0)))</f>
        <v>0.33669118952861971</v>
      </c>
      <c r="H78" s="167">
        <v>3654209</v>
      </c>
      <c r="I78" s="69">
        <v>1</v>
      </c>
      <c r="J78" s="177">
        <v>0</v>
      </c>
      <c r="K78" s="62">
        <v>0</v>
      </c>
      <c r="L78" s="191">
        <f>L77+L76+L75+L74+L73</f>
        <v>3654209</v>
      </c>
      <c r="M78" s="61">
        <f>IF(ISBLANK(L78),"  ",IF(L80&gt;0,L78/L80,IF(L78&gt;0,1,0)))</f>
        <v>0.32174059277357725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10118857</v>
      </c>
      <c r="C80" s="82">
        <v>1</v>
      </c>
      <c r="D80" s="168">
        <v>0</v>
      </c>
      <c r="E80" s="83">
        <v>0</v>
      </c>
      <c r="F80" s="168">
        <f>F78+F71+F50+F43+F52+F51+F79</f>
        <v>10118857</v>
      </c>
      <c r="G80" s="84">
        <f>IF(ISBLANK(F80),"  ",IF(F80&gt;0,F80/F80,IF(F80&gt;0,1,0)))</f>
        <v>1</v>
      </c>
      <c r="H80" s="168">
        <v>11357625</v>
      </c>
      <c r="I80" s="82">
        <v>1</v>
      </c>
      <c r="J80" s="168">
        <v>0</v>
      </c>
      <c r="K80" s="83">
        <v>0</v>
      </c>
      <c r="L80" s="168">
        <f>L78+L71+L50+L43+L52+L51+L79</f>
        <v>11357625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  <row r="100" spans="7:7" x14ac:dyDescent="0.2">
      <c r="G100" s="5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Q83"/>
  <sheetViews>
    <sheetView zoomScale="75" zoomScaleNormal="75" workbookViewId="0">
      <pane xSplit="1" ySplit="10" topLeftCell="B50" activePane="bottomRight" state="frozen"/>
      <selection activeCell="E37" sqref="E37"/>
      <selection pane="topRight" activeCell="E37" sqref="E37"/>
      <selection pane="bottomLeft" activeCell="E37" sqref="E37"/>
      <selection pane="bottomRight" activeCell="B80" sqref="B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101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LCTCBoard!B13+Online!B13+AE!B13+RR!B13+BRCC!B13+BPCC!B13+Delgado!B13+CentLATCC!B13+Fletcher!B13+LDCC!B13+Northshore!B13+Nunez!B13+RPCC!B13+SLCC!B13+SOWELA!B13+NWLTC!B13</f>
        <v>107234391</v>
      </c>
      <c r="C13" s="41">
        <f t="shared" ref="C13:C80" si="0">IF(ISBLANK(B13),"  ",IF(F13&gt;0,B13/F13,IF(B13&gt;0,1,0)))</f>
        <v>1</v>
      </c>
      <c r="D13" s="169">
        <f>LCTCBoard!D13+Online!D13+AE!D13+RR!D13+BRCC!D13+BPCC!D13+Delgado!D13+CentLATCC!D13+Fletcher!D13+LDCC!D13+Northshore!D13+Nunez!D13+RPCC!D13+SLCC!D13+SOWELA!D13+NWLTC!D13</f>
        <v>0</v>
      </c>
      <c r="E13" s="42">
        <f>IF(ISBLANK(D13),"  ",IF(F13&gt;0,D13/F13,IF(D13&gt;0,1,0)))</f>
        <v>0</v>
      </c>
      <c r="F13" s="178">
        <f>D13+B13</f>
        <v>107234391</v>
      </c>
      <c r="G13" s="43">
        <f>IF(ISBLANK(F13),"  ",IF(F80&gt;0,F13/F80,IF(F13&gt;0,1,0)))</f>
        <v>0.18363937452649862</v>
      </c>
      <c r="H13" s="158">
        <f>LCTCBoard!H13+Online!H13+AE!H13+RR!H13+BRCC!H13+BPCC!H13+Delgado!H13+CentLATCC!H13+Fletcher!H13+LDCC!H13+Northshore!H13+Nunez!H13+RPCC!H13+SLCC!H13+SOWELA!H13+NWLTC!H13</f>
        <v>134001277</v>
      </c>
      <c r="I13" s="41">
        <f>IF(ISBLANK(H13),"  ",IF(L13&gt;0,H13/L13,IF(H13&gt;0,1,0)))</f>
        <v>1</v>
      </c>
      <c r="J13" s="169">
        <f>LCTCBoard!J13+Online!J13+AE!J13+RR!J13+BRCC!J13+BPCC!J13+Delgado!J13+CentLATCC!J13+Fletcher!J13+LDCC!J13+Northshore!J13+Nunez!J13+RPCC!J13+SLCC!J13+SOWELA!J13+NWLTC!J13</f>
        <v>0</v>
      </c>
      <c r="K13" s="42">
        <f>IF(ISBLANK(J13),"  ",IF(L13&gt;0,J13/L13,IF(J13&gt;0,1,0)))</f>
        <v>0</v>
      </c>
      <c r="L13" s="178">
        <f t="shared" ref="L13:L34" si="1">J13+H13</f>
        <v>134001277</v>
      </c>
      <c r="M13" s="44">
        <f>IF(ISBLANK(L13),"  ",IF(L80&gt;0,L13/L80,IF(L13&gt;0,1,0)))</f>
        <v>0.20320994891707836</v>
      </c>
      <c r="N13" s="24"/>
    </row>
    <row r="14" spans="1:17" ht="15" customHeight="1" x14ac:dyDescent="0.2">
      <c r="A14" s="10" t="s">
        <v>13</v>
      </c>
      <c r="B14" s="158">
        <f>LCTCBoard!B14+Online!B14+AE!B14+RR!B14+BRCC!B14+BPCC!B14+Delgado!B14+CentLATCC!B14+Fletcher!B14+LDCC!B14+Northshore!B14+Nunez!B14+RPCC!B14+SLCC!B14+SOWELA!B14+NWLTC!B14</f>
        <v>0</v>
      </c>
      <c r="C14" s="45">
        <f t="shared" si="0"/>
        <v>0</v>
      </c>
      <c r="D14" s="169">
        <f>LCTCBoard!D14+Online!D14+AE!D14+RR!D14+BRCC!D14+BPCC!D14+Delgado!D14+CentLATCC!D14+Fletcher!D14+LDCC!D14+Northshore!D14+Nunez!D14+RPCC!D14+SLCC!D14+SOWELA!D14+NWLTC!D14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LCTCBoard!H14+Online!H14+AE!H14+RR!H14+BRCC!H14+BPCC!H14+Delgado!H14+CentLATCC!H14+Fletcher!H14+LDCC!H14+Northshore!H14+Nunez!H14+RPCC!H14+SLCC!H14+SOWELA!H14+NWLTC!H14</f>
        <v>0</v>
      </c>
      <c r="I14" s="45">
        <f>IF(ISBLANK(H14),"  ",IF(L14&gt;0,H14/L14,IF(H14&gt;0,1,0)))</f>
        <v>0</v>
      </c>
      <c r="J14" s="169">
        <f>LCTCBoard!J14+Online!J14+AE!J14+RR!J14+BRCC!J14+BPCC!J14+Delgado!J14+CentLATCC!J14+Fletcher!J14+LDCC!J14+Northshore!J14+Nunez!J14+RPCC!J14+SLCC!J14+SOWELA!J14+NWLTC!J14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8">
        <f>LCTCBoard!B15+Online!B15+AE!B15+RR!B15+BRCC!B15+BPCC!B15+Delgado!B15+CentLATCC!B15+Fletcher!B15+LDCC!B15+Northshore!B15+Nunez!B15+RPCC!B15+SLCC!B15+SOWELA!B15+NWLTC!B15</f>
        <v>15233286</v>
      </c>
      <c r="C15" s="98">
        <f t="shared" si="0"/>
        <v>0.98624699115502035</v>
      </c>
      <c r="D15" s="169">
        <f>LCTCBoard!D15+Online!D15+AE!D15+RR!D15+BRCC!D15+BPCC!D15+Delgado!D15+CentLATCC!D15+Fletcher!D15+LDCC!D15+Northshore!D15+Nunez!D15+RPCC!D15+SLCC!D15+SOWELA!D15+NWLTC!D15</f>
        <v>212425</v>
      </c>
      <c r="E15" s="98">
        <f>IF(ISBLANK(D15),"  ",IF(F15&gt;0,D15/F15,IF(D15&gt;0,1,0)))</f>
        <v>1.3753008844979684E-2</v>
      </c>
      <c r="F15" s="210">
        <f>D15+B15</f>
        <v>15445711</v>
      </c>
      <c r="G15" s="50">
        <f>IF(ISBLANK(F15),"  ",IF(F80&gt;0,F15/F80,IF(F15&gt;0,1,0)))</f>
        <v>2.645084921643337E-2</v>
      </c>
      <c r="H15" s="158">
        <f>LCTCBoard!H15+Online!H15+AE!H15+RR!H15+BRCC!H15+BPCC!H15+Delgado!H15+CentLATCC!H15+Fletcher!H15+LDCC!H15+Northshore!H15+Nunez!H15+RPCC!H15+SLCC!H15+SOWELA!H15+NWLTC!H15</f>
        <v>15141932</v>
      </c>
      <c r="I15" s="98">
        <f>IF(ISBLANK(H15),"  ",IF(L15&gt;0,H15/L15,IF(H15&gt;0,1,0)))</f>
        <v>0.9805723791556652</v>
      </c>
      <c r="J15" s="169">
        <f>LCTCBoard!J15+Online!J15+AE!J15+RR!J15+BRCC!J15+BPCC!J15+Delgado!J15+CentLATCC!J15+Fletcher!J15+LDCC!J15+Northshore!J15+Nunez!J15+RPCC!J15+SLCC!J15+SOWELA!J15+NWLTC!J15</f>
        <v>300000</v>
      </c>
      <c r="K15" s="98">
        <f>IF(ISBLANK(J15),"  ",IF(L15&gt;0,J15/L15,IF(J15&gt;0,1,0)))</f>
        <v>1.9427620844334765E-2</v>
      </c>
      <c r="L15" s="210">
        <f t="shared" si="1"/>
        <v>15441932</v>
      </c>
      <c r="M15" s="50">
        <f>IF(ISBLANK(L15),"  ",IF(L80&gt;0,L15/L80,IF(L15&gt;0,1,0)))</f>
        <v>2.341734558918418E-2</v>
      </c>
      <c r="N15" s="24"/>
    </row>
    <row r="16" spans="1:17" ht="15" customHeight="1" x14ac:dyDescent="0.2">
      <c r="A16" s="51" t="s">
        <v>15</v>
      </c>
      <c r="B16" s="158">
        <f>LCTCBoard!B16+Online!B16+AE!B16+RR!B16+BRCC!B16+BPCC!B16+Delgado!B16+CentLATCC!B16+Fletcher!B16+LDCC!B16+Northshore!B16+Nunez!B16+RPCC!B16+SLCC!B16+SOWELA!B16+NWLTC!B16</f>
        <v>0</v>
      </c>
      <c r="C16" s="99">
        <f t="shared" si="0"/>
        <v>0</v>
      </c>
      <c r="D16" s="169">
        <f>LCTCBoard!D16+Online!D16+AE!D16+RR!D16+BRCC!D16+BPCC!D16+Delgado!D16+CentLATCC!D16+Fletcher!D16+LDCC!D16+Northshore!D16+Nunez!D16+RPCC!D16+SLCC!D16+SOWELA!D16+NWLTC!D16</f>
        <v>0</v>
      </c>
      <c r="E16" s="99">
        <f>IF(ISBLANK(D16),"  ",IF(F16&gt;0,D16/F16,IF(D16&gt;0,1,0)))</f>
        <v>0</v>
      </c>
      <c r="F16" s="211">
        <f t="shared" ref="F16:F42" si="2">D16+B16</f>
        <v>0</v>
      </c>
      <c r="G16" s="43">
        <f>IF(ISBLANK(F16),"  ",IF(F80&gt;0,F16/F80,IF(F16&gt;0,1,0)))</f>
        <v>0</v>
      </c>
      <c r="H16" s="158">
        <f>LCTCBoard!H16+Online!H16+AE!H16+RR!H16+BRCC!H16+BPCC!H16+Delgado!H16+CentLATCC!H16+Fletcher!H16+LDCC!H16+Northshore!H16+Nunez!H16+RPCC!H16+SLCC!H16+SOWELA!H16+NWLTC!H16</f>
        <v>0</v>
      </c>
      <c r="I16" s="99">
        <f t="shared" ref="I16:I34" si="3">IF(ISBLANK(H16),"  ",IF(L16&gt;0,H16/L16,IF(H16&gt;0,1,0)))</f>
        <v>0</v>
      </c>
      <c r="J16" s="169">
        <f>LCTCBoard!J16+Online!J16+AE!J16+RR!J16+BRCC!J16+BPCC!J16+Delgado!J16+CentLATCC!J16+Fletcher!J16+LDCC!J16+Northshore!J16+Nunez!J16+RPCC!J16+SLCC!J16+SOWELA!J16+NWLTC!J16</f>
        <v>0</v>
      </c>
      <c r="K16" s="99">
        <f t="shared" ref="K16:K34" si="4">IF(ISBLANK(J16),"  ",IF(L16&gt;0,J16/L16,IF(J16&gt;0,1,0)))</f>
        <v>0</v>
      </c>
      <c r="L16" s="21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LCTCBoard!B17+Online!B17+AE!B17+RR!B17+BRCC!B17+BPCC!B17+Delgado!B17+CentLATCC!B17+Fletcher!B17+LDCC!B17+Northshore!B17+Nunez!B17+RPCC!B17+SLCC!B17+SOWELA!B17+NWLTC!B17</f>
        <v>4398311</v>
      </c>
      <c r="C17" s="45">
        <f t="shared" si="0"/>
        <v>1</v>
      </c>
      <c r="D17" s="169">
        <f>LCTCBoard!D17+Online!D17+AE!D17+RR!D17+BRCC!D17+BPCC!D17+Delgado!D17+CentLATCC!D17+Fletcher!D17+LDCC!D17+Northshore!D17+Nunez!D17+RPCC!D17+SLCC!D17+SOWELA!D17+NWLTC!D17</f>
        <v>0</v>
      </c>
      <c r="E17" s="42">
        <f t="shared" ref="E17:E34" si="5">IF(ISBLANK(D17),"  ",IF(F17&gt;0,D17/F17,IF(D17&gt;0,1,0)))</f>
        <v>0</v>
      </c>
      <c r="F17" s="182">
        <f t="shared" si="2"/>
        <v>4398311</v>
      </c>
      <c r="G17" s="47">
        <f>IF(ISBLANK(F17),"  ",IF(F80&gt;0,F17/F80,IF(F17&gt;0,1,0)))</f>
        <v>7.532127272611812E-3</v>
      </c>
      <c r="H17" s="158">
        <f>LCTCBoard!H17+Online!H17+AE!H17+RR!H17+BRCC!H17+BPCC!H17+Delgado!H17+CentLATCC!H17+Fletcher!H17+LDCC!H17+Northshore!H17+Nunez!H17+RPCC!H17+SLCC!H17+SOWELA!H17+NWLTC!H17</f>
        <v>4434032</v>
      </c>
      <c r="I17" s="45">
        <f t="shared" si="3"/>
        <v>1</v>
      </c>
      <c r="J17" s="169">
        <f>LCTCBoard!J17+Online!J17+AE!J17+RR!J17+BRCC!J17+BPCC!J17+Delgado!J17+CentLATCC!J17+Fletcher!J17+LDCC!J17+Northshore!J17+Nunez!J17+RPCC!J17+SLCC!J17+SOWELA!J17+NWLTC!J17</f>
        <v>0</v>
      </c>
      <c r="K17" s="46">
        <f t="shared" si="4"/>
        <v>0</v>
      </c>
      <c r="L17" s="182">
        <f t="shared" si="1"/>
        <v>4434032</v>
      </c>
      <c r="M17" s="47">
        <f>IF(ISBLANK(L17),"  ",IF(L80&gt;0,L17/L80,IF(L17&gt;0,1,0)))</f>
        <v>6.7241106681146835E-3</v>
      </c>
      <c r="N17" s="24"/>
    </row>
    <row r="18" spans="1:14" ht="15" customHeight="1" x14ac:dyDescent="0.2">
      <c r="A18" s="52" t="s">
        <v>17</v>
      </c>
      <c r="B18" s="158">
        <f>LCTCBoard!B18+Online!B18+AE!B18+RR!B18+BRCC!B18+BPCC!B18+Delgado!B18+CentLATCC!B18+Fletcher!B18+LDCC!B18+Northshore!B18+Nunez!B18+RPCC!B18+SLCC!B18+SOWELA!B18+NWLTC!B18</f>
        <v>0</v>
      </c>
      <c r="C18" s="45">
        <f t="shared" si="0"/>
        <v>0</v>
      </c>
      <c r="D18" s="169">
        <f>LCTCBoard!D18+Online!D18+AE!D18+RR!D18+BRCC!D18+BPCC!D18+Delgado!D18+CentLATCC!D18+Fletcher!D18+LDCC!D18+Northshore!D18+Nunez!D18+RPCC!D18+SLCC!D18+SOWELA!D18+NWLTC!D18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158">
        <f>LCTCBoard!H18+Online!H18+AE!H18+RR!H18+BRCC!H18+BPCC!H18+Delgado!H18+CentLATCC!H18+Fletcher!H18+LDCC!H18+Northshore!H18+Nunez!H18+RPCC!H18+SLCC!H18+SOWELA!H18+NWLTC!H18</f>
        <v>0</v>
      </c>
      <c r="I18" s="45">
        <f t="shared" si="3"/>
        <v>0</v>
      </c>
      <c r="J18" s="169">
        <f>LCTCBoard!J18+Online!J18+AE!J18+RR!J18+BRCC!J18+BPCC!J18+Delgado!J18+CentLATCC!J18+Fletcher!J18+LDCC!J18+Northshore!J18+Nunez!J18+RPCC!J18+SLCC!J18+SOWELA!J18+NWLTC!J18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LCTCBoard!B19+Online!B19+AE!B19+RR!B19+BRCC!B19+BPCC!B19+Delgado!B19+CentLATCC!B19+Fletcher!B19+LDCC!B19+Northshore!B19+Nunez!B19+RPCC!B19+SLCC!B19+SOWELA!B19+NWLTC!B19</f>
        <v>78713</v>
      </c>
      <c r="C19" s="45">
        <f t="shared" si="0"/>
        <v>1</v>
      </c>
      <c r="D19" s="169">
        <f>LCTCBoard!D19+Online!D19+AE!D19+RR!D19+BRCC!D19+BPCC!D19+Delgado!D19+CentLATCC!D19+Fletcher!D19+LDCC!D19+Northshore!D19+Nunez!D19+RPCC!D19+SLCC!D19+SOWELA!D19+NWLTC!D19</f>
        <v>0</v>
      </c>
      <c r="E19" s="42">
        <f t="shared" si="5"/>
        <v>0</v>
      </c>
      <c r="F19" s="182">
        <f t="shared" si="2"/>
        <v>78713</v>
      </c>
      <c r="G19" s="47">
        <f>IF(ISBLANK(F19),"  ",IF(F80&gt;0,F19/F80,IF(F19&gt;0,1,0)))</f>
        <v>1.3479636478845938E-4</v>
      </c>
      <c r="H19" s="158">
        <f>LCTCBoard!H19+Online!H19+AE!H19+RR!H19+BRCC!H19+BPCC!H19+Delgado!H19+CentLATCC!H19+Fletcher!H19+LDCC!H19+Northshore!H19+Nunez!H19+RPCC!H19+SLCC!H19+SOWELA!H19+NWLTC!H19</f>
        <v>77896</v>
      </c>
      <c r="I19" s="45">
        <f t="shared" si="3"/>
        <v>1</v>
      </c>
      <c r="J19" s="169">
        <f>LCTCBoard!J19+Online!J19+AE!J19+RR!J19+BRCC!J19+BPCC!J19+Delgado!J19+CentLATCC!J19+Fletcher!J19+LDCC!J19+Northshore!J19+Nunez!J19+RPCC!J19+SLCC!J19+SOWELA!J19+NWLTC!J19</f>
        <v>0</v>
      </c>
      <c r="K19" s="46">
        <f t="shared" si="4"/>
        <v>0</v>
      </c>
      <c r="L19" s="182">
        <f t="shared" si="1"/>
        <v>77896</v>
      </c>
      <c r="M19" s="47">
        <f>IF(ISBLANK(L19),"  ",IF(L80&gt;0,L19/L80,IF(L19&gt;0,1,0)))</f>
        <v>1.1812754725348427E-4</v>
      </c>
      <c r="N19" s="24"/>
    </row>
    <row r="20" spans="1:14" ht="15" customHeight="1" x14ac:dyDescent="0.2">
      <c r="A20" s="52" t="s">
        <v>19</v>
      </c>
      <c r="B20" s="158">
        <f>LCTCBoard!B20+Online!B20+AE!B20+RR!B20+BRCC!B20+BPCC!B20+Delgado!B20+CentLATCC!B20+Fletcher!B20+LDCC!B20+Northshore!B20+Nunez!B20+RPCC!B20+SLCC!B20+SOWELA!B20+NWLTC!B20</f>
        <v>544710</v>
      </c>
      <c r="C20" s="45">
        <f t="shared" si="0"/>
        <v>1</v>
      </c>
      <c r="D20" s="169">
        <f>LCTCBoard!D20+Online!D20+AE!D20+RR!D20+BRCC!D20+BPCC!D20+Delgado!D20+CentLATCC!D20+Fletcher!D20+LDCC!D20+Northshore!D20+Nunez!D20+RPCC!D20+SLCC!D20+SOWELA!D20+NWLTC!D20</f>
        <v>0</v>
      </c>
      <c r="E20" s="42">
        <f t="shared" si="5"/>
        <v>0</v>
      </c>
      <c r="F20" s="182">
        <f>D20+B20</f>
        <v>544710</v>
      </c>
      <c r="G20" s="47">
        <f>IF(ISBLANK(F20),"  ",IF(F80&gt;0,F20/F80,IF(F20&gt;0,1,0)))</f>
        <v>9.3281831290792773E-4</v>
      </c>
      <c r="H20" s="158">
        <f>LCTCBoard!H20+Online!H20+AE!H20+RR!H20+BRCC!H20+BPCC!H20+Delgado!H20+CentLATCC!H20+Fletcher!H20+LDCC!H20+Northshore!H20+Nunez!H20+RPCC!H20+SLCC!H20+SOWELA!H20+NWLTC!H20</f>
        <v>431254</v>
      </c>
      <c r="I20" s="45">
        <f t="shared" si="3"/>
        <v>1</v>
      </c>
      <c r="J20" s="169">
        <f>LCTCBoard!J20+Online!J20+AE!J20+RR!J20+BRCC!J20+BPCC!J20+Delgado!J20+CentLATCC!J20+Fletcher!J20+LDCC!J20+Northshore!J20+Nunez!J20+RPCC!J20+SLCC!J20+SOWELA!J20+NWLTC!J20</f>
        <v>0</v>
      </c>
      <c r="K20" s="46">
        <f t="shared" si="4"/>
        <v>0</v>
      </c>
      <c r="L20" s="182">
        <f t="shared" si="1"/>
        <v>431254</v>
      </c>
      <c r="M20" s="47">
        <f>IF(ISBLANK(L20),"  ",IF(L80&gt;0,L20/L80,IF(L20&gt;0,1,0)))</f>
        <v>6.5398707588649107E-4</v>
      </c>
      <c r="N20" s="24"/>
    </row>
    <row r="21" spans="1:14" ht="15" customHeight="1" x14ac:dyDescent="0.2">
      <c r="A21" s="52" t="s">
        <v>20</v>
      </c>
      <c r="B21" s="158">
        <f>LCTCBoard!B21+Online!B21+AE!B21+RR!B21+BRCC!B21+BPCC!B21+Delgado!B21+CentLATCC!B21+Fletcher!B21+LDCC!B21+Northshore!B21+Nunez!B21+RPCC!B21+SLCC!B21+SOWELA!B21+NWLTC!B21</f>
        <v>0</v>
      </c>
      <c r="C21" s="45">
        <f t="shared" si="0"/>
        <v>0</v>
      </c>
      <c r="D21" s="169">
        <f>LCTCBoard!D21+Online!D21+AE!D21+RR!D21+BRCC!D21+BPCC!D21+Delgado!D21+CentLATCC!D21+Fletcher!D21+LDCC!D21+Northshore!D21+Nunez!D21+RPCC!D21+SLCC!D21+SOWELA!D21+NWLTC!D21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158">
        <f>LCTCBoard!H21+Online!H21+AE!H21+RR!H21+BRCC!H21+BPCC!H21+Delgado!H21+CentLATCC!H21+Fletcher!H21+LDCC!H21+Northshore!H21+Nunez!H21+RPCC!H21+SLCC!H21+SOWELA!H21+NWLTC!H21</f>
        <v>0</v>
      </c>
      <c r="I21" s="45">
        <f t="shared" si="3"/>
        <v>0</v>
      </c>
      <c r="J21" s="169">
        <f>LCTCBoard!J21+Online!J21+AE!J21+RR!J21+BRCC!J21+BPCC!J21+Delgado!J21+CentLATCC!J21+Fletcher!J21+LDCC!J21+Northshore!J21+Nunez!J21+RPCC!J21+SLCC!J21+SOWELA!J21+NWLTC!J21</f>
        <v>0</v>
      </c>
      <c r="K21" s="46">
        <f t="shared" si="4"/>
        <v>0</v>
      </c>
      <c r="L21" s="182">
        <f t="shared" si="1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LCTCBoard!B22+Online!B22+AE!B22+RR!B22+BRCC!B22+BPCC!B22+Delgado!B22+CentLATCC!B22+Fletcher!B22+LDCC!B22+Northshore!B22+Nunez!B22+RPCC!B22+SLCC!B22+SOWELA!B22+NWLTC!B22</f>
        <v>0</v>
      </c>
      <c r="C22" s="45">
        <f t="shared" si="0"/>
        <v>0</v>
      </c>
      <c r="D22" s="169">
        <f>LCTCBoard!D22+Online!D22+AE!D22+RR!D22+BRCC!D22+BPCC!D22+Delgado!D22+CentLATCC!D22+Fletcher!D22+LDCC!D22+Northshore!D22+Nunez!D22+RPCC!D22+SLCC!D22+SOWELA!D22+NWLTC!D22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LCTCBoard!H22+Online!H22+AE!H22+RR!H22+BRCC!H22+BPCC!H22+Delgado!H22+CentLATCC!H22+Fletcher!H22+LDCC!H22+Northshore!H22+Nunez!H22+RPCC!H22+SLCC!H22+SOWELA!H22+NWLTC!H22</f>
        <v>0</v>
      </c>
      <c r="I22" s="45">
        <f t="shared" si="3"/>
        <v>0</v>
      </c>
      <c r="J22" s="169">
        <f>LCTCBoard!J22+Online!J22+AE!J22+RR!J22+BRCC!J22+BPCC!J22+Delgado!J22+CentLATCC!J22+Fletcher!J22+LDCC!J22+Northshore!J22+Nunez!J22+RPCC!J22+SLCC!J22+SOWELA!J22+NWLTC!J22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LCTCBoard!B23+Online!B23+AE!B23+RR!B23+BRCC!B23+BPCC!B23+Delgado!B23+CentLATCC!B23+Fletcher!B23+LDCC!B23+Northshore!B23+Nunez!B23+RPCC!B23+SLCC!B23+SOWELA!B23+NWLTC!B23</f>
        <v>0</v>
      </c>
      <c r="C23" s="45">
        <f t="shared" si="0"/>
        <v>0</v>
      </c>
      <c r="D23" s="169">
        <f>LCTCBoard!D23+Online!D23+AE!D23+RR!D23+BRCC!D23+BPCC!D23+Delgado!D23+CentLATCC!D23+Fletcher!D23+LDCC!D23+Northshore!D23+Nunez!D23+RPCC!D23+SLCC!D23+SOWELA!D23+NWLTC!D23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158">
        <f>LCTCBoard!H23+Online!H23+AE!H23+RR!H23+BRCC!H23+BPCC!H23+Delgado!H23+CentLATCC!H23+Fletcher!H23+LDCC!H23+Northshore!H23+Nunez!H23+RPCC!H23+SLCC!H23+SOWELA!H23+NWLTC!H23</f>
        <v>0</v>
      </c>
      <c r="I23" s="45">
        <f t="shared" si="3"/>
        <v>0</v>
      </c>
      <c r="J23" s="169">
        <f>LCTCBoard!J23+Online!J23+AE!J23+RR!J23+BRCC!J23+BPCC!J23+Delgado!J23+CentLATCC!J23+Fletcher!J23+LDCC!J23+Northshore!J23+Nunez!J23+RPCC!J23+SLCC!J23+SOWELA!J23+NWLTC!J23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LCTCBoard!B24+Online!B24+AE!B24+RR!B24+BRCC!B24+BPCC!B24+Delgado!B24+CentLATCC!B24+Fletcher!B24+LDCC!B24+Northshore!B24+Nunez!B24+RPCC!B24+SLCC!B24+SOWELA!B24+NWLTC!B24</f>
        <v>0</v>
      </c>
      <c r="C24" s="45">
        <f t="shared" si="0"/>
        <v>0</v>
      </c>
      <c r="D24" s="169">
        <f>LCTCBoard!D24+Online!D24+AE!D24+RR!D24+BRCC!D24+BPCC!D24+Delgado!D24+CentLATCC!D24+Fletcher!D24+LDCC!D24+Northshore!D24+Nunez!D24+RPCC!D24+SLCC!D24+SOWELA!D24+NWLTC!D24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158">
        <f>LCTCBoard!H24+Online!H24+AE!H24+RR!H24+BRCC!H24+BPCC!H24+Delgado!H24+CentLATCC!H24+Fletcher!H24+LDCC!H24+Northshore!H24+Nunez!H24+RPCC!H24+SLCC!H24+SOWELA!H24+NWLTC!H24</f>
        <v>0</v>
      </c>
      <c r="I24" s="45">
        <f t="shared" si="3"/>
        <v>0</v>
      </c>
      <c r="J24" s="169">
        <f>LCTCBoard!J24+Online!J24+AE!J24+RR!J24+BRCC!J24+BPCC!J24+Delgado!J24+CentLATCC!J24+Fletcher!J24+LDCC!J24+Northshore!J24+Nunez!J24+RPCC!J24+SLCC!J24+SOWELA!J24+NWLTC!J24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LCTCBoard!B25+Online!B25+AE!B25+RR!B25+BRCC!B25+BPCC!B25+Delgado!B25+CentLATCC!B25+Fletcher!B25+LDCC!B25+Northshore!B25+Nunez!B25+RPCC!B25+SLCC!B25+SOWELA!B25+NWLTC!B25</f>
        <v>0</v>
      </c>
      <c r="C25" s="45">
        <f t="shared" si="0"/>
        <v>0</v>
      </c>
      <c r="D25" s="169">
        <f>LCTCBoard!D25+Online!D25+AE!D25+RR!D25+BRCC!D25+BPCC!D25+Delgado!D25+CentLATCC!D25+Fletcher!D25+LDCC!D25+Northshore!D25+Nunez!D25+RPCC!D25+SLCC!D25+SOWELA!D25+NWLTC!D25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158">
        <f>LCTCBoard!H25+Online!H25+AE!H25+RR!H25+BRCC!H25+BPCC!H25+Delgado!H25+CentLATCC!H25+Fletcher!H25+LDCC!H25+Northshore!H25+Nunez!H25+RPCC!H25+SLCC!H25+SOWELA!H25+NWLTC!H25</f>
        <v>0</v>
      </c>
      <c r="I25" s="45">
        <f t="shared" si="3"/>
        <v>0</v>
      </c>
      <c r="J25" s="169">
        <f>LCTCBoard!J25+Online!J25+AE!J25+RR!J25+BRCC!J25+BPCC!J25+Delgado!J25+CentLATCC!J25+Fletcher!J25+LDCC!J25+Northshore!J25+Nunez!J25+RPCC!J25+SLCC!J25+SOWELA!J25+NWLTC!J25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LCTCBoard!B26+Online!B26+AE!B26+RR!B26+BRCC!B26+BPCC!B26+Delgado!B26+CentLATCC!B26+Fletcher!B26+LDCC!B26+Northshore!B26+Nunez!B26+RPCC!B26+SLCC!B26+SOWELA!B26+NWLTC!B26</f>
        <v>0</v>
      </c>
      <c r="C26" s="45">
        <f t="shared" si="0"/>
        <v>0</v>
      </c>
      <c r="D26" s="169">
        <f>LCTCBoard!D26+Online!D26+AE!D26+RR!D26+BRCC!D26+BPCC!D26+Delgado!D26+CentLATCC!D26+Fletcher!D26+LDCC!D26+Northshore!D26+Nunez!D26+RPCC!D26+SLCC!D26+SOWELA!D26+NWLTC!D26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LCTCBoard!H26+Online!H26+AE!H26+RR!H26+BRCC!H26+BPCC!H26+Delgado!H26+CentLATCC!H26+Fletcher!H26+LDCC!H26+Northshore!H26+Nunez!H26+RPCC!H26+SLCC!H26+SOWELA!H26+NWLTC!H26</f>
        <v>0</v>
      </c>
      <c r="I26" s="45">
        <f t="shared" si="3"/>
        <v>0</v>
      </c>
      <c r="J26" s="169">
        <f>LCTCBoard!J26+Online!J26+AE!J26+RR!J26+BRCC!J26+BPCC!J26+Delgado!J26+CentLATCC!J26+Fletcher!J26+LDCC!J26+Northshore!J26+Nunez!J26+RPCC!J26+SLCC!J26+SOWELA!J26+NWLTC!J26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LCTCBoard!B27+Online!B27+AE!B27+RR!B27+BRCC!B27+BPCC!B27+Delgado!B27+CentLATCC!B27+Fletcher!B27+LDCC!B27+Northshore!B27+Nunez!B27+RPCC!B27+SLCC!B27+SOWELA!B27+NWLTC!B27</f>
        <v>0</v>
      </c>
      <c r="C27" s="45">
        <f t="shared" si="0"/>
        <v>0</v>
      </c>
      <c r="D27" s="169">
        <f>LCTCBoard!D27+Online!D27+AE!D27+RR!D27+BRCC!D27+BPCC!D27+Delgado!D27+CentLATCC!D27+Fletcher!D27+LDCC!D27+Northshore!D27+Nunez!D27+RPCC!D27+SLCC!D27+SOWELA!D27+NWLTC!D27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LCTCBoard!H27+Online!H27+AE!H27+RR!H27+BRCC!H27+BPCC!H27+Delgado!H27+CentLATCC!H27+Fletcher!H27+LDCC!H27+Northshore!H27+Nunez!H27+RPCC!H27+SLCC!H27+SOWELA!H27+NWLTC!H27</f>
        <v>0</v>
      </c>
      <c r="I27" s="45">
        <f t="shared" si="3"/>
        <v>0</v>
      </c>
      <c r="J27" s="169">
        <f>LCTCBoard!J27+Online!J27+AE!J27+RR!J27+BRCC!J27+BPCC!J27+Delgado!J27+CentLATCC!J27+Fletcher!J27+LDCC!J27+Northshore!J27+Nunez!J27+RPCC!J27+SLCC!J27+SOWELA!J27+NWLTC!J27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LCTCBoard!B28+Online!B28+AE!B28+RR!B28+BRCC!B28+BPCC!B28+Delgado!B28+CentLATCC!B28+Fletcher!B28+LDCC!B28+Northshore!B28+Nunez!B28+RPCC!B28+SLCC!B28+SOWELA!B28+NWLTC!B28</f>
        <v>0</v>
      </c>
      <c r="C28" s="45">
        <f t="shared" si="0"/>
        <v>0</v>
      </c>
      <c r="D28" s="169">
        <f>LCTCBoard!D28+Online!D28+AE!D28+RR!D28+BRCC!D28+BPCC!D28+Delgado!D28+CentLATCC!D28+Fletcher!D28+LDCC!D28+Northshore!D28+Nunez!D28+RPCC!D28+SLCC!D28+SOWELA!D28+NWLTC!D28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LCTCBoard!H28+Online!H28+AE!H28+RR!H28+BRCC!H28+BPCC!H28+Delgado!H28+CentLATCC!H28+Fletcher!H28+LDCC!H28+Northshore!H28+Nunez!H28+RPCC!H28+SLCC!H28+SOWELA!H28+NWLTC!H28</f>
        <v>0</v>
      </c>
      <c r="I28" s="45">
        <f t="shared" si="3"/>
        <v>0</v>
      </c>
      <c r="J28" s="169">
        <f>LCTCBoard!J28+Online!J28+AE!J28+RR!J28+BRCC!J28+BPCC!J28+Delgado!J28+CentLATCC!J28+Fletcher!J28+LDCC!J28+Northshore!J28+Nunez!J28+RPCC!J28+SLCC!J28+SOWELA!J28+NWLTC!J28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LCTCBoard!B29+Online!B29+AE!B29+RR!B29+BRCC!B29+BPCC!B29+Delgado!B29+CentLATCC!B29+Fletcher!B29+LDCC!B29+Northshore!B29+Nunez!B29+RPCC!B29+SLCC!B29+SOWELA!B29+NWLTC!B29</f>
        <v>10000000</v>
      </c>
      <c r="C29" s="45">
        <f t="shared" si="0"/>
        <v>0.97919935764522137</v>
      </c>
      <c r="D29" s="169">
        <f>LCTCBoard!D29+Online!D29+AE!D29+RR!D29+BRCC!D29+BPCC!D29+Delgado!D29+CentLATCC!D29+Fletcher!D29+LDCC!D29+Northshore!D29+Nunez!D29+RPCC!D29+SLCC!D29+SOWELA!D29+NWLTC!D29</f>
        <v>212425</v>
      </c>
      <c r="E29" s="42">
        <f t="shared" si="5"/>
        <v>2.0800642354778614E-2</v>
      </c>
      <c r="F29" s="182">
        <f t="shared" si="2"/>
        <v>10212425</v>
      </c>
      <c r="G29" s="47">
        <f>IF(ISBLANK(F29),"  ",IF(F80&gt;0,F29/F80,IF(F29&gt;0,1,0)))</f>
        <v>1.7488823519301543E-2</v>
      </c>
      <c r="H29" s="158">
        <f>LCTCBoard!H29+Online!H29+AE!H29+RR!H29+BRCC!H29+BPCC!H29+Delgado!H29+CentLATCC!H29+Fletcher!H29+LDCC!H29+Northshore!H29+Nunez!H29+RPCC!H29+SLCC!H29+SOWELA!H29+NWLTC!H29</f>
        <v>10000000</v>
      </c>
      <c r="I29" s="45">
        <f t="shared" si="3"/>
        <v>0.970873786407767</v>
      </c>
      <c r="J29" s="169">
        <f>LCTCBoard!J29+Online!J29+AE!J29+RR!J29+BRCC!J29+BPCC!J29+Delgado!J29+CentLATCC!J29+Fletcher!J29+LDCC!J29+Northshore!J29+Nunez!J29+RPCC!J29+SLCC!J29+SOWELA!J29+NWLTC!J29</f>
        <v>300000</v>
      </c>
      <c r="K29" s="46">
        <f t="shared" si="4"/>
        <v>2.9126213592233011E-2</v>
      </c>
      <c r="L29" s="182">
        <f t="shared" si="1"/>
        <v>10300000</v>
      </c>
      <c r="M29" s="47">
        <f>IF(ISBLANK(L29),"  ",IF(L80&gt;0,L29/L80,IF(L29&gt;0,1,0)))</f>
        <v>1.5619720354201602E-2</v>
      </c>
      <c r="N29" s="24"/>
    </row>
    <row r="30" spans="1:14" ht="15" customHeight="1" x14ac:dyDescent="0.2">
      <c r="A30" s="53" t="s">
        <v>29</v>
      </c>
      <c r="B30" s="158">
        <f>LCTCBoard!B30+Online!B30+AE!B30+RR!B30+BRCC!B30+BPCC!B30+Delgado!B30+CentLATCC!B30+Fletcher!B30+LDCC!B30+Northshore!B30+Nunez!B30+RPCC!B30+SLCC!B30+SOWELA!B30+NWLTC!B30</f>
        <v>0</v>
      </c>
      <c r="C30" s="45">
        <f t="shared" si="0"/>
        <v>0</v>
      </c>
      <c r="D30" s="169">
        <f>LCTCBoard!D30+Online!D30+AE!D30+RR!D30+BRCC!D30+BPCC!D30+Delgado!D30+CentLATCC!D30+Fletcher!D30+LDCC!D30+Northshore!D30+Nunez!D30+RPCC!D30+SLCC!D30+SOWELA!D30+NWLTC!D30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LCTCBoard!H30+Online!H30+AE!H30+RR!H30+BRCC!H30+BPCC!H30+Delgado!H30+CentLATCC!H30+Fletcher!H30+LDCC!H30+Northshore!H30+Nunez!H30+RPCC!H30+SLCC!H30+SOWELA!H30+NWLTC!H30</f>
        <v>0</v>
      </c>
      <c r="I30" s="45">
        <f t="shared" si="3"/>
        <v>0</v>
      </c>
      <c r="J30" s="169">
        <f>LCTCBoard!J30+Online!J30+AE!J30+RR!J30+BRCC!J30+BPCC!J30+Delgado!J30+CentLATCC!J30+Fletcher!J30+LDCC!J30+Northshore!J30+Nunez!J30+RPCC!J30+SLCC!J30+SOWELA!J30+NWLTC!J30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LCTCBoard!B31+Online!B31+AE!B31+RR!B31+BRCC!B31+BPCC!B31+Delgado!B31+CentLATCC!B31+Fletcher!B31+LDCC!B31+Northshore!B31+Nunez!B31+RPCC!B31+SLCC!B31+SOWELA!B31+NWLTC!B31</f>
        <v>211552</v>
      </c>
      <c r="C31" s="45">
        <f t="shared" si="0"/>
        <v>1</v>
      </c>
      <c r="D31" s="169">
        <f>LCTCBoard!D31+Online!D31+AE!D31+RR!D31+BRCC!D31+BPCC!D31+Delgado!D31+CentLATCC!D31+Fletcher!D31+LDCC!D31+Northshore!D31+Nunez!D31+RPCC!D31+SLCC!D31+SOWELA!D31+NWLTC!D31</f>
        <v>0</v>
      </c>
      <c r="E31" s="42">
        <f>IF(ISBLANK(D31),"  ",IF(F31&gt;0,D31/F31,IF(D31&gt;0,1,0)))</f>
        <v>0</v>
      </c>
      <c r="F31" s="182">
        <f t="shared" si="2"/>
        <v>211552</v>
      </c>
      <c r="G31" s="47">
        <f>IF(ISBLANK(F31),"  ",IF(F80&gt;0,F31/F80,IF(F31&gt;0,1,0)))</f>
        <v>3.6228374682362711E-4</v>
      </c>
      <c r="H31" s="158">
        <f>LCTCBoard!H31+Online!H31+AE!H31+RR!H31+BRCC!H31+BPCC!H31+Delgado!H31+CentLATCC!H31+Fletcher!H31+LDCC!H31+Northshore!H31+Nunez!H31+RPCC!H31+SLCC!H31+SOWELA!H31+NWLTC!H31</f>
        <v>198750</v>
      </c>
      <c r="I31" s="45">
        <f t="shared" si="3"/>
        <v>1</v>
      </c>
      <c r="J31" s="169">
        <f>LCTCBoard!J31+Online!J31+AE!J31+RR!J31+BRCC!J31+BPCC!J31+Delgado!J31+CentLATCC!J31+Fletcher!J31+LDCC!J31+Northshore!J31+Nunez!J31+RPCC!J31+SLCC!J31+SOWELA!J31+NWLTC!J31</f>
        <v>0</v>
      </c>
      <c r="K31" s="46">
        <f>IF(ISBLANK(J31),"  ",IF(L31&gt;0,J31/L31,IF(J31&gt;0,1,0)))</f>
        <v>0</v>
      </c>
      <c r="L31" s="182">
        <f t="shared" si="1"/>
        <v>198750</v>
      </c>
      <c r="M31" s="47">
        <f>IF(ISBLANK(L31),"  ",IF(L80&gt;0,L31/L80,IF(L31&gt;0,1,0)))</f>
        <v>3.0139994372791926E-4</v>
      </c>
      <c r="N31" s="24"/>
    </row>
    <row r="32" spans="1:14" ht="15" customHeight="1" x14ac:dyDescent="0.2">
      <c r="A32" s="53" t="s">
        <v>31</v>
      </c>
      <c r="B32" s="158">
        <f>LCTCBoard!B32+Online!B32+AE!B32+RR!B32+BRCC!B32+BPCC!B32+Delgado!B32+CentLATCC!B32+Fletcher!B32+LDCC!B32+Northshore!B32+Nunez!B32+RPCC!B32+SLCC!B32+SOWELA!B32+NWLTC!B32</f>
        <v>0</v>
      </c>
      <c r="C32" s="45">
        <f t="shared" si="0"/>
        <v>0</v>
      </c>
      <c r="D32" s="169">
        <f>LCTCBoard!D32+Online!D32+AE!D32+RR!D32+BRCC!D32+BPCC!D32+Delgado!D32+CentLATCC!D32+Fletcher!D32+LDCC!D32+Northshore!D32+Nunez!D32+RPCC!D32+SLCC!D32+SOWELA!D32+NWLTC!D32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LCTCBoard!H32+Online!H32+AE!H32+RR!H32+BRCC!H32+BPCC!H32+Delgado!H32+CentLATCC!H32+Fletcher!H32+LDCC!H32+Northshore!H32+Nunez!H32+RPCC!H32+SLCC!H32+SOWELA!H32+NWLTC!H32</f>
        <v>0</v>
      </c>
      <c r="I32" s="45">
        <f t="shared" si="3"/>
        <v>0</v>
      </c>
      <c r="J32" s="169">
        <f>LCTCBoard!J32+Online!J32+AE!J32+RR!J32+BRCC!J32+BPCC!J32+Delgado!J32+CentLATCC!J32+Fletcher!J32+LDCC!J32+Northshore!J32+Nunez!J32+RPCC!J32+SLCC!J32+SOWELA!J32+NWLTC!J32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LCTCBoard!B33+Online!B33+AE!B33+RR!B33+BRCC!B33+BPCC!B33+Delgado!B33+CentLATCC!B33+Fletcher!B33+LDCC!B33+Northshore!B33+Nunez!B33+RPCC!B33+SLCC!B33+SOWELA!B33+NWLTC!B33</f>
        <v>0</v>
      </c>
      <c r="C33" s="45">
        <f>IF(ISBLANK(B33),"  ",IF(F33&gt;0,B33/F33,IF(B33&gt;0,1,0)))</f>
        <v>0</v>
      </c>
      <c r="D33" s="169">
        <f>LCTCBoard!D33+Online!D33+AE!D33+RR!D33+BRCC!D33+BPCC!D33+Delgado!D33+CentLATCC!D33+Fletcher!D33+LDCC!D33+Northshore!D33+Nunez!D33+RPCC!D33+SLCC!D33+SOWELA!D33+NWLTC!D33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LCTCBoard!H33+Online!H33+AE!H33+RR!H33+BRCC!H33+BPCC!H33+Delgado!H33+CentLATCC!H33+Fletcher!H33+LDCC!H33+Northshore!H33+Nunez!H33+RPCC!H33+SLCC!H33+SOWELA!H33+NWLTC!H33</f>
        <v>0</v>
      </c>
      <c r="I33" s="45">
        <f>IF(ISBLANK(H33),"  ",IF(L33&gt;0,H33/L33,IF(H33&gt;0,1,0)))</f>
        <v>0</v>
      </c>
      <c r="J33" s="169">
        <f>LCTCBoard!J33+Online!J33+AE!J33+RR!J33+BRCC!J33+BPCC!J33+Delgado!J33+CentLATCC!J33+Fletcher!J33+LDCC!J33+Northshore!J33+Nunez!J33+RPCC!J33+SLCC!J33+SOWELA!J33+NWLTC!J33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LCTCBoard!B34+Online!B34+AE!B34+RR!B34+BRCC!B34+BPCC!B34+Delgado!B34+CentLATCC!B34+Fletcher!B34+LDCC!B34+Northshore!B34+Nunez!B34+RPCC!B34+SLCC!B34+SOWELA!B34+NWLTC!B34</f>
        <v>0</v>
      </c>
      <c r="C34" s="45">
        <f t="shared" si="0"/>
        <v>0</v>
      </c>
      <c r="D34" s="169">
        <f>LCTCBoard!D34+Online!D34+AE!D34+RR!D34+BRCC!D34+BPCC!D34+Delgado!D34+CentLATCC!D34+Fletcher!D34+LDCC!D34+Northshore!D34+Nunez!D34+RPCC!D34+SLCC!D34+SOWELA!D34+NWLTC!D34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LCTCBoard!H34+Online!H34+AE!H34+RR!H34+BRCC!H34+BPCC!H34+Delgado!H34+CentLATCC!H34+Fletcher!H34+LDCC!H34+Northshore!H34+Nunez!H34+RPCC!H34+SLCC!H34+SOWELA!H34+NWLTC!H34</f>
        <v>0</v>
      </c>
      <c r="I34" s="45">
        <f t="shared" si="3"/>
        <v>0</v>
      </c>
      <c r="J34" s="169">
        <f>LCTCBoard!J34+Online!J34+AE!J34+RR!J34+BRCC!J34+BPCC!J34+Delgado!J34+CentLATCC!J34+Fletcher!J34+LDCC!J34+Northshore!J34+Nunez!J34+RPCC!J34+SLCC!J34+SOWELA!J34+NWLTC!J34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LCTCBoard!B35+Online!B35+AE!B35+RR!B35+BRCC!B35+BPCC!B35+Delgado!B35+CentLATCC!B35+Fletcher!B35+LDCC!B35+Northshore!B35+Nunez!B35+RPCC!B35+SLCC!B35+SOWELA!B35+NWLTC!B35</f>
        <v>0</v>
      </c>
      <c r="C35" s="45">
        <f t="shared" ref="C35:C36" si="6">IF(ISBLANK(B35),"  ",IF(F35&gt;0,B35/F35,IF(B35&gt;0,1,0)))</f>
        <v>0</v>
      </c>
      <c r="D35" s="169">
        <f>LCTCBoard!D35+Online!D35+AE!D35+RR!D35+BRCC!D35+BPCC!D35+Delgado!D35+CentLATCC!D35+Fletcher!D35+LDCC!D35+Northshore!D35+Nunez!D35+RPCC!D35+SLCC!D35+SOWELA!D35+NWLTC!D35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158">
        <f>LCTCBoard!H35+Online!H35+AE!H35+RR!H35+BRCC!H35+BPCC!H35+Delgado!H35+CentLATCC!H35+Fletcher!H35+LDCC!H35+Northshore!H35+Nunez!H35+RPCC!H35+SLCC!H35+SOWELA!H35+NWLTC!H35</f>
        <v>0</v>
      </c>
      <c r="I35" s="45">
        <f t="shared" ref="I35" si="9">IF(ISBLANK(H35),"  ",IF(L35&gt;0,H35/L35,IF(H35&gt;0,1,0)))</f>
        <v>0</v>
      </c>
      <c r="J35" s="169">
        <f>LCTCBoard!J35+Online!J35+AE!J35+RR!J35+BRCC!J35+BPCC!J35+Delgado!J35+CentLATCC!J35+Fletcher!J35+LDCC!J35+Northshore!J35+Nunez!J35+RPCC!J35+SLCC!J35+SOWELA!J35+NWLTC!J35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LCTCBoard!B36+Online!B36+AE!B36+RR!B36+BRCC!B36+BPCC!B36+Delgado!B36+CentLATCC!B36+Fletcher!B36+LDCC!B36+Northshore!B36+Nunez!B36+RPCC!B36+SLCC!B36+SOWELA!B36+NWLTC!B36</f>
        <v>0</v>
      </c>
      <c r="C36" s="45">
        <f t="shared" si="6"/>
        <v>0</v>
      </c>
      <c r="D36" s="169">
        <f>LCTCBoard!D36+Online!D36+AE!D36+RR!D36+BRCC!D36+BPCC!D36+Delgado!D36+CentLATCC!D36+Fletcher!D36+LDCC!D36+Northshore!D36+Nunez!D36+RPCC!D36+SLCC!D36+SOWELA!D36+NWLTC!D36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LCTCBoard!H36+Online!H36+AE!H36+RR!H36+BRCC!H36+BPCC!H36+Delgado!H36+CentLATCC!H36+Fletcher!H36+LDCC!H36+Northshore!H36+Nunez!H36+RPCC!H36+SLCC!H36+SOWELA!H36+NWLTC!H36</f>
        <v>0</v>
      </c>
      <c r="I36" s="45">
        <f t="shared" ref="I36" si="13">IF(ISBLANK(H36),"  ",IF(L36&gt;0,H36/L36,IF(H36&gt;0,1,0)))</f>
        <v>0</v>
      </c>
      <c r="J36" s="169">
        <f>LCTCBoard!J36+Online!J36+AE!J36+RR!J36+BRCC!J36+BPCC!J36+Delgado!J36+CentLATCC!J36+Fletcher!J36+LDCC!J36+Northshore!J36+Nunez!J36+RPCC!J36+SLCC!J36+SOWELA!J36+NWLTC!J36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LCTCBoard!B37+Online!B37+AE!B37+RR!B37+BRCC!B37+BPCC!B37+Delgado!B37+CentLATCC!B37+Fletcher!B37+LDCC!B37+Northshore!B37+Nunez!B37+RPCC!B37+SLCC!B37+SOWELA!B37+NWLTC!B37</f>
        <v>0</v>
      </c>
      <c r="C37" s="45">
        <f t="shared" ref="C37" si="16">IF(ISBLANK(B37),"  ",IF(F37&gt;0,B37/F37,IF(B37&gt;0,1,0)))</f>
        <v>0</v>
      </c>
      <c r="D37" s="169">
        <f>LCTCBoard!D37+Online!D37+AE!D37+RR!D37+BRCC!D37+BPCC!D37+Delgado!D37+CentLATCC!D37+Fletcher!D37+LDCC!D37+Northshore!D37+Nunez!D37+RPCC!D37+SLCC!D37+SOWELA!D37+NWLTC!D37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LCTCBoard!H37+Online!H37+AE!H37+RR!H37+BRCC!H37+BPCC!H37+Delgado!H37+CentLATCC!H37+Fletcher!H37+LDCC!H37+Northshore!H37+Nunez!H37+RPCC!H37+SLCC!H37+SOWELA!H37+NWLTC!H37</f>
        <v>0</v>
      </c>
      <c r="I37" s="45">
        <f t="shared" ref="I37" si="19">IF(ISBLANK(H37),"  ",IF(L37&gt;0,H37/L37,IF(H37&gt;0,1,0)))</f>
        <v>0</v>
      </c>
      <c r="J37" s="169">
        <f>LCTCBoard!J37+Online!J37+AE!J37+RR!J37+BRCC!J37+BPCC!J37+Delgado!J37+CentLATCC!J37+Fletcher!J37+LDCC!J37+Northshore!J37+Nunez!J37+RPCC!J37+SLCC!J37+SOWELA!J37+NWLTC!J37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24"/>
      <c r="C38" s="56"/>
      <c r="D38" s="175"/>
      <c r="E38" s="57" t="s">
        <v>4</v>
      </c>
      <c r="F38" s="182"/>
      <c r="G38" s="58" t="s">
        <v>4</v>
      </c>
      <c r="H38" s="196"/>
      <c r="I38" s="56"/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LCTCBoard!B39+Online!B39+AE!B39+RR!B39+BRCC!B39+BPCC!B39+Delgado!B39+CentLATCC!B39+Fletcher!B39+LDCC!B39+Northshore!B39+Nunez!B39+RPCC!B39+SLCC!B39+SOWELA!B39+NWLTC!B39</f>
        <v>0</v>
      </c>
      <c r="C39" s="41">
        <f t="shared" si="0"/>
        <v>0</v>
      </c>
      <c r="D39" s="169">
        <f>LCTCBoard!D39+Online!D39+AE!D39+RR!D39+BRCC!D39+BPCC!D39+Delgado!D39+CentLATCC!D39+Fletcher!D39+LDCC!D39+Northshore!D39+Nunez!D39+RPCC!D39+SLCC!D39+SOWELA!D39+NWLTC!D39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LCTCBoard!H39+Online!H39+AE!H39+RR!H39+BRCC!H39+BPCC!H39+Delgado!H39+CentLATCC!H39+Fletcher!H39+LDCC!H39+Northshore!H39+Nunez!H39+RPCC!H39+SLCC!H39+SOWELA!H39+NWLTC!H39</f>
        <v>0</v>
      </c>
      <c r="I39" s="41">
        <f>IF(ISBLANK(H39),"  ",IF(L39&gt;0,H39/L39,IF(H39&gt;0,1,0)))</f>
        <v>0</v>
      </c>
      <c r="J39" s="169">
        <f>LCTCBoard!J39+Online!J39+AE!J39+RR!J39+BRCC!J39+BPCC!J39+Delgado!J39+CentLATCC!J39+Fletcher!J39+LDCC!J39+Northshore!J39+Nunez!J39+RPCC!J39+SLCC!J39+SOWELA!J39+NWLTC!J39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6"/>
      <c r="C40" s="56"/>
      <c r="D40" s="175"/>
      <c r="E40" s="57" t="s">
        <v>4</v>
      </c>
      <c r="F40" s="182"/>
      <c r="G40" s="58" t="s">
        <v>4</v>
      </c>
      <c r="H40" s="196">
        <f>LCTCBoard!H40+Online!H40+AE!H40+RR!H40+BRCC!H40+BPCC!H40+Delgado!H40+CentLATCC!H40+Fletcher!H40+LDCC!H40+Northshore!H40+Nunez!H40+RPCC!H40+SLCC!H40+SOWELA!H40+NWLTC!H40</f>
        <v>0</v>
      </c>
      <c r="I40" s="56" t="s">
        <v>4</v>
      </c>
      <c r="J40" s="175">
        <f>LCTCBoard!J40+Online!J40+AE!J40+RR!J40+BRCC!J40+BPCC!J40+Delgado!J40+CentLATCC!J40+Fletcher!J40+LDCC!J40+Northshore!J40+Nunez!J40+RPCC!J40+SLCC!J40+SOWELA!J40+NWLTC!J40</f>
        <v>0</v>
      </c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LCTCBoard!B41+Online!B41+AE!B41+RR!B41+BRCC!B41+BPCC!B41+Delgado!B41+CentLATCC!B41+Fletcher!B41+LDCC!B41+Northshore!B41+Nunez!B41+RPCC!B41+SLCC!B41+SOWELA!B41+NWLTC!B41</f>
        <v>0</v>
      </c>
      <c r="C41" s="41">
        <f t="shared" si="0"/>
        <v>0</v>
      </c>
      <c r="D41" s="169">
        <f>LCTCBoard!D41+Online!D41+AE!D41+RR!D41+BRCC!D41+BPCC!D41+Delgado!D41+CentLATCC!D41+Fletcher!D41+LDCC!D41+Northshore!D41+Nunez!D41+RPCC!D41+SLCC!D41+SOWELA!D41+NWLTC!D41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LCTCBoard!H41+Online!H41+AE!H41+RR!H41+BRCC!H41+BPCC!H41+Delgado!H41+CentLATCC!H41+Fletcher!H41+LDCC!H41+Northshore!H41+Nunez!H41+RPCC!H41+SLCC!H41+SOWELA!H41+NWLTC!H41</f>
        <v>0</v>
      </c>
      <c r="I41" s="41">
        <f>IF(ISBLANK(H41),"  ",IF(L41&gt;0,H41/L41,IF(H41&gt;0,1,0)))</f>
        <v>0</v>
      </c>
      <c r="J41" s="169">
        <f>LCTCBoard!J41+Online!J41+AE!J41+RR!J41+BRCC!J41+BPCC!J41+Delgado!J41+CentLATCC!J41+Fletcher!J41+LDCC!J41+Northshore!J41+Nunez!J41+RPCC!J41+SLCC!J41+SOWELA!J41+NWLTC!J41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58">
        <f>LCTCBoard!B42+Online!B42+AE!B42+RR!B42+BRCC!B42+BPCC!B42+Delgado!B42+CentLATCC!B42+Fletcher!B42+LDCC!B42+Northshore!B42+Nunez!B42+RPCC!B42+SLCC!B42+SOWELA!B42+NWLTC!B42</f>
        <v>0</v>
      </c>
      <c r="C42" s="45">
        <f t="shared" si="0"/>
        <v>0</v>
      </c>
      <c r="D42" s="169">
        <f>LCTCBoard!D42+Online!D42+AE!D42+RR!D42+BRCC!D42+BPCC!D42+Delgado!D42+CentLATCC!D42+Fletcher!D42+LDCC!D42+Northshore!D42+Nunez!D42+RPCC!D42+SLCC!D42+SOWELA!D42+NWLTC!D42</f>
        <v>0</v>
      </c>
      <c r="E42" s="42">
        <f>IF(ISBLANK(D42),"  ",IF(F42&gt;0,D42/F42,IF(D42&gt;0,1,0)))</f>
        <v>0</v>
      </c>
      <c r="F42" s="182">
        <f t="shared" si="2"/>
        <v>0</v>
      </c>
      <c r="G42" s="47">
        <f>IF(ISBLANK(F42),"  ",IF(F80&gt;0,F42/F80,IF(F42&gt;0,1,0)))</f>
        <v>0</v>
      </c>
      <c r="H42" s="158">
        <f>LCTCBoard!H42+Online!H42+AE!H42+RR!H42+BRCC!H42+BPCC!H42+Delgado!H42+CentLATCC!H42+Fletcher!H42+LDCC!H42+Northshore!H42+Nunez!H42+RPCC!H42+SLCC!H42+SOWELA!H42+NWLTC!H42</f>
        <v>0</v>
      </c>
      <c r="I42" s="45">
        <f>IF(ISBLANK(H42),"  ",IF(L42&gt;0,H42/L42,IF(H42&gt;0,1,0)))</f>
        <v>0</v>
      </c>
      <c r="J42" s="169">
        <f>LCTCBoard!J42+Online!J42+AE!J42+RR!J42+BRCC!J42+BPCC!J42+Delgado!J42+CentLATCC!J42+Fletcher!J42+LDCC!J42+Northshore!J42+Nunez!J42+RPCC!J42+SLCC!J42+SOWELA!J42+NWLTC!J42</f>
        <v>0</v>
      </c>
      <c r="K42" s="46">
        <f>IF(ISBLANK(J42),"  ",IF(L42&gt;0,J42/L42,IF(J42&gt;0,1,0)))</f>
        <v>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122467677</v>
      </c>
      <c r="C43" s="69">
        <f t="shared" si="0"/>
        <v>0.99826846410675463</v>
      </c>
      <c r="D43" s="204">
        <f>SUM(D13:D15,D39,D41,D42)</f>
        <v>212425</v>
      </c>
      <c r="E43" s="60">
        <f>IF(ISBLANK(D43),"  ",IF(F43&gt;0,D43/F43,IF(D43&gt;0,1,0)))</f>
        <v>1.7315358932453446E-3</v>
      </c>
      <c r="F43" s="161">
        <f>SUM(F13:F15,F39,F41:F42)</f>
        <v>122680102</v>
      </c>
      <c r="G43" s="61">
        <f>IF(ISBLANK(F43),"  ",IF(F80&gt;0,F43/F80,IF(F43&gt;0,1,0)))</f>
        <v>0.21009022374293199</v>
      </c>
      <c r="H43" s="161">
        <f>SUM(H13:H15,H39,H41:H42)</f>
        <v>149143209</v>
      </c>
      <c r="I43" s="69">
        <f>IF(ISBLANK(H43),"  ",IF(L43&gt;0,H43/L43,IF(H43&gt;0,1,0)))</f>
        <v>0.99799254846033181</v>
      </c>
      <c r="J43" s="204">
        <f>SUM(J13:J15,J39,J41:J42)</f>
        <v>300000</v>
      </c>
      <c r="K43" s="62">
        <f>IF(ISBLANK(J43),"  ",IF(L43&gt;0,J43/L43,IF(J43&gt;0,1,0)))</f>
        <v>2.007451539668156E-3</v>
      </c>
      <c r="L43" s="161">
        <f>SUM(L13:L15,L39,L41:L42)</f>
        <v>149443209</v>
      </c>
      <c r="M43" s="61">
        <f>IF(ISBLANK(L43),"  ",IF(L80&gt;0,L43/L80,IF(L43&gt;0,1,0)))</f>
        <v>0.22662729450626254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LCTCBoard!B45+Online!B45+AE!B45+RR!B45+BRCC!B45+BPCC!B45+Delgado!B45+CentLATCC!B45+Fletcher!B45+LDCC!B45+Northshore!B45+Nunez!B45+RPCC!B45+SLCC!B45+SOWELA!B45+NWLTC!B45</f>
        <v>0</v>
      </c>
      <c r="C45" s="41">
        <f t="shared" si="0"/>
        <v>0</v>
      </c>
      <c r="D45" s="169">
        <f>LCTCBoard!D45+Online!D45+AE!D45+RR!D45+BRCC!D45+BPCC!D45+Delgado!D45+CentLATCC!D45+Fletcher!D45+LDCC!D45+Northshore!D45+Nunez!D45+RPCC!D45+SLCC!D45+SOWELA!D45+NWLTC!D45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LCTCBoard!H45+Online!H45+AE!H45+RR!H45+BRCC!H45+BPCC!H45+Delgado!H45+CentLATCC!H45+Fletcher!H45+LDCC!H45+Northshore!H45+Nunez!H45+RPCC!H45+SLCC!H45+SOWELA!H45+NWLTC!H45</f>
        <v>0</v>
      </c>
      <c r="I45" s="41">
        <f t="shared" ref="I45:I52" si="23">IF(ISBLANK(H45),"  ",IF(L45&gt;0,H45/L45,IF(H45&gt;0,1,0)))</f>
        <v>0</v>
      </c>
      <c r="J45" s="169">
        <f>LCTCBoard!J45+Online!J45+AE!J45+RR!J45+BRCC!J45+BPCC!J45+Delgado!J45+CentLATCC!J45+Fletcher!J45+LDCC!J45+Northshore!J45+Nunez!J45+RPCC!J45+SLCC!J45+SOWELA!J45+NWLTC!J45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LCTCBoard!B46+Online!B46+AE!B46+RR!B46+BRCC!B46+BPCC!B46+Delgado!B46+CentLATCC!B46+Fletcher!B46+LDCC!B46+Northshore!B46+Nunez!B46+RPCC!B46+SLCC!B46+SOWELA!B46+NWLTC!B46</f>
        <v>0</v>
      </c>
      <c r="C46" s="45">
        <f t="shared" si="0"/>
        <v>0</v>
      </c>
      <c r="D46" s="169">
        <f>LCTCBoard!D46+Online!D46+AE!D46+RR!D46+BRCC!D46+BPCC!D46+Delgado!D46+CentLATCC!D46+Fletcher!D46+LDCC!D46+Northshore!D46+Nunez!D46+RPCC!D46+SLCC!D46+SOWELA!D46+NWLTC!D46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LCTCBoard!H46+Online!H46+AE!H46+RR!H46+BRCC!H46+BPCC!H46+Delgado!H46+CentLATCC!H46+Fletcher!H46+LDCC!H46+Northshore!H46+Nunez!H46+RPCC!H46+SLCC!H46+SOWELA!H46+NWLTC!H46</f>
        <v>0</v>
      </c>
      <c r="I46" s="45">
        <f t="shared" si="23"/>
        <v>0</v>
      </c>
      <c r="J46" s="169">
        <f>LCTCBoard!J46+Online!J46+AE!J46+RR!J46+BRCC!J46+BPCC!J46+Delgado!J46+CentLATCC!J46+Fletcher!J46+LDCC!J46+Northshore!J46+Nunez!J46+RPCC!J46+SLCC!J46+SOWELA!J46+NWLTC!J46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LCTCBoard!B47+Online!B47+AE!B47+RR!B47+BRCC!B47+BPCC!B47+Delgado!B47+CentLATCC!B47+Fletcher!B47+LDCC!B47+Northshore!B47+Nunez!B47+RPCC!B47+SLCC!B47+SOWELA!B47+NWLTC!B47</f>
        <v>0</v>
      </c>
      <c r="C47" s="45">
        <f t="shared" si="0"/>
        <v>0</v>
      </c>
      <c r="D47" s="169">
        <f>LCTCBoard!D47+Online!D47+AE!D47+RR!D47+BRCC!D47+BPCC!D47+Delgado!D47+CentLATCC!D47+Fletcher!D47+LDCC!D47+Northshore!D47+Nunez!D47+RPCC!D47+SLCC!D47+SOWELA!D47+NWLTC!D47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LCTCBoard!H47+Online!H47+AE!H47+RR!H47+BRCC!H47+BPCC!H47+Delgado!H47+CentLATCC!H47+Fletcher!H47+LDCC!H47+Northshore!H47+Nunez!H47+RPCC!H47+SLCC!H47+SOWELA!H47+NWLTC!H47</f>
        <v>0</v>
      </c>
      <c r="I47" s="45">
        <f t="shared" si="23"/>
        <v>0</v>
      </c>
      <c r="J47" s="169">
        <f>LCTCBoard!J47+Online!J47+AE!J47+RR!J47+BRCC!J47+BPCC!J47+Delgado!J47+CentLATCC!J47+Fletcher!J47+LDCC!J47+Northshore!J47+Nunez!J47+RPCC!J47+SLCC!J47+SOWELA!J47+NWLTC!J47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LCTCBoard!B48+Online!B48+AE!B48+RR!B48+BRCC!B48+BPCC!B48+Delgado!B48+CentLATCC!B48+Fletcher!B48+LDCC!B48+Northshore!B48+Nunez!B48+RPCC!B48+SLCC!B48+SOWELA!B48+NWLTC!B48</f>
        <v>0</v>
      </c>
      <c r="C48" s="45">
        <f t="shared" si="0"/>
        <v>0</v>
      </c>
      <c r="D48" s="169">
        <f>LCTCBoard!D48+Online!D48+AE!D48+RR!D48+BRCC!D48+BPCC!D48+Delgado!D48+CentLATCC!D48+Fletcher!D48+LDCC!D48+Northshore!D48+Nunez!D48+RPCC!D48+SLCC!D48+SOWELA!D48+NWLTC!D48</f>
        <v>0</v>
      </c>
      <c r="E48" s="46">
        <f t="shared" si="22"/>
        <v>0</v>
      </c>
      <c r="F48" s="183">
        <f>D48+B48</f>
        <v>0</v>
      </c>
      <c r="G48" s="47">
        <f>IF(ISBLANK(F48),"  ",IF(D80&gt;0,F48/D80,IF(F48&gt;0,1,0)))</f>
        <v>0</v>
      </c>
      <c r="H48" s="158">
        <f>LCTCBoard!H48+Online!H48+AE!H48+RR!H48+BRCC!H48+BPCC!H48+Delgado!H48+CentLATCC!H48+Fletcher!H48+LDCC!H48+Northshore!H48+Nunez!H48+RPCC!H48+SLCC!H48+SOWELA!H48+NWLTC!H48</f>
        <v>0</v>
      </c>
      <c r="I48" s="45">
        <f t="shared" si="23"/>
        <v>0</v>
      </c>
      <c r="J48" s="169">
        <f>LCTCBoard!J48+Online!J48+AE!J48+RR!J48+BRCC!J48+BPCC!J48+Delgado!J48+CentLATCC!J48+Fletcher!J48+LDCC!J48+Northshore!J48+Nunez!J48+RPCC!J48+SLCC!J48+SOWELA!J48+NWLTC!J48</f>
        <v>0</v>
      </c>
      <c r="K48" s="46">
        <f t="shared" si="24"/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58">
        <f>LCTCBoard!B49+Online!B49+AE!B49+RR!B49+BRCC!B49+BPCC!B49+Delgado!B49+CentLATCC!B49+Fletcher!B49+LDCC!B49+Northshore!B49+Nunez!B49+RPCC!B49+SLCC!B49+SOWELA!B49+NWLTC!B49</f>
        <v>0</v>
      </c>
      <c r="C49" s="45">
        <f t="shared" si="0"/>
        <v>0</v>
      </c>
      <c r="D49" s="169">
        <f>LCTCBoard!D49+Online!D49+AE!D49+RR!D49+BRCC!D49+BPCC!D49+Delgado!D49+CentLATCC!D49+Fletcher!D49+LDCC!D49+Northshore!D49+Nunez!D49+RPCC!D49+SLCC!D49+SOWELA!D49+NWLTC!D49</f>
        <v>260800</v>
      </c>
      <c r="E49" s="46">
        <f t="shared" si="22"/>
        <v>1</v>
      </c>
      <c r="F49" s="183">
        <f>D49+B49</f>
        <v>260800</v>
      </c>
      <c r="G49" s="47">
        <f>IF(ISBLANK(F49),"  ",IF(F80&gt;0,F49/F80,IF(F49&gt;0,1,0)))</f>
        <v>4.4662116723832412E-4</v>
      </c>
      <c r="H49" s="158">
        <f>LCTCBoard!H49+Online!H49+AE!H49+RR!H49+BRCC!H49+BPCC!H49+Delgado!H49+CentLATCC!H49+Fletcher!H49+LDCC!H49+Northshore!H49+Nunez!H49+RPCC!H49+SLCC!H49+SOWELA!H49+NWLTC!H49</f>
        <v>0</v>
      </c>
      <c r="I49" s="45">
        <f t="shared" si="23"/>
        <v>0</v>
      </c>
      <c r="J49" s="169">
        <f>LCTCBoard!J49+Online!J49+AE!J49+RR!J49+BRCC!J49+BPCC!J49+Delgado!J49+CentLATCC!J49+Fletcher!J49+LDCC!J49+Northshore!J49+Nunez!J49+RPCC!J49+SLCC!J49+SOWELA!J49+NWLTC!J49</f>
        <v>0</v>
      </c>
      <c r="K49" s="46">
        <f t="shared" si="24"/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0</v>
      </c>
      <c r="C50" s="69">
        <f t="shared" si="0"/>
        <v>0</v>
      </c>
      <c r="D50" s="173">
        <f>D49+D48+D47+D46+D45</f>
        <v>260800</v>
      </c>
      <c r="E50" s="62">
        <f t="shared" si="22"/>
        <v>1</v>
      </c>
      <c r="F50" s="184">
        <f>F49+F48+F47+F46+F45</f>
        <v>260800</v>
      </c>
      <c r="G50" s="61">
        <f>IF(ISBLANK(F50),"  ",IF(F80&gt;0,F50/F80,IF(F50&gt;0,1,0)))</f>
        <v>4.4662116723832412E-4</v>
      </c>
      <c r="H50" s="163">
        <f>H49+H48+H47+H46+H45</f>
        <v>0</v>
      </c>
      <c r="I50" s="69">
        <f t="shared" si="23"/>
        <v>0</v>
      </c>
      <c r="J50" s="173">
        <f>J49+J48+J47+J46+J45</f>
        <v>0</v>
      </c>
      <c r="K50" s="62">
        <f t="shared" si="24"/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164">
        <f>LCTCBoard!B51+Online!B51+AE!B51+RR!B51+BRCC!B51+BPCC!B51+Delgado!B51+CentLATCC!B51+Fletcher!B51+LDCC!B51+Northshore!B51+Nunez!B51+RPCC!B51+SLCC!B51+SOWELA!B51+NWLTC!B51</f>
        <v>0</v>
      </c>
      <c r="C51" s="69">
        <f t="shared" ref="C51" si="25">IF(ISBLANK(B51),"  ",IF(F51&gt;0,B51/F51,IF(B51&gt;0,1,0)))</f>
        <v>0</v>
      </c>
      <c r="D51" s="174">
        <f>LCTCBoard!D51+Online!D51+AE!D51+RR!D51+BRCC!D51+BPCC!D51+Delgado!D51+CentLATCC!D51+Fletcher!D51+LDCC!D51+Northshore!D51+Nunez!D51+RPCC!D51+SLCC!D51+SOWELA!D51+NWLTC!D51</f>
        <v>3936000</v>
      </c>
      <c r="E51" s="62">
        <f t="shared" ref="E51" si="26">IF(ISBLANK(D51),"  ",IF(F51&gt;0,D51/F51,IF(D51&gt;0,1,0)))</f>
        <v>1</v>
      </c>
      <c r="F51" s="185">
        <f>D51+B51</f>
        <v>3936000</v>
      </c>
      <c r="G51" s="61">
        <f>IF(ISBLANK(F51),"  ",IF(F79&gt;0,F51/F79,IF(F51&gt;0,1,0)))</f>
        <v>1</v>
      </c>
      <c r="H51" s="164">
        <f>LCTCBoard!H51+Online!H51+AE!H51+RR!H51+BRCC!H51+BPCC!H51+Delgado!H51+CentLATCC!H51+Fletcher!H51+LDCC!H51+Northshore!H51+Nunez!H51+RPCC!H51+SLCC!H51+SOWELA!H51+NWLTC!H51</f>
        <v>0</v>
      </c>
      <c r="I51" s="69">
        <f t="shared" ref="I51" si="27">IF(ISBLANK(H51),"  ",IF(L51&gt;0,H51/L51,IF(H51&gt;0,1,0)))</f>
        <v>0</v>
      </c>
      <c r="J51" s="174">
        <f>LCTCBoard!J51+Online!J51+AE!J51+RR!J51+BRCC!J51+BPCC!J51+Delgado!J51+CentLATCC!J51+Fletcher!J51+LDCC!J51+Northshore!J51+Nunez!J51+RPCC!J51+SLCC!J51+SOWELA!J51+NWLTC!J51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LCTCBoard!B52+Online!B52+AE!B52+RR!B52+BRCC!B52+BPCC!B52+Delgado!B52+CentLATCC!B52+Fletcher!B52+LDCC!B52+Northshore!B52+Nunez!B52+RPCC!B52+SLCC!B52+SOWELA!B52+NWLTC!B52</f>
        <v>6792110</v>
      </c>
      <c r="C52" s="69">
        <f t="shared" si="0"/>
        <v>1</v>
      </c>
      <c r="D52" s="174">
        <f>LCTCBoard!D52+Online!D52+AE!D52+RR!D52+BRCC!D52+BPCC!D52+Delgado!D52+CentLATCC!D52+Fletcher!D52+LDCC!D52+Northshore!D52+Nunez!D52+RPCC!D52+SLCC!D52+SOWELA!D52+NWLTC!D52</f>
        <v>0</v>
      </c>
      <c r="E52" s="62">
        <f t="shared" si="22"/>
        <v>0</v>
      </c>
      <c r="F52" s="185">
        <f>D52+B52</f>
        <v>6792110</v>
      </c>
      <c r="G52" s="61">
        <f>IF(ISBLANK(F52),"  ",IF(F80&gt;0,F52/F80,IF(F52&gt;0,1,0)))</f>
        <v>1.1631518773815543E-2</v>
      </c>
      <c r="H52" s="164">
        <f>LCTCBoard!H52+Online!H52+AE!H52+RR!H52+BRCC!H52+BPCC!H52+Delgado!H52+CentLATCC!H52+Fletcher!H52+LDCC!H52+Northshore!H52+Nunez!H52+RPCC!H52+SLCC!H52+SOWELA!H52+NWLTC!H52</f>
        <v>0</v>
      </c>
      <c r="I52" s="69">
        <f t="shared" si="23"/>
        <v>0</v>
      </c>
      <c r="J52" s="174">
        <f>LCTCBoard!J52+Online!J52+AE!J52+RR!J52+BRCC!J52+BPCC!J52+Delgado!J52+CentLATCC!J52+Fletcher!J52+LDCC!J52+Northshore!J52+Nunez!J52+RPCC!J52+SLCC!J52+SOWELA!J52+NWLTC!J52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LCTCBoard!B54+Online!B54+AE!B54+RR!B54+BRCC!B54+BPCC!B54+Delgado!B54+CentLATCC!B54+Fletcher!B54+LDCC!B54+Northshore!B54+Nunez!B54+RPCC!B54+SLCC!B54+SOWELA!B54+NWLTC!B54</f>
        <v>139729853.20999998</v>
      </c>
      <c r="C54" s="41">
        <f t="shared" si="0"/>
        <v>0.98747609815763016</v>
      </c>
      <c r="D54" s="169">
        <f>LCTCBoard!D54+Online!D54+AE!D54+RR!D54+BRCC!D54+BPCC!D54+Delgado!D54+CentLATCC!D54+Fletcher!D54+LDCC!D54+Northshore!D54+Nunez!D54+RPCC!D54+SLCC!D54+SOWELA!D54+NWLTC!D54</f>
        <v>1772157.29</v>
      </c>
      <c r="E54" s="42">
        <f t="shared" ref="E54:E71" si="29">IF(ISBLANK(D54),"  ",IF(F54&gt;0,D54/F54,IF(D54&gt;0,1,0)))</f>
        <v>1.2523901842369938E-2</v>
      </c>
      <c r="F54" s="186">
        <f t="shared" ref="F54:F59" si="30">D54+B54</f>
        <v>141502010.49999997</v>
      </c>
      <c r="G54" s="43">
        <f>IF(ISBLANK(F54),"  ",IF(F80&gt;0,F54/F80,IF(F54&gt;0,1,0)))</f>
        <v>0.24232282628864871</v>
      </c>
      <c r="H54" s="158">
        <f>LCTCBoard!H54+Online!H54+AE!H54+RR!H54+BRCC!H54+BPCC!H54+Delgado!H54+CentLATCC!H54+Fletcher!H54+LDCC!H54+Northshore!H54+Nunez!H54+RPCC!H54+SLCC!H54+SOWELA!H54+NWLTC!H54</f>
        <v>156009581</v>
      </c>
      <c r="I54" s="41">
        <f t="shared" ref="I54:I71" si="31">IF(ISBLANK(H54),"  ",IF(L54&gt;0,H54/L54,IF(H54&gt;0,1,0)))</f>
        <v>0.98870588243048196</v>
      </c>
      <c r="J54" s="169">
        <f>LCTCBoard!J54+Online!J54+AE!J54+RR!J54+BRCC!J54+BPCC!J54+Delgado!J54+CentLATCC!J54+Fletcher!J54+LDCC!J54+Northshore!J54+Nunez!J54+RPCC!J54+SLCC!J54+SOWELA!J54+NWLTC!J54</f>
        <v>1782118</v>
      </c>
      <c r="K54" s="42">
        <f t="shared" ref="K54:K71" si="32">IF(ISBLANK(J54),"  ",IF(L54&gt;0,J54/L54,IF(J54&gt;0,1,0)))</f>
        <v>1.1294117569518026E-2</v>
      </c>
      <c r="L54" s="186">
        <f t="shared" ref="L54:L70" si="33">J54+H54</f>
        <v>157791699</v>
      </c>
      <c r="M54" s="43">
        <f>IF(ISBLANK(L54),"  ",IF(L80&gt;0,L54/L80,IF(L54&gt;0,1,0)))</f>
        <v>0.23928759345576239</v>
      </c>
      <c r="N54" s="24"/>
    </row>
    <row r="55" spans="1:14" ht="15" customHeight="1" x14ac:dyDescent="0.2">
      <c r="A55" s="30" t="s">
        <v>48</v>
      </c>
      <c r="B55" s="158">
        <f>LCTCBoard!B55+Online!B55+AE!B55+RR!B55+BRCC!B55+BPCC!B55+Delgado!B55+CentLATCC!B55+Fletcher!B55+LDCC!B55+Northshore!B55+Nunez!B55+RPCC!B55+SLCC!B55+SOWELA!B55+NWLTC!B55</f>
        <v>57735.3</v>
      </c>
      <c r="C55" s="45">
        <f t="shared" si="0"/>
        <v>1</v>
      </c>
      <c r="D55" s="169">
        <f>LCTCBoard!D55+Online!D55+AE!D55+RR!D55+BRCC!D55+BPCC!D55+Delgado!D55+CentLATCC!D55+Fletcher!D55+LDCC!D55+Northshore!D55+Nunez!D55+RPCC!D55+SLCC!D55+SOWELA!D55+NWLTC!D55</f>
        <v>0</v>
      </c>
      <c r="E55" s="46">
        <f t="shared" si="29"/>
        <v>0</v>
      </c>
      <c r="F55" s="187">
        <f t="shared" si="30"/>
        <v>57735.3</v>
      </c>
      <c r="G55" s="47">
        <f>IF(ISBLANK(F55),"  ",IF(F80&gt;0,F55/F80,IF(F55&gt;0,1,0)))</f>
        <v>9.8871959650516939E-5</v>
      </c>
      <c r="H55" s="158">
        <f>LCTCBoard!H55+Online!H55+AE!H55+RR!H55+BRCC!H55+BPCC!H55+Delgado!H55+CentLATCC!H55+Fletcher!H55+LDCC!H55+Northshore!H55+Nunez!H55+RPCC!H55+SLCC!H55+SOWELA!H55+NWLTC!H55</f>
        <v>0</v>
      </c>
      <c r="I55" s="45">
        <f t="shared" si="31"/>
        <v>0</v>
      </c>
      <c r="J55" s="169">
        <f>LCTCBoard!J55+Online!J55+AE!J55+RR!J55+BRCC!J55+BPCC!J55+Delgado!J55+CentLATCC!J55+Fletcher!J55+LDCC!J55+Northshore!J55+Nunez!J55+RPCC!J55+SLCC!J55+SOWELA!J55+NWLTC!J55</f>
        <v>0</v>
      </c>
      <c r="K55" s="46">
        <f t="shared" si="32"/>
        <v>0</v>
      </c>
      <c r="L55" s="187">
        <f t="shared" si="33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158">
        <f>LCTCBoard!B56+Online!B56+AE!B56+RR!B56+BRCC!B56+BPCC!B56+Delgado!B56+CentLATCC!B56+Fletcher!B56+LDCC!B56+Northshore!B56+Nunez!B56+RPCC!B56+SLCC!B56+SOWELA!B56+NWLTC!B56</f>
        <v>0</v>
      </c>
      <c r="C56" s="45">
        <f t="shared" si="0"/>
        <v>0</v>
      </c>
      <c r="D56" s="169">
        <f>LCTCBoard!D56+Online!D56+AE!D56+RR!D56+BRCC!D56+BPCC!D56+Delgado!D56+CentLATCC!D56+Fletcher!D56+LDCC!D56+Northshore!D56+Nunez!D56+RPCC!D56+SLCC!D56+SOWELA!D56+NWLTC!D56</f>
        <v>7036191.0099999998</v>
      </c>
      <c r="E56" s="46">
        <f t="shared" si="29"/>
        <v>1</v>
      </c>
      <c r="F56" s="188">
        <f t="shared" si="30"/>
        <v>7036191.0099999998</v>
      </c>
      <c r="G56" s="47">
        <f>IF(ISBLANK(F56),"  ",IF(F80&gt;0,F56/F80,IF(F56&gt;0,1,0)))</f>
        <v>1.2049508595851237E-2</v>
      </c>
      <c r="H56" s="158">
        <f>LCTCBoard!H56+Online!H56+AE!H56+RR!H56+BRCC!H56+BPCC!H56+Delgado!H56+CentLATCC!H56+Fletcher!H56+LDCC!H56+Northshore!H56+Nunez!H56+RPCC!H56+SLCC!H56+SOWELA!H56+NWLTC!H56</f>
        <v>0</v>
      </c>
      <c r="I56" s="45">
        <f t="shared" si="31"/>
        <v>0</v>
      </c>
      <c r="J56" s="169">
        <f>LCTCBoard!J56+Online!J56+AE!J56+RR!J56+BRCC!J56+BPCC!J56+Delgado!J56+CentLATCC!J56+Fletcher!J56+LDCC!J56+Northshore!J56+Nunez!J56+RPCC!J56+SLCC!J56+SOWELA!J56+NWLTC!J56</f>
        <v>7428762.3399999999</v>
      </c>
      <c r="K56" s="46">
        <f t="shared" si="32"/>
        <v>1</v>
      </c>
      <c r="L56" s="188">
        <f t="shared" si="33"/>
        <v>7428762.3399999999</v>
      </c>
      <c r="M56" s="47">
        <f>IF(ISBLANK(L56),"  ",IF(L80&gt;0,L56/L80,IF(L56&gt;0,1,0)))</f>
        <v>1.126555245908974E-2</v>
      </c>
      <c r="N56" s="24"/>
    </row>
    <row r="57" spans="1:14" ht="15" customHeight="1" x14ac:dyDescent="0.2">
      <c r="A57" s="74" t="s">
        <v>50</v>
      </c>
      <c r="B57" s="158">
        <f>LCTCBoard!B57+Online!B57+AE!B57+RR!B57+BRCC!B57+BPCC!B57+Delgado!B57+CentLATCC!B57+Fletcher!B57+LDCC!B57+Northshore!B57+Nunez!B57+RPCC!B57+SLCC!B57+SOWELA!B57+NWLTC!B57</f>
        <v>2453345.48</v>
      </c>
      <c r="C57" s="45">
        <f t="shared" si="0"/>
        <v>0.74004706356274086</v>
      </c>
      <c r="D57" s="169">
        <f>LCTCBoard!D57+Online!D57+AE!D57+RR!D57+BRCC!D57+BPCC!D57+Delgado!D57+CentLATCC!D57+Fletcher!D57+LDCC!D57+Northshore!D57+Nunez!D57+RPCC!D57+SLCC!D57+SOWELA!D57+NWLTC!D57</f>
        <v>861775.40999999992</v>
      </c>
      <c r="E57" s="46">
        <f t="shared" si="29"/>
        <v>0.25995293643725914</v>
      </c>
      <c r="F57" s="188">
        <f t="shared" si="30"/>
        <v>3315120.8899999997</v>
      </c>
      <c r="G57" s="47">
        <f>IF(ISBLANK(F57),"  ",IF(F80&gt;0,F57/F80,IF(F57&gt;0,1,0)))</f>
        <v>5.677159361303496E-3</v>
      </c>
      <c r="H57" s="158">
        <f>LCTCBoard!H57+Online!H57+AE!H57+RR!H57+BRCC!H57+BPCC!H57+Delgado!H57+CentLATCC!H57+Fletcher!H57+LDCC!H57+Northshore!H57+Nunez!H57+RPCC!H57+SLCC!H57+SOWELA!H57+NWLTC!H57</f>
        <v>2586734</v>
      </c>
      <c r="I57" s="45">
        <f t="shared" si="31"/>
        <v>0.76377478823635403</v>
      </c>
      <c r="J57" s="169">
        <f>LCTCBoard!J57+Online!J57+AE!J57+RR!J57+BRCC!J57+BPCC!J57+Delgado!J57+CentLATCC!J57+Fletcher!J57+LDCC!J57+Northshore!J57+Nunez!J57+RPCC!J57+SLCC!J57+SOWELA!J57+NWLTC!J57</f>
        <v>800041.84000000008</v>
      </c>
      <c r="K57" s="46">
        <f t="shared" si="32"/>
        <v>0.23622521176364603</v>
      </c>
      <c r="L57" s="188">
        <f t="shared" si="33"/>
        <v>3386775.84</v>
      </c>
      <c r="M57" s="47">
        <f>IF(ISBLANK(L57),"  ",IF(L80&gt;0,L57/L80,IF(L57&gt;0,1,0)))</f>
        <v>5.1359700507928371E-3</v>
      </c>
      <c r="N57" s="24"/>
    </row>
    <row r="58" spans="1:14" ht="15" customHeight="1" x14ac:dyDescent="0.2">
      <c r="A58" s="74" t="s">
        <v>51</v>
      </c>
      <c r="B58" s="158">
        <f>LCTCBoard!B58+Online!B58+AE!B58+RR!B58+BRCC!B58+BPCC!B58+Delgado!B58+CentLATCC!B58+Fletcher!B58+LDCC!B58+Northshore!B58+Nunez!B58+RPCC!B58+SLCC!B58+SOWELA!B58+NWLTC!B58</f>
        <v>0</v>
      </c>
      <c r="C58" s="45">
        <f>IF(ISBLANK(B58),"  ",IF(F58&gt;0,B58/F58,IF(B58&gt;0,1,0)))</f>
        <v>0</v>
      </c>
      <c r="D58" s="169">
        <f>LCTCBoard!D58+Online!D58+AE!D58+RR!D58+BRCC!D58+BPCC!D58+Delgado!D58+CentLATCC!D58+Fletcher!D58+LDCC!D58+Northshore!D58+Nunez!D58+RPCC!D58+SLCC!D58+SOWELA!D58+NWLTC!D58</f>
        <v>862540</v>
      </c>
      <c r="E58" s="46">
        <f>IF(ISBLANK(D58),"  ",IF(F58&gt;0,D58/F58,IF(D58&gt;0,1,0)))</f>
        <v>1</v>
      </c>
      <c r="F58" s="188">
        <f t="shared" si="30"/>
        <v>862540</v>
      </c>
      <c r="G58" s="47">
        <f>IF(ISBLANK(F58),"  ",IF(F80&gt;0,F58/F80,IF(F58&gt;0,1,0)))</f>
        <v>1.477103610390123E-3</v>
      </c>
      <c r="H58" s="158">
        <f>LCTCBoard!H58+Online!H58+AE!H58+RR!H58+BRCC!H58+BPCC!H58+Delgado!H58+CentLATCC!H58+Fletcher!H58+LDCC!H58+Northshore!H58+Nunez!H58+RPCC!H58+SLCC!H58+SOWELA!H58+NWLTC!H58</f>
        <v>0</v>
      </c>
      <c r="I58" s="45">
        <f>IF(ISBLANK(H58),"  ",IF(L58&gt;0,H58/L58,IF(H58&gt;0,1,0)))</f>
        <v>0</v>
      </c>
      <c r="J58" s="169">
        <f>LCTCBoard!J58+Online!J58+AE!J58+RR!J58+BRCC!J58+BPCC!J58+Delgado!J58+CentLATCC!J58+Fletcher!J58+LDCC!J58+Northshore!J58+Nunez!J58+RPCC!J58+SLCC!J58+SOWELA!J58+NWLTC!J58</f>
        <v>818116</v>
      </c>
      <c r="K58" s="46">
        <f>IF(ISBLANK(J58),"  ",IF(L58&gt;0,J58/L58,IF(J58&gt;0,1,0)))</f>
        <v>1</v>
      </c>
      <c r="L58" s="188">
        <f t="shared" si="33"/>
        <v>818116</v>
      </c>
      <c r="M58" s="47">
        <f>IF(ISBLANK(L58),"  ",IF(L80&gt;0,L58/L80,IF(L58&gt;0,1,0)))</f>
        <v>1.2406546735240775E-3</v>
      </c>
      <c r="N58" s="24"/>
    </row>
    <row r="59" spans="1:14" ht="15" customHeight="1" x14ac:dyDescent="0.2">
      <c r="A59" s="30" t="s">
        <v>52</v>
      </c>
      <c r="B59" s="158">
        <f>LCTCBoard!B59+Online!B59+AE!B59+RR!B59+BRCC!B59+BPCC!B59+Delgado!B59+CentLATCC!B59+Fletcher!B59+LDCC!B59+Northshore!B59+Nunez!B59+RPCC!B59+SLCC!B59+SOWELA!B59+NWLTC!B59</f>
        <v>11026054.84</v>
      </c>
      <c r="C59" s="45">
        <f t="shared" si="0"/>
        <v>0.3589477715421332</v>
      </c>
      <c r="D59" s="169">
        <f>LCTCBoard!D59+Online!D59+AE!D59+RR!D59+BRCC!D59+BPCC!D59+Delgado!D59+CentLATCC!D59+Fletcher!D59+LDCC!D59+Northshore!D59+Nunez!D59+RPCC!D59+SLCC!D59+SOWELA!D59+NWLTC!D59</f>
        <v>19691658.75</v>
      </c>
      <c r="E59" s="46">
        <f t="shared" si="29"/>
        <v>0.6410522284578668</v>
      </c>
      <c r="F59" s="187">
        <f t="shared" si="30"/>
        <v>30717713.59</v>
      </c>
      <c r="G59" s="47">
        <f>IF(ISBLANK(F59),"  ",IF(F80&gt;0,F59/F80,IF(F59&gt;0,1,0)))</f>
        <v>5.2604222003291151E-2</v>
      </c>
      <c r="H59" s="158">
        <f>LCTCBoard!H59+Online!H59+AE!H59+RR!H59+BRCC!H59+BPCC!H59+Delgado!H59+CentLATCC!H59+Fletcher!H59+LDCC!H59+Northshore!H59+Nunez!H59+RPCC!H59+SLCC!H59+SOWELA!H59+NWLTC!H59</f>
        <v>12391687</v>
      </c>
      <c r="I59" s="45">
        <f t="shared" si="31"/>
        <v>0.37835744556544437</v>
      </c>
      <c r="J59" s="169">
        <f>LCTCBoard!J59+Online!J59+AE!J59+RR!J59+BRCC!J59+BPCC!J59+Delgado!J59+CentLATCC!J59+Fletcher!J59+LDCC!J59+Northshore!J59+Nunez!J59+RPCC!J59+SLCC!J59+SOWELA!J59+NWLTC!J59</f>
        <v>20359583.379999999</v>
      </c>
      <c r="K59" s="46">
        <f t="shared" si="32"/>
        <v>0.62164255443455563</v>
      </c>
      <c r="L59" s="187">
        <f t="shared" si="33"/>
        <v>32751270.379999999</v>
      </c>
      <c r="M59" s="47">
        <f>IF(ISBLANK(L59),"  ",IF(L80&gt;0,L59/L80,IF(L59&gt;0,1,0)))</f>
        <v>4.9666571318489908E-2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153266988.82999998</v>
      </c>
      <c r="C60" s="69">
        <f t="shared" si="0"/>
        <v>0.83528199647430845</v>
      </c>
      <c r="D60" s="173">
        <f>D59+D57+D56+D55+D54+D58</f>
        <v>30224322.460000001</v>
      </c>
      <c r="E60" s="62">
        <f t="shared" si="29"/>
        <v>0.16471800352569166</v>
      </c>
      <c r="F60" s="189">
        <f>F59+F57+F56+F55+F54+F58</f>
        <v>183491311.28999996</v>
      </c>
      <c r="G60" s="61">
        <f>IF(ISBLANK(F60),"  ",IF(F80&gt;0,F60/F80,IF(F60&gt;0,1,0)))</f>
        <v>0.31422969181913524</v>
      </c>
      <c r="H60" s="163">
        <f>H59+H57+H56+H55+H54</f>
        <v>170988002</v>
      </c>
      <c r="I60" s="69">
        <f t="shared" si="31"/>
        <v>0.84573576800908368</v>
      </c>
      <c r="J60" s="173">
        <f>J59+J57+J56+J55+J54+J58</f>
        <v>31188621.559999999</v>
      </c>
      <c r="K60" s="62">
        <f t="shared" si="32"/>
        <v>0.15426423199091632</v>
      </c>
      <c r="L60" s="187">
        <f t="shared" si="33"/>
        <v>202176623.56</v>
      </c>
      <c r="M60" s="61">
        <f>IF(ISBLANK(L60),"  ",IF(L80&gt;0,L60/L80,IF(L60&gt;0,1,0)))</f>
        <v>0.30659634195765895</v>
      </c>
      <c r="N60" s="63"/>
    </row>
    <row r="61" spans="1:14" ht="15" customHeight="1" x14ac:dyDescent="0.2">
      <c r="A61" s="40" t="s">
        <v>54</v>
      </c>
      <c r="B61" s="158">
        <f>LCTCBoard!B61+Online!B61+AE!B61+RR!B61+BRCC!B61+BPCC!B61+Delgado!B61+CentLATCC!B61+Fletcher!B61+LDCC!B61+Northshore!B61+Nunez!B61+RPCC!B61+SLCC!B61+SOWELA!B61+NWLTC!B61</f>
        <v>0</v>
      </c>
      <c r="C61" s="45">
        <f t="shared" si="0"/>
        <v>0</v>
      </c>
      <c r="D61" s="169">
        <f>LCTCBoard!D61+Online!D61+AE!D61+RR!D61+BRCC!D61+BPCC!D61+Delgado!D61+CentLATCC!D61+Fletcher!D61+LDCC!D61+Northshore!D61+Nunez!D61+RPCC!D61+SLCC!D61+SOWELA!D61+NWLTC!D61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LCTCBoard!H61+Online!H61+AE!H61+RR!H61+BRCC!H61+BPCC!H61+Delgado!H61+CentLATCC!H61+Fletcher!H61+LDCC!H61+Northshore!H61+Nunez!H61+RPCC!H61+SLCC!H61+SOWELA!H61+NWLTC!H61</f>
        <v>0</v>
      </c>
      <c r="I61" s="45">
        <f t="shared" si="31"/>
        <v>0</v>
      </c>
      <c r="J61" s="169">
        <f>LCTCBoard!J61+Online!J61+AE!J61+RR!J61+BRCC!J61+BPCC!J61+Delgado!J61+CentLATCC!J61+Fletcher!J61+LDCC!J61+Northshore!J61+Nunez!J61+RPCC!J61+SLCC!J61+SOWELA!J61+NWLTC!J61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LCTCBoard!B62+Online!B62+AE!B62+RR!B62+BRCC!B62+BPCC!B62+Delgado!B62+CentLATCC!B62+Fletcher!B62+LDCC!B62+Northshore!B62+Nunez!B62+RPCC!B62+SLCC!B62+SOWELA!B62+NWLTC!B62</f>
        <v>0</v>
      </c>
      <c r="C62" s="45">
        <f t="shared" si="0"/>
        <v>0</v>
      </c>
      <c r="D62" s="169">
        <f>LCTCBoard!D62+Online!D62+AE!D62+RR!D62+BRCC!D62+BPCC!D62+Delgado!D62+CentLATCC!D62+Fletcher!D62+LDCC!D62+Northshore!D62+Nunez!D62+RPCC!D62+SLCC!D62+SOWELA!D62+NWLTC!D62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LCTCBoard!H62+Online!H62+AE!H62+RR!H62+BRCC!H62+BPCC!H62+Delgado!H62+CentLATCC!H62+Fletcher!H62+LDCC!H62+Northshore!H62+Nunez!H62+RPCC!H62+SLCC!H62+SOWELA!H62+NWLTC!H62</f>
        <v>0</v>
      </c>
      <c r="I62" s="45">
        <f t="shared" si="31"/>
        <v>0</v>
      </c>
      <c r="J62" s="169">
        <f>LCTCBoard!J62+Online!J62+AE!J62+RR!J62+BRCC!J62+BPCC!J62+Delgado!J62+CentLATCC!J62+Fletcher!J62+LDCC!J62+Northshore!J62+Nunez!J62+RPCC!J62+SLCC!J62+SOWELA!J62+NWLTC!J62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LCTCBoard!B63+Online!B63+AE!B63+RR!B63+BRCC!B63+BPCC!B63+Delgado!B63+CentLATCC!B63+Fletcher!B63+LDCC!B63+Northshore!B63+Nunez!B63+RPCC!B63+SLCC!B63+SOWELA!B63+NWLTC!B63</f>
        <v>2738.62</v>
      </c>
      <c r="C63" s="45">
        <f t="shared" si="0"/>
        <v>4.4055736389489369E-2</v>
      </c>
      <c r="D63" s="169">
        <f>LCTCBoard!D63+Online!D63+AE!D63+RR!D63+BRCC!D63+BPCC!D63+Delgado!D63+CentLATCC!D63+Fletcher!D63+LDCC!D63+Northshore!D63+Nunez!D63+RPCC!D63+SLCC!D63+SOWELA!D63+NWLTC!D63</f>
        <v>59424</v>
      </c>
      <c r="E63" s="46">
        <f t="shared" si="29"/>
        <v>0.95594426361051055</v>
      </c>
      <c r="F63" s="182">
        <f t="shared" si="34"/>
        <v>62162.62</v>
      </c>
      <c r="G63" s="47">
        <f>IF(ISBLANK(F63),"  ",IF(F80&gt;0,F63/F80,IF(F63&gt;0,1,0)))</f>
        <v>1.0645376496546163E-4</v>
      </c>
      <c r="H63" s="158">
        <f>LCTCBoard!H63+Online!H63+AE!H63+RR!H63+BRCC!H63+BPCC!H63+Delgado!H63+CentLATCC!H63+Fletcher!H63+LDCC!H63+Northshore!H63+Nunez!H63+RPCC!H63+SLCC!H63+SOWELA!H63+NWLTC!H63</f>
        <v>21000</v>
      </c>
      <c r="I63" s="45">
        <f t="shared" si="31"/>
        <v>0.25653868236846283</v>
      </c>
      <c r="J63" s="169">
        <f>LCTCBoard!J63+Online!J63+AE!J63+RR!J63+BRCC!J63+BPCC!J63+Delgado!J63+CentLATCC!J63+Fletcher!J63+LDCC!J63+Northshore!J63+Nunez!J63+RPCC!J63+SLCC!J63+SOWELA!J63+NWLTC!J63</f>
        <v>60859</v>
      </c>
      <c r="K63" s="46">
        <f t="shared" si="32"/>
        <v>0.74346131763153711</v>
      </c>
      <c r="L63" s="182">
        <f t="shared" si="33"/>
        <v>81859</v>
      </c>
      <c r="M63" s="47">
        <f>IF(ISBLANK(L63),"  ",IF(L80&gt;0,L63/L80,IF(L63&gt;0,1,0)))</f>
        <v>1.2413734839559115E-4</v>
      </c>
      <c r="N63" s="24"/>
    </row>
    <row r="64" spans="1:14" ht="15" customHeight="1" x14ac:dyDescent="0.2">
      <c r="A64" s="67" t="s">
        <v>57</v>
      </c>
      <c r="B64" s="158">
        <f>LCTCBoard!B64+Online!B64+AE!B64+RR!B64+BRCC!B64+BPCC!B64+Delgado!B64+CentLATCC!B64+Fletcher!B64+LDCC!B64+Northshore!B64+Nunez!B64+RPCC!B64+SLCC!B64+SOWELA!B64+NWLTC!B64</f>
        <v>2500</v>
      </c>
      <c r="C64" s="45">
        <f t="shared" si="0"/>
        <v>9.2745362857341634E-5</v>
      </c>
      <c r="D64" s="169">
        <f>LCTCBoard!D64+Online!D64+AE!D64+RR!D64+BRCC!D64+BPCC!D64+Delgado!D64+CentLATCC!D64+Fletcher!D64+LDCC!D64+Northshore!D64+Nunez!D64+RPCC!D64+SLCC!D64+SOWELA!D64+NWLTC!D64</f>
        <v>26953025.569999993</v>
      </c>
      <c r="E64" s="46">
        <f t="shared" si="29"/>
        <v>0.9999072546371427</v>
      </c>
      <c r="F64" s="183">
        <f t="shared" si="34"/>
        <v>26955525.569999993</v>
      </c>
      <c r="G64" s="47">
        <f>IF(ISBLANK(F64),"  ",IF(F80&gt;0,F64/F80,IF(F64&gt;0,1,0)))</f>
        <v>4.6161458180965835E-2</v>
      </c>
      <c r="H64" s="158">
        <f>LCTCBoard!H64+Online!H64+AE!H64+RR!H64+BRCC!H64+BPCC!H64+Delgado!H64+CentLATCC!H64+Fletcher!H64+LDCC!H64+Northshore!H64+Nunez!H64+RPCC!H64+SLCC!H64+SOWELA!H64+NWLTC!H64</f>
        <v>2500</v>
      </c>
      <c r="I64" s="45">
        <f t="shared" si="31"/>
        <v>1.0472475772938943E-4</v>
      </c>
      <c r="J64" s="169">
        <f>LCTCBoard!J64+Online!J64+AE!J64+RR!J64+BRCC!J64+BPCC!J64+Delgado!J64+CentLATCC!J64+Fletcher!J64+LDCC!J64+Northshore!J64+Nunez!J64+RPCC!J64+SLCC!J64+SOWELA!J64+NWLTC!J64</f>
        <v>23869601.059999995</v>
      </c>
      <c r="K64" s="46">
        <f t="shared" si="32"/>
        <v>0.99989527524227062</v>
      </c>
      <c r="L64" s="183">
        <f t="shared" si="33"/>
        <v>23872101.059999995</v>
      </c>
      <c r="M64" s="47">
        <f>IF(ISBLANK(L64),"  ",IF(L80&gt;0,L64/L80,IF(L64&gt;0,1,0)))</f>
        <v>3.6201509012081509E-2</v>
      </c>
      <c r="N64" s="24"/>
    </row>
    <row r="65" spans="1:14" ht="15" customHeight="1" x14ac:dyDescent="0.2">
      <c r="A65" s="76" t="s">
        <v>58</v>
      </c>
      <c r="B65" s="158">
        <f>LCTCBoard!B65+Online!B65+AE!B65+RR!B65+BRCC!B65+BPCC!B65+Delgado!B65+CentLATCC!B65+Fletcher!B65+LDCC!B65+Northshore!B65+Nunez!B65+RPCC!B65+SLCC!B65+SOWELA!B65+NWLTC!B65</f>
        <v>0</v>
      </c>
      <c r="C65" s="45">
        <f t="shared" si="0"/>
        <v>0</v>
      </c>
      <c r="D65" s="169">
        <f>LCTCBoard!D65+Online!D65+AE!D65+RR!D65+BRCC!D65+BPCC!D65+Delgado!D65+CentLATCC!D65+Fletcher!D65+LDCC!D65+Northshore!D65+Nunez!D65+RPCC!D65+SLCC!D65+SOWELA!D65+NWLTC!D65</f>
        <v>0</v>
      </c>
      <c r="E65" s="46">
        <f t="shared" si="29"/>
        <v>0</v>
      </c>
      <c r="F65" s="182">
        <f t="shared" si="34"/>
        <v>0</v>
      </c>
      <c r="G65" s="47">
        <f>IF(ISBLANK(F65),"  ",IF(F80&gt;0,F65/F80,IF(F65&gt;0,1,0)))</f>
        <v>0</v>
      </c>
      <c r="H65" s="158">
        <f>LCTCBoard!H65+Online!H65+AE!H65+RR!H65+BRCC!H65+BPCC!H65+Delgado!H65+CentLATCC!H65+Fletcher!H65+LDCC!H65+Northshore!H65+Nunez!H65+RPCC!H65+SLCC!H65+SOWELA!H65+NWLTC!H65</f>
        <v>0</v>
      </c>
      <c r="I65" s="45">
        <f t="shared" si="31"/>
        <v>0</v>
      </c>
      <c r="J65" s="169">
        <f>LCTCBoard!J65+Online!J65+AE!J65+RR!J65+BRCC!J65+BPCC!J65+Delgado!J65+CentLATCC!J65+Fletcher!J65+LDCC!J65+Northshore!J65+Nunez!J65+RPCC!J65+SLCC!J65+SOWELA!J65+NWLTC!J65</f>
        <v>0</v>
      </c>
      <c r="K65" s="46">
        <f t="shared" si="32"/>
        <v>0</v>
      </c>
      <c r="L65" s="182">
        <f t="shared" si="33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LCTCBoard!B66+Online!B66+AE!B66+RR!B66+BRCC!B66+BPCC!B66+Delgado!B66+CentLATCC!B66+Fletcher!B66+LDCC!B66+Northshore!B66+Nunez!B66+RPCC!B66+SLCC!B66+SOWELA!B66+NWLTC!B66</f>
        <v>0</v>
      </c>
      <c r="C66" s="45">
        <f t="shared" si="0"/>
        <v>0</v>
      </c>
      <c r="D66" s="169">
        <f>LCTCBoard!D66+Online!D66+AE!D66+RR!D66+BRCC!D66+BPCC!D66+Delgado!D66+CentLATCC!D66+Fletcher!D66+LDCC!D66+Northshore!D66+Nunez!D66+RPCC!D66+SLCC!D66+SOWELA!D66+NWLTC!D66</f>
        <v>665938.13</v>
      </c>
      <c r="E66" s="46">
        <f t="shared" si="29"/>
        <v>1</v>
      </c>
      <c r="F66" s="182">
        <f t="shared" si="34"/>
        <v>665938.13</v>
      </c>
      <c r="G66" s="47">
        <f>IF(ISBLANK(F66),"  ",IF(F80&gt;0,F66/F80,IF(F66&gt;0,1,0)))</f>
        <v>1.1404220281024035E-3</v>
      </c>
      <c r="H66" s="158">
        <f>LCTCBoard!H66+Online!H66+AE!H66+RR!H66+BRCC!H66+BPCC!H66+Delgado!H66+CentLATCC!H66+Fletcher!H66+LDCC!H66+Northshore!H66+Nunez!H66+RPCC!H66+SLCC!H66+SOWELA!H66+NWLTC!H66</f>
        <v>0</v>
      </c>
      <c r="I66" s="45">
        <f t="shared" si="31"/>
        <v>0</v>
      </c>
      <c r="J66" s="169">
        <f>LCTCBoard!J66+Online!J66+AE!J66+RR!J66+BRCC!J66+BPCC!J66+Delgado!J66+CentLATCC!J66+Fletcher!J66+LDCC!J66+Northshore!J66+Nunez!J66+RPCC!J66+SLCC!J66+SOWELA!J66+NWLTC!J66</f>
        <v>669499</v>
      </c>
      <c r="K66" s="46">
        <f t="shared" si="32"/>
        <v>1</v>
      </c>
      <c r="L66" s="182">
        <f t="shared" si="33"/>
        <v>669499</v>
      </c>
      <c r="M66" s="47">
        <f>IF(ISBLANK(L66),"  ",IF(L80&gt;0,L66/L80,IF(L66&gt;0,1,0)))</f>
        <v>1.0152803065453999E-3</v>
      </c>
      <c r="N66" s="24"/>
    </row>
    <row r="67" spans="1:14" ht="15" customHeight="1" x14ac:dyDescent="0.2">
      <c r="A67" s="77" t="s">
        <v>60</v>
      </c>
      <c r="B67" s="158">
        <f>LCTCBoard!B67+Online!B67+AE!B67+RR!B67+BRCC!B67+BPCC!B67+Delgado!B67+CentLATCC!B67+Fletcher!B67+LDCC!B67+Northshore!B67+Nunez!B67+RPCC!B67+SLCC!B67+SOWELA!B67+NWLTC!B67</f>
        <v>0</v>
      </c>
      <c r="C67" s="45">
        <f t="shared" si="0"/>
        <v>0</v>
      </c>
      <c r="D67" s="169">
        <f>LCTCBoard!D67+Online!D67+AE!D67+RR!D67+BRCC!D67+BPCC!D67+Delgado!D67+CentLATCC!D67+Fletcher!D67+LDCC!D67+Northshore!D67+Nunez!D67+RPCC!D67+SLCC!D67+SOWELA!D67+NWLTC!D67</f>
        <v>1125139.3960000002</v>
      </c>
      <c r="E67" s="46">
        <f t="shared" si="29"/>
        <v>1</v>
      </c>
      <c r="F67" s="182">
        <f t="shared" si="34"/>
        <v>1125139.3960000002</v>
      </c>
      <c r="G67" s="47">
        <f>IF(ISBLANK(F67),"  ",IF(F80&gt;0,F67/F80,IF(F67&gt;0,1,0)))</f>
        <v>1.9268062513318369E-3</v>
      </c>
      <c r="H67" s="158">
        <f>LCTCBoard!H67+Online!H67+AE!H67+RR!H67+BRCC!H67+BPCC!H67+Delgado!H67+CentLATCC!H67+Fletcher!H67+LDCC!H67+Northshore!H67+Nunez!H67+RPCC!H67+SLCC!H67+SOWELA!H67+NWLTC!H67</f>
        <v>0</v>
      </c>
      <c r="I67" s="45">
        <f t="shared" si="31"/>
        <v>0</v>
      </c>
      <c r="J67" s="169">
        <f>LCTCBoard!J67+Online!J67+AE!J67+RR!J67+BRCC!J67+BPCC!J67+Delgado!J67+CentLATCC!J67+Fletcher!J67+LDCC!J67+Northshore!J67+Nunez!J67+RPCC!J67+SLCC!J67+SOWELA!J67+NWLTC!J67</f>
        <v>1324000</v>
      </c>
      <c r="K67" s="46">
        <f t="shared" si="32"/>
        <v>1</v>
      </c>
      <c r="L67" s="182">
        <f t="shared" si="33"/>
        <v>1324000</v>
      </c>
      <c r="M67" s="47">
        <f>IF(ISBLANK(L67),"  ",IF(L80&gt;0,L67/L80,IF(L67&gt;0,1,0)))</f>
        <v>2.007816480481837E-3</v>
      </c>
      <c r="N67" s="24"/>
    </row>
    <row r="68" spans="1:14" ht="15" customHeight="1" x14ac:dyDescent="0.2">
      <c r="A68" s="77" t="s">
        <v>61</v>
      </c>
      <c r="B68" s="158">
        <f>LCTCBoard!B68+Online!B68+AE!B68+RR!B68+BRCC!B68+BPCC!B68+Delgado!B68+CentLATCC!B68+Fletcher!B68+LDCC!B68+Northshore!B68+Nunez!B68+RPCC!B68+SLCC!B68+SOWELA!B68+NWLTC!B68</f>
        <v>0</v>
      </c>
      <c r="C68" s="45">
        <f t="shared" si="0"/>
        <v>0</v>
      </c>
      <c r="D68" s="169">
        <f>LCTCBoard!D68+Online!D68+AE!D68+RR!D68+BRCC!D68+BPCC!D68+Delgado!D68+CentLATCC!D68+Fletcher!D68+LDCC!D68+Northshore!D68+Nunez!D68+RPCC!D68+SLCC!D68+SOWELA!D68+NWLTC!D68</f>
        <v>934768.77</v>
      </c>
      <c r="E68" s="46">
        <f t="shared" si="29"/>
        <v>1</v>
      </c>
      <c r="F68" s="182">
        <f t="shared" si="34"/>
        <v>934768.77</v>
      </c>
      <c r="G68" s="47">
        <f>IF(ISBLANK(F68),"  ",IF(F80&gt;0,F68/F80,IF(F68&gt;0,1,0)))</f>
        <v>1.6007957022827169E-3</v>
      </c>
      <c r="H68" s="158">
        <f>LCTCBoard!H68+Online!H68+AE!H68+RR!H68+BRCC!H68+BPCC!H68+Delgado!H68+CentLATCC!H68+Fletcher!H68+LDCC!H68+Northshore!H68+Nunez!H68+RPCC!H68+SLCC!H68+SOWELA!H68+NWLTC!H68</f>
        <v>0</v>
      </c>
      <c r="I68" s="45">
        <f t="shared" si="31"/>
        <v>0</v>
      </c>
      <c r="J68" s="169">
        <f>LCTCBoard!J68+Online!J68+AE!J68+RR!J68+BRCC!J68+BPCC!J68+Delgado!J68+CentLATCC!J68+Fletcher!J68+LDCC!J68+Northshore!J68+Nunez!J68+RPCC!J68+SLCC!J68+SOWELA!J68+NWLTC!J68</f>
        <v>230000</v>
      </c>
      <c r="K68" s="46">
        <f t="shared" si="32"/>
        <v>1</v>
      </c>
      <c r="L68" s="182">
        <f t="shared" si="33"/>
        <v>230000</v>
      </c>
      <c r="M68" s="47">
        <f>IF(ISBLANK(L68),"  ",IF(L80&gt;0,L68/L80,IF(L68&gt;0,1,0)))</f>
        <v>3.4878987198702605E-4</v>
      </c>
      <c r="N68" s="24"/>
    </row>
    <row r="69" spans="1:14" ht="15" customHeight="1" x14ac:dyDescent="0.2">
      <c r="A69" s="68" t="s">
        <v>62</v>
      </c>
      <c r="B69" s="158">
        <f>LCTCBoard!B69+Online!B69+AE!B69+RR!B69+BRCC!B69+BPCC!B69+Delgado!B69+CentLATCC!B69+Fletcher!B69+LDCC!B69+Northshore!B69+Nunez!B69+RPCC!B69+SLCC!B69+SOWELA!B69+NWLTC!B69</f>
        <v>0</v>
      </c>
      <c r="C69" s="45">
        <f t="shared" si="0"/>
        <v>0</v>
      </c>
      <c r="D69" s="169">
        <f>LCTCBoard!D69+Online!D69+AE!D69+RR!D69+BRCC!D69+BPCC!D69+Delgado!D69+CentLATCC!D69+Fletcher!D69+LDCC!D69+Northshore!D69+Nunez!D69+RPCC!D69+SLCC!D69+SOWELA!D69+NWLTC!D69</f>
        <v>4032777.4499999997</v>
      </c>
      <c r="E69" s="46">
        <f t="shared" si="29"/>
        <v>1</v>
      </c>
      <c r="F69" s="182">
        <f t="shared" si="34"/>
        <v>4032777.4499999997</v>
      </c>
      <c r="G69" s="47">
        <f>IF(ISBLANK(F69),"  ",IF(F80&gt;0,F69/F80,IF(F69&gt;0,1,0)))</f>
        <v>6.9061494322522708E-3</v>
      </c>
      <c r="H69" s="158">
        <f>LCTCBoard!H69+Online!H69+AE!H69+RR!H69+BRCC!H69+BPCC!H69+Delgado!H69+CentLATCC!H69+Fletcher!H69+LDCC!H69+Northshore!H69+Nunez!H69+RPCC!H69+SLCC!H69+SOWELA!H69+NWLTC!H69</f>
        <v>0</v>
      </c>
      <c r="I69" s="45">
        <f t="shared" si="31"/>
        <v>0</v>
      </c>
      <c r="J69" s="169">
        <f>LCTCBoard!J69+Online!J69+AE!J69+RR!J69+BRCC!J69+BPCC!J69+Delgado!J69+CentLATCC!J69+Fletcher!J69+LDCC!J69+Northshore!J69+Nunez!J69+RPCC!J69+SLCC!J69+SOWELA!J69+NWLTC!J69</f>
        <v>4220541.6400000006</v>
      </c>
      <c r="K69" s="46">
        <f t="shared" si="32"/>
        <v>1</v>
      </c>
      <c r="L69" s="182">
        <f t="shared" si="33"/>
        <v>4220541.6400000006</v>
      </c>
      <c r="M69" s="47">
        <f>IF(ISBLANK(L69),"  ",IF(L80&gt;0,L69/L80,IF(L69&gt;0,1,0)))</f>
        <v>6.4003572970935362E-3</v>
      </c>
      <c r="N69" s="24"/>
    </row>
    <row r="70" spans="1:14" ht="15" customHeight="1" x14ac:dyDescent="0.2">
      <c r="A70" s="67" t="s">
        <v>63</v>
      </c>
      <c r="B70" s="158">
        <f>LCTCBoard!B70+Online!B70+AE!B70+RR!B70+BRCC!B70+BPCC!B70+Delgado!B70+CentLATCC!B70+Fletcher!B70+LDCC!B70+Northshore!B70+Nunez!B70+RPCC!B70+SLCC!B70+SOWELA!B70+NWLTC!B70</f>
        <v>1454552.33</v>
      </c>
      <c r="C70" s="45">
        <f t="shared" si="0"/>
        <v>0.66276376114621927</v>
      </c>
      <c r="D70" s="169">
        <f>LCTCBoard!D70+Online!D70+AE!D70+RR!D70+BRCC!D70+BPCC!D70+Delgado!D70+CentLATCC!D70+Fletcher!D70+LDCC!D70+Northshore!D70+Nunez!D70+RPCC!D70+SLCC!D70+SOWELA!D70+NWLTC!D70</f>
        <v>740124.59</v>
      </c>
      <c r="E70" s="46">
        <f t="shared" si="29"/>
        <v>0.33723623885378079</v>
      </c>
      <c r="F70" s="182">
        <f t="shared" si="34"/>
        <v>2194676.92</v>
      </c>
      <c r="G70" s="47">
        <f>IF(ISBLANK(F70),"  ",IF(F80&gt;0,F70/F80,IF(F70&gt;0,1,0)))</f>
        <v>3.7583940480115418E-3</v>
      </c>
      <c r="H70" s="158">
        <f>LCTCBoard!H70+Online!H70+AE!H70+RR!H70+BRCC!H70+BPCC!H70+Delgado!H70+CentLATCC!H70+Fletcher!H70+LDCC!H70+Northshore!H70+Nunez!H70+RPCC!H70+SLCC!H70+SOWELA!H70+NWLTC!H70</f>
        <v>1618498</v>
      </c>
      <c r="I70" s="45">
        <f t="shared" si="31"/>
        <v>0.67060258595615163</v>
      </c>
      <c r="J70" s="169">
        <f>LCTCBoard!J70+Online!J70+BRCC!J70+BPCC!J70+Delgado!J70+CentLATCC!J70+Fletcher!J70+LDCC!J70+Northshore!J70+Nunez!J70+RPCC!J70+SLCC!J70+SOWELA!J70+NWLTC!J70</f>
        <v>795000</v>
      </c>
      <c r="K70" s="46">
        <f t="shared" si="32"/>
        <v>0.32939741404384837</v>
      </c>
      <c r="L70" s="182">
        <f t="shared" si="33"/>
        <v>2413498</v>
      </c>
      <c r="M70" s="47">
        <f>IF(ISBLANK(L70),"  ",IF(L80&gt;0,L70/L80,IF(L70&gt;0,1,0)))</f>
        <v>3.6600159063519279E-3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154726779.77999997</v>
      </c>
      <c r="C71" s="69">
        <f t="shared" si="0"/>
        <v>0.70502669331847012</v>
      </c>
      <c r="D71" s="176">
        <f>D70+D69+D68+D67+D66+D65+D64+D63+D62+D61+D60</f>
        <v>64735520.365999997</v>
      </c>
      <c r="E71" s="62">
        <f t="shared" si="29"/>
        <v>0.29497330668152982</v>
      </c>
      <c r="F71" s="166">
        <f>F70+F69+F68+F67+F66+F65+F64+F63+F62+F61+F60</f>
        <v>219462300.14599997</v>
      </c>
      <c r="G71" s="61">
        <f>IF(ISBLANK(F71),"  ",IF(F80&gt;0,F71/F80,IF(F71&gt;0,1,0)))</f>
        <v>0.37583017122704732</v>
      </c>
      <c r="H71" s="166">
        <f>H70+H69+H68+H67+H66+H65+H64+H63+H62+H61+H60</f>
        <v>172630000</v>
      </c>
      <c r="I71" s="69">
        <f t="shared" si="31"/>
        <v>0.73463287565230828</v>
      </c>
      <c r="J71" s="176">
        <f>J70+J69+J68+J67+J66+J65+J64+J63+J62+J61+J60</f>
        <v>62358122.25999999</v>
      </c>
      <c r="K71" s="62">
        <f t="shared" si="32"/>
        <v>0.26536712434769166</v>
      </c>
      <c r="L71" s="166">
        <f>L70+L69+L68+L67+L66+L65+L64+L63+L62+L61+L60</f>
        <v>234988122.25999999</v>
      </c>
      <c r="M71" s="61">
        <f>IF(ISBLANK(L71),"  ",IF(L80&gt;0,L71/L80,IF(L71&gt;0,1,0)))</f>
        <v>0.35635424818059575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LCTCBoard!B73+Online!B73+AE!B73+RR!B73+BRCC!B73+BPCC!B73+Delgado!B73+CentLATCC!B73+Fletcher!B73+LDCC!B73+Northshore!B73+Nunez!B73+RPCC!B73+SLCC!B73+SOWELA!B73+NWLTC!B73</f>
        <v>0</v>
      </c>
      <c r="C73" s="41">
        <f t="shared" si="0"/>
        <v>0</v>
      </c>
      <c r="D73" s="169">
        <f>LCTCBoard!D73+Online!D73+AE!D73+RR!D73+BRCC!D73+BPCC!D73+Delgado!D73+CentLATCC!D73+Fletcher!D73+LDCC!D73+Northshore!D73+Nunez!D73+RPCC!D73+SLCC!D73+SOWELA!D73+NWLTC!D73</f>
        <v>19659</v>
      </c>
      <c r="E73" s="42">
        <f>IF(ISBLANK(D73),"  ",IF(F73&gt;0,D73/F73,IF(D73&gt;0,1,0)))</f>
        <v>1</v>
      </c>
      <c r="F73" s="181">
        <f>D73+B73</f>
        <v>19659</v>
      </c>
      <c r="G73" s="43">
        <f>IF(ISBLANK(F73),"  ",IF(F80&gt;0,F73/F80,IF(F73&gt;0,1,0)))</f>
        <v>3.3666125485959412E-5</v>
      </c>
      <c r="H73" s="158">
        <f>LCTCBoard!H73+Online!H73+AE!H73+RR!H73+BRCC!H73+BPCC!H73+Delgado!H73+CentLATCC!H73+Fletcher!H73+LDCC!H73+Northshore!H73+Nunez!H73+RPCC!H73+SLCC!H73+SOWELA!H73+NWLTC!H73</f>
        <v>0</v>
      </c>
      <c r="I73" s="41">
        <f>IF(ISBLANK(H73),"  ",IF(L73&gt;0,H73/L73,IF(H73&gt;0,1,0)))</f>
        <v>0</v>
      </c>
      <c r="J73" s="169">
        <f>LCTCBoard!J73+Online!J73+AE!J73+RR!J73+BRCC!J73+BPCC!J73+Delgado!J73+CentLATCC!J73+Fletcher!J73+LDCC!J73+Northshore!J73+Nunez!J73+RPCC!J73+SLCC!J73+SOWELA!J73+NWLTC!J73</f>
        <v>19659</v>
      </c>
      <c r="K73" s="42">
        <f>IF(ISBLANK(J73),"  ",IF(L73&gt;0,J73/L73,IF(J73&gt;0,1,0)))</f>
        <v>1</v>
      </c>
      <c r="L73" s="181">
        <f>J73+H73</f>
        <v>19659</v>
      </c>
      <c r="M73" s="43">
        <f>IF(ISBLANK(L73),"  ",IF(L80&gt;0,L73/L80,IF(L73&gt;0,1,0)))</f>
        <v>2.981243518866498E-5</v>
      </c>
    </row>
    <row r="74" spans="1:14" ht="15" customHeight="1" x14ac:dyDescent="0.2">
      <c r="A74" s="30" t="s">
        <v>67</v>
      </c>
      <c r="B74" s="158">
        <f>LCTCBoard!B74+Online!B74+AE!B74+RR!B74+BRCC!B74+BPCC!B74+Delgado!B74+CentLATCC!B74+Fletcher!B74+LDCC!B74+Northshore!B74+Nunez!B74+RPCC!B74+SLCC!B74+SOWELA!B74+NWLTC!B74</f>
        <v>0</v>
      </c>
      <c r="C74" s="45">
        <f t="shared" si="0"/>
        <v>0</v>
      </c>
      <c r="D74" s="169">
        <f>LCTCBoard!D74+Online!D74+AE!D74+RR!D74+BRCC!D74+BPCC!D74+Delgado!D74+CentLATCC!D74+Fletcher!D74+LDCC!D74+Northshore!D74+Nunez!D74+RPCC!D74+SLCC!D74+SOWELA!D74+NWLTC!D74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LCTCBoard!H74+Online!H74+AE!H74+RR!H74+BRCC!H74+BPCC!H74+Delgado!H74+CentLATCC!H74+Fletcher!H74+LDCC!H74+Northshore!H74+Nunez!H74+RPCC!H74+SLCC!H74+SOWELA!H74+NWLTC!H74</f>
        <v>0</v>
      </c>
      <c r="I74" s="45">
        <f>IF(ISBLANK(H74),"  ",IF(L74&gt;0,H74/L74,IF(H74&gt;0,1,0)))</f>
        <v>0</v>
      </c>
      <c r="J74" s="169">
        <f>LCTCBoard!J74+Online!J74+AE!J74+RR!J74+BRCC!J74+BPCC!J74+Delgado!J74+CentLATCC!J74+Fletcher!J74+LDCC!J74+Northshore!J74+Nunez!J74+RPCC!J74+SLCC!J74+SOWELA!J74+NWLTC!J74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59"/>
      <c r="C75" s="56"/>
      <c r="D75" s="170"/>
      <c r="E75" s="57" t="s">
        <v>4</v>
      </c>
      <c r="F75" s="182"/>
      <c r="G75" s="58" t="s">
        <v>4</v>
      </c>
      <c r="H75" s="159"/>
      <c r="I75" s="56" t="s">
        <v>4</v>
      </c>
      <c r="J75" s="170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LCTCBoard!B76+Online!B76+AE!B76+RR!B76+BRCC!B76+BPCC!B76+Delgado!B76+CentLATCC!B76+Fletcher!B76+LDCC!B76+Northshore!B76+Nunez!B76+RPCC!B76+SLCC!B76+SOWELA!B76+NWLTC!B76</f>
        <v>0</v>
      </c>
      <c r="C76" s="41">
        <f t="shared" si="0"/>
        <v>0</v>
      </c>
      <c r="D76" s="169">
        <f>LCTCBoard!D76+Online!D76+AE!D76+RR!D76+BRCC!D76+BPCC!D76+Delgado!D76+CentLATCC!D76+Fletcher!D76+LDCC!D76+Northshore!D76+Nunez!D76+RPCC!D76+SLCC!D76+SOWELA!D76+NWLTC!D76</f>
        <v>114874435.71000001</v>
      </c>
      <c r="E76" s="42">
        <f>IF(ISBLANK(D76),"  ",IF(F76&gt;0,D76/F76,IF(D76&gt;0,1,0)))</f>
        <v>1</v>
      </c>
      <c r="F76" s="181">
        <f>D76+B76</f>
        <v>114874435.71000001</v>
      </c>
      <c r="G76" s="43">
        <f>IF(ISBLANK(F76),"  ",IF(F80&gt;0,F76/F80,IF(F76&gt;0,1,0)))</f>
        <v>0.19672298528621177</v>
      </c>
      <c r="H76" s="158">
        <f>LCTCBoard!H76+Online!H76+AE!H76+RR!H76+BRCC!H76+BPCC!H76+Delgado!H76+CentLATCC!H76+Fletcher!H76+LDCC!H76+Northshore!H76+Nunez!H76+RPCC!H76+SLCC!H76+SOWELA!H76+NWLTC!H76</f>
        <v>0</v>
      </c>
      <c r="I76" s="41">
        <f>IF(ISBLANK(H76),"  ",IF(L76&gt;0,H76/L76,IF(H76&gt;0,1,0)))</f>
        <v>0</v>
      </c>
      <c r="J76" s="169">
        <f>LCTCBoard!J76+Online!J76+AE!J76+RR!J76+BRCC!J76+BPCC!J76+Delgado!J76+CentLATCC!J76+Fletcher!J76+LDCC!J76+Northshore!J76+Nunez!J76+RPCC!J76+SLCC!J76+SOWELA!J76+NWLTC!J76</f>
        <v>122021581.27</v>
      </c>
      <c r="K76" s="42">
        <f>IF(ISBLANK(J76),"  ",IF(L76&gt;0,J76/L76,IF(J76&gt;0,1,0)))</f>
        <v>1</v>
      </c>
      <c r="L76" s="181">
        <f>J76+H76</f>
        <v>122021581.27</v>
      </c>
      <c r="M76" s="43">
        <f>IF(ISBLANK(L76),"  ",IF(L80&gt;0,L76/L80,IF(L76&gt;0,1,0)))</f>
        <v>0.18504300743833824</v>
      </c>
    </row>
    <row r="77" spans="1:14" ht="15" customHeight="1" x14ac:dyDescent="0.2">
      <c r="A77" s="30" t="s">
        <v>70</v>
      </c>
      <c r="B77" s="158">
        <f>LCTCBoard!B77+Online!B77+AE!B77+RR!B77+BRCC!B77+BPCC!B77+Delgado!B77+CentLATCC!B77+Fletcher!B77+LDCC!B77+Northshore!B77+Nunez!B77+RPCC!B77+SLCC!B77+SOWELA!B77+NWLTC!B77</f>
        <v>0</v>
      </c>
      <c r="C77" s="45">
        <f t="shared" si="0"/>
        <v>0</v>
      </c>
      <c r="D77" s="169">
        <f>LCTCBoard!D77+Online!D77+AE!D77+RR!D77+BRCC!D77+BPCC!D77+Delgado!D77+CentLATCC!D77+Fletcher!D77+LDCC!D77+Northshore!D77+Nunez!D77+RPCC!D77+SLCC!D77+SOWELA!D77+NWLTC!D77</f>
        <v>115914672.86000006</v>
      </c>
      <c r="E77" s="46">
        <f>IF(ISBLANK(D77),"  ",IF(F77&gt;0,D77/F77,IF(D77&gt;0,1,0)))</f>
        <v>1</v>
      </c>
      <c r="F77" s="182">
        <f>D77+B77</f>
        <v>115914672.86000006</v>
      </c>
      <c r="G77" s="47">
        <f>IF(ISBLANK(F77),"  ",IF(F80&gt;0,F77/F80,IF(F77&gt;0,1,0)))</f>
        <v>0.19850439606127959</v>
      </c>
      <c r="H77" s="158">
        <f>LCTCBoard!H77+Online!H77+AE!H77+RR!H77+BRCC!H77+BPCC!H77+Delgado!H77+CentLATCC!H77+Fletcher!H77+LDCC!H77+Northshore!H77+Nunez!H77+RPCC!H77+SLCC!H77+SOWELA!H77+NWLTC!H77</f>
        <v>0</v>
      </c>
      <c r="I77" s="45">
        <f>IF(ISBLANK(H77),"  ",IF(L77&gt;0,H77/L77,IF(H77&gt;0,1,0)))</f>
        <v>0</v>
      </c>
      <c r="J77" s="169">
        <f>LCTCBoard!J77+Online!J77+AE!J77+RR!J77+BRCC!J77+BPCC!J77+Delgado!J77+CentLATCC!J77+Fletcher!J77+LDCC!J77+Northshore!J77+Nunez!J77+RPCC!J77+SLCC!J77+SOWELA!J77+NWLTC!J77</f>
        <v>152950245.68000007</v>
      </c>
      <c r="K77" s="46">
        <f>IF(ISBLANK(J77),"  ",IF(L77&gt;0,J77/L77,IF(J77&gt;0,1,0)))</f>
        <v>1</v>
      </c>
      <c r="L77" s="182">
        <f>J77+H77</f>
        <v>152950245.68000007</v>
      </c>
      <c r="M77" s="47">
        <f>IF(ISBLANK(L77),"  ",IF(L80&gt;0,L77/L80,IF(L77&gt;0,1,0)))</f>
        <v>0.23194563743961483</v>
      </c>
    </row>
    <row r="78" spans="1:14" s="64" customFormat="1" ht="15" customHeight="1" x14ac:dyDescent="0.25">
      <c r="A78" s="65" t="s">
        <v>71</v>
      </c>
      <c r="B78" s="167">
        <f>B77+B76+B74+B73</f>
        <v>0</v>
      </c>
      <c r="C78" s="69">
        <f t="shared" si="0"/>
        <v>0</v>
      </c>
      <c r="D78" s="177">
        <f>D77+D76+D74+D73</f>
        <v>230808767.57000005</v>
      </c>
      <c r="E78" s="62">
        <f>IF(ISBLANK(D78),"  ",IF(F78&gt;0,D78/F78,IF(D78&gt;0,1,0)))</f>
        <v>1</v>
      </c>
      <c r="F78" s="191">
        <f>F77+F76+F75+F74+F73</f>
        <v>230808767.57000005</v>
      </c>
      <c r="G78" s="61">
        <f>IF(ISBLANK(F78),"  ",IF(F80&gt;0,F78/F80,IF(F78&gt;0,1,0)))</f>
        <v>0.3952610474729773</v>
      </c>
      <c r="H78" s="167">
        <f>H77+H76+H74+H73</f>
        <v>0</v>
      </c>
      <c r="I78" s="69">
        <f>IF(ISBLANK(H78),"  ",IF(L78&gt;0,H78/L78,IF(H78&gt;0,1,0)))</f>
        <v>0</v>
      </c>
      <c r="J78" s="177">
        <f>J77+J76+J74+J73</f>
        <v>274991485.95000005</v>
      </c>
      <c r="K78" s="62">
        <f>IF(ISBLANK(J78),"  ",IF(L78&gt;0,J78/L78,IF(J78&gt;0,1,0)))</f>
        <v>1</v>
      </c>
      <c r="L78" s="191">
        <f>L77+L76+L75+L74+L73</f>
        <v>274991485.95000005</v>
      </c>
      <c r="M78" s="61">
        <f>IF(ISBLANK(L78),"  ",IF(L80&gt;0,L78/L80,IF(L78&gt;0,1,0)))</f>
        <v>0.41701845731314169</v>
      </c>
    </row>
    <row r="79" spans="1:14" s="64" customFormat="1" ht="15" customHeight="1" x14ac:dyDescent="0.25">
      <c r="A79" s="65" t="s">
        <v>72</v>
      </c>
      <c r="B79" s="164">
        <f>LCTCBoard!B79+Online!B79+AE!B79+RR!B79+BRCC!B79+BPCC!B79+Delgado!B79+CentLATCC!B79+Fletcher!B79+LDCC!B79+Northshore!B79+Nunez!B79+RPCC!B79+SLCC!B79+SOWELA!B79+NWLTC!B79</f>
        <v>0</v>
      </c>
      <c r="C79" s="69">
        <f>IF(ISBLANK(B79),"  ",IF(F79&gt;0,B79/F79,IF(B79&gt;0,1,0)))</f>
        <v>0</v>
      </c>
      <c r="D79" s="174">
        <f>LCTCBoard!D79+Online!D79+AE!D79+RR!D79+BRCC!D79+BPCC!D79+Delgado!D79+CentLATCC!D79+Fletcher!D79+LDCC!D79+Northshore!D79+Nunez!D79+RPCC!D79+SLCC!D79+SOWELA!D79+NWLTC!D79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LCTCBoard!H79+Online!H79+AE!H79+RR!H79+BRCC!H79+BPCC!H79+Delgado!H79+CentLATCC!H79+Fletcher!H79+LDCC!H79+Northshore!H79+Nunez!H79+RPCC!H79+SLCC!H79+SOWELA!H79+NWLTC!H79</f>
        <v>0</v>
      </c>
      <c r="I79" s="69">
        <f>IF(ISBLANK(H79),"  ",IF(L79&gt;0,H79/L79,IF(H79&gt;0,1,0)))</f>
        <v>0</v>
      </c>
      <c r="J79" s="174">
        <f>LCTCBoard!J79+Online!J79+AE!J79+RR!J79+BRCC!J79+BPCC!J79+Delgado!J79+CentLATCC!J79+Fletcher!J79+LDCC!J79+Northshore!J79+Nunez!J79+RPCC!J79+SLCC!J79+SOWELA!J79+NWLTC!J79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283986566.77999997</v>
      </c>
      <c r="C80" s="82">
        <f t="shared" si="0"/>
        <v>0.4863282666230363</v>
      </c>
      <c r="D80" s="168">
        <f>D78+D71+D50+D43+D52+D51+D79</f>
        <v>299953512.93600005</v>
      </c>
      <c r="E80" s="83">
        <f>IF(ISBLANK(D80),"  ",IF(F80&gt;0,D80/F80,IF(D80&gt;0,1,0)))</f>
        <v>0.51367173337696359</v>
      </c>
      <c r="F80" s="168">
        <f>F78+F71+F50+F43+F52+F51+F79</f>
        <v>583940079.71600008</v>
      </c>
      <c r="G80" s="84">
        <f>IF(ISBLANK(F80),"  ",IF(F80&gt;0,F80/F80,IF(F80&gt;0,1,0)))</f>
        <v>1</v>
      </c>
      <c r="H80" s="168">
        <f>H78+H71+H50+H43+H52+H51+H79</f>
        <v>321773209</v>
      </c>
      <c r="I80" s="82">
        <f>IF(ISBLANK(H80),"  ",IF(L80&gt;0,H80/L80,IF(H80&gt;0,1,0)))</f>
        <v>0.48796189728680256</v>
      </c>
      <c r="J80" s="168">
        <f>J78+J71+J50+J43+J52+J51+J79</f>
        <v>337649608.21000004</v>
      </c>
      <c r="K80" s="83">
        <f>IF(ISBLANK(J80),"  ",IF(L80&gt;0,J80/L80,IF(J80&gt;0,1,0)))</f>
        <v>0.5120381027131975</v>
      </c>
      <c r="L80" s="168">
        <f>L78+L71+L50+L43+L52+L51+L79</f>
        <v>659422817.21000004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F46" sqref="F46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105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'ULS Summary'!B13-ULSBoard!B13+LSU!B13+LSUA!B13+LSUS!B13+SUBR!B13+SUNO!B13</f>
        <v>313994746</v>
      </c>
      <c r="C13" s="41">
        <f t="shared" ref="C13:C80" si="0">IF(ISBLANK(B13),"  ",IF(F13&gt;0,B13/F13,IF(B13&gt;0,1,0)))</f>
        <v>1</v>
      </c>
      <c r="D13" s="169">
        <f>'ULS Summary'!D13-ULSBoard!D13+LSU!D13+LSUA!D13+LSUS!D13+SUBR!D13+SUNO!D13</f>
        <v>0</v>
      </c>
      <c r="E13" s="42">
        <f>IF(ISBLANK(D13),"  ",IF(F13&gt;0,D13/F13,IF(D13&gt;0,1,0)))</f>
        <v>0</v>
      </c>
      <c r="F13" s="178">
        <f>D13+B13</f>
        <v>313994746</v>
      </c>
      <c r="G13" s="43">
        <f>IF(ISBLANK(F13),"  ",IF(F80&gt;0,F13/F80,IF(F13&gt;0,1,0)))</f>
        <v>9.8721688019280301E-2</v>
      </c>
      <c r="H13" s="158">
        <f>'ULS Summary'!H13-ULSBoard!H13+LSU!H13+LSUA!H13+LSUS!H13+SUBR!H13+SUNO!H13</f>
        <v>406744455.69999999</v>
      </c>
      <c r="I13" s="41">
        <f>IF(ISBLANK(H13),"  ",IF(L13&gt;0,H13/L13,IF(H13&gt;0,1,0)))</f>
        <v>1</v>
      </c>
      <c r="J13" s="169">
        <f>'ULS Summary'!J13-ULSBoard!J13+LSU!J13+LSUA!J13+LSUS!J13+SUBR!J13+SUNO!J13</f>
        <v>0</v>
      </c>
      <c r="K13" s="42">
        <f>IF(ISBLANK(J13),"  ",IF(L13&gt;0,J13/L13,IF(J13&gt;0,1,0)))</f>
        <v>0</v>
      </c>
      <c r="L13" s="178">
        <f t="shared" ref="L13:L34" si="1">J13+H13</f>
        <v>406744455.69999999</v>
      </c>
      <c r="M13" s="44">
        <f>IF(ISBLANK(L13),"  ",IF(L80&gt;0,L13/L80,IF(L13&gt;0,1,0)))</f>
        <v>0.12157838141006817</v>
      </c>
      <c r="N13" s="24"/>
    </row>
    <row r="14" spans="1:17" ht="15" customHeight="1" x14ac:dyDescent="0.2">
      <c r="A14" s="10" t="s">
        <v>13</v>
      </c>
      <c r="B14" s="158">
        <f>'ULS Summary'!B14-ULSBoard!B14+LSU!B14+LSUA!B14+LSUS!B14+SUBR!B14+SUNO!B14</f>
        <v>0</v>
      </c>
      <c r="C14" s="45">
        <f t="shared" si="0"/>
        <v>0</v>
      </c>
      <c r="D14" s="169">
        <f>'ULS Summary'!D14-ULSBoard!D14+LSU!D14+LSUA!D14+LSUS!D14+SUBR!D14+SUNO!D14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'ULS Summary'!H14-ULSBoard!H14+LSU!H14+LSUA!H14+LSUS!H14+SUBR!H14+SUNO!H14</f>
        <v>0</v>
      </c>
      <c r="I14" s="45">
        <f>IF(ISBLANK(H14),"  ",IF(L14&gt;0,H14/L14,IF(H14&gt;0,1,0)))</f>
        <v>0</v>
      </c>
      <c r="J14" s="169">
        <f>'ULS Summary'!J14-ULSBoard!J14+LSU!J14+LSUA!J14+LSUS!J14+SUBR!J14+SUNO!J14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8">
        <f>'ULS Summary'!B15-ULSBoard!B15+LSU!B15+LSUA!B15+LSUS!B15+SUBR!B15+SUNO!B15</f>
        <v>30151553.370000001</v>
      </c>
      <c r="C15" s="48">
        <f t="shared" si="0"/>
        <v>1</v>
      </c>
      <c r="D15" s="169">
        <f>'ULS Summary'!D15-ULSBoard!D15+LSU!D15+LSUA!D15+LSUS!D15+SUBR!D15+SUNO!D15</f>
        <v>0</v>
      </c>
      <c r="E15" s="49">
        <f>IF(ISBLANK(D15),"  ",IF(F15&gt;0,D15/F15,IF(D15&gt;0,1,0)))</f>
        <v>0</v>
      </c>
      <c r="F15" s="180">
        <f>D15+B15</f>
        <v>30151553.370000001</v>
      </c>
      <c r="G15" s="50">
        <f>IF(ISBLANK(F15),"  ",IF(F80&gt;0,F15/F80,IF(F15&gt;0,1,0)))</f>
        <v>9.4798154523573451E-3</v>
      </c>
      <c r="H15" s="158">
        <f>'ULS Summary'!H15-ULSBoard!H15+LSU!H15+LSUA!H15+LSUS!H15+SUBR!H15+SUNO!H15</f>
        <v>30195901.699999999</v>
      </c>
      <c r="I15" s="48">
        <f>IF(ISBLANK(H15),"  ",IF(L15&gt;0,H15/L15,IF(H15&gt;0,1,0)))</f>
        <v>1</v>
      </c>
      <c r="J15" s="169">
        <f>'ULS Summary'!J15-ULSBoard!J15+LSU!J15+LSUA!J15+LSUS!J15+SUBR!J15+SUNO!J15</f>
        <v>0</v>
      </c>
      <c r="K15" s="49">
        <f>IF(ISBLANK(J15),"  ",IF(L15&gt;0,J15/L15,IF(J15&gt;0,1,0)))</f>
        <v>0</v>
      </c>
      <c r="L15" s="180">
        <f t="shared" si="1"/>
        <v>30195901.699999999</v>
      </c>
      <c r="M15" s="50">
        <f>IF(ISBLANK(L15),"  ",IF(L80&gt;0,L15/L80,IF(L15&gt;0,1,0)))</f>
        <v>9.0257379110073171E-3</v>
      </c>
      <c r="N15" s="24"/>
    </row>
    <row r="16" spans="1:17" ht="15" customHeight="1" x14ac:dyDescent="0.2">
      <c r="A16" s="51" t="s">
        <v>15</v>
      </c>
      <c r="B16" s="158">
        <f>'ULS Summary'!B16-ULSBoard!B16+LSU!B16+LSUA!B16+LSUS!B16+SUBR!B16+SUNO!B16</f>
        <v>0</v>
      </c>
      <c r="C16" s="41">
        <f t="shared" si="0"/>
        <v>0</v>
      </c>
      <c r="D16" s="169">
        <f>'ULS Summary'!D16-ULSBoard!D16+LSU!D16+LSUA!D16+LSUS!D16+SUBR!D16+SUNO!D16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'ULS Summary'!H16-ULSBoard!H16+LSU!H16+LSUA!H16+LSUS!H16+SUBR!H16+SUNO!H16</f>
        <v>0</v>
      </c>
      <c r="I16" s="41">
        <f t="shared" ref="I16:I34" si="3">IF(ISBLANK(H16),"  ",IF(L16&gt;0,H16/L16,IF(H16&gt;0,1,0)))</f>
        <v>0</v>
      </c>
      <c r="J16" s="169">
        <f>'ULS Summary'!J16-ULSBoard!J16+LSU!J16+LSUA!J16+LSUS!J16+SUBR!J16+SUNO!J16</f>
        <v>0</v>
      </c>
      <c r="K16" s="42">
        <f t="shared" ref="K16:K34" si="4">IF(ISBLANK(J16),"  ",IF(L16&gt;0,J16/L16,IF(J16&gt;0,1,0)))</f>
        <v>0</v>
      </c>
      <c r="L16" s="18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'ULS Summary'!B17-ULSBoard!B17+LSU!B17+LSUA!B17+LSUS!B17+SUBR!B17+SUNO!B17</f>
        <v>23787303</v>
      </c>
      <c r="C17" s="45">
        <f t="shared" si="0"/>
        <v>1</v>
      </c>
      <c r="D17" s="169">
        <f>'ULS Summary'!D17-ULSBoard!D17+LSU!D17+LSUA!D17+LSUS!D17+SUBR!D17+SUNO!D17</f>
        <v>0</v>
      </c>
      <c r="E17" s="42">
        <f t="shared" ref="E17:E34" si="5">IF(ISBLANK(D17),"  ",IF(F17&gt;0,D17/F17,IF(D17&gt;0,1,0)))</f>
        <v>0</v>
      </c>
      <c r="F17" s="182">
        <f t="shared" si="2"/>
        <v>23787303</v>
      </c>
      <c r="G17" s="47">
        <f>IF(ISBLANK(F17),"  ",IF(F80&gt;0,F17/F80,IF(F17&gt;0,1,0)))</f>
        <v>7.4788598710695958E-3</v>
      </c>
      <c r="H17" s="158">
        <f>'ULS Summary'!H17-ULSBoard!H17+LSU!H17+LSUA!H17+LSUS!H17+SUBR!H17+SUNO!H17</f>
        <v>23977059.699999999</v>
      </c>
      <c r="I17" s="45">
        <f t="shared" si="3"/>
        <v>1</v>
      </c>
      <c r="J17" s="169">
        <f>'ULS Summary'!J17-ULSBoard!J17+LSU!J17+LSUA!J17+LSUS!J17+SUBR!J17+SUNO!J17</f>
        <v>0</v>
      </c>
      <c r="K17" s="46">
        <f t="shared" si="4"/>
        <v>0</v>
      </c>
      <c r="L17" s="182">
        <f t="shared" si="1"/>
        <v>23977059.699999999</v>
      </c>
      <c r="M17" s="47">
        <f>IF(ISBLANK(L17),"  ",IF(L80&gt;0,L17/L80,IF(L17&gt;0,1,0)))</f>
        <v>7.1668883704431889E-3</v>
      </c>
      <c r="N17" s="24"/>
    </row>
    <row r="18" spans="1:14" ht="15" customHeight="1" x14ac:dyDescent="0.2">
      <c r="A18" s="52" t="s">
        <v>17</v>
      </c>
      <c r="B18" s="158">
        <f>'ULS Summary'!B18-ULSBoard!B18+LSU!B18+LSUA!B18+LSUS!B18+SUBR!B18+SUNO!B18</f>
        <v>0</v>
      </c>
      <c r="C18" s="45">
        <f t="shared" si="0"/>
        <v>0</v>
      </c>
      <c r="D18" s="169">
        <f>'ULS Summary'!D18-ULSBoard!D18+LSU!D18+LSUA!D18+LSUS!D18+SUBR!D18+SUNO!D18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158">
        <f>'ULS Summary'!H18-ULSBoard!H18+LSU!H18+LSUA!H18+LSUS!H18+SUBR!H18+SUNO!H18</f>
        <v>0</v>
      </c>
      <c r="I18" s="45">
        <f t="shared" si="3"/>
        <v>0</v>
      </c>
      <c r="J18" s="169">
        <f>'ULS Summary'!J18-ULSBoard!J18+LSU!J18+LSUA!J18+LSUS!J18+SUBR!J18+SUNO!J18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'ULS Summary'!B19-ULSBoard!B19+LSU!B19+LSUA!B19+LSUS!B19+SUBR!B19+SUNO!B19</f>
        <v>236138</v>
      </c>
      <c r="C19" s="45">
        <f t="shared" si="0"/>
        <v>1</v>
      </c>
      <c r="D19" s="169">
        <f>'ULS Summary'!D19-ULSBoard!D19+LSU!D19+LSUA!D19+LSUS!D19+SUBR!D19+SUNO!D19</f>
        <v>0</v>
      </c>
      <c r="E19" s="42">
        <f t="shared" si="5"/>
        <v>0</v>
      </c>
      <c r="F19" s="182">
        <f t="shared" si="2"/>
        <v>236138</v>
      </c>
      <c r="G19" s="47">
        <f>IF(ISBLANK(F19),"  ",IF(F80&gt;0,F19/F80,IF(F19&gt;0,1,0)))</f>
        <v>7.4243095664717942E-5</v>
      </c>
      <c r="H19" s="158">
        <f>'ULS Summary'!H19-ULSBoard!H19+LSU!H19+LSUA!H19+LSUS!H19+SUBR!H19+SUNO!H19</f>
        <v>233688</v>
      </c>
      <c r="I19" s="45">
        <f t="shared" si="3"/>
        <v>1</v>
      </c>
      <c r="J19" s="169">
        <f>'ULS Summary'!J19-ULSBoard!J19+LSU!J19+LSUA!J19+LSUS!J19+SUBR!J19+SUNO!J19</f>
        <v>0</v>
      </c>
      <c r="K19" s="46">
        <f t="shared" si="4"/>
        <v>0</v>
      </c>
      <c r="L19" s="182">
        <f t="shared" si="1"/>
        <v>233688</v>
      </c>
      <c r="M19" s="47">
        <f>IF(ISBLANK(L19),"  ",IF(L80&gt;0,L19/L80,IF(L19&gt;0,1,0)))</f>
        <v>6.9850758619587034E-5</v>
      </c>
      <c r="N19" s="24"/>
    </row>
    <row r="20" spans="1:14" ht="15" customHeight="1" x14ac:dyDescent="0.2">
      <c r="A20" s="52" t="s">
        <v>19</v>
      </c>
      <c r="B20" s="158">
        <f>'ULS Summary'!B20-ULSBoard!B20+LSU!B20+LSUA!B20+LSUS!B20+SUBR!B20+SUNO!B20</f>
        <v>1634127</v>
      </c>
      <c r="C20" s="45">
        <f t="shared" si="0"/>
        <v>1</v>
      </c>
      <c r="D20" s="169">
        <f>'ULS Summary'!D20-ULSBoard!D20+LSU!D20+LSUA!D20+LSUS!D20+SUBR!D20+SUNO!D20</f>
        <v>0</v>
      </c>
      <c r="E20" s="42">
        <f t="shared" si="5"/>
        <v>0</v>
      </c>
      <c r="F20" s="182">
        <f>D20+B20</f>
        <v>1634127</v>
      </c>
      <c r="G20" s="47">
        <f>IF(ISBLANK(F20),"  ",IF(F80&gt;0,F20/F80,IF(F20&gt;0,1,0)))</f>
        <v>5.1377858366420713E-4</v>
      </c>
      <c r="H20" s="158">
        <f>'ULS Summary'!H20-ULSBoard!H20+LSU!H20+LSUA!H20+LSUS!H20+SUBR!H20+SUNO!H20</f>
        <v>1293763</v>
      </c>
      <c r="I20" s="45">
        <f t="shared" si="3"/>
        <v>1</v>
      </c>
      <c r="J20" s="169">
        <f>'ULS Summary'!J20-ULSBoard!J20+LSU!J20+LSUA!J20+LSUS!J20+SUBR!J20+SUNO!J20</f>
        <v>0</v>
      </c>
      <c r="K20" s="46">
        <f t="shared" si="4"/>
        <v>0</v>
      </c>
      <c r="L20" s="182">
        <f t="shared" si="1"/>
        <v>1293763</v>
      </c>
      <c r="M20" s="47">
        <f>IF(ISBLANK(L20),"  ",IF(L80&gt;0,L20/L80,IF(L20&gt;0,1,0)))</f>
        <v>3.8671359686399292E-4</v>
      </c>
      <c r="N20" s="24"/>
    </row>
    <row r="21" spans="1:14" ht="15" customHeight="1" x14ac:dyDescent="0.2">
      <c r="A21" s="52" t="s">
        <v>20</v>
      </c>
      <c r="B21" s="158">
        <f>'ULS Summary'!B21-ULSBoard!B21+LSU!B21+LSUA!B21+LSUS!B21+SUBR!B21+SUNO!B21</f>
        <v>50000</v>
      </c>
      <c r="C21" s="45">
        <f t="shared" si="0"/>
        <v>1</v>
      </c>
      <c r="D21" s="169">
        <f>'ULS Summary'!D21-ULSBoard!D21+LSU!D21+LSUA!D21+LSUS!D21+SUBR!D21+SUNO!D21</f>
        <v>0</v>
      </c>
      <c r="E21" s="42">
        <f t="shared" si="5"/>
        <v>0</v>
      </c>
      <c r="F21" s="182">
        <f t="shared" si="2"/>
        <v>50000</v>
      </c>
      <c r="G21" s="47">
        <f>IF(ISBLANK(F21),"  ",IF(F80&gt;0,F21/F80,IF(F21&gt;0,1,0)))</f>
        <v>1.5720277055094468E-5</v>
      </c>
      <c r="H21" s="158">
        <f>'ULS Summary'!H21-ULSBoard!H21+LSU!H21+LSUA!H21+LSUS!H21+SUBR!H21+SUNO!H21</f>
        <v>50000</v>
      </c>
      <c r="I21" s="45">
        <f t="shared" si="3"/>
        <v>1</v>
      </c>
      <c r="J21" s="169">
        <f>'ULS Summary'!J21-ULSBoard!J21+LSU!J21+LSUA!J21+LSUS!J21+SUBR!J21+SUNO!J21</f>
        <v>0</v>
      </c>
      <c r="K21" s="46">
        <f t="shared" si="4"/>
        <v>0</v>
      </c>
      <c r="L21" s="182">
        <f t="shared" si="1"/>
        <v>50000</v>
      </c>
      <c r="M21" s="47">
        <f>IF(ISBLANK(L21),"  ",IF(L80&gt;0,L21/L80,IF(L21&gt;0,1,0)))</f>
        <v>1.4945302843874532E-5</v>
      </c>
      <c r="N21" s="24"/>
    </row>
    <row r="22" spans="1:14" ht="15" customHeight="1" x14ac:dyDescent="0.2">
      <c r="A22" s="52" t="s">
        <v>21</v>
      </c>
      <c r="B22" s="158">
        <f>'ULS Summary'!B22-ULSBoard!B22+LSU!B22+LSUA!B22+LSUS!B22+SUBR!B22+SUNO!B22</f>
        <v>0</v>
      </c>
      <c r="C22" s="45">
        <f t="shared" si="0"/>
        <v>0</v>
      </c>
      <c r="D22" s="169">
        <f>'ULS Summary'!D22-ULSBoard!D22+LSU!D22+LSUA!D22+LSUS!D22+SUBR!D22+SUNO!D22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'ULS Summary'!H22-ULSBoard!H22+LSU!H22+LSUA!H22+LSUS!H22+SUBR!H22+SUNO!H22</f>
        <v>0</v>
      </c>
      <c r="I22" s="45">
        <f t="shared" si="3"/>
        <v>0</v>
      </c>
      <c r="J22" s="169">
        <f>'ULS Summary'!J22-ULSBoard!J22+LSU!J22+LSUA!J22+LSUS!J22+SUBR!J22+SUNO!J22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'ULS Summary'!B23-ULSBoard!B23+LSU!B23+LSUA!B23+LSUS!B23+SUBR!B23+SUNO!B23</f>
        <v>750000</v>
      </c>
      <c r="C23" s="45">
        <f t="shared" si="0"/>
        <v>1</v>
      </c>
      <c r="D23" s="169">
        <f>'ULS Summary'!D23-ULSBoard!D23+LSU!D23+LSUA!D23+LSUS!D23+SUBR!D23+SUNO!D23</f>
        <v>0</v>
      </c>
      <c r="E23" s="42">
        <f t="shared" si="5"/>
        <v>0</v>
      </c>
      <c r="F23" s="182">
        <f t="shared" si="2"/>
        <v>750000</v>
      </c>
      <c r="G23" s="47">
        <f>IF(ISBLANK(F23),"  ",IF(F80&gt;0,F23/F80,IF(F23&gt;0,1,0)))</f>
        <v>2.35804155826417E-4</v>
      </c>
      <c r="H23" s="158">
        <f>'ULS Summary'!H23-ULSBoard!H23+LSU!H23+LSUA!H23+LSUS!H23+SUBR!H23+SUNO!H23</f>
        <v>750000</v>
      </c>
      <c r="I23" s="45">
        <f t="shared" si="3"/>
        <v>1</v>
      </c>
      <c r="J23" s="169">
        <f>'ULS Summary'!J23-ULSBoard!J23+LSU!J23+LSUA!J23+LSUS!J23+SUBR!J23+SUNO!J23</f>
        <v>0</v>
      </c>
      <c r="K23" s="46">
        <f t="shared" si="4"/>
        <v>0</v>
      </c>
      <c r="L23" s="182">
        <f t="shared" si="1"/>
        <v>750000</v>
      </c>
      <c r="M23" s="47">
        <f>IF(ISBLANK(L23),"  ",IF(L80&gt;0,L23/L80,IF(L23&gt;0,1,0)))</f>
        <v>2.2417954265811798E-4</v>
      </c>
      <c r="N23" s="24"/>
    </row>
    <row r="24" spans="1:14" ht="15" customHeight="1" x14ac:dyDescent="0.2">
      <c r="A24" s="52" t="s">
        <v>23</v>
      </c>
      <c r="B24" s="158">
        <f>'ULS Summary'!B24-ULSBoard!B24+LSU!B24+LSUA!B24+LSUS!B24+SUBR!B24+SUNO!B24</f>
        <v>3451512.37</v>
      </c>
      <c r="C24" s="45">
        <f t="shared" si="0"/>
        <v>1</v>
      </c>
      <c r="D24" s="169">
        <f>'ULS Summary'!D24-ULSBoard!D24+LSU!D24+LSUA!D24+LSUS!D24+SUBR!D24+SUNO!D24</f>
        <v>0</v>
      </c>
      <c r="E24" s="42">
        <f t="shared" si="5"/>
        <v>0</v>
      </c>
      <c r="F24" s="182">
        <f t="shared" si="2"/>
        <v>3451512.37</v>
      </c>
      <c r="G24" s="47">
        <f>IF(ISBLANK(F24),"  ",IF(F80&gt;0,F24/F80,IF(F24&gt;0,1,0)))</f>
        <v>1.0851746143097146E-3</v>
      </c>
      <c r="H24" s="158">
        <f>'ULS Summary'!H24-ULSBoard!H24+LSU!H24+LSUA!H24+LSUS!H24+SUBR!H24+SUNO!H24</f>
        <v>3655956</v>
      </c>
      <c r="I24" s="45">
        <f t="shared" si="3"/>
        <v>1</v>
      </c>
      <c r="J24" s="169">
        <f>'ULS Summary'!J24-ULSBoard!J24+LSU!J24+LSUA!J24+LSUS!J24+SUBR!J24+SUNO!J24</f>
        <v>0</v>
      </c>
      <c r="K24" s="46">
        <f t="shared" si="4"/>
        <v>0</v>
      </c>
      <c r="L24" s="182">
        <f t="shared" si="1"/>
        <v>3655956</v>
      </c>
      <c r="M24" s="47">
        <f>IF(ISBLANK(L24),"  ",IF(L80&gt;0,L24/L80,IF(L24&gt;0,1,0)))</f>
        <v>1.0927873920776033E-3</v>
      </c>
      <c r="N24" s="24"/>
    </row>
    <row r="25" spans="1:14" ht="15" customHeight="1" x14ac:dyDescent="0.2">
      <c r="A25" s="52" t="s">
        <v>24</v>
      </c>
      <c r="B25" s="158">
        <f>'ULS Summary'!B25-ULSBoard!B25+LSU!B25+LSUA!B25+LSUS!B25+SUBR!B25+SUNO!B25</f>
        <v>210000</v>
      </c>
      <c r="C25" s="45">
        <f t="shared" si="0"/>
        <v>1</v>
      </c>
      <c r="D25" s="169">
        <f>'ULS Summary'!D25-ULSBoard!D25+LSU!D25+LSUA!D25+LSUS!D25+SUBR!D25+SUNO!D25</f>
        <v>0</v>
      </c>
      <c r="E25" s="42">
        <f t="shared" si="5"/>
        <v>0</v>
      </c>
      <c r="F25" s="182">
        <f t="shared" si="2"/>
        <v>210000</v>
      </c>
      <c r="G25" s="47">
        <f>IF(ISBLANK(F25),"  ",IF(F80&gt;0,F25/F80,IF(F25&gt;0,1,0)))</f>
        <v>6.6025163631396768E-5</v>
      </c>
      <c r="H25" s="158">
        <f>'ULS Summary'!H25-ULSBoard!H25+LSU!H25+LSUA!H25+LSUS!H25+SUBR!H25+SUNO!H25</f>
        <v>210000</v>
      </c>
      <c r="I25" s="45">
        <f t="shared" si="3"/>
        <v>1</v>
      </c>
      <c r="J25" s="169">
        <f>'ULS Summary'!J25-ULSBoard!J25+LSU!J25+LSUA!J25+LSUS!J25+SUBR!J25+SUNO!J25</f>
        <v>0</v>
      </c>
      <c r="K25" s="46">
        <f t="shared" si="4"/>
        <v>0</v>
      </c>
      <c r="L25" s="182">
        <f t="shared" si="1"/>
        <v>210000</v>
      </c>
      <c r="M25" s="47">
        <f>IF(ISBLANK(L25),"  ",IF(L80&gt;0,L25/L80,IF(L25&gt;0,1,0)))</f>
        <v>6.2770271944273033E-5</v>
      </c>
      <c r="N25" s="24"/>
    </row>
    <row r="26" spans="1:14" ht="15" customHeight="1" x14ac:dyDescent="0.2">
      <c r="A26" s="52" t="s">
        <v>25</v>
      </c>
      <c r="B26" s="158">
        <f>'ULS Summary'!B26-ULSBoard!B26+LSU!B26+LSUA!B26+LSUS!B26+SUBR!B26+SUNO!B26</f>
        <v>0</v>
      </c>
      <c r="C26" s="45">
        <f t="shared" si="0"/>
        <v>0</v>
      </c>
      <c r="D26" s="169">
        <f>'ULS Summary'!D26-ULSBoard!D26+LSU!D26+LSUA!D26+LSUS!D26+SUBR!D26+SUNO!D26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'ULS Summary'!H26-ULSBoard!H26+LSU!H26+LSUA!H26+LSUS!H26+SUBR!H26+SUNO!H26</f>
        <v>0</v>
      </c>
      <c r="I26" s="45">
        <f t="shared" si="3"/>
        <v>0</v>
      </c>
      <c r="J26" s="169">
        <f>'ULS Summary'!J26-ULSBoard!J26+LSU!J26+LSUA!J26+LSUS!J26+SUBR!J26+SUNO!J26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'ULS Summary'!B27-ULSBoard!B27+LSU!B27+LSUA!B27+LSUS!B27+SUBR!B27+SUNO!B27</f>
        <v>0</v>
      </c>
      <c r="C27" s="45">
        <f t="shared" si="0"/>
        <v>0</v>
      </c>
      <c r="D27" s="169">
        <f>'ULS Summary'!D27-ULSBoard!D27+LSU!D27+LSUA!D27+LSUS!D27+SUBR!D27+SUNO!D27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'ULS Summary'!H27-ULSBoard!H27+LSU!H27+LSUA!H27+LSUS!H27+SUBR!H27+SUNO!H27</f>
        <v>0</v>
      </c>
      <c r="I27" s="45">
        <f t="shared" si="3"/>
        <v>0</v>
      </c>
      <c r="J27" s="169">
        <f>'ULS Summary'!J27-ULSBoard!J27+LSU!J27+LSUA!J27+LSUS!J27+SUBR!J27+SUNO!J27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'ULS Summary'!B28-ULSBoard!B28+LSU!B28+LSUA!B28+LSUS!B28+SUBR!B28+SUNO!B28</f>
        <v>0</v>
      </c>
      <c r="C28" s="45">
        <f t="shared" si="0"/>
        <v>0</v>
      </c>
      <c r="D28" s="169">
        <f>'ULS Summary'!D28-ULSBoard!D28+LSU!D28+LSUA!D28+LSUS!D28+SUBR!D28+SUNO!D28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'ULS Summary'!H28-ULSBoard!H28+LSU!H28+LSUA!H28+LSUS!H28+SUBR!H28+SUNO!H28</f>
        <v>0</v>
      </c>
      <c r="I28" s="45">
        <f t="shared" si="3"/>
        <v>0</v>
      </c>
      <c r="J28" s="169">
        <f>'ULS Summary'!J28-ULSBoard!J28+LSU!J28+LSUA!J28+LSUS!J28+SUBR!J28+SUNO!J28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'ULS Summary'!B29-ULSBoard!B29+LSU!B29+LSUA!B29+LSUS!B29+SUBR!B29+SUNO!B29</f>
        <v>0</v>
      </c>
      <c r="C29" s="45">
        <f t="shared" si="0"/>
        <v>0</v>
      </c>
      <c r="D29" s="169">
        <f>'ULS Summary'!D29-ULSBoard!D29+LSU!D29+LSUA!D29+LSUS!D29+SUBR!D29+SUNO!D29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'ULS Summary'!H29-ULSBoard!H29+LSU!H29+LSUA!H29+LSUS!H29+SUBR!H29+SUNO!H29</f>
        <v>0</v>
      </c>
      <c r="I29" s="45">
        <f t="shared" si="3"/>
        <v>0</v>
      </c>
      <c r="J29" s="169">
        <f>'ULS Summary'!J29-ULSBoard!J29+LSU!J29+LSUA!J29+LSUS!J29+SUBR!J29+SUNO!J29</f>
        <v>0</v>
      </c>
      <c r="K29" s="46">
        <f t="shared" si="4"/>
        <v>0</v>
      </c>
      <c r="L29" s="182">
        <f t="shared" si="1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'ULS Summary'!B30-ULSBoard!B30+LSU!B30+LSUA!B30+LSUS!B30+SUBR!B30+SUNO!B30</f>
        <v>0</v>
      </c>
      <c r="C30" s="45">
        <f t="shared" si="0"/>
        <v>0</v>
      </c>
      <c r="D30" s="169">
        <f>'ULS Summary'!D30-ULSBoard!D30+LSU!D30+LSUA!D30+LSUS!D30+SUBR!D30+SUNO!D30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'ULS Summary'!H30-ULSBoard!H30+LSU!H30+LSUA!H30+LSUS!H30+SUBR!H30+SUNO!H30</f>
        <v>0</v>
      </c>
      <c r="I30" s="45">
        <f t="shared" si="3"/>
        <v>0</v>
      </c>
      <c r="J30" s="169">
        <f>'ULS Summary'!J30-ULSBoard!J30+LSU!J30+LSUA!J30+LSUS!J30+SUBR!J30+SUNO!J30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'ULS Summary'!B31-ULSBoard!B31+LSU!B31+LSUA!B31+LSUS!B31+SUBR!B31+SUNO!B31</f>
        <v>0</v>
      </c>
      <c r="C31" s="45">
        <f t="shared" si="0"/>
        <v>0</v>
      </c>
      <c r="D31" s="169">
        <f>'ULS Summary'!D31-ULSBoard!D31+LSU!D31+LSUA!D31+LSUS!D31+SUBR!D31+SUNO!D31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'ULS Summary'!H31-ULSBoard!H31+LSU!H31+LSUA!H31+LSUS!H31+SUBR!H31+SUNO!H31</f>
        <v>0</v>
      </c>
      <c r="I31" s="45">
        <f t="shared" si="3"/>
        <v>0</v>
      </c>
      <c r="J31" s="169">
        <f>'ULS Summary'!J31-ULSBoard!J31+LSU!J31+LSUA!J31+LSUS!J31+SUBR!J31+SUNO!J31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'ULS Summary'!B32-ULSBoard!B32+LSU!B32+LSUA!B32+LSUS!B32+SUBR!B32+SUNO!B32</f>
        <v>0</v>
      </c>
      <c r="C32" s="45">
        <f t="shared" si="0"/>
        <v>0</v>
      </c>
      <c r="D32" s="169">
        <f>'ULS Summary'!D32-ULSBoard!D32+LSU!D32+LSUA!D32+LSUS!D32+SUBR!D32+SUNO!D32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'ULS Summary'!H32-ULSBoard!H32+LSU!H32+LSUA!H32+LSUS!H32+SUBR!H32+SUNO!H32</f>
        <v>0</v>
      </c>
      <c r="I32" s="45">
        <f t="shared" si="3"/>
        <v>0</v>
      </c>
      <c r="J32" s="169">
        <f>'ULS Summary'!J32-ULSBoard!J32+LSU!J32+LSUA!J32+LSUS!J32+SUBR!J32+SUNO!J32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'ULS Summary'!B33-ULSBoard!B33+LSU!B33+LSUA!B33+LSUS!B33+SUBR!B33+SUNO!B33</f>
        <v>0</v>
      </c>
      <c r="C33" s="45">
        <f>IF(ISBLANK(B33),"  ",IF(F33&gt;0,B33/F33,IF(B33&gt;0,1,0)))</f>
        <v>0</v>
      </c>
      <c r="D33" s="169">
        <f>'ULS Summary'!D33-ULSBoard!D33+LSU!D33+LSUA!D33+LSUS!D33+SUBR!D33+SUNO!D33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'ULS Summary'!H33-ULSBoard!H33+LSU!H33+LSUA!H33+LSUS!H33+SUBR!H33+SUNO!H33</f>
        <v>0</v>
      </c>
      <c r="I33" s="45">
        <f>IF(ISBLANK(H33),"  ",IF(L33&gt;0,H33/L33,IF(H33&gt;0,1,0)))</f>
        <v>0</v>
      </c>
      <c r="J33" s="169">
        <f>'ULS Summary'!J33-ULSBoard!J33+LSU!J33+LSUA!J33+LSUS!J33+SUBR!J33+SUNO!J33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'ULS Summary'!B34-ULSBoard!B34+LSU!B34+LSUA!B34+LSUS!B34+SUBR!B34+SUNO!B34</f>
        <v>0</v>
      </c>
      <c r="C34" s="45">
        <f t="shared" si="0"/>
        <v>0</v>
      </c>
      <c r="D34" s="169">
        <f>'ULS Summary'!D34-ULSBoard!D34+LSU!D34+LSUA!D34+LSUS!D34+SUBR!D34+SUNO!D34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'ULS Summary'!H34-ULSBoard!H34+LSU!H34+LSUA!H34+LSUS!H34+SUBR!H34+SUNO!H34</f>
        <v>0</v>
      </c>
      <c r="I34" s="45">
        <f t="shared" si="3"/>
        <v>0</v>
      </c>
      <c r="J34" s="169">
        <f>'ULS Summary'!J34-ULSBoard!J34+LSU!J34+LSUA!J34+LSUS!J34+SUBR!J34+SUNO!J34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'ULS Summary'!B35-ULSBoard!B35+LSU!B35+LSUA!B35+LSUS!B35+SUBR!B35+SUNO!B35</f>
        <v>32473</v>
      </c>
      <c r="C35" s="45">
        <f t="shared" ref="C35:C36" si="6">IF(ISBLANK(B35),"  ",IF(F35&gt;0,B35/F35,IF(B35&gt;0,1,0)))</f>
        <v>1</v>
      </c>
      <c r="D35" s="169">
        <f>'ULS Summary'!D35-ULSBoard!D35+LSU!D35+LSUA!D35+LSUS!D35+SUBR!D35+SUNO!D35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32473</v>
      </c>
      <c r="G35" s="47">
        <f>IF(ISBLANK(F35),"  ",IF(F81&gt;0,F35/F81,IF(F35&gt;0,1,0)))</f>
        <v>1</v>
      </c>
      <c r="H35" s="158">
        <f>'ULS Summary'!H35-ULSBoard!H35+LSU!H35+LSUA!H35+LSUS!H35+SUBR!H35+SUNO!H35</f>
        <v>25435</v>
      </c>
      <c r="I35" s="45">
        <f t="shared" ref="I35" si="9">IF(ISBLANK(H35),"  ",IF(L35&gt;0,H35/L35,IF(H35&gt;0,1,0)))</f>
        <v>1</v>
      </c>
      <c r="J35" s="169">
        <f>'ULS Summary'!J35-ULSBoard!J35+LSU!J35+LSUA!J35+LSUS!J35+SUBR!J35+SUNO!J35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25435</v>
      </c>
      <c r="M35" s="47">
        <f>IF(ISBLANK(L35),"  ",IF(L81&gt;0,L35/L81,IF(L35&gt;0,1,0)))</f>
        <v>1</v>
      </c>
      <c r="N35" s="24"/>
    </row>
    <row r="36" spans="1:14" ht="15" customHeight="1" x14ac:dyDescent="0.2">
      <c r="A36" s="150" t="s">
        <v>186</v>
      </c>
      <c r="B36" s="158">
        <f>'ULS Summary'!B36-ULSBoard!B36+LSU!B36+LSUA!B36+LSUS!B36+SUBR!B36+SUNO!B36</f>
        <v>0</v>
      </c>
      <c r="C36" s="45">
        <f t="shared" si="6"/>
        <v>0</v>
      </c>
      <c r="D36" s="169">
        <f>'ULS Summary'!D36-ULSBoard!D36+LSU!D36+LSUA!D36+LSUS!D36+SUBR!D36+SUNO!D36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'ULS Summary'!H36-ULSBoard!H36+LSU!H36+LSUA!H36+LSUS!H36+SUBR!H36+SUNO!H36</f>
        <v>0</v>
      </c>
      <c r="I36" s="45">
        <f t="shared" ref="I36" si="13">IF(ISBLANK(H36),"  ",IF(L36&gt;0,H36/L36,IF(H36&gt;0,1,0)))</f>
        <v>0</v>
      </c>
      <c r="J36" s="169">
        <f>'ULS Summary'!J36-ULSBoard!J36+LSU!J36+LSUA!J36+LSUS!J36+SUBR!J36+SUNO!J36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'ULS Summary'!B37-ULSBoard!B37+LSU!B37+LSUA!B37+LSUS!B37+SUBR!B37+SUNO!B37</f>
        <v>0</v>
      </c>
      <c r="C37" s="45">
        <f t="shared" ref="C37" si="16">IF(ISBLANK(B37),"  ",IF(F37&gt;0,B37/F37,IF(B37&gt;0,1,0)))</f>
        <v>0</v>
      </c>
      <c r="D37" s="169">
        <f>'ULS Summary'!D37-ULSBoard!D37+LSU!D37+LSUA!D37+LSUS!D37+SUBR!D37+SUNO!D37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'ULS Summary'!H37-ULSBoard!H37+LSU!H37+LSUA!H37+LSUS!H37+SUBR!H37+SUNO!H37</f>
        <v>0</v>
      </c>
      <c r="I37" s="45">
        <f t="shared" ref="I37" si="19">IF(ISBLANK(H37),"  ",IF(L37&gt;0,H37/L37,IF(H37&gt;0,1,0)))</f>
        <v>0</v>
      </c>
      <c r="J37" s="169">
        <f>'ULS Summary'!J37-ULSBoard!J37+LSU!J37+LSUA!J37+LSUS!J37+SUBR!J37+SUNO!J37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/>
      <c r="E38" s="57" t="s">
        <v>4</v>
      </c>
      <c r="F38" s="182"/>
      <c r="G38" s="58" t="s">
        <v>4</v>
      </c>
      <c r="H38" s="196"/>
      <c r="I38" s="56" t="s">
        <v>4</v>
      </c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'ULS Summary'!B39-ULSBoard!B39+LSU!B39+LSUA!B39+LSUS!B39+SUBR!B39+SUNO!B39</f>
        <v>0</v>
      </c>
      <c r="C39" s="41">
        <f t="shared" si="0"/>
        <v>0</v>
      </c>
      <c r="D39" s="169">
        <f>'ULS Summary'!D39-ULSBoard!D39+LSU!D39+LSUA!D39+LSUS!D39+SUBR!D39+SUNO!D39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'ULS Summary'!H39-ULSBoard!H39+LSU!H39+LSUA!H39+LSUS!H39+SUBR!H39+SUNO!H39</f>
        <v>0</v>
      </c>
      <c r="I39" s="41">
        <f>IF(ISBLANK(H39),"  ",IF(L39&gt;0,H39/L39,IF(H39&gt;0,1,0)))</f>
        <v>0</v>
      </c>
      <c r="J39" s="169">
        <f>'ULS Summary'!J39-ULSBoard!J39+LSU!J39+LSUA!J39+LSUS!J39+SUBR!J39+SUNO!J39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'ULS Summary'!B41-ULSBoard!B41+LSU!B41+LSUA!B41+LSUS!B41+SUBR!B41+SUNO!B41</f>
        <v>0</v>
      </c>
      <c r="C41" s="41">
        <f t="shared" si="0"/>
        <v>0</v>
      </c>
      <c r="D41" s="169">
        <f>'ULS Summary'!D41-ULSBoard!D41+LSU!D41+LSUA!D41+LSUS!D41+SUBR!D41+SUNO!D41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'ULS Summary'!H41-ULSBoard!H41+LSU!H41+LSUA!H41+LSUS!H41+SUBR!H41+SUNO!H41</f>
        <v>0</v>
      </c>
      <c r="I41" s="41">
        <f>IF(ISBLANK(H41),"  ",IF(L41&gt;0,H41/L41,IF(H41&gt;0,1,0)))</f>
        <v>0</v>
      </c>
      <c r="J41" s="169">
        <f>'ULS Summary'!J41-ULSBoard!J41+LSU!J41+LSUA!J41+LSUS!J41+SUBR!J41+SUNO!J41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344146299.37</v>
      </c>
      <c r="C43" s="69">
        <f t="shared" si="0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344146299.37</v>
      </c>
      <c r="G43" s="61">
        <f>IF(ISBLANK(F43),"  ",IF(F80&gt;0,F43/F80,IF(F43&gt;0,1,0)))</f>
        <v>0.10820150347163765</v>
      </c>
      <c r="H43" s="161">
        <f>SUM(H13:H15,H39,H41:H42)</f>
        <v>436940357.39999998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436940357.39999998</v>
      </c>
      <c r="M43" s="61">
        <f>IF(ISBLANK(L43),"  ",IF(L80&gt;0,L43/L80,IF(L43&gt;0,1,0)))</f>
        <v>0.13060411932107549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'ULS Summary'!B45-ULSBoard!B45+LSU!B45+LSUA!B45+LSUS!B45+SUBR!B45+SUNO!B45</f>
        <v>0</v>
      </c>
      <c r="C45" s="41">
        <f t="shared" si="0"/>
        <v>0</v>
      </c>
      <c r="D45" s="169">
        <f>'ULS Summary'!D45-ULSBoard!D45+LSU!D45+LSUA!D45+LSUS!D45+SUBR!D45+SUNO!D45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'ULS Summary'!H45-ULSBoard!H45+LSU!H45+LSUA!H45+LSUS!H45+SUBR!H45+SUNO!H45</f>
        <v>0</v>
      </c>
      <c r="I45" s="41">
        <f t="shared" ref="I45:I52" si="23">IF(ISBLANK(H45),"  ",IF(L45&gt;0,H45/L45,IF(H45&gt;0,1,0)))</f>
        <v>0</v>
      </c>
      <c r="J45" s="169">
        <f>'ULS Summary'!J45-ULSBoard!J45+LSU!J45+LSUA!J45+LSUS!J45+SUBR!J45+SUNO!J45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'ULS Summary'!B46-ULSBoard!B46+LSU!B46+LSUA!B46+LSUS!B46+SUBR!B46+SUNO!B46</f>
        <v>0</v>
      </c>
      <c r="C46" s="45">
        <f t="shared" si="0"/>
        <v>0</v>
      </c>
      <c r="D46" s="169">
        <f>'ULS Summary'!D46-ULSBoard!D46+LSU!D46+LSUA!D46+LSUS!D46+SUBR!D46+SUNO!D46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'ULS Summary'!H46-ULSBoard!H46+LSU!H46+LSUA!H46+LSUS!H46+SUBR!H46+SUNO!H46</f>
        <v>0</v>
      </c>
      <c r="I46" s="45">
        <f t="shared" si="23"/>
        <v>0</v>
      </c>
      <c r="J46" s="169">
        <f>'ULS Summary'!J46-ULSBoard!J46+LSU!J46+LSUA!J46+LSUS!J46+SUBR!J46+SUNO!J46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'ULS Summary'!B47-ULSBoard!B47+LSU!B47+LSUA!B47+LSUS!B47+SUBR!B47+SUNO!B47</f>
        <v>0</v>
      </c>
      <c r="C47" s="45">
        <f t="shared" si="0"/>
        <v>0</v>
      </c>
      <c r="D47" s="169">
        <f>'ULS Summary'!D47-ULSBoard!D47+LSU!D47+LSUA!D47+LSUS!D47+SUBR!D47+SUNO!D47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'ULS Summary'!H47-ULSBoard!H47+LSU!H47+LSUA!H47+LSUS!H47+SUBR!H47+SUNO!H47</f>
        <v>0</v>
      </c>
      <c r="I47" s="45">
        <f t="shared" si="23"/>
        <v>0</v>
      </c>
      <c r="J47" s="169">
        <f>'ULS Summary'!J47-ULSBoard!J47+LSU!J47+LSUA!J47+LSUS!J47+SUBR!J47+SUNO!J47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'ULS Summary'!B48-ULSBoard!B48+LSU!B48+LSUA!B48+LSUS!B48+SUBR!B48+SUNO!B48</f>
        <v>11823055</v>
      </c>
      <c r="C48" s="45">
        <f t="shared" si="0"/>
        <v>0.88202758719987939</v>
      </c>
      <c r="D48" s="169">
        <f>'ULS Summary'!D48-ULSBoard!D48+LSU!D48+LSUA!D48+LSUS!D48+SUBR!D48+SUNO!D48</f>
        <v>1581350</v>
      </c>
      <c r="E48" s="46">
        <f t="shared" si="22"/>
        <v>0.11797241280012055</v>
      </c>
      <c r="F48" s="183">
        <f>D48+B48</f>
        <v>13404405</v>
      </c>
      <c r="G48" s="47">
        <f>IF(ISBLANK(F48),"  ",IF(D80&gt;0,F48/D80,IF(F48&gt;0,1,0)))</f>
        <v>8.6030691367252037E-3</v>
      </c>
      <c r="H48" s="158">
        <f>'ULS Summary'!H48-ULSBoard!H48+LSU!H48+LSUA!H48+LSUS!H48+SUBR!H48+SUNO!H48</f>
        <v>11634785</v>
      </c>
      <c r="I48" s="45">
        <f t="shared" si="23"/>
        <v>0.87977120232956529</v>
      </c>
      <c r="J48" s="169">
        <f>'ULS Summary'!J48-ULSBoard!J48+LSU!J48+LSUA!J48+LSUS!J48+SUBR!J48+SUNO!J48</f>
        <v>1590000</v>
      </c>
      <c r="K48" s="46">
        <f t="shared" si="24"/>
        <v>0.12022879767043472</v>
      </c>
      <c r="L48" s="183">
        <f>J48+H48</f>
        <v>13224785</v>
      </c>
      <c r="M48" s="47">
        <f>IF(ISBLANK(L48),"  ",IF(J80&gt;0,L48/J80,IF(L48&gt;0,1,0)))</f>
        <v>8.4111085281739703E-3</v>
      </c>
      <c r="N48" s="24"/>
    </row>
    <row r="49" spans="1:14" ht="15" customHeight="1" x14ac:dyDescent="0.2">
      <c r="A49" s="67" t="s">
        <v>43</v>
      </c>
      <c r="B49" s="158">
        <f>'ULS Summary'!B49-ULSBoard!B49+LSU!B49+LSUA!B49+LSUS!B49+SUBR!B49+SUNO!B49</f>
        <v>259923</v>
      </c>
      <c r="C49" s="45">
        <f t="shared" si="0"/>
        <v>1</v>
      </c>
      <c r="D49" s="169">
        <f>'ULS Summary'!D49-ULSBoard!D49+LSU!D49+LSUA!D49+LSUS!D49+SUBR!D49+SUNO!D49</f>
        <v>0</v>
      </c>
      <c r="E49" s="46">
        <f t="shared" si="22"/>
        <v>0</v>
      </c>
      <c r="F49" s="183">
        <f>D49+B49</f>
        <v>259923</v>
      </c>
      <c r="G49" s="47">
        <f>IF(ISBLANK(F49),"  ",IF(F80&gt;0,F49/F80,IF(F49&gt;0,1,0)))</f>
        <v>8.1721231459826388E-5</v>
      </c>
      <c r="H49" s="158">
        <f>'ULS Summary'!H49-ULSBoard!H49+LSU!H49+LSUA!H49+LSUS!H49+SUBR!H49+SUNO!H49</f>
        <v>259923</v>
      </c>
      <c r="I49" s="45">
        <f t="shared" si="23"/>
        <v>6.101589160179656E-2</v>
      </c>
      <c r="J49" s="169">
        <f>'ULS Summary'!J49-ULSBoard!J49+LSU!J49+LSUA!J49+LSUS!J49+SUBR!J49+SUNO!J49</f>
        <v>4000000</v>
      </c>
      <c r="K49" s="46">
        <f t="shared" si="24"/>
        <v>0.93898410839820345</v>
      </c>
      <c r="L49" s="183">
        <f>J49+H49</f>
        <v>4259923</v>
      </c>
      <c r="M49" s="47">
        <f>IF(ISBLANK(L49),"  ",IF(L80&gt;0,L49/L80,IF(L49&gt;0,1,0)))</f>
        <v>1.2733167865317306E-3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12082978</v>
      </c>
      <c r="C50" s="69">
        <f t="shared" si="0"/>
        <v>0.88427165975524002</v>
      </c>
      <c r="D50" s="173">
        <f>D49+D48+D47+D46+D45</f>
        <v>1581350</v>
      </c>
      <c r="E50" s="62">
        <f t="shared" si="22"/>
        <v>0.11572834024475993</v>
      </c>
      <c r="F50" s="184">
        <f>F49+F48+F47+F46+F45</f>
        <v>13664328</v>
      </c>
      <c r="G50" s="61">
        <f>IF(ISBLANK(F50),"  ",IF(F80&gt;0,F50/F80,IF(F50&gt;0,1,0)))</f>
        <v>4.2961404386336974E-3</v>
      </c>
      <c r="H50" s="163">
        <f>H49+H48+H47+H46+H45</f>
        <v>11894708</v>
      </c>
      <c r="I50" s="69">
        <f t="shared" si="23"/>
        <v>0.68029205863775366</v>
      </c>
      <c r="J50" s="173">
        <f>J49+J48+J47+J46+J45</f>
        <v>5590000</v>
      </c>
      <c r="K50" s="62">
        <f t="shared" si="24"/>
        <v>0.3197079413622464</v>
      </c>
      <c r="L50" s="184">
        <f>L49+L48+L47+L46+L45</f>
        <v>17484708</v>
      </c>
      <c r="M50" s="61">
        <f>IF(ISBLANK(L50),"  ",IF(L80&gt;0,L50/L80,IF(L50&gt;0,1,0)))</f>
        <v>5.2262851239343157E-3</v>
      </c>
      <c r="N50" s="63"/>
    </row>
    <row r="51" spans="1:14" s="64" customFormat="1" ht="15" customHeight="1" x14ac:dyDescent="0.25">
      <c r="A51" s="151" t="s">
        <v>181</v>
      </c>
      <c r="B51" s="164">
        <f>'ULS Summary'!B51-ULSBoard!B51+LSU!B51+LSUA!B51+LSUS!B51+SUBR!B51+SUNO!B51</f>
        <v>0</v>
      </c>
      <c r="C51" s="69">
        <f t="shared" ref="C51" si="25">IF(ISBLANK(B51),"  ",IF(F51&gt;0,B51/F51,IF(B51&gt;0,1,0)))</f>
        <v>0</v>
      </c>
      <c r="D51" s="174">
        <f>'ULS Summary'!D51-ULSBoard!D51+LSU!D51+LSUA!D51+LSUS!D51+SUBR!D51+SUNO!D51</f>
        <v>6109456</v>
      </c>
      <c r="E51" s="62">
        <f t="shared" ref="E51" si="26">IF(ISBLANK(D51),"  ",IF(F51&gt;0,D51/F51,IF(D51&gt;0,1,0)))</f>
        <v>1</v>
      </c>
      <c r="F51" s="185">
        <f>D51+B51</f>
        <v>6109456</v>
      </c>
      <c r="G51" s="61">
        <f>IF(ISBLANK(F51),"  ",IF(F79&gt;0,F51/F79,IF(F51&gt;0,1,0)))</f>
        <v>1</v>
      </c>
      <c r="H51" s="164">
        <f>'ULS Summary'!H51-ULSBoard!H51+LSU!H51+LSUA!H51+LSUS!H51+SUBR!H51+SUNO!H51</f>
        <v>0</v>
      </c>
      <c r="I51" s="69">
        <f t="shared" ref="I51" si="27">IF(ISBLANK(H51),"  ",IF(L51&gt;0,H51/L51,IF(H51&gt;0,1,0)))</f>
        <v>0</v>
      </c>
      <c r="J51" s="174">
        <f>'ULS Summary'!J51-ULSBoard!J51+LSU!J51+LSUA!J51+LSUS!J51+SUBR!J51+SUNO!J51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'ULS Summary'!B52-ULSBoard!B52+LSU!B52+LSUA!B52+LSUS!B52+SUBR!B52+SUNO!B52</f>
        <v>0</v>
      </c>
      <c r="C52" s="69">
        <f t="shared" si="0"/>
        <v>0</v>
      </c>
      <c r="D52" s="174">
        <f>'ULS Summary'!D52-ULSBoard!D52+LSU!D52+LSUA!D52+LSUS!D52+SUBR!D52+SUNO!D52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164">
        <f>'ULS Summary'!H52-ULSBoard!H52+LSU!H52+LSUA!H52+LSUS!H52+SUBR!H52+SUNO!H52</f>
        <v>0</v>
      </c>
      <c r="I52" s="69">
        <f t="shared" si="23"/>
        <v>0</v>
      </c>
      <c r="J52" s="174">
        <f>'ULS Summary'!J52-ULSBoard!J52+LSU!J52+LSUA!J52+LSUS!J52+SUBR!J52+SUNO!J52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'ULS Summary'!B54-ULSBoard!B54+LSU!B54+LSUA!B54+LSUS!B54+SUBR!B54+SUNO!B54</f>
        <v>871072475.63000011</v>
      </c>
      <c r="C54" s="41">
        <f t="shared" si="0"/>
        <v>0.96483058260703158</v>
      </c>
      <c r="D54" s="169">
        <f>'ULS Summary'!D54-ULSBoard!D54+LSU!D54+LSUA!D54+LSUS!D54+SUBR!D54+SUNO!D54</f>
        <v>31751803.920000002</v>
      </c>
      <c r="E54" s="42">
        <f t="shared" ref="E54:E71" si="29">IF(ISBLANK(D54),"  ",IF(F54&gt;0,D54/F54,IF(D54&gt;0,1,0)))</f>
        <v>3.5169417392968472E-2</v>
      </c>
      <c r="F54" s="186">
        <f t="shared" ref="F54:F59" si="30">D54+B54</f>
        <v>902824279.55000007</v>
      </c>
      <c r="G54" s="43">
        <f>IF(ISBLANK(F54),"  ",IF(F80&gt;0,F54/F80,IF(F54&gt;0,1,0)))</f>
        <v>0.28385295613184119</v>
      </c>
      <c r="H54" s="158">
        <f>'ULS Summary'!H54-ULSBoard!H54+LSU!H54+LSUA!H54+LSUS!H54+SUBR!H54+SUNO!H54</f>
        <v>891021236</v>
      </c>
      <c r="I54" s="41">
        <f t="shared" ref="I54:I71" si="31">IF(ISBLANK(H54),"  ",IF(L54&gt;0,H54/L54,IF(H54&gt;0,1,0)))</f>
        <v>0.95707520234662802</v>
      </c>
      <c r="J54" s="169">
        <f>'ULS Summary'!J54-ULSBoard!J54+LSU!J54+LSUA!J54+LSUS!J54+SUBR!J54+SUNO!J54</f>
        <v>39962279</v>
      </c>
      <c r="K54" s="42">
        <f t="shared" ref="K54:K71" si="32">IF(ISBLANK(J54),"  ",IF(L54&gt;0,J54/L54,IF(J54&gt;0,1,0)))</f>
        <v>4.2924797653371982E-2</v>
      </c>
      <c r="L54" s="186">
        <f t="shared" ref="L54:L70" si="33">J54+H54</f>
        <v>930983515</v>
      </c>
      <c r="M54" s="43">
        <f>IF(ISBLANK(L54),"  ",IF(L80&gt;0,L54/L80,IF(L54&gt;0,1,0)))</f>
        <v>0.27827661148659616</v>
      </c>
      <c r="N54" s="24"/>
    </row>
    <row r="55" spans="1:14" ht="15" customHeight="1" x14ac:dyDescent="0.2">
      <c r="A55" s="30" t="s">
        <v>48</v>
      </c>
      <c r="B55" s="158">
        <f>'ULS Summary'!B55-ULSBoard!B55+LSU!B55+LSUA!B55+LSUS!B55+SUBR!B55+SUNO!B55</f>
        <v>132099918.06000002</v>
      </c>
      <c r="C55" s="45">
        <f t="shared" si="0"/>
        <v>0.99947189113342649</v>
      </c>
      <c r="D55" s="169">
        <f>'ULS Summary'!D55-ULSBoard!D55+LSU!D55+LSUA!D55+LSUS!D55+SUBR!D55+SUNO!D55</f>
        <v>69800</v>
      </c>
      <c r="E55" s="46">
        <f t="shared" si="29"/>
        <v>5.281088665734572E-4</v>
      </c>
      <c r="F55" s="187">
        <f t="shared" si="30"/>
        <v>132169718.06000002</v>
      </c>
      <c r="G55" s="47">
        <f>IF(ISBLANK(F55),"  ",IF(F80&gt;0,F55/F80,IF(F55&gt;0,1,0)))</f>
        <v>4.1554891723938461E-2</v>
      </c>
      <c r="H55" s="158">
        <f>'ULS Summary'!H55-ULSBoard!H55+LSU!H55+LSUA!H55+LSUS!H55+SUBR!H55+SUNO!H55</f>
        <v>145516918</v>
      </c>
      <c r="I55" s="45">
        <f t="shared" si="31"/>
        <v>0.99965651536292055</v>
      </c>
      <c r="J55" s="169">
        <f>'ULS Summary'!J55-ULSBoard!J55+LSU!J55+LSUA!J55+LSUS!J55+SUBR!J55+SUNO!J55</f>
        <v>50000</v>
      </c>
      <c r="K55" s="46">
        <f t="shared" si="32"/>
        <v>3.4348463707942211E-4</v>
      </c>
      <c r="L55" s="187">
        <f t="shared" si="33"/>
        <v>145566918</v>
      </c>
      <c r="M55" s="47">
        <f>IF(ISBLANK(L55),"  ",IF(L80&gt;0,L55/L80,IF(L55&gt;0,1,0)))</f>
        <v>4.3510833471189017E-2</v>
      </c>
      <c r="N55" s="24"/>
    </row>
    <row r="56" spans="1:14" ht="15" customHeight="1" x14ac:dyDescent="0.2">
      <c r="A56" s="74" t="s">
        <v>49</v>
      </c>
      <c r="B56" s="158">
        <f>'ULS Summary'!B56-ULSBoard!B56+LSU!B56+LSUA!B56+LSUS!B56+SUBR!B56+SUNO!B56</f>
        <v>36071681.170000002</v>
      </c>
      <c r="C56" s="45">
        <f t="shared" si="0"/>
        <v>0.95892692934463897</v>
      </c>
      <c r="D56" s="169">
        <f>'ULS Summary'!D56-ULSBoard!D56+LSU!D56+LSUA!D56+LSUS!D56+SUBR!D56+SUNO!D56</f>
        <v>1545034</v>
      </c>
      <c r="E56" s="46">
        <f t="shared" si="29"/>
        <v>4.1073070655360998E-2</v>
      </c>
      <c r="F56" s="188">
        <f t="shared" si="30"/>
        <v>37616715.170000002</v>
      </c>
      <c r="G56" s="47">
        <f>IF(ISBLANK(F56),"  ",IF(F80&gt;0,F56/F80,IF(F56&gt;0,1,0)))</f>
        <v>1.18269036874995E-2</v>
      </c>
      <c r="H56" s="158">
        <f>'ULS Summary'!H56-ULSBoard!H56+LSU!H56+LSUA!H56+LSUS!H56+SUBR!H56+SUNO!H56</f>
        <v>38094883</v>
      </c>
      <c r="I56" s="45">
        <f t="shared" si="31"/>
        <v>1</v>
      </c>
      <c r="J56" s="169">
        <f>'ULS Summary'!J56-ULSBoard!J56+LSU!J56+LSUA!J56+LSUS!J56+SUBR!J56+SUNO!J56</f>
        <v>0</v>
      </c>
      <c r="K56" s="46">
        <f t="shared" si="32"/>
        <v>0</v>
      </c>
      <c r="L56" s="188">
        <f t="shared" si="33"/>
        <v>38094883</v>
      </c>
      <c r="M56" s="47">
        <f>IF(ISBLANK(L56),"  ",IF(L80&gt;0,L56/L80,IF(L56&gt;0,1,0)))</f>
        <v>1.1386791264739352E-2</v>
      </c>
      <c r="N56" s="24"/>
    </row>
    <row r="57" spans="1:14" ht="15" customHeight="1" x14ac:dyDescent="0.2">
      <c r="A57" s="74" t="s">
        <v>50</v>
      </c>
      <c r="B57" s="158">
        <f>'ULS Summary'!B57-ULSBoard!B57+LSU!B57+LSUA!B57+LSUS!B57+SUBR!B57+SUNO!B57</f>
        <v>16326256.110000001</v>
      </c>
      <c r="C57" s="45">
        <f t="shared" si="0"/>
        <v>1</v>
      </c>
      <c r="D57" s="169">
        <f>'ULS Summary'!D57-ULSBoard!D57+LSU!D57+LSUA!D57+LSUS!D57+SUBR!D57+SUNO!D57</f>
        <v>0</v>
      </c>
      <c r="E57" s="46">
        <f t="shared" si="29"/>
        <v>0</v>
      </c>
      <c r="F57" s="158">
        <f>'ULS Summary'!F57-ULSBoard!F57+LSU!F57+LSUA!F57+LSUS!F57+SUBR!F57+SUNO!F57</f>
        <v>16326256.110000001</v>
      </c>
      <c r="G57" s="47">
        <f>IF(ISBLANK(F57),"  ",IF(F80&gt;0,F57/F80,IF(F57&gt;0,1,0)))</f>
        <v>5.1330653864325778E-3</v>
      </c>
      <c r="H57" s="158">
        <f>'ULS Summary'!H57-ULSBoard!H57+LSU!H57+LSUA!H57+LSUS!H57+SUBR!H57+SUNO!H57</f>
        <v>16646504</v>
      </c>
      <c r="I57" s="45">
        <f t="shared" si="31"/>
        <v>1</v>
      </c>
      <c r="J57" s="169">
        <f>'ULS Summary'!J57-ULSBoard!J57+LSU!J57+LSUA!J57+LSUS!J57+SUBR!J57+SUNO!J57</f>
        <v>0</v>
      </c>
      <c r="K57" s="46">
        <f t="shared" si="32"/>
        <v>0</v>
      </c>
      <c r="L57" s="158">
        <f>'ULS Summary'!L57-ULSBoard!L57+LSU!L57+LSUA!L57+LSUS!L57+SUBR!L57+SUNO!L57</f>
        <v>16646504</v>
      </c>
      <c r="M57" s="47">
        <f>IF(ISBLANK(L57),"  ",IF(L80&gt;0,L57/L80,IF(L57&gt;0,1,0)))</f>
        <v>4.9757408714353754E-3</v>
      </c>
      <c r="N57" s="24"/>
    </row>
    <row r="58" spans="1:14" ht="15" customHeight="1" x14ac:dyDescent="0.2">
      <c r="A58" s="74" t="s">
        <v>51</v>
      </c>
      <c r="B58" s="158">
        <f>'ULS Summary'!B58-ULSBoard!B58+LSU!B58+LSUA!B58+LSUS!B58+SUBR!B58+SUNO!B58</f>
        <v>0</v>
      </c>
      <c r="C58" s="45">
        <f>IF(ISBLANK(B58),"  ",IF(F58&gt;0,B58/F58,IF(B58&gt;0,1,0)))</f>
        <v>0</v>
      </c>
      <c r="D58" s="169">
        <f>'ULS Summary'!D58-ULSBoard!D58+LSU!D58+LSUA!D58+LSUS!D58+SUBR!D58+SUNO!D58</f>
        <v>17712855.300000001</v>
      </c>
      <c r="E58" s="46">
        <f>IF(ISBLANK(D58),"  ",IF(F58&gt;0,D58/F58,IF(D58&gt;0,1,0)))</f>
        <v>1</v>
      </c>
      <c r="F58" s="188">
        <f t="shared" si="30"/>
        <v>17712855.300000001</v>
      </c>
      <c r="G58" s="47">
        <f>IF(ISBLANK(F58),"  ",IF(F80&gt;0,F58/F80,IF(F58&gt;0,1,0)))</f>
        <v>5.5690198550559684E-3</v>
      </c>
      <c r="H58" s="158">
        <f>'ULS Summary'!H58-ULSBoard!H58+LSU!H58+LSUA!H58+LSUS!H58+SUBR!H58+SUNO!H58</f>
        <v>0</v>
      </c>
      <c r="I58" s="45">
        <f>IF(ISBLANK(H58),"  ",IF(L58&gt;0,H58/L58,IF(H58&gt;0,1,0)))</f>
        <v>0</v>
      </c>
      <c r="J58" s="169">
        <f>'ULS Summary'!J58-ULSBoard!J58+LSU!J58+LSUA!J58+LSUS!J58+SUBR!J58+SUNO!J58</f>
        <v>19083753</v>
      </c>
      <c r="K58" s="46">
        <f>IF(ISBLANK(J58),"  ",IF(L58&gt;0,J58/L58,IF(J58&gt;0,1,0)))</f>
        <v>1</v>
      </c>
      <c r="L58" s="188">
        <f t="shared" si="33"/>
        <v>19083753</v>
      </c>
      <c r="M58" s="47">
        <f>IF(ISBLANK(L58),"  ",IF(L80&gt;0,L58/L80,IF(L58&gt;0,1,0)))</f>
        <v>5.7042493596539826E-3</v>
      </c>
      <c r="N58" s="24"/>
    </row>
    <row r="59" spans="1:14" ht="15" customHeight="1" x14ac:dyDescent="0.2">
      <c r="A59" s="30" t="s">
        <v>52</v>
      </c>
      <c r="B59" s="158">
        <f>'ULS Summary'!B59-ULSBoard!B59+LSU!B59+LSUA!B59+LSUS!B59+SUBR!B59+SUNO!B59</f>
        <v>150097747.36000001</v>
      </c>
      <c r="C59" s="45">
        <f t="shared" si="0"/>
        <v>0.50151798355057031</v>
      </c>
      <c r="D59" s="169">
        <f>'ULS Summary'!D59-ULSBoard!D59+LSU!D59+LSUA!D59+LSUS!D59+SUBR!D59+SUNO!D59</f>
        <v>149189122.26999998</v>
      </c>
      <c r="E59" s="46">
        <f t="shared" si="29"/>
        <v>0.49848201644942969</v>
      </c>
      <c r="F59" s="187">
        <f t="shared" si="30"/>
        <v>299286869.63</v>
      </c>
      <c r="G59" s="47">
        <f>IF(ISBLANK(F59),"  ",IF(F80&gt;0,F59/F80,IF(F59&gt;0,1,0)))</f>
        <v>9.4097450190710766E-2</v>
      </c>
      <c r="H59" s="158">
        <f>'ULS Summary'!H59-ULSBoard!H59+LSU!H59+LSUA!H59+LSUS!H59+SUBR!H59+SUNO!H59</f>
        <v>162867624</v>
      </c>
      <c r="I59" s="45">
        <f t="shared" si="31"/>
        <v>0.55827529413347365</v>
      </c>
      <c r="J59" s="169">
        <f>'ULS Summary'!J59-ULSBoard!J59+LSU!J59+LSUA!J59+LSUS!J59+SUBR!J59+SUNO!J59</f>
        <v>128865909.09999999</v>
      </c>
      <c r="K59" s="46">
        <f t="shared" si="32"/>
        <v>0.44172470586652618</v>
      </c>
      <c r="L59" s="187">
        <f t="shared" si="33"/>
        <v>291733533.10000002</v>
      </c>
      <c r="M59" s="47">
        <f>IF(ISBLANK(L59),"  ",IF(L80&gt;0,L59/L80,IF(L59&gt;0,1,0)))</f>
        <v>8.7200920037859911E-2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1205668078.3300002</v>
      </c>
      <c r="C60" s="69">
        <f t="shared" si="0"/>
        <v>0.8575550262182432</v>
      </c>
      <c r="D60" s="173">
        <f>D59+D57+D56+D55+D54+D58</f>
        <v>200268615.49000001</v>
      </c>
      <c r="E60" s="62">
        <f t="shared" si="29"/>
        <v>0.14244497378175699</v>
      </c>
      <c r="F60" s="189">
        <f>F59+F57+F56+F55+F54+F58</f>
        <v>1405936693.8199999</v>
      </c>
      <c r="G60" s="61">
        <f>IF(ISBLANK(F60),"  ",IF(F80&gt;0,F60/F80,IF(F60&gt;0,1,0)))</f>
        <v>0.44203428697547842</v>
      </c>
      <c r="H60" s="163">
        <f>H59+H57+H56+H55+H54</f>
        <v>1254147165</v>
      </c>
      <c r="I60" s="69">
        <f t="shared" si="31"/>
        <v>0.86966177503148911</v>
      </c>
      <c r="J60" s="173">
        <f>J59+J57+J56+J55+J54+J58</f>
        <v>187961941.09999999</v>
      </c>
      <c r="K60" s="62">
        <f t="shared" si="32"/>
        <v>0.13033822496851094</v>
      </c>
      <c r="L60" s="187">
        <f t="shared" si="33"/>
        <v>1442109106.0999999</v>
      </c>
      <c r="M60" s="61">
        <f>IF(ISBLANK(L60),"  ",IF(L80&gt;0,L60/L80,IF(L60&gt;0,1,0)))</f>
        <v>0.43105514649147375</v>
      </c>
      <c r="N60" s="63"/>
    </row>
    <row r="61" spans="1:14" ht="15" customHeight="1" x14ac:dyDescent="0.2">
      <c r="A61" s="40" t="s">
        <v>54</v>
      </c>
      <c r="B61" s="158">
        <f>'ULS Summary'!B61-ULSBoard!B61+LSU!B61+LSUA!B61+LSUS!B61+SUBR!B61+SUNO!B61</f>
        <v>0</v>
      </c>
      <c r="C61" s="45">
        <f t="shared" si="0"/>
        <v>0</v>
      </c>
      <c r="D61" s="169">
        <f>'ULS Summary'!D61-ULSBoard!D61+LSU!D61+LSUA!D61+LSUS!D61+SUBR!D61+SUNO!D61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'ULS Summary'!H61-ULSBoard!H61+LSU!H61+LSUA!H61+LSUS!H61+SUBR!H61+SUNO!H61</f>
        <v>0</v>
      </c>
      <c r="I61" s="45">
        <f t="shared" si="31"/>
        <v>0</v>
      </c>
      <c r="J61" s="169">
        <f>'ULS Summary'!J61-ULSBoard!J61+LSU!J61+LSUA!J61+LSUS!J61+SUBR!J61+SUNO!J61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'ULS Summary'!B62-ULSBoard!B62+LSU!B62+LSUA!B62+LSUS!B62+SUBR!B62+SUNO!B62</f>
        <v>0</v>
      </c>
      <c r="C62" s="45">
        <f t="shared" si="0"/>
        <v>0</v>
      </c>
      <c r="D62" s="169">
        <f>'ULS Summary'!D62-ULSBoard!D62+LSU!D62+LSUA!D62+LSUS!D62+SUBR!D62+SUNO!D62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'ULS Summary'!H62-ULSBoard!H62+LSU!H62+LSUA!H62+LSUS!H62+SUBR!H62+SUNO!H62</f>
        <v>0</v>
      </c>
      <c r="I62" s="45">
        <f t="shared" si="31"/>
        <v>0</v>
      </c>
      <c r="J62" s="169">
        <f>'ULS Summary'!J62-ULSBoard!J62+LSU!J62+LSUA!J62+LSUS!J62+SUBR!J62+SUNO!J62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'ULS Summary'!B63-ULSBoard!B63+LSU!B63+LSUA!B63+LSUS!B63+SUBR!B63+SUNO!B63</f>
        <v>3749863.39</v>
      </c>
      <c r="C63" s="45">
        <f t="shared" si="0"/>
        <v>0.13044590084601498</v>
      </c>
      <c r="D63" s="169">
        <f>'ULS Summary'!D63-ULSBoard!D63+LSU!D63+LSUA!D63+LSUS!D63+SUBR!D63+SUNO!D63</f>
        <v>24996638.919999998</v>
      </c>
      <c r="E63" s="46">
        <f t="shared" si="29"/>
        <v>0.86955409915398496</v>
      </c>
      <c r="F63" s="182">
        <f t="shared" si="34"/>
        <v>28746502.309999999</v>
      </c>
      <c r="G63" s="47">
        <f>IF(ISBLANK(F63),"  ",IF(F80&gt;0,F63/F80,IF(F63&gt;0,1,0)))</f>
        <v>9.0380596135622611E-3</v>
      </c>
      <c r="H63" s="158">
        <f>'ULS Summary'!H63-ULSBoard!H63+LSU!H63+LSUA!H63+LSUS!H63+SUBR!H63+SUNO!H63</f>
        <v>2493063</v>
      </c>
      <c r="I63" s="45">
        <f t="shared" si="31"/>
        <v>9.039333813944464E-2</v>
      </c>
      <c r="J63" s="169">
        <f>'ULS Summary'!J63-ULSBoard!J63+LSU!J63+LSUA!J63+LSUS!J63+SUBR!J63+SUNO!J63</f>
        <v>25087100</v>
      </c>
      <c r="K63" s="46">
        <f t="shared" si="32"/>
        <v>0.90960666186055539</v>
      </c>
      <c r="L63" s="182">
        <f t="shared" si="33"/>
        <v>27580163</v>
      </c>
      <c r="M63" s="47">
        <f>IF(ISBLANK(L63),"  ",IF(L80&gt;0,L63/L80,IF(L63&gt;0,1,0)))</f>
        <v>8.2438777703684636E-3</v>
      </c>
      <c r="N63" s="24"/>
    </row>
    <row r="64" spans="1:14" ht="15" customHeight="1" x14ac:dyDescent="0.2">
      <c r="A64" s="67" t="s">
        <v>57</v>
      </c>
      <c r="B64" s="158">
        <f>'ULS Summary'!B64-ULSBoard!B64+LSU!B64+LSUA!B64+LSUS!B64+SUBR!B64+SUNO!B64</f>
        <v>1542187</v>
      </c>
      <c r="C64" s="45">
        <f t="shared" si="0"/>
        <v>1.4562664578010807E-2</v>
      </c>
      <c r="D64" s="169">
        <f>'ULS Summary'!D64-ULSBoard!D64+LSU!D64+LSUA!D64+LSUS!D64+SUBR!D64+SUNO!D64</f>
        <v>104357869.39</v>
      </c>
      <c r="E64" s="46">
        <f t="shared" si="29"/>
        <v>0.98543733542198919</v>
      </c>
      <c r="F64" s="183">
        <f t="shared" si="34"/>
        <v>105900056.39</v>
      </c>
      <c r="G64" s="47">
        <f>IF(ISBLANK(F64),"  ",IF(F80&gt;0,F64/F80,IF(F64&gt;0,1,0)))</f>
        <v>3.3295564532018547E-2</v>
      </c>
      <c r="H64" s="158">
        <f>'ULS Summary'!H64-ULSBoard!H64+LSU!H64+LSUA!H64+LSUS!H64+SUBR!H64+SUNO!H64</f>
        <v>2280000</v>
      </c>
      <c r="I64" s="45">
        <f t="shared" si="31"/>
        <v>2.2861904589636873E-2</v>
      </c>
      <c r="J64" s="169">
        <f>'ULS Summary'!J64-ULSBoard!J64+LSU!J64+LSUA!J64+LSUS!J64+SUBR!J64+SUNO!J64</f>
        <v>97449223.829999998</v>
      </c>
      <c r="K64" s="46">
        <f t="shared" si="32"/>
        <v>0.97713809541036312</v>
      </c>
      <c r="L64" s="183">
        <f t="shared" si="33"/>
        <v>99729223.829999998</v>
      </c>
      <c r="M64" s="47">
        <f>IF(ISBLANK(L64),"  ",IF(L80&gt;0,L64/L80,IF(L64&gt;0,1,0)))</f>
        <v>2.9809669050477976E-2</v>
      </c>
      <c r="N64" s="24"/>
    </row>
    <row r="65" spans="1:14" ht="15" customHeight="1" x14ac:dyDescent="0.2">
      <c r="A65" s="76" t="s">
        <v>58</v>
      </c>
      <c r="B65" s="158">
        <f>'ULS Summary'!B65-ULSBoard!B65+LSU!B65+LSUA!B65+LSUS!B65+SUBR!B65+SUNO!B65</f>
        <v>230757</v>
      </c>
      <c r="C65" s="45">
        <f t="shared" si="0"/>
        <v>0.99645906113301408</v>
      </c>
      <c r="D65" s="169">
        <f>'ULS Summary'!D65-ULSBoard!D65+LSU!D65+LSUA!D65+LSUS!D65+SUBR!D65+SUNO!D65</f>
        <v>820</v>
      </c>
      <c r="E65" s="46">
        <f t="shared" si="29"/>
        <v>3.540938866985927E-3</v>
      </c>
      <c r="F65" s="182">
        <f t="shared" si="34"/>
        <v>231577</v>
      </c>
      <c r="G65" s="47">
        <f>IF(ISBLANK(F65),"  ",IF(F80&gt;0,F65/F80,IF(F65&gt;0,1,0)))</f>
        <v>7.2809091991752229E-5</v>
      </c>
      <c r="H65" s="158">
        <f>'ULS Summary'!H65-ULSBoard!H65+LSU!H65+LSUA!H65+LSUS!H65+SUBR!H65+SUNO!H65</f>
        <v>190000</v>
      </c>
      <c r="I65" s="45">
        <f t="shared" si="31"/>
        <v>1</v>
      </c>
      <c r="J65" s="169">
        <f>'ULS Summary'!J65-ULSBoard!J65+LSU!J65+LSUA!J65+LSUS!J65+SUBR!J65+SUNO!J65</f>
        <v>0</v>
      </c>
      <c r="K65" s="46">
        <f t="shared" si="32"/>
        <v>0</v>
      </c>
      <c r="L65" s="182">
        <f t="shared" si="33"/>
        <v>190000</v>
      </c>
      <c r="M65" s="47">
        <f>IF(ISBLANK(L65),"  ",IF(L80&gt;0,L65/L80,IF(L65&gt;0,1,0)))</f>
        <v>5.6792150806723223E-5</v>
      </c>
      <c r="N65" s="24"/>
    </row>
    <row r="66" spans="1:14" ht="15" customHeight="1" x14ac:dyDescent="0.2">
      <c r="A66" s="76" t="s">
        <v>59</v>
      </c>
      <c r="B66" s="158">
        <f>'ULS Summary'!B66-ULSBoard!B66+LSU!B66+LSUA!B66+LSUS!B66+SUBR!B66+SUNO!B66</f>
        <v>0</v>
      </c>
      <c r="C66" s="45">
        <f t="shared" si="0"/>
        <v>0</v>
      </c>
      <c r="D66" s="169">
        <f>'ULS Summary'!D66-ULSBoard!D66+LSU!D66+LSUA!D66+LSUS!D66+SUBR!D66+SUNO!D66</f>
        <v>170669884.57999998</v>
      </c>
      <c r="E66" s="46">
        <f t="shared" si="29"/>
        <v>1</v>
      </c>
      <c r="F66" s="182">
        <f t="shared" si="34"/>
        <v>170669884.57999998</v>
      </c>
      <c r="G66" s="47">
        <f>IF(ISBLANK(F66),"  ",IF(F80&gt;0,F66/F80,IF(F66&gt;0,1,0)))</f>
        <v>5.3659557411171899E-2</v>
      </c>
      <c r="H66" s="158">
        <f>'ULS Summary'!H66-ULSBoard!H66+LSU!H66+LSUA!H66+LSUS!H66+SUBR!H66+SUNO!H66</f>
        <v>0</v>
      </c>
      <c r="I66" s="45">
        <f t="shared" si="31"/>
        <v>0</v>
      </c>
      <c r="J66" s="169">
        <f>'ULS Summary'!J66-ULSBoard!J66+LSU!J66+LSUA!J66+LSUS!J66+SUBR!J66+SUNO!J66</f>
        <v>226062598</v>
      </c>
      <c r="K66" s="46">
        <f t="shared" si="32"/>
        <v>1</v>
      </c>
      <c r="L66" s="182">
        <f t="shared" si="33"/>
        <v>226062598</v>
      </c>
      <c r="M66" s="47">
        <f>IF(ISBLANK(L66),"  ",IF(L80&gt;0,L66/L80,IF(L66&gt;0,1,0)))</f>
        <v>6.7571479775661303E-2</v>
      </c>
      <c r="N66" s="24"/>
    </row>
    <row r="67" spans="1:14" ht="15" customHeight="1" x14ac:dyDescent="0.2">
      <c r="A67" s="77" t="s">
        <v>60</v>
      </c>
      <c r="B67" s="158">
        <f>'ULS Summary'!B67-ULSBoard!B67+LSU!B67+LSUA!B67+LSUS!B67+SUBR!B67+SUNO!B67</f>
        <v>0</v>
      </c>
      <c r="C67" s="45">
        <f t="shared" si="0"/>
        <v>0</v>
      </c>
      <c r="D67" s="169">
        <f>'ULS Summary'!D67-ULSBoard!D67+LSU!D67+LSUA!D67+LSUS!D67+SUBR!D67+SUNO!D67</f>
        <v>311731075.76999998</v>
      </c>
      <c r="E67" s="46">
        <f t="shared" si="29"/>
        <v>1</v>
      </c>
      <c r="F67" s="182">
        <f t="shared" si="34"/>
        <v>311731075.76999998</v>
      </c>
      <c r="G67" s="47">
        <f>IF(ISBLANK(F67),"  ",IF(F80&gt;0,F67/F80,IF(F67&gt;0,1,0)))</f>
        <v>9.800997755574091E-2</v>
      </c>
      <c r="H67" s="158">
        <f>'ULS Summary'!H67-ULSBoard!H67+LSU!H67+LSUA!H67+LSUS!H67+SUBR!H67+SUNO!H67</f>
        <v>0</v>
      </c>
      <c r="I67" s="45">
        <f t="shared" si="31"/>
        <v>0</v>
      </c>
      <c r="J67" s="169">
        <f>'ULS Summary'!J67-ULSBoard!J67+LSU!J67+LSUA!J67+LSUS!J67+SUBR!J67+SUNO!J67</f>
        <v>326235354</v>
      </c>
      <c r="K67" s="46">
        <f t="shared" si="32"/>
        <v>1</v>
      </c>
      <c r="L67" s="182">
        <f t="shared" si="33"/>
        <v>326235354</v>
      </c>
      <c r="M67" s="47">
        <f>IF(ISBLANK(L67),"  ",IF(L80&gt;0,L67/L80,IF(L67&gt;0,1,0)))</f>
        <v>9.7513723278172301E-2</v>
      </c>
      <c r="N67" s="24"/>
    </row>
    <row r="68" spans="1:14" ht="15" customHeight="1" x14ac:dyDescent="0.2">
      <c r="A68" s="77" t="s">
        <v>61</v>
      </c>
      <c r="B68" s="158">
        <f>'ULS Summary'!B68-ULSBoard!B68+LSU!B68+LSUA!B68+LSUS!B68+SUBR!B68+SUNO!B68</f>
        <v>0</v>
      </c>
      <c r="C68" s="45">
        <f t="shared" si="0"/>
        <v>0</v>
      </c>
      <c r="D68" s="169">
        <f>'ULS Summary'!D68-ULSBoard!D68+LSU!D68+LSUA!D68+LSUS!D68+SUBR!D68+SUNO!D68</f>
        <v>15561803.310000001</v>
      </c>
      <c r="E68" s="46">
        <f t="shared" si="29"/>
        <v>1</v>
      </c>
      <c r="F68" s="182">
        <f t="shared" si="34"/>
        <v>15561803.310000001</v>
      </c>
      <c r="G68" s="47">
        <f>IF(ISBLANK(F68),"  ",IF(F80&gt;0,F68/F80,IF(F68&gt;0,1,0)))</f>
        <v>4.8927171902017228E-3</v>
      </c>
      <c r="H68" s="158">
        <f>'ULS Summary'!H68-ULSBoard!H68+LSU!H68+LSUA!H68+LSUS!H68+SUBR!H68+SUNO!H68</f>
        <v>0</v>
      </c>
      <c r="I68" s="45">
        <f t="shared" si="31"/>
        <v>0</v>
      </c>
      <c r="J68" s="169">
        <f>'ULS Summary'!J68-ULSBoard!J68+LSU!J68+LSUA!J68+LSUS!J68+SUBR!J68+SUNO!J68</f>
        <v>8204856</v>
      </c>
      <c r="K68" s="46">
        <f t="shared" si="32"/>
        <v>1</v>
      </c>
      <c r="L68" s="182">
        <f t="shared" si="33"/>
        <v>8204856</v>
      </c>
      <c r="M68" s="47">
        <f>IF(ISBLANK(L68),"  ",IF(L80&gt;0,L68/L80,IF(L68&gt;0,1,0)))</f>
        <v>2.4524811542076205E-3</v>
      </c>
      <c r="N68" s="24"/>
    </row>
    <row r="69" spans="1:14" ht="15" customHeight="1" x14ac:dyDescent="0.2">
      <c r="A69" s="68" t="s">
        <v>62</v>
      </c>
      <c r="B69" s="158">
        <f>'ULS Summary'!B69-ULSBoard!B69+LSU!B69+LSUA!B69+LSUS!B69+SUBR!B69+SUNO!B69</f>
        <v>0</v>
      </c>
      <c r="C69" s="45">
        <f t="shared" si="0"/>
        <v>0</v>
      </c>
      <c r="D69" s="169">
        <f>'ULS Summary'!D69-ULSBoard!D69+LSU!D69+LSUA!D69+LSUS!D69+SUBR!D69+SUNO!D69</f>
        <v>90704368.789999992</v>
      </c>
      <c r="E69" s="46">
        <f t="shared" si="29"/>
        <v>1</v>
      </c>
      <c r="F69" s="182">
        <f t="shared" si="34"/>
        <v>90704368.789999992</v>
      </c>
      <c r="G69" s="47">
        <f>IF(ISBLANK(F69),"  ",IF(F80&gt;0,F69/F80,IF(F69&gt;0,1,0)))</f>
        <v>2.8517956149725271E-2</v>
      </c>
      <c r="H69" s="158">
        <f>'ULS Summary'!H69-ULSBoard!H69+LSU!H69+LSUA!H69+LSUS!H69+SUBR!H69+SUNO!H69</f>
        <v>0</v>
      </c>
      <c r="I69" s="45">
        <f t="shared" si="31"/>
        <v>0</v>
      </c>
      <c r="J69" s="169">
        <f>'ULS Summary'!J69-ULSBoard!J69+LSU!J69+LSUA!J69+LSUS!J69+SUBR!J69+SUNO!J69</f>
        <v>87050343</v>
      </c>
      <c r="K69" s="46">
        <f t="shared" si="32"/>
        <v>1</v>
      </c>
      <c r="L69" s="182">
        <f t="shared" si="33"/>
        <v>87050343</v>
      </c>
      <c r="M69" s="47">
        <f>IF(ISBLANK(L69),"  ",IF(L80&gt;0,L69/L80,IF(L69&gt;0,1,0)))</f>
        <v>2.601987477596307E-2</v>
      </c>
      <c r="N69" s="24"/>
    </row>
    <row r="70" spans="1:14" ht="15" customHeight="1" x14ac:dyDescent="0.2">
      <c r="A70" s="67" t="s">
        <v>63</v>
      </c>
      <c r="B70" s="158">
        <f>'ULS Summary'!B70-ULSBoard!B70+LSU!B70+LSUA!B70+LSUS!B70+SUBR!B70+SUNO!B70</f>
        <v>55089661.689999998</v>
      </c>
      <c r="C70" s="45">
        <f t="shared" si="0"/>
        <v>0.43045115018860919</v>
      </c>
      <c r="D70" s="169">
        <f>'ULS Summary'!D70-ULSBoard!D70+LSU!D70+LSUA!D70+LSUS!D70+SUBR!D70+SUNO!D70</f>
        <v>72891554.450000003</v>
      </c>
      <c r="E70" s="46">
        <f t="shared" si="29"/>
        <v>0.56954884981139076</v>
      </c>
      <c r="F70" s="182">
        <f t="shared" si="34"/>
        <v>127981216.14</v>
      </c>
      <c r="G70" s="47">
        <f>IF(ISBLANK(F70),"  ",IF(F80&gt;0,F70/F80,IF(F70&gt;0,1,0)))</f>
        <v>4.0238003511374555E-2</v>
      </c>
      <c r="H70" s="158">
        <f>'ULS Summary'!H70-ULSBoard!H70+LSU!H70+LSUA!H70+LSUS!H70+SUBR!H70+SUNO!H70</f>
        <v>65287560</v>
      </c>
      <c r="I70" s="45">
        <f t="shared" si="31"/>
        <v>0.51499103508216282</v>
      </c>
      <c r="J70" s="169">
        <f>'ULS Summary'!J70-ULSBoard!J70+LSU!J70+LSUA!J70+LSUS!J70+SUBR!J70+SUNO!J70</f>
        <v>61486608</v>
      </c>
      <c r="K70" s="46">
        <f t="shared" si="32"/>
        <v>0.48500896491783718</v>
      </c>
      <c r="L70" s="182">
        <f t="shared" si="33"/>
        <v>126774168</v>
      </c>
      <c r="M70" s="47">
        <f>IF(ISBLANK(L70),"  ",IF(L80&gt;0,L70/L80,IF(L70&gt;0,1,0)))</f>
        <v>3.7893566670804554E-2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1266280547.4100001</v>
      </c>
      <c r="C71" s="69">
        <f t="shared" si="0"/>
        <v>0.56093076497936922</v>
      </c>
      <c r="D71" s="176">
        <f>D70+D69+D68+D67+D66+D65+D64+D63+D62+D61+D60</f>
        <v>991182630.69999993</v>
      </c>
      <c r="E71" s="62">
        <f t="shared" si="29"/>
        <v>0.43906923502063094</v>
      </c>
      <c r="F71" s="166">
        <f>F70+F69+F68+F67+F66+F65+F64+F63+F62+F61+F60</f>
        <v>2257463178.1099997</v>
      </c>
      <c r="G71" s="61">
        <f>IF(ISBLANK(F71),"  ",IF(F80&gt;0,F71/F80,IF(F71&gt;0,1,0)))</f>
        <v>0.70975893203126528</v>
      </c>
      <c r="H71" s="166">
        <f>H70+H69+H68+H67+H66+H65+H64+H63+H62+H61+H60</f>
        <v>1324397788</v>
      </c>
      <c r="I71" s="69">
        <f t="shared" si="31"/>
        <v>0.56503159397931169</v>
      </c>
      <c r="J71" s="176">
        <f>J70+J69+J68+J67+J66+J65+J64+J63+J62+J61+J60</f>
        <v>1019538023.9300001</v>
      </c>
      <c r="K71" s="62">
        <f t="shared" si="32"/>
        <v>0.43496840602068837</v>
      </c>
      <c r="L71" s="166">
        <f>L70+L69+L68+L67+L66+L65+L64+L63+L62+L61+L60</f>
        <v>2343935811.9299998</v>
      </c>
      <c r="M71" s="61">
        <f>IF(ISBLANK(L71),"  ",IF(L80&gt;0,L71/L80,IF(L71&gt;0,1,0)))</f>
        <v>0.70061661111793572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'ULS Summary'!B73-ULSBoard!B73+LSU!B73+LSUA!B73+LSUS!B73+SUBR!B73+SUNO!B73</f>
        <v>0</v>
      </c>
      <c r="C73" s="41">
        <f t="shared" si="0"/>
        <v>0</v>
      </c>
      <c r="D73" s="169">
        <f>'ULS Summary'!D73-ULSBoard!D73+LSU!D73+LSUA!D73+LSUS!D73+SUBR!D73+SUNO!D73</f>
        <v>1751272.42</v>
      </c>
      <c r="E73" s="42">
        <f>IF(ISBLANK(D73),"  ",IF(F73&gt;0,D73/F73,IF(D73&gt;0,1,0)))</f>
        <v>1</v>
      </c>
      <c r="F73" s="181">
        <f>D73+B73</f>
        <v>1751272.42</v>
      </c>
      <c r="G73" s="43">
        <f>IF(ISBLANK(F73),"  ",IF(F80&gt;0,F73/F80,IF(F73&gt;0,1,0)))</f>
        <v>5.5060975282691525E-4</v>
      </c>
      <c r="H73" s="158">
        <f>'ULS Summary'!H73-ULSBoard!H73+LSU!H73+LSUA!H73+LSUS!H73+SUBR!H73+SUNO!H73</f>
        <v>0</v>
      </c>
      <c r="I73" s="41">
        <f>IF(ISBLANK(H73),"  ",IF(L73&gt;0,H73/L73,IF(H73&gt;0,1,0)))</f>
        <v>0</v>
      </c>
      <c r="J73" s="169">
        <f>'ULS Summary'!J73-ULSBoard!J73+LSU!J73+LSUA!J73+LSUS!J73+SUBR!J73+SUNO!J73</f>
        <v>9612035.1900000013</v>
      </c>
      <c r="K73" s="42">
        <f>IF(ISBLANK(J73),"  ",IF(L73&gt;0,J73/L73,IF(J73&gt;0,1,0)))</f>
        <v>1</v>
      </c>
      <c r="L73" s="181">
        <f>J73+H73</f>
        <v>9612035.1900000013</v>
      </c>
      <c r="M73" s="43">
        <f>IF(ISBLANK(L73),"  ",IF(L80&gt;0,L73/L80,IF(L73&gt;0,1,0)))</f>
        <v>2.873095537210582E-3</v>
      </c>
    </row>
    <row r="74" spans="1:14" ht="15" customHeight="1" x14ac:dyDescent="0.2">
      <c r="A74" s="30" t="s">
        <v>67</v>
      </c>
      <c r="B74" s="158">
        <f>'ULS Summary'!B74-ULSBoard!B74+LSU!B74+LSUA!B74+LSUS!B74+SUBR!B74+SUNO!B74</f>
        <v>0</v>
      </c>
      <c r="C74" s="45">
        <f t="shared" si="0"/>
        <v>0</v>
      </c>
      <c r="D74" s="169">
        <f>'ULS Summary'!D74-ULSBoard!D74+LSU!D74+LSUA!D74+LSUS!D74+SUBR!D74+SUNO!D74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'ULS Summary'!H74-ULSBoard!H74+LSU!H74+LSUA!H74+LSUS!H74+SUBR!H74+SUNO!H74</f>
        <v>0</v>
      </c>
      <c r="I74" s="45">
        <f>IF(ISBLANK(H74),"  ",IF(L74&gt;0,H74/L74,IF(H74&gt;0,1,0)))</f>
        <v>0</v>
      </c>
      <c r="J74" s="169">
        <f>'ULS Summary'!J74-ULSBoard!J74+LSU!J74+LSUA!J74+LSUS!J74+SUBR!J74+SUNO!J74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'ULS Summary'!B76-ULSBoard!B76+LSU!B76+LSUA!B76+LSUS!B76+SUBR!B76+SUNO!B76</f>
        <v>0</v>
      </c>
      <c r="C76" s="41">
        <f t="shared" si="0"/>
        <v>0</v>
      </c>
      <c r="D76" s="169">
        <f>'ULS Summary'!D76-ULSBoard!D76+LSU!D76+LSUA!D76+LSUS!D76+SUBR!D76+SUNO!D76</f>
        <v>214598485.79999998</v>
      </c>
      <c r="E76" s="42">
        <f>IF(ISBLANK(D76),"  ",IF(F76&gt;0,D76/F76,IF(D76&gt;0,1,0)))</f>
        <v>1</v>
      </c>
      <c r="F76" s="181">
        <f>D76+B76</f>
        <v>214598485.79999998</v>
      </c>
      <c r="G76" s="43">
        <f>IF(ISBLANK(F76),"  ",IF(F80&gt;0,F76/F80,IF(F76&gt;0,1,0)))</f>
        <v>6.7470953047595109E-2</v>
      </c>
      <c r="H76" s="158">
        <f>'ULS Summary'!H76-ULSBoard!H76+LSU!H76+LSUA!H76+LSUS!H76+SUBR!H76+SUNO!H76</f>
        <v>0</v>
      </c>
      <c r="I76" s="41">
        <f>IF(ISBLANK(H76),"  ",IF(L76&gt;0,H76/L76,IF(H76&gt;0,1,0)))</f>
        <v>0</v>
      </c>
      <c r="J76" s="169">
        <f>'ULS Summary'!J76-ULSBoard!J76+LSU!J76+LSUA!J76+LSUS!J76+SUBR!J76+SUNO!J76</f>
        <v>216496236.53999999</v>
      </c>
      <c r="K76" s="42">
        <f>IF(ISBLANK(J76),"  ",IF(L76&gt;0,J76/L76,IF(J76&gt;0,1,0)))</f>
        <v>1</v>
      </c>
      <c r="L76" s="181">
        <f>J76+H76</f>
        <v>216496236.53999999</v>
      </c>
      <c r="M76" s="43">
        <f>IF(ISBLANK(L76),"  ",IF(L80&gt;0,L76/L80,IF(L76&gt;0,1,0)))</f>
        <v>6.4712036392987907E-2</v>
      </c>
    </row>
    <row r="77" spans="1:14" ht="15" customHeight="1" x14ac:dyDescent="0.2">
      <c r="A77" s="30" t="s">
        <v>70</v>
      </c>
      <c r="B77" s="158">
        <f>'ULS Summary'!B77-ULSBoard!B77+LSU!B77+LSUA!B77+LSUS!B77+SUBR!B77+SUNO!B77</f>
        <v>0</v>
      </c>
      <c r="C77" s="45">
        <f t="shared" si="0"/>
        <v>0</v>
      </c>
      <c r="D77" s="169">
        <f>'ULS Summary'!D77-ULSBoard!D77+LSU!D77+LSUA!D77+LSUS!D77+SUBR!D77+SUNO!D77</f>
        <v>342872501.74000001</v>
      </c>
      <c r="E77" s="46">
        <f>IF(ISBLANK(D77),"  ",IF(F77&gt;0,D77/F77,IF(D77&gt;0,1,0)))</f>
        <v>1</v>
      </c>
      <c r="F77" s="182">
        <f>D77+B77</f>
        <v>342872501.74000001</v>
      </c>
      <c r="G77" s="47">
        <f>IF(ISBLANK(F77),"  ",IF(F80&gt;0,F77/F80,IF(F77&gt;0,1,0)))</f>
        <v>0.1078010144385232</v>
      </c>
      <c r="H77" s="158">
        <f>'ULS Summary'!H77-ULSBoard!H77+LSU!H77+LSUA!H77+LSUS!H77+SUBR!H77+SUNO!H77</f>
        <v>0</v>
      </c>
      <c r="I77" s="45">
        <f>IF(ISBLANK(H77),"  ",IF(L77&gt;0,H77/L77,IF(H77&gt;0,1,0)))</f>
        <v>0</v>
      </c>
      <c r="J77" s="169">
        <f>'ULS Summary'!J77-ULSBoard!J77+LSU!J77+LSUA!J77+LSUS!J77+SUBR!J77+SUNO!J77</f>
        <v>321063592.72000003</v>
      </c>
      <c r="K77" s="46">
        <f>IF(ISBLANK(J77),"  ",IF(L77&gt;0,J77/L77,IF(J77&gt;0,1,0)))</f>
        <v>1</v>
      </c>
      <c r="L77" s="182">
        <f>J77+H77</f>
        <v>321063592.72000003</v>
      </c>
      <c r="M77" s="47">
        <f>IF(ISBLANK(L77),"  ",IF(L80&gt;0,L77/L80,IF(L77&gt;0,1,0)))</f>
        <v>9.5967852506855827E-2</v>
      </c>
    </row>
    <row r="78" spans="1:14" s="64" customFormat="1" ht="15" customHeight="1" x14ac:dyDescent="0.25">
      <c r="A78" s="65" t="s">
        <v>71</v>
      </c>
      <c r="B78" s="167">
        <f>B77+B76+B74+B73</f>
        <v>0</v>
      </c>
      <c r="C78" s="69">
        <f t="shared" si="0"/>
        <v>0</v>
      </c>
      <c r="D78" s="177">
        <f>D77+D76+D74+D73</f>
        <v>559222259.95999992</v>
      </c>
      <c r="E78" s="62">
        <f>IF(ISBLANK(D78),"  ",IF(F78&gt;0,D78/F78,IF(D78&gt;0,1,0)))</f>
        <v>1</v>
      </c>
      <c r="F78" s="191">
        <f>F77+F76+F75+F74+F73</f>
        <v>559222259.95999992</v>
      </c>
      <c r="G78" s="61">
        <f>IF(ISBLANK(F78),"  ",IF(F80&gt;0,F78/F80,IF(F78&gt;0,1,0)))</f>
        <v>0.1758225772389452</v>
      </c>
      <c r="H78" s="167">
        <f>H77+H76+H74+H73</f>
        <v>0</v>
      </c>
      <c r="I78" s="69">
        <f>IF(ISBLANK(H78),"  ",IF(L78&gt;0,H78/L78,IF(H78&gt;0,1,0)))</f>
        <v>0</v>
      </c>
      <c r="J78" s="177">
        <f>J77+J76+J74+J73</f>
        <v>547171864.45000005</v>
      </c>
      <c r="K78" s="62">
        <f>IF(ISBLANK(J78),"  ",IF(L78&gt;0,J78/L78,IF(J78&gt;0,1,0)))</f>
        <v>1</v>
      </c>
      <c r="L78" s="191">
        <f>L77+L76+L75+L74+L73</f>
        <v>547171864.45000005</v>
      </c>
      <c r="M78" s="61">
        <f>IF(ISBLANK(L78),"  ",IF(L80&gt;0,L78/L80,IF(L78&gt;0,1,0)))</f>
        <v>0.16355298443705432</v>
      </c>
    </row>
    <row r="79" spans="1:14" s="64" customFormat="1" ht="15" customHeight="1" x14ac:dyDescent="0.25">
      <c r="A79" s="65" t="s">
        <v>72</v>
      </c>
      <c r="B79" s="164">
        <f>'ULS Summary'!B79-ULSBoard!B79+LSU!B79+LSUA!B79+LSUS!B79+SUBR!B79+SUNO!B79</f>
        <v>0</v>
      </c>
      <c r="C79" s="69">
        <f>IF(ISBLANK(B79),"  ",IF(F79&gt;0,B79/F79,IF(B79&gt;0,1,0)))</f>
        <v>0</v>
      </c>
      <c r="D79" s="174">
        <f>'ULS Summary'!D79-ULSBoard!D79+LSU!D79+LSUA!D79+LSUS!D79+SUBR!D79+SUNO!D79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'ULS Summary'!H79-ULSBoard!H79+LSU!H79+LSUA!H79+LSUS!H79+SUBR!H79+SUNO!H79</f>
        <v>0</v>
      </c>
      <c r="I79" s="69">
        <f>IF(ISBLANK(H79),"  ",IF(L79&gt;0,H79/L79,IF(H79&gt;0,1,0)))</f>
        <v>0</v>
      </c>
      <c r="J79" s="174">
        <f>'ULS Summary'!J79-ULSBoard!J79+LSU!J79+LSUA!J79+LSUS!J79+SUBR!J79+SUNO!J79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1622509824.7800002</v>
      </c>
      <c r="C80" s="82">
        <f t="shared" si="0"/>
        <v>0.51012607940308763</v>
      </c>
      <c r="D80" s="168">
        <f>D78+D71+D50+D43+D52+D51+D79</f>
        <v>1558095696.6599998</v>
      </c>
      <c r="E80" s="83">
        <f>IF(ISBLANK(D80),"  ",IF(F80&gt;0,D80/F80,IF(D80&gt;0,1,0)))</f>
        <v>0.48987392059691248</v>
      </c>
      <c r="F80" s="168">
        <f>F78+F71+F50+F43+F52+F51+F79</f>
        <v>3180605521.4399996</v>
      </c>
      <c r="G80" s="84">
        <f>IF(ISBLANK(F80),"  ",IF(F80&gt;0,F80/F80,IF(F80&gt;0,1,0)))</f>
        <v>1</v>
      </c>
      <c r="H80" s="168">
        <f>H78+H71+H50+H43+H52+H51+H79</f>
        <v>1773232853.4000001</v>
      </c>
      <c r="I80" s="82">
        <f>IF(ISBLANK(H80),"  ",IF(L80&gt;0,H80/L80,IF(H80&gt;0,1,0)))</f>
        <v>0.53003004013541544</v>
      </c>
      <c r="J80" s="168">
        <f>J78+J71+J50+J43+J52+J51+J79</f>
        <v>1572299888.3800001</v>
      </c>
      <c r="K80" s="83">
        <f>IF(ISBLANK(J80),"  ",IF(L80&gt;0,J80/L80,IF(J80&gt;0,1,0)))</f>
        <v>0.46996995986458451</v>
      </c>
      <c r="L80" s="168">
        <f>L78+L71+L50+L43+L52+L51+L79</f>
        <v>3345532741.7800002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83"/>
  <sheetViews>
    <sheetView zoomScale="75" zoomScaleNormal="75" workbookViewId="0">
      <pane xSplit="1" ySplit="10" topLeftCell="B50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96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9134529</v>
      </c>
      <c r="C13" s="41">
        <v>1</v>
      </c>
      <c r="D13" s="169">
        <v>0</v>
      </c>
      <c r="E13" s="42">
        <v>0</v>
      </c>
      <c r="F13" s="178">
        <f>D13+B13</f>
        <v>9134529</v>
      </c>
      <c r="G13" s="43">
        <f>IF(ISBLANK(F13),"  ",IF(F80&gt;0,F13/F80,IF(F13&gt;0,1,0)))</f>
        <v>0.2359721691259255</v>
      </c>
      <c r="H13" s="158">
        <v>5359739</v>
      </c>
      <c r="I13" s="41">
        <v>1</v>
      </c>
      <c r="J13" s="169">
        <v>0</v>
      </c>
      <c r="K13" s="42">
        <v>0</v>
      </c>
      <c r="L13" s="178">
        <f t="shared" ref="L13:L34" si="0">J13+H13</f>
        <v>5359739</v>
      </c>
      <c r="M13" s="44">
        <f>IF(ISBLANK(L13),"  ",IF(L80&gt;0,L13/L80,IF(L13&gt;0,1,0)))</f>
        <v>0.15341853895453514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8">
        <v>0</v>
      </c>
      <c r="D15" s="172">
        <v>0</v>
      </c>
      <c r="E15" s="49">
        <v>0</v>
      </c>
      <c r="F15" s="180">
        <f>D15+B15</f>
        <v>0</v>
      </c>
      <c r="G15" s="50">
        <f>IF(ISBLANK(F15),"  ",IF(F80&gt;0,F15/F80,IF(F15&gt;0,1,0)))</f>
        <v>0</v>
      </c>
      <c r="H15" s="162">
        <v>0</v>
      </c>
      <c r="I15" s="48">
        <v>0</v>
      </c>
      <c r="J15" s="172">
        <v>0</v>
      </c>
      <c r="K15" s="49">
        <v>0</v>
      </c>
      <c r="L15" s="180">
        <f t="shared" si="0"/>
        <v>0</v>
      </c>
      <c r="M15" s="50">
        <f>IF(ISBLANK(L15),"  ",IF(L80&gt;0,L15/L80,IF(L15&gt;0,1,0)))</f>
        <v>0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9134529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9134529</v>
      </c>
      <c r="G43" s="61">
        <f>IF(ISBLANK(F43),"  ",IF(F80&gt;0,F43/F80,IF(F43&gt;0,1,0)))</f>
        <v>0.2359721691259255</v>
      </c>
      <c r="H43" s="161">
        <v>5359739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5359739</v>
      </c>
      <c r="M43" s="61">
        <f>IF(ISBLANK(L43),"  ",IF(L80&gt;0,L43/L80,IF(L43&gt;0,1,0)))</f>
        <v>0.15341853895453514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6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7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6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7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6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7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7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7492287.3099999959</v>
      </c>
      <c r="E64" s="46">
        <v>1</v>
      </c>
      <c r="F64" s="183">
        <f t="shared" si="8"/>
        <v>7492287.3099999959</v>
      </c>
      <c r="G64" s="47">
        <f>IF(ISBLANK(F64),"  ",IF(F80&gt;0,F64/F80,IF(F64&gt;0,1,0)))</f>
        <v>0.19354816085813997</v>
      </c>
      <c r="H64" s="160">
        <v>0</v>
      </c>
      <c r="I64" s="45">
        <v>0</v>
      </c>
      <c r="J64" s="171">
        <v>7492287.3099999959</v>
      </c>
      <c r="K64" s="46">
        <v>1</v>
      </c>
      <c r="L64" s="183">
        <f t="shared" si="7"/>
        <v>7492287.3099999959</v>
      </c>
      <c r="M64" s="47">
        <f>IF(ISBLANK(L64),"  ",IF(L80&gt;0,L64/L80,IF(L64&gt;0,1,0)))</f>
        <v>0.21446114680729858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7492287.3099999959</v>
      </c>
      <c r="E71" s="62">
        <v>1</v>
      </c>
      <c r="F71" s="166">
        <f>F70+F69+F68+F67+F66+F65+F64+F63+F62+F61+F60</f>
        <v>7492287.3099999959</v>
      </c>
      <c r="G71" s="61">
        <f>IF(ISBLANK(F71),"  ",IF(F80&gt;0,F71/F80,IF(F71&gt;0,1,0)))</f>
        <v>0.19354816085813997</v>
      </c>
      <c r="H71" s="166">
        <v>0</v>
      </c>
      <c r="I71" s="69">
        <v>0</v>
      </c>
      <c r="J71" s="176">
        <v>7492287.3099999959</v>
      </c>
      <c r="K71" s="62">
        <v>1</v>
      </c>
      <c r="L71" s="166">
        <f>L70+L69+L68+L67+L66+L65+L64+L63+L62+L61+L60</f>
        <v>7492287.3099999959</v>
      </c>
      <c r="M71" s="61">
        <f>IF(ISBLANK(L71),"  ",IF(L80&gt;0,L71/L80,IF(L71&gt;0,1,0)))</f>
        <v>0.21446114680729858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22083380.040000074</v>
      </c>
      <c r="E77" s="46">
        <v>1</v>
      </c>
      <c r="F77" s="182">
        <f>D77+B77</f>
        <v>22083380.040000074</v>
      </c>
      <c r="G77" s="47">
        <f>IF(ISBLANK(F77),"  ",IF(F80&gt;0,F77/F80,IF(F77&gt;0,1,0)))</f>
        <v>0.57047967001593458</v>
      </c>
      <c r="H77" s="197">
        <v>0</v>
      </c>
      <c r="I77" s="45">
        <v>0</v>
      </c>
      <c r="J77" s="172">
        <v>22083380.040000074</v>
      </c>
      <c r="K77" s="46">
        <v>1</v>
      </c>
      <c r="L77" s="182">
        <f>J77+H77</f>
        <v>22083380.040000074</v>
      </c>
      <c r="M77" s="47">
        <f>IF(ISBLANK(L77),"  ",IF(L80&gt;0,L77/L80,IF(L77&gt;0,1,0)))</f>
        <v>0.63212031423816628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22083380.040000074</v>
      </c>
      <c r="E78" s="62">
        <v>1</v>
      </c>
      <c r="F78" s="191">
        <f>F77+F76+F75+F74+F73</f>
        <v>22083380.040000074</v>
      </c>
      <c r="G78" s="61">
        <f>IF(ISBLANK(F78),"  ",IF(F80&gt;0,F78/F80,IF(F78&gt;0,1,0)))</f>
        <v>0.57047967001593458</v>
      </c>
      <c r="H78" s="167">
        <v>0</v>
      </c>
      <c r="I78" s="69">
        <v>0</v>
      </c>
      <c r="J78" s="177">
        <v>22083380.040000074</v>
      </c>
      <c r="K78" s="62">
        <v>1</v>
      </c>
      <c r="L78" s="191">
        <f>L77+L76+L75+L74+L73</f>
        <v>22083380.040000074</v>
      </c>
      <c r="M78" s="61">
        <f>IF(ISBLANK(L78),"  ",IF(L80&gt;0,L78/L80,IF(L78&gt;0,1,0)))</f>
        <v>0.63212031423816628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9134529</v>
      </c>
      <c r="C80" s="82">
        <v>0.2359721691259255</v>
      </c>
      <c r="D80" s="168">
        <v>29575667.350000069</v>
      </c>
      <c r="E80" s="83">
        <v>0.76402783087407455</v>
      </c>
      <c r="F80" s="168">
        <f>F78+F71+F50+F43+F52+F51+F79</f>
        <v>38710196.350000069</v>
      </c>
      <c r="G80" s="84">
        <f>IF(ISBLANK(F80),"  ",IF(F80&gt;0,F80/F80,IF(F80&gt;0,1,0)))</f>
        <v>1</v>
      </c>
      <c r="H80" s="168">
        <v>5359739</v>
      </c>
      <c r="I80" s="82">
        <v>0.15341853895453514</v>
      </c>
      <c r="J80" s="168">
        <v>29575667.350000069</v>
      </c>
      <c r="K80" s="83">
        <v>0.84658146104546483</v>
      </c>
      <c r="L80" s="168">
        <f>L78+L71+L50+L43+L52+L51+L79</f>
        <v>34935406.350000069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85" sqref="D8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1245091</v>
      </c>
      <c r="C13" s="41">
        <v>1</v>
      </c>
      <c r="D13" s="169">
        <v>0</v>
      </c>
      <c r="E13" s="42">
        <v>0</v>
      </c>
      <c r="F13" s="178">
        <f>D13+B13</f>
        <v>1245091</v>
      </c>
      <c r="G13" s="43">
        <f>IF(ISBLANK(F13),"  ",IF(F80&gt;0,F13/F80,IF(F13&gt;0,1,0)))</f>
        <v>1</v>
      </c>
      <c r="H13" s="158">
        <v>1245091</v>
      </c>
      <c r="I13" s="41">
        <v>1</v>
      </c>
      <c r="J13" s="169">
        <v>0</v>
      </c>
      <c r="K13" s="42">
        <v>0</v>
      </c>
      <c r="L13" s="178">
        <f t="shared" ref="L13:L34" si="0">J13+H13</f>
        <v>1245091</v>
      </c>
      <c r="M13" s="44">
        <f>IF(ISBLANK(L13),"  ",IF(L80&gt;0,L13/L80,IF(L13&gt;0,1,0)))</f>
        <v>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8">
        <v>0</v>
      </c>
      <c r="D15" s="172">
        <v>0</v>
      </c>
      <c r="E15" s="49">
        <v>0</v>
      </c>
      <c r="F15" s="180">
        <f>D15+B15</f>
        <v>0</v>
      </c>
      <c r="G15" s="50">
        <f>IF(ISBLANK(F15),"  ",IF(F80&gt;0,F15/F80,IF(F15&gt;0,1,0)))</f>
        <v>0</v>
      </c>
      <c r="H15" s="162">
        <v>0</v>
      </c>
      <c r="I15" s="48">
        <v>0</v>
      </c>
      <c r="J15" s="172">
        <v>0</v>
      </c>
      <c r="K15" s="49">
        <v>0</v>
      </c>
      <c r="L15" s="180">
        <f t="shared" si="0"/>
        <v>0</v>
      </c>
      <c r="M15" s="50">
        <f>IF(ISBLANK(L15),"  ",IF(L80&gt;0,L15/L80,IF(L15&gt;0,1,0)))</f>
        <v>0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1245091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1245091</v>
      </c>
      <c r="G43" s="61">
        <f>IF(ISBLANK(F43),"  ",IF(F80&gt;0,F43/F80,IF(F43&gt;0,1,0)))</f>
        <v>1</v>
      </c>
      <c r="H43" s="161">
        <v>1245091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1245091</v>
      </c>
      <c r="M43" s="61">
        <f>IF(ISBLANK(L43),"  ",IF(L80&gt;0,L43/L80,IF(L43&gt;0,1,0)))</f>
        <v>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6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7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6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7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6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7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6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7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7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1245091</v>
      </c>
      <c r="C80" s="82">
        <v>1</v>
      </c>
      <c r="D80" s="168">
        <v>0</v>
      </c>
      <c r="E80" s="83">
        <v>0</v>
      </c>
      <c r="F80" s="168">
        <f>F78+F71+F50+F43+F52+F51+F79</f>
        <v>1245091</v>
      </c>
      <c r="G80" s="84">
        <f>IF(ISBLANK(F80),"  ",IF(F80&gt;0,F80/F80,IF(F80&gt;0,1,0)))</f>
        <v>1</v>
      </c>
      <c r="H80" s="168">
        <v>1245091</v>
      </c>
      <c r="I80" s="82">
        <v>1</v>
      </c>
      <c r="J80" s="168">
        <v>0</v>
      </c>
      <c r="K80" s="83">
        <v>0</v>
      </c>
      <c r="L80" s="168">
        <f>L78+L71+L50+L43+L52+L51+L79</f>
        <v>1245091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1EB-CA76-4EEF-AE4D-170D496A5B4F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189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2870000</v>
      </c>
      <c r="C13" s="41">
        <v>1</v>
      </c>
      <c r="D13" s="169">
        <v>0</v>
      </c>
      <c r="E13" s="42">
        <v>0</v>
      </c>
      <c r="F13" s="178">
        <f>D13+B13</f>
        <v>2870000</v>
      </c>
      <c r="G13" s="43">
        <f>IF(ISBLANK(F13),"  ",IF(F80&gt;0,F13/F80,IF(F13&gt;0,1,0)))</f>
        <v>1</v>
      </c>
      <c r="H13" s="158">
        <v>2870000</v>
      </c>
      <c r="I13" s="41">
        <v>1</v>
      </c>
      <c r="J13" s="169">
        <v>0</v>
      </c>
      <c r="K13" s="42">
        <v>0</v>
      </c>
      <c r="L13" s="178">
        <f t="shared" ref="L13:L35" si="0">J13+H13</f>
        <v>2870000</v>
      </c>
      <c r="M13" s="44">
        <f>IF(ISBLANK(L13),"  ",IF(L80&gt;0,L13/L80,IF(L13&gt;0,1,0)))</f>
        <v>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0</v>
      </c>
      <c r="C15" s="48">
        <v>0</v>
      </c>
      <c r="D15" s="172">
        <v>0</v>
      </c>
      <c r="E15" s="49">
        <v>0</v>
      </c>
      <c r="F15" s="180">
        <f>D15+B15</f>
        <v>0</v>
      </c>
      <c r="G15" s="50">
        <f>IF(ISBLANK(F15),"  ",IF(F80&gt;0,F15/F80,IF(F15&gt;0,1,0)))</f>
        <v>0</v>
      </c>
      <c r="H15" s="162">
        <v>0</v>
      </c>
      <c r="I15" s="48">
        <v>0</v>
      </c>
      <c r="J15" s="172">
        <v>0</v>
      </c>
      <c r="K15" s="49">
        <v>0</v>
      </c>
      <c r="L15" s="180">
        <f t="shared" si="0"/>
        <v>0</v>
      </c>
      <c r="M15" s="50">
        <f>IF(ISBLANK(L15),"  ",IF(L80&gt;0,L15/L80,IF(L15&gt;0,1,0)))</f>
        <v>0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si="1"/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si="0"/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2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3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2870000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2870000</v>
      </c>
      <c r="G43" s="61">
        <f>IF(ISBLANK(F43),"  ",IF(F80&gt;0,F43/F80,IF(F43&gt;0,1,0)))</f>
        <v>1</v>
      </c>
      <c r="H43" s="161">
        <v>2870000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2870000</v>
      </c>
      <c r="M43" s="61">
        <f>IF(ISBLANK(L43),"  ",IF(L80&gt;0,L43/L80,IF(L43&gt;0,1,0)))</f>
        <v>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4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5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4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5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4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5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4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5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4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5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4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5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5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6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5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6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5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6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5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6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5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6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5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6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5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6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5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6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5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6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5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6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5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2870000</v>
      </c>
      <c r="C80" s="82">
        <v>1</v>
      </c>
      <c r="D80" s="168">
        <v>0</v>
      </c>
      <c r="E80" s="83">
        <v>0</v>
      </c>
      <c r="F80" s="168">
        <f>F78+F71+F50+F43+F52+F51+F79</f>
        <v>2870000</v>
      </c>
      <c r="G80" s="84">
        <f>IF(ISBLANK(F80),"  ",IF(F80&gt;0,F80/F80,IF(F80&gt;0,1,0)))</f>
        <v>1</v>
      </c>
      <c r="H80" s="168">
        <v>2870000</v>
      </c>
      <c r="I80" s="82">
        <v>1</v>
      </c>
      <c r="J80" s="168">
        <v>0</v>
      </c>
      <c r="K80" s="83">
        <v>0</v>
      </c>
      <c r="L80" s="168">
        <f>L78+L71+L50+L43+L52+L51+L79</f>
        <v>2870000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FFDC3159-6BF3-4831-A3B1-5DF73A7153AF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01F-3907-4BFC-82A1-83E892B82B41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183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0</v>
      </c>
      <c r="C13" s="41">
        <v>0</v>
      </c>
      <c r="D13" s="169">
        <v>0</v>
      </c>
      <c r="E13" s="42">
        <v>0</v>
      </c>
      <c r="F13" s="178">
        <f>D13+B13</f>
        <v>0</v>
      </c>
      <c r="G13" s="43">
        <f>IF(ISBLANK(F13),"  ",IF(F80&gt;0,F13/F80,IF(F13&gt;0,1,0)))</f>
        <v>0</v>
      </c>
      <c r="H13" s="158">
        <v>0</v>
      </c>
      <c r="I13" s="41">
        <v>0</v>
      </c>
      <c r="J13" s="169">
        <v>0</v>
      </c>
      <c r="K13" s="42">
        <v>0</v>
      </c>
      <c r="L13" s="178">
        <f t="shared" ref="L13:L35" si="0">J13+H13</f>
        <v>0</v>
      </c>
      <c r="M13" s="44">
        <f>IF(ISBLANK(L13),"  ",IF(L80&gt;0,L13/L80,IF(L13&gt;0,1,0)))</f>
        <v>0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10000000</v>
      </c>
      <c r="C15" s="48">
        <v>1</v>
      </c>
      <c r="D15" s="172">
        <v>0</v>
      </c>
      <c r="E15" s="49">
        <v>0</v>
      </c>
      <c r="F15" s="180">
        <f>D15+B15</f>
        <v>10000000</v>
      </c>
      <c r="G15" s="50">
        <f>IF(ISBLANK(F15),"  ",IF(F80&gt;0,F15/F80,IF(F15&gt;0,1,0)))</f>
        <v>1</v>
      </c>
      <c r="H15" s="162">
        <v>10000000</v>
      </c>
      <c r="I15" s="48">
        <v>1</v>
      </c>
      <c r="J15" s="172">
        <v>0</v>
      </c>
      <c r="K15" s="49">
        <v>0</v>
      </c>
      <c r="L15" s="180">
        <f t="shared" si="0"/>
        <v>10000000</v>
      </c>
      <c r="M15" s="50">
        <f>IF(ISBLANK(L15),"  ",IF(L80&gt;0,L15/L80,IF(L15&gt;0,1,0)))</f>
        <v>1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10000000</v>
      </c>
      <c r="C29" s="45">
        <v>1</v>
      </c>
      <c r="D29" s="172">
        <v>0</v>
      </c>
      <c r="E29" s="42">
        <v>0</v>
      </c>
      <c r="F29" s="182">
        <f t="shared" si="1"/>
        <v>10000000</v>
      </c>
      <c r="G29" s="47">
        <f>IF(ISBLANK(F29),"  ",IF(F80&gt;0,F29/F80,IF(F29&gt;0,1,0)))</f>
        <v>1</v>
      </c>
      <c r="H29" s="197">
        <v>10000000</v>
      </c>
      <c r="I29" s="45">
        <v>1</v>
      </c>
      <c r="J29" s="172">
        <v>0</v>
      </c>
      <c r="K29" s="46">
        <v>0</v>
      </c>
      <c r="L29" s="182">
        <f t="shared" si="0"/>
        <v>10000000</v>
      </c>
      <c r="M29" s="47">
        <f>IF(ISBLANK(L29),"  ",IF(L80&gt;0,L29/L80,IF(L29&gt;0,1,0)))</f>
        <v>1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si="1"/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si="0"/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2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3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10000000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10000000</v>
      </c>
      <c r="G43" s="61">
        <f>IF(ISBLANK(F43),"  ",IF(F80&gt;0,F43/F80,IF(F43&gt;0,1,0)))</f>
        <v>1</v>
      </c>
      <c r="H43" s="161">
        <v>10000000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10000000</v>
      </c>
      <c r="M43" s="61">
        <f>IF(ISBLANK(L43),"  ",IF(L80&gt;0,L43/L80,IF(L43&gt;0,1,0)))</f>
        <v>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4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5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4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5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4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5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4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5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4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5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4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5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5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6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5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6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5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6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5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6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5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6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5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6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5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6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5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6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5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6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5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6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5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0</v>
      </c>
      <c r="C71" s="69">
        <v>0</v>
      </c>
      <c r="D71" s="176">
        <v>0</v>
      </c>
      <c r="E71" s="62">
        <v>0</v>
      </c>
      <c r="F71" s="166">
        <f>F70+F69+F68+F67+F66+F65+F64+F63+F62+F61+F60</f>
        <v>0</v>
      </c>
      <c r="G71" s="61">
        <f>IF(ISBLANK(F71),"  ",IF(F80&gt;0,F71/F80,IF(F71&gt;0,1,0)))</f>
        <v>0</v>
      </c>
      <c r="H71" s="166">
        <v>0</v>
      </c>
      <c r="I71" s="69">
        <v>0</v>
      </c>
      <c r="J71" s="176">
        <v>0</v>
      </c>
      <c r="K71" s="62">
        <v>0</v>
      </c>
      <c r="L71" s="166">
        <f>L70+L69+L68+L67+L66+L65+L64+L63+L62+L61+L60</f>
        <v>0</v>
      </c>
      <c r="M71" s="61">
        <f>IF(ISBLANK(L71),"  ",IF(L80&gt;0,L71/L80,IF(L71&gt;0,1,0)))</f>
        <v>0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10000000</v>
      </c>
      <c r="C80" s="82">
        <v>1</v>
      </c>
      <c r="D80" s="168">
        <v>0</v>
      </c>
      <c r="E80" s="83">
        <v>0</v>
      </c>
      <c r="F80" s="168">
        <f>F78+F71+F50+F43+F52+F51+F79</f>
        <v>10000000</v>
      </c>
      <c r="G80" s="84">
        <f>IF(ISBLANK(F80),"  ",IF(F80&gt;0,F80/F80,IF(F80&gt;0,1,0)))</f>
        <v>1</v>
      </c>
      <c r="H80" s="168">
        <v>10000000</v>
      </c>
      <c r="I80" s="82">
        <v>1</v>
      </c>
      <c r="J80" s="168">
        <v>0</v>
      </c>
      <c r="K80" s="83">
        <v>0</v>
      </c>
      <c r="L80" s="168">
        <f>L78+L71+L50+L43+L52+L51+L79</f>
        <v>10000000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E2A60F2A-2744-4546-9D09-0EA6E7EA216E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H82" sqref="H82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93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12552805</v>
      </c>
      <c r="C13" s="41">
        <v>1</v>
      </c>
      <c r="D13" s="169">
        <v>0</v>
      </c>
      <c r="E13" s="42">
        <v>0</v>
      </c>
      <c r="F13" s="178">
        <f>D13+B13</f>
        <v>12552805</v>
      </c>
      <c r="G13" s="43">
        <f>IF(ISBLANK(F13),"  ",IF(F80&gt;0,F13/F80,IF(F13&gt;0,1,0)))</f>
        <v>0.20524958083114481</v>
      </c>
      <c r="H13" s="158">
        <v>15372803</v>
      </c>
      <c r="I13" s="41">
        <v>1</v>
      </c>
      <c r="J13" s="169">
        <v>0</v>
      </c>
      <c r="K13" s="42">
        <v>0</v>
      </c>
      <c r="L13" s="178">
        <f t="shared" ref="L13:L34" si="0">J13+H13</f>
        <v>15372803</v>
      </c>
      <c r="M13" s="44">
        <f>IF(ISBLANK(L13),"  ",IF(L80&gt;0,L13/L80,IF(L13&gt;0,1,0)))</f>
        <v>0.24112422115894191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638894</v>
      </c>
      <c r="C15" s="48">
        <v>1</v>
      </c>
      <c r="D15" s="172">
        <v>0</v>
      </c>
      <c r="E15" s="49">
        <v>0</v>
      </c>
      <c r="F15" s="180">
        <f>D15+B15</f>
        <v>638894</v>
      </c>
      <c r="G15" s="50">
        <f>IF(ISBLANK(F15),"  ",IF(F80&gt;0,F15/F80,IF(F15&gt;0,1,0)))</f>
        <v>1.0446487912106771E-2</v>
      </c>
      <c r="H15" s="162">
        <v>644083</v>
      </c>
      <c r="I15" s="48">
        <v>1</v>
      </c>
      <c r="J15" s="172">
        <v>0</v>
      </c>
      <c r="K15" s="49">
        <v>0</v>
      </c>
      <c r="L15" s="180">
        <f t="shared" si="0"/>
        <v>644083</v>
      </c>
      <c r="M15" s="50">
        <f>IF(ISBLANK(L15),"  ",IF(L80&gt;0,L15/L80,IF(L15&gt;0,1,0)))</f>
        <v>1.0102517526355784E-2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638894</v>
      </c>
      <c r="C17" s="45">
        <v>1</v>
      </c>
      <c r="D17" s="172">
        <v>0</v>
      </c>
      <c r="E17" s="42">
        <v>0</v>
      </c>
      <c r="F17" s="182">
        <f t="shared" si="1"/>
        <v>638894</v>
      </c>
      <c r="G17" s="47">
        <f>IF(ISBLANK(F17),"  ",IF(F80&gt;0,F17/F80,IF(F17&gt;0,1,0)))</f>
        <v>1.0446487912106771E-2</v>
      </c>
      <c r="H17" s="197">
        <v>644083</v>
      </c>
      <c r="I17" s="45">
        <v>1</v>
      </c>
      <c r="J17" s="172">
        <v>0</v>
      </c>
      <c r="K17" s="46">
        <v>0</v>
      </c>
      <c r="L17" s="182">
        <f t="shared" si="0"/>
        <v>644083</v>
      </c>
      <c r="M17" s="47">
        <f>IF(ISBLANK(L17),"  ",IF(L80&gt;0,L17/L80,IF(L17&gt;0,1,0)))</f>
        <v>1.0102517526355784E-2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230">
        <v>0</v>
      </c>
      <c r="D41" s="205">
        <v>0</v>
      </c>
      <c r="E41" s="228">
        <v>0</v>
      </c>
      <c r="F41" s="180">
        <f t="shared" si="1"/>
        <v>0</v>
      </c>
      <c r="G41" s="229">
        <f>IF(ISBLANK(F41),"  ",IF(F80&gt;0,F41/F80,IF(F41&gt;0,1,0)))</f>
        <v>0</v>
      </c>
      <c r="H41" s="199">
        <v>0</v>
      </c>
      <c r="I41" s="230">
        <v>0</v>
      </c>
      <c r="J41" s="205">
        <v>0</v>
      </c>
      <c r="K41" s="228">
        <v>0</v>
      </c>
      <c r="L41" s="180">
        <f>J41+H41</f>
        <v>0</v>
      </c>
      <c r="M41" s="229">
        <f>IF(ISBLANK(L41),"  ",IF(L80&gt;0,L41/L80,IF(L41&gt;0,1,0)))</f>
        <v>0</v>
      </c>
      <c r="N41" s="24"/>
    </row>
    <row r="42" spans="1:14" ht="15" customHeight="1" x14ac:dyDescent="0.2">
      <c r="A42" s="51" t="s">
        <v>106</v>
      </c>
      <c r="B42" s="199"/>
      <c r="C42" s="41" t="s">
        <v>10</v>
      </c>
      <c r="D42" s="205"/>
      <c r="E42" s="42" t="s">
        <v>10</v>
      </c>
      <c r="F42" s="181">
        <f t="shared" si="1"/>
        <v>0</v>
      </c>
      <c r="G42" s="43">
        <f>IF(ISBLANK(F42),"  ",IF(F80&gt;0,F42/F80,IF(F42&gt;0,1,0)))</f>
        <v>0</v>
      </c>
      <c r="H42" s="199"/>
      <c r="I42" s="41" t="s">
        <v>10</v>
      </c>
      <c r="J42" s="205"/>
      <c r="K42" s="42" t="s">
        <v>10</v>
      </c>
      <c r="L42" s="181">
        <f>J42+H42</f>
        <v>0</v>
      </c>
      <c r="M42" s="43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13191699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13191699</v>
      </c>
      <c r="G43" s="61">
        <f>IF(ISBLANK(F43),"  ",IF(F80&gt;0,F43/F80,IF(F43&gt;0,1,0)))</f>
        <v>0.21569606874325159</v>
      </c>
      <c r="H43" s="161">
        <v>16016886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16016886</v>
      </c>
      <c r="M43" s="61">
        <f>IF(ISBLANK(L43),"  ",IF(L80&gt;0,L43/L80,IF(L43&gt;0,1,0)))</f>
        <v>0.25122673868529771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2373631</v>
      </c>
      <c r="C52" s="69">
        <v>1</v>
      </c>
      <c r="D52" s="177">
        <v>0</v>
      </c>
      <c r="E52" s="62">
        <v>0</v>
      </c>
      <c r="F52" s="185">
        <f>D52+B52</f>
        <v>2373631</v>
      </c>
      <c r="G52" s="61">
        <f>IF(ISBLANK(F52),"  ",IF(F80&gt;0,F52/F80,IF(F52&gt;0,1,0)))</f>
        <v>3.8810988284914097E-2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19682156</v>
      </c>
      <c r="C54" s="41">
        <v>1</v>
      </c>
      <c r="D54" s="175">
        <v>0</v>
      </c>
      <c r="E54" s="42">
        <v>0</v>
      </c>
      <c r="F54" s="186">
        <f t="shared" ref="F54:F59" si="6">D54+B54</f>
        <v>19682156</v>
      </c>
      <c r="G54" s="43">
        <f>IF(ISBLANK(F54),"  ",IF(F80&gt;0,F54/F80,IF(F54&gt;0,1,0)))</f>
        <v>0.32182084154523249</v>
      </c>
      <c r="H54" s="165">
        <v>21469418</v>
      </c>
      <c r="I54" s="41">
        <v>1</v>
      </c>
      <c r="J54" s="175">
        <v>0</v>
      </c>
      <c r="K54" s="42">
        <v>0</v>
      </c>
      <c r="L54" s="186">
        <f t="shared" ref="L54:L70" si="7">J54+H54</f>
        <v>21469418</v>
      </c>
      <c r="M54" s="43">
        <f>IF(ISBLANK(L54),"  ",IF(L80&gt;0,L54/L80,IF(L54&gt;0,1,0)))</f>
        <v>0.33675034370672469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1006296</v>
      </c>
      <c r="E56" s="46">
        <v>1</v>
      </c>
      <c r="F56" s="188">
        <f t="shared" si="6"/>
        <v>1006296</v>
      </c>
      <c r="G56" s="47">
        <f>IF(ISBLANK(F56),"  ",IF(F80&gt;0,F56/F80,IF(F56&gt;0,1,0)))</f>
        <v>1.6453838977986013E-2</v>
      </c>
      <c r="H56" s="201">
        <v>0</v>
      </c>
      <c r="I56" s="45">
        <v>0</v>
      </c>
      <c r="J56" s="206">
        <v>1046547.84</v>
      </c>
      <c r="K56" s="46">
        <v>1</v>
      </c>
      <c r="L56" s="188">
        <f t="shared" si="7"/>
        <v>1046547.84</v>
      </c>
      <c r="M56" s="47">
        <f>IF(ISBLANK(L56),"  ",IF(L80&gt;0,L56/L80,IF(L56&gt;0,1,0)))</f>
        <v>1.6415225826127672E-2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431271</v>
      </c>
      <c r="E57" s="46">
        <v>1</v>
      </c>
      <c r="F57" s="188">
        <f t="shared" si="6"/>
        <v>431271</v>
      </c>
      <c r="G57" s="47">
        <f>IF(ISBLANK(F57),"  ",IF(F80&gt;0,F57/F80,IF(F57&gt;0,1,0)))</f>
        <v>7.0516662988573996E-3</v>
      </c>
      <c r="H57" s="201">
        <v>0</v>
      </c>
      <c r="I57" s="45">
        <v>0</v>
      </c>
      <c r="J57" s="206">
        <v>448521.84</v>
      </c>
      <c r="K57" s="46">
        <v>1</v>
      </c>
      <c r="L57" s="188">
        <f t="shared" si="7"/>
        <v>448521.84</v>
      </c>
      <c r="M57" s="47">
        <f>IF(ISBLANK(L57),"  ",IF(L80&gt;0,L57/L80,IF(L57&gt;0,1,0)))</f>
        <v>7.0351177558689564E-3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862540</v>
      </c>
      <c r="E58" s="46">
        <v>1</v>
      </c>
      <c r="F58" s="188">
        <f t="shared" si="6"/>
        <v>862540</v>
      </c>
      <c r="G58" s="47">
        <f>IF(ISBLANK(F58),"  ",IF(F80&gt;0,F58/F80,IF(F58&gt;0,1,0)))</f>
        <v>1.4103299895927297E-2</v>
      </c>
      <c r="H58" s="201">
        <v>0</v>
      </c>
      <c r="I58" s="45">
        <v>0</v>
      </c>
      <c r="J58" s="206">
        <v>818116</v>
      </c>
      <c r="K58" s="46">
        <v>1</v>
      </c>
      <c r="L58" s="188">
        <f t="shared" si="7"/>
        <v>818116</v>
      </c>
      <c r="M58" s="47">
        <f>IF(ISBLANK(L58),"  ",IF(L80&gt;0,L58/L80,IF(L58&gt;0,1,0)))</f>
        <v>1.2832245577964469E-2</v>
      </c>
      <c r="N58" s="24"/>
    </row>
    <row r="59" spans="1:14" ht="15" customHeight="1" x14ac:dyDescent="0.2">
      <c r="A59" s="30" t="s">
        <v>52</v>
      </c>
      <c r="B59" s="162">
        <v>1209891</v>
      </c>
      <c r="C59" s="45">
        <v>0.29975175345798516</v>
      </c>
      <c r="D59" s="172">
        <v>2826419</v>
      </c>
      <c r="E59" s="46">
        <v>2.339652051113736</v>
      </c>
      <c r="F59" s="187">
        <f t="shared" si="6"/>
        <v>4036310</v>
      </c>
      <c r="G59" s="47">
        <f>IF(ISBLANK(F59),"  ",IF(F80&gt;0,F59/F80,IF(F59&gt;0,1,0)))</f>
        <v>6.5997275955816892E-2</v>
      </c>
      <c r="H59" s="162">
        <v>1208051</v>
      </c>
      <c r="I59" s="45">
        <v>0.32419081551018392</v>
      </c>
      <c r="J59" s="172">
        <v>2518306.88</v>
      </c>
      <c r="K59" s="46">
        <v>0.67580918448981608</v>
      </c>
      <c r="L59" s="187">
        <f t="shared" si="7"/>
        <v>3726357.88</v>
      </c>
      <c r="M59" s="47">
        <f>IF(ISBLANK(L59),"  ",IF(L80&gt;0,L59/L80,IF(L59&gt;0,1,0)))</f>
        <v>5.8448361146271492E-2</v>
      </c>
      <c r="N59" s="24"/>
    </row>
    <row r="60" spans="1:14" s="64" customFormat="1" ht="15" customHeight="1" x14ac:dyDescent="0.25">
      <c r="A60" s="70" t="s">
        <v>53</v>
      </c>
      <c r="B60" s="202">
        <v>20892047</v>
      </c>
      <c r="C60" s="69">
        <v>0.80296667307619063</v>
      </c>
      <c r="D60" s="176">
        <v>5126526</v>
      </c>
      <c r="E60" s="62">
        <v>0.22606252928843162</v>
      </c>
      <c r="F60" s="189">
        <f>F59+F57+F56+F55+F54+F58</f>
        <v>26018573</v>
      </c>
      <c r="G60" s="61">
        <f>IF(ISBLANK(F60),"  ",IF(F80&gt;0,F60/F80,IF(F60&gt;0,1,0)))</f>
        <v>0.4254269226738201</v>
      </c>
      <c r="H60" s="202">
        <v>22677469</v>
      </c>
      <c r="I60" s="69">
        <v>0.82436659597411577</v>
      </c>
      <c r="J60" s="176">
        <v>4831492.5599999996</v>
      </c>
      <c r="K60" s="62">
        <v>0.17563340402588429</v>
      </c>
      <c r="L60" s="208">
        <f t="shared" si="7"/>
        <v>27508961.559999999</v>
      </c>
      <c r="M60" s="61">
        <f>IF(ISBLANK(L60),"  ",IF(L80&gt;0,L60/L80,IF(L60&gt;0,1,0)))</f>
        <v>0.43148129401295726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826219</v>
      </c>
      <c r="E64" s="46">
        <v>1</v>
      </c>
      <c r="F64" s="183">
        <f t="shared" si="8"/>
        <v>826219</v>
      </c>
      <c r="G64" s="47">
        <f>IF(ISBLANK(F64),"  ",IF(F80&gt;0,F64/F80,IF(F64&gt;0,1,0)))</f>
        <v>1.3509419083999762E-2</v>
      </c>
      <c r="H64" s="160">
        <v>0</v>
      </c>
      <c r="I64" s="45">
        <v>0</v>
      </c>
      <c r="J64" s="171">
        <v>826000</v>
      </c>
      <c r="K64" s="46">
        <v>1</v>
      </c>
      <c r="L64" s="183">
        <f t="shared" si="7"/>
        <v>826000</v>
      </c>
      <c r="M64" s="47">
        <f>IF(ISBLANK(L64),"  ",IF(L80&gt;0,L64/L80,IF(L64&gt;0,1,0)))</f>
        <v>1.2955907044231687E-2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16439.349999999977</v>
      </c>
      <c r="E66" s="46">
        <v>1</v>
      </c>
      <c r="F66" s="182">
        <f t="shared" si="8"/>
        <v>16439.349999999977</v>
      </c>
      <c r="G66" s="47">
        <f>IF(ISBLANK(F66),"  ",IF(F80&gt;0,F66/F80,IF(F66&gt;0,1,0)))</f>
        <v>2.687980651843533E-4</v>
      </c>
      <c r="H66" s="197">
        <v>0</v>
      </c>
      <c r="I66" s="45">
        <v>0</v>
      </c>
      <c r="J66" s="172">
        <v>20000</v>
      </c>
      <c r="K66" s="46">
        <v>1</v>
      </c>
      <c r="L66" s="182">
        <f t="shared" si="7"/>
        <v>20000</v>
      </c>
      <c r="M66" s="47">
        <f>IF(ISBLANK(L66),"  ",IF(L80&gt;0,L66/L80,IF(L66&gt;0,1,0)))</f>
        <v>3.1370234973926604E-4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56421</v>
      </c>
      <c r="E67" s="46">
        <v>1</v>
      </c>
      <c r="F67" s="182">
        <f t="shared" si="8"/>
        <v>56421</v>
      </c>
      <c r="G67" s="47">
        <f>IF(ISBLANK(F67),"  ",IF(F80&gt;0,F67/F80,IF(F67&gt;0,1,0)))</f>
        <v>9.2253377632123029E-4</v>
      </c>
      <c r="H67" s="197">
        <v>0</v>
      </c>
      <c r="I67" s="45">
        <v>0</v>
      </c>
      <c r="J67" s="172">
        <v>55000</v>
      </c>
      <c r="K67" s="46">
        <v>1</v>
      </c>
      <c r="L67" s="182">
        <f t="shared" si="7"/>
        <v>55000</v>
      </c>
      <c r="M67" s="47">
        <f>IF(ISBLANK(L67),"  ",IF(L80&gt;0,L67/L80,IF(L67&gt;0,1,0)))</f>
        <v>8.6268146178298155E-4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216659</v>
      </c>
      <c r="C70" s="45">
        <v>1</v>
      </c>
      <c r="D70" s="172">
        <v>0</v>
      </c>
      <c r="E70" s="46">
        <v>0</v>
      </c>
      <c r="F70" s="182">
        <f t="shared" si="8"/>
        <v>216659</v>
      </c>
      <c r="G70" s="47">
        <f>IF(ISBLANK(F70),"  ",IF(F80&gt;0,F70/F80,IF(F70&gt;0,1,0)))</f>
        <v>3.5425682891827765E-3</v>
      </c>
      <c r="H70" s="197">
        <v>222531</v>
      </c>
      <c r="I70" s="45">
        <v>1</v>
      </c>
      <c r="J70" s="172">
        <v>0</v>
      </c>
      <c r="K70" s="46">
        <v>0</v>
      </c>
      <c r="L70" s="182">
        <f t="shared" si="7"/>
        <v>222531</v>
      </c>
      <c r="M70" s="47">
        <f>IF(ISBLANK(L70),"  ",IF(L80&gt;0,L70/L80,IF(L70&gt;0,1,0)))</f>
        <v>3.4904248794914304E-3</v>
      </c>
      <c r="N70" s="24"/>
    </row>
    <row r="71" spans="1:14" s="64" customFormat="1" ht="15" customHeight="1" x14ac:dyDescent="0.25">
      <c r="A71" s="78" t="s">
        <v>64</v>
      </c>
      <c r="B71" s="166">
        <v>21108706</v>
      </c>
      <c r="C71" s="69">
        <v>0.77793409708184835</v>
      </c>
      <c r="D71" s="176">
        <v>6025605.3499999996</v>
      </c>
      <c r="E71" s="62">
        <v>0.26312687117903927</v>
      </c>
      <c r="F71" s="166">
        <f>F70+F69+F68+F67+F66+F65+F64+F63+F62+F61+F60</f>
        <v>27134311.350000001</v>
      </c>
      <c r="G71" s="61">
        <f>IF(ISBLANK(F71),"  ",IF(F80&gt;0,F71/F80,IF(F71&gt;0,1,0)))</f>
        <v>0.44367024188850823</v>
      </c>
      <c r="H71" s="166">
        <v>22900000</v>
      </c>
      <c r="I71" s="69">
        <v>0.799790655738845</v>
      </c>
      <c r="J71" s="176">
        <v>5732492.5599999996</v>
      </c>
      <c r="K71" s="62">
        <v>0.20020934426115503</v>
      </c>
      <c r="L71" s="166">
        <f>L70+L69+L68+L67+L66+L65+L64+L63+L62+L61+L60</f>
        <v>28632492.559999999</v>
      </c>
      <c r="M71" s="61">
        <f>IF(ISBLANK(L71),"  ",IF(L80&gt;0,L71/L80,IF(L71&gt;0,1,0)))</f>
        <v>0.44910400974820258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15683090</v>
      </c>
      <c r="E76" s="42">
        <v>1</v>
      </c>
      <c r="F76" s="181">
        <f>D76+B76</f>
        <v>15683090</v>
      </c>
      <c r="G76" s="43">
        <f>IF(ISBLANK(F76),"  ",IF(F80&gt;0,F76/F80,IF(F76&gt;0,1,0)))</f>
        <v>0.25643253827627521</v>
      </c>
      <c r="H76" s="196">
        <v>0</v>
      </c>
      <c r="I76" s="41">
        <v>0</v>
      </c>
      <c r="J76" s="175">
        <v>16327324</v>
      </c>
      <c r="K76" s="42">
        <v>1</v>
      </c>
      <c r="L76" s="181">
        <f>J76+H76</f>
        <v>16327324</v>
      </c>
      <c r="M76" s="43">
        <f>IF(ISBLANK(L76),"  ",IF(L80&gt;0,L76/L80,IF(L76&gt;0,1,0)))</f>
        <v>0.25609599518771559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2776005</v>
      </c>
      <c r="E77" s="46">
        <v>1</v>
      </c>
      <c r="F77" s="182">
        <f>D77+B77</f>
        <v>2776005</v>
      </c>
      <c r="G77" s="47">
        <f>IF(ISBLANK(F77),"  ",IF(F80&gt;0,F77/F80,IF(F77&gt;0,1,0)))</f>
        <v>4.5390162807050868E-2</v>
      </c>
      <c r="H77" s="197">
        <v>0</v>
      </c>
      <c r="I77" s="45">
        <v>0</v>
      </c>
      <c r="J77" s="172">
        <v>2778000</v>
      </c>
      <c r="K77" s="46">
        <v>1</v>
      </c>
      <c r="L77" s="182">
        <f>J77+H77</f>
        <v>2778000</v>
      </c>
      <c r="M77" s="47">
        <f>IF(ISBLANK(L77),"  ",IF(L80&gt;0,L77/L80,IF(L77&gt;0,1,0)))</f>
        <v>4.357325637878405E-2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18459095</v>
      </c>
      <c r="E78" s="62">
        <v>1</v>
      </c>
      <c r="F78" s="191">
        <f>F77+F76+F75+F74+F73</f>
        <v>18459095</v>
      </c>
      <c r="G78" s="61">
        <f>IF(ISBLANK(F78),"  ",IF(F80&gt;0,F78/F80,IF(F78&gt;0,1,0)))</f>
        <v>0.30182270108332609</v>
      </c>
      <c r="H78" s="167">
        <v>0</v>
      </c>
      <c r="I78" s="69">
        <v>0</v>
      </c>
      <c r="J78" s="177">
        <v>19105324</v>
      </c>
      <c r="K78" s="62">
        <v>1</v>
      </c>
      <c r="L78" s="191">
        <f>L77+L76+L75+L74+L73</f>
        <v>19105324</v>
      </c>
      <c r="M78" s="61">
        <f>IF(ISBLANK(L78),"  ",IF(L80&gt;0,L78/L80,IF(L78&gt;0,1,0)))</f>
        <v>0.29966925156649965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36674036</v>
      </c>
      <c r="C80" s="82">
        <v>0.59965326605378755</v>
      </c>
      <c r="D80" s="168">
        <v>24484700.350000001</v>
      </c>
      <c r="E80" s="83">
        <v>0.40034673394621245</v>
      </c>
      <c r="F80" s="168">
        <f>F78+F71+F50+F43+F52+F51+F79</f>
        <v>61158736.350000001</v>
      </c>
      <c r="G80" s="84">
        <f>IF(ISBLANK(F80),"  ",IF(F80&gt;0,F80/F80,IF(F80&gt;0,1,0)))</f>
        <v>1</v>
      </c>
      <c r="H80" s="168">
        <v>38916886</v>
      </c>
      <c r="I80" s="82">
        <v>0.61041592913675724</v>
      </c>
      <c r="J80" s="168">
        <v>24837816.559999999</v>
      </c>
      <c r="K80" s="83">
        <v>0.38958407086324265</v>
      </c>
      <c r="L80" s="168">
        <f>L78+L71+L50+L43+L52+L51+L79</f>
        <v>63754702.560000002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F85" sqref="F8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92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8622780</v>
      </c>
      <c r="C13" s="41">
        <v>1</v>
      </c>
      <c r="D13" s="169">
        <v>0</v>
      </c>
      <c r="E13" s="42">
        <v>0</v>
      </c>
      <c r="F13" s="178">
        <f>D13+B13</f>
        <v>8622780</v>
      </c>
      <c r="G13" s="43">
        <f>IF(ISBLANK(F13),"  ",IF(F80&gt;0,F13/F80,IF(F13&gt;0,1,0)))</f>
        <v>0.178450529584228</v>
      </c>
      <c r="H13" s="158">
        <v>12683165</v>
      </c>
      <c r="I13" s="41">
        <v>1</v>
      </c>
      <c r="J13" s="169">
        <v>0</v>
      </c>
      <c r="K13" s="42">
        <v>0</v>
      </c>
      <c r="L13" s="178">
        <f t="shared" ref="L13:L34" si="0">J13+H13</f>
        <v>12683165</v>
      </c>
      <c r="M13" s="44">
        <f>IF(ISBLANK(L13),"  ",IF(L80&gt;0,L13/L80,IF(L13&gt;0,1,0)))</f>
        <v>0.23946406739540987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324085</v>
      </c>
      <c r="C15" s="48">
        <v>1</v>
      </c>
      <c r="D15" s="172">
        <v>0</v>
      </c>
      <c r="E15" s="49">
        <v>0</v>
      </c>
      <c r="F15" s="180">
        <f>D15+B15</f>
        <v>324085</v>
      </c>
      <c r="G15" s="50">
        <f>IF(ISBLANK(F15),"  ",IF(F80&gt;0,F15/F80,IF(F15&gt;0,1,0)))</f>
        <v>6.7070179084128944E-3</v>
      </c>
      <c r="H15" s="162">
        <v>326717</v>
      </c>
      <c r="I15" s="48">
        <v>1</v>
      </c>
      <c r="J15" s="172">
        <v>0</v>
      </c>
      <c r="K15" s="49">
        <v>0</v>
      </c>
      <c r="L15" s="180">
        <f t="shared" si="0"/>
        <v>326717</v>
      </c>
      <c r="M15" s="50">
        <f>IF(ISBLANK(L15),"  ",IF(L80&gt;0,L15/L80,IF(L15&gt;0,1,0)))</f>
        <v>6.1685692575335982E-3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324085</v>
      </c>
      <c r="C17" s="45">
        <v>1</v>
      </c>
      <c r="D17" s="172">
        <v>0</v>
      </c>
      <c r="E17" s="42">
        <v>0</v>
      </c>
      <c r="F17" s="182">
        <f t="shared" si="1"/>
        <v>324085</v>
      </c>
      <c r="G17" s="47">
        <f>IF(ISBLANK(F17),"  ",IF(F80&gt;0,F17/F80,IF(F17&gt;0,1,0)))</f>
        <v>6.7070179084128944E-3</v>
      </c>
      <c r="H17" s="197">
        <v>326717</v>
      </c>
      <c r="I17" s="45">
        <v>1</v>
      </c>
      <c r="J17" s="172">
        <v>0</v>
      </c>
      <c r="K17" s="46">
        <v>0</v>
      </c>
      <c r="L17" s="182">
        <f t="shared" si="0"/>
        <v>326717</v>
      </c>
      <c r="M17" s="47">
        <f>IF(ISBLANK(L17),"  ",IF(L80&gt;0,L17/L80,IF(L17&gt;0,1,0)))</f>
        <v>6.1685692575335982E-3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8946865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8946865</v>
      </c>
      <c r="G43" s="61">
        <f>IF(ISBLANK(F43),"  ",IF(F80&gt;0,F43/F80,IF(F43&gt;0,1,0)))</f>
        <v>0.18515754749264091</v>
      </c>
      <c r="H43" s="161">
        <v>13009882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13009882</v>
      </c>
      <c r="M43" s="61">
        <f>IF(ISBLANK(L43),"  ",IF(L80&gt;0,L43/L80,IF(L43&gt;0,1,0)))</f>
        <v>0.24563263665294346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9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2265000</v>
      </c>
      <c r="C52" s="69">
        <v>1</v>
      </c>
      <c r="D52" s="177">
        <v>0</v>
      </c>
      <c r="E52" s="62">
        <v>0</v>
      </c>
      <c r="F52" s="185">
        <f>D52+B52</f>
        <v>2265000</v>
      </c>
      <c r="G52" s="61">
        <f>IF(ISBLANK(F52),"  ",IF(F80&gt;0,F52/F80,IF(F52&gt;0,1,0)))</f>
        <v>4.6874725959409426E-2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14589133.5</v>
      </c>
      <c r="C54" s="41">
        <v>0.94830207063713656</v>
      </c>
      <c r="D54" s="175">
        <v>795345.72</v>
      </c>
      <c r="E54" s="42">
        <v>4.5742976975978122E-2</v>
      </c>
      <c r="F54" s="186">
        <f t="shared" ref="F54:F59" si="6">D54+B54</f>
        <v>15384479.220000001</v>
      </c>
      <c r="G54" s="43">
        <f>IF(ISBLANK(F54),"  ",IF(F80&gt;0,F54/F80,IF(F54&gt;0,1,0)))</f>
        <v>0.31838553971996864</v>
      </c>
      <c r="H54" s="165">
        <v>17387275</v>
      </c>
      <c r="I54" s="41">
        <v>0.95625506148022776</v>
      </c>
      <c r="J54" s="175">
        <v>795400</v>
      </c>
      <c r="K54" s="42">
        <v>4.3744938519772257E-2</v>
      </c>
      <c r="L54" s="186">
        <f t="shared" ref="L54:L70" si="7">J54+H54</f>
        <v>18182675</v>
      </c>
      <c r="M54" s="43">
        <f>IF(ISBLANK(L54),"  ",IF(L80&gt;0,L54/L80,IF(L54&gt;0,1,0)))</f>
        <v>0.3432973797651323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773614.64</v>
      </c>
      <c r="E56" s="46">
        <v>1</v>
      </c>
      <c r="F56" s="188">
        <f t="shared" si="6"/>
        <v>773614.64</v>
      </c>
      <c r="G56" s="47">
        <f>IF(ISBLANK(F56),"  ",IF(F80&gt;0,F56/F80,IF(F56&gt;0,1,0)))</f>
        <v>1.6010143155932532E-2</v>
      </c>
      <c r="H56" s="201">
        <v>0</v>
      </c>
      <c r="I56" s="45">
        <v>0</v>
      </c>
      <c r="J56" s="206">
        <v>795400</v>
      </c>
      <c r="K56" s="46">
        <v>1</v>
      </c>
      <c r="L56" s="188">
        <f t="shared" si="7"/>
        <v>795400</v>
      </c>
      <c r="M56" s="47">
        <f>IF(ISBLANK(L56),"  ",IF(L80&gt;0,L56/L80,IF(L56&gt;0,1,0)))</f>
        <v>1.501752277182462E-2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351520.41</v>
      </c>
      <c r="E57" s="46">
        <v>1</v>
      </c>
      <c r="F57" s="188">
        <f t="shared" si="6"/>
        <v>351520.41</v>
      </c>
      <c r="G57" s="47">
        <f>IF(ISBLANK(F57),"  ",IF(F80&gt;0,F57/F80,IF(F57&gt;0,1,0)))</f>
        <v>7.2748003920040816E-3</v>
      </c>
      <c r="H57" s="201">
        <v>0</v>
      </c>
      <c r="I57" s="45">
        <v>0</v>
      </c>
      <c r="J57" s="206">
        <v>351520</v>
      </c>
      <c r="K57" s="46">
        <v>1</v>
      </c>
      <c r="L57" s="188">
        <f t="shared" si="7"/>
        <v>351520</v>
      </c>
      <c r="M57" s="47">
        <f>IF(ISBLANK(L57),"  ",IF(L80&gt;0,L57/L80,IF(L57&gt;0,1,0)))</f>
        <v>6.636861459330891E-3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1612299.24</v>
      </c>
      <c r="C59" s="45">
        <v>0.69173496839426563</v>
      </c>
      <c r="D59" s="172">
        <v>718505.64000000013</v>
      </c>
      <c r="E59" s="46">
        <v>0.44552272706134038</v>
      </c>
      <c r="F59" s="187">
        <f t="shared" si="6"/>
        <v>2330804.88</v>
      </c>
      <c r="G59" s="47">
        <f>IF(ISBLANK(F59),"  ",IF(F80&gt;0,F59/F80,IF(F59&gt;0,1,0)))</f>
        <v>4.8236573957993016E-2</v>
      </c>
      <c r="H59" s="162">
        <v>1612725</v>
      </c>
      <c r="I59" s="45">
        <v>0.69173626671516364</v>
      </c>
      <c r="J59" s="172">
        <v>718691</v>
      </c>
      <c r="K59" s="46">
        <v>0.30826373328483636</v>
      </c>
      <c r="L59" s="187">
        <f t="shared" si="7"/>
        <v>2331416</v>
      </c>
      <c r="M59" s="47">
        <f>IF(ISBLANK(L59),"  ",IF(L80&gt;0,L59/L80,IF(L59&gt;0,1,0)))</f>
        <v>4.4018220858179871E-2</v>
      </c>
      <c r="N59" s="24"/>
    </row>
    <row r="60" spans="1:14" s="64" customFormat="1" ht="15" customHeight="1" x14ac:dyDescent="0.25">
      <c r="A60" s="70" t="s">
        <v>53</v>
      </c>
      <c r="B60" s="202">
        <v>16201432.74</v>
      </c>
      <c r="C60" s="69">
        <v>0.85992952762943164</v>
      </c>
      <c r="D60" s="176">
        <v>2638986.41</v>
      </c>
      <c r="E60" s="62">
        <v>0.13889402157894737</v>
      </c>
      <c r="F60" s="189">
        <f>F59+F57+F56+F55+F54+F58</f>
        <v>18840419.150000002</v>
      </c>
      <c r="G60" s="61">
        <f>IF(ISBLANK(F60),"  ",IF(F80&gt;0,F60/F80,IF(F60&gt;0,1,0)))</f>
        <v>0.3899070572258983</v>
      </c>
      <c r="H60" s="202">
        <v>19000000</v>
      </c>
      <c r="I60" s="69">
        <v>0.87715204059496577</v>
      </c>
      <c r="J60" s="176">
        <v>2661011</v>
      </c>
      <c r="K60" s="62">
        <v>0.12284795940503423</v>
      </c>
      <c r="L60" s="187">
        <f t="shared" si="7"/>
        <v>21661011</v>
      </c>
      <c r="M60" s="61">
        <f>IF(ISBLANK(L60),"  ",IF(L80&gt;0,L60/L80,IF(L60&gt;0,1,0)))</f>
        <v>0.40896998485446767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1383568.88</v>
      </c>
      <c r="E64" s="46">
        <v>1</v>
      </c>
      <c r="F64" s="183">
        <f t="shared" si="8"/>
        <v>1383568.88</v>
      </c>
      <c r="G64" s="47">
        <f>IF(ISBLANK(F64),"  ",IF(F80&gt;0,F64/F80,IF(F64&gt;0,1,0)))</f>
        <v>2.8633294523605749E-2</v>
      </c>
      <c r="H64" s="160">
        <v>0</v>
      </c>
      <c r="I64" s="45">
        <v>0</v>
      </c>
      <c r="J64" s="171">
        <v>1385000</v>
      </c>
      <c r="K64" s="46">
        <v>1</v>
      </c>
      <c r="L64" s="183">
        <f t="shared" si="7"/>
        <v>1385000</v>
      </c>
      <c r="M64" s="47">
        <f>IF(ISBLANK(L64),"  ",IF(L80&gt;0,L64/L80,IF(L64&gt;0,1,0)))</f>
        <v>2.6149445610984534E-2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649498.78</v>
      </c>
      <c r="E66" s="46">
        <v>1</v>
      </c>
      <c r="F66" s="182">
        <f t="shared" si="8"/>
        <v>649498.78</v>
      </c>
      <c r="G66" s="47">
        <f>IF(ISBLANK(F66),"  ",IF(F80&gt;0,F66/F80,IF(F66&gt;0,1,0)))</f>
        <v>1.3441535242150443E-2</v>
      </c>
      <c r="H66" s="197">
        <v>0</v>
      </c>
      <c r="I66" s="45">
        <v>0</v>
      </c>
      <c r="J66" s="172">
        <v>649499</v>
      </c>
      <c r="K66" s="46">
        <v>1</v>
      </c>
      <c r="L66" s="182">
        <f t="shared" si="7"/>
        <v>649499</v>
      </c>
      <c r="M66" s="47">
        <f>IF(ISBLANK(L66),"  ",IF(L80&gt;0,L66/L80,IF(L66&gt;0,1,0)))</f>
        <v>1.2262843880786169E-2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102973.39</v>
      </c>
      <c r="E67" s="46">
        <v>1</v>
      </c>
      <c r="F67" s="182">
        <f t="shared" si="8"/>
        <v>102973.39</v>
      </c>
      <c r="G67" s="47">
        <f>IF(ISBLANK(F67),"  ",IF(F80&gt;0,F67/F80,IF(F67&gt;0,1,0)))</f>
        <v>2.13105935424344E-3</v>
      </c>
      <c r="H67" s="197">
        <v>0</v>
      </c>
      <c r="I67" s="45">
        <v>0</v>
      </c>
      <c r="J67" s="172">
        <v>103000</v>
      </c>
      <c r="K67" s="46">
        <v>1</v>
      </c>
      <c r="L67" s="182">
        <f t="shared" si="7"/>
        <v>103000</v>
      </c>
      <c r="M67" s="47">
        <f>IF(ISBLANK(L67),"  ",IF(L80&gt;0,L67/L80,IF(L67&gt;0,1,0)))</f>
        <v>1.9446880129468643E-3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91259.62</v>
      </c>
      <c r="E69" s="46">
        <v>1</v>
      </c>
      <c r="F69" s="182">
        <f t="shared" si="8"/>
        <v>91259.62</v>
      </c>
      <c r="G69" s="47">
        <f>IF(ISBLANK(F69),"  ",IF(F80&gt;0,F69/F80,IF(F69&gt;0,1,0)))</f>
        <v>1.8886400347284062E-3</v>
      </c>
      <c r="H69" s="197">
        <v>0</v>
      </c>
      <c r="I69" s="45">
        <v>0</v>
      </c>
      <c r="J69" s="172">
        <v>91300</v>
      </c>
      <c r="K69" s="46">
        <v>1</v>
      </c>
      <c r="L69" s="182">
        <f t="shared" si="7"/>
        <v>91300</v>
      </c>
      <c r="M69" s="47">
        <f>IF(ISBLANK(L69),"  ",IF(L80&gt;0,L69/L80,IF(L69&gt;0,1,0)))</f>
        <v>1.7237865590490167E-3</v>
      </c>
      <c r="N69" s="24"/>
    </row>
    <row r="70" spans="1:14" ht="15" customHeight="1" x14ac:dyDescent="0.2">
      <c r="A70" s="67" t="s">
        <v>63</v>
      </c>
      <c r="B70" s="197">
        <v>0</v>
      </c>
      <c r="C70" s="45">
        <v>0</v>
      </c>
      <c r="D70" s="172">
        <v>0</v>
      </c>
      <c r="E70" s="46">
        <v>0</v>
      </c>
      <c r="F70" s="182">
        <f t="shared" si="8"/>
        <v>0</v>
      </c>
      <c r="G70" s="47">
        <f>IF(ISBLANK(F70),"  ",IF(F80&gt;0,F70/F80,IF(F70&gt;0,1,0)))</f>
        <v>0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16201432.74</v>
      </c>
      <c r="C71" s="69">
        <v>0.76901690730762717</v>
      </c>
      <c r="D71" s="176">
        <v>4866287.08</v>
      </c>
      <c r="E71" s="62">
        <v>0.25612037263157894</v>
      </c>
      <c r="F71" s="166">
        <f>F70+F69+F68+F67+F66+F65+F64+F63+F62+F61+F60</f>
        <v>21067719.82</v>
      </c>
      <c r="G71" s="61">
        <f>IF(ISBLANK(F71),"  ",IF(F80&gt;0,F71/F80,IF(F71&gt;0,1,0)))</f>
        <v>0.4360015863806263</v>
      </c>
      <c r="H71" s="166">
        <v>19000000</v>
      </c>
      <c r="I71" s="69">
        <v>0.79531817122028181</v>
      </c>
      <c r="J71" s="176">
        <v>4889810</v>
      </c>
      <c r="K71" s="62">
        <v>0.20468182877971822</v>
      </c>
      <c r="L71" s="166">
        <f>L70+L69+L68+L67+L66+L65+L64+L63+L62+L61+L60</f>
        <v>23889810</v>
      </c>
      <c r="M71" s="61">
        <f>IF(ISBLANK(L71),"  ",IF(L80&gt;0,L71/L80,IF(L71&gt;0,1,0)))</f>
        <v>0.45105074891823427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14412139.18</v>
      </c>
      <c r="E76" s="42">
        <v>1</v>
      </c>
      <c r="F76" s="181">
        <f>D76+B76</f>
        <v>14412139.18</v>
      </c>
      <c r="G76" s="43">
        <f>IF(ISBLANK(F76),"  ",IF(F80&gt;0,F76/F80,IF(F76&gt;0,1,0)))</f>
        <v>0.29826272607124404</v>
      </c>
      <c r="H76" s="196">
        <v>0</v>
      </c>
      <c r="I76" s="41">
        <v>0</v>
      </c>
      <c r="J76" s="175">
        <v>14435000</v>
      </c>
      <c r="K76" s="42">
        <v>1</v>
      </c>
      <c r="L76" s="181">
        <f>J76+H76</f>
        <v>14435000</v>
      </c>
      <c r="M76" s="43">
        <f>IF(ISBLANK(L76),"  ",IF(L80&gt;0,L76/L80,IF(L76&gt;0,1,0)))</f>
        <v>0.27253952880473775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1628558.49</v>
      </c>
      <c r="E77" s="46">
        <v>1</v>
      </c>
      <c r="F77" s="182">
        <f>D77+B77</f>
        <v>1628558.49</v>
      </c>
      <c r="G77" s="47">
        <f>IF(ISBLANK(F77),"  ",IF(F80&gt;0,F77/F80,IF(F77&gt;0,1,0)))</f>
        <v>3.3703414096079305E-2</v>
      </c>
      <c r="H77" s="197">
        <v>0</v>
      </c>
      <c r="I77" s="45">
        <v>0</v>
      </c>
      <c r="J77" s="172">
        <v>1630102</v>
      </c>
      <c r="K77" s="46">
        <v>1</v>
      </c>
      <c r="L77" s="182">
        <f>J77+H77</f>
        <v>1630102</v>
      </c>
      <c r="M77" s="47">
        <f>IF(ISBLANK(L77),"  ",IF(L80&gt;0,L77/L80,IF(L77&gt;0,1,0)))</f>
        <v>3.0777085624084558E-2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16040697.67</v>
      </c>
      <c r="E78" s="62">
        <v>1</v>
      </c>
      <c r="F78" s="191">
        <f>F77+F76+F75+F74+F73</f>
        <v>16040697.67</v>
      </c>
      <c r="G78" s="61">
        <f>IF(ISBLANK(F78),"  ",IF(F80&gt;0,F78/F80,IF(F78&gt;0,1,0)))</f>
        <v>0.33196614016732334</v>
      </c>
      <c r="H78" s="167">
        <v>0</v>
      </c>
      <c r="I78" s="69">
        <v>0</v>
      </c>
      <c r="J78" s="177">
        <v>16065102</v>
      </c>
      <c r="K78" s="62">
        <v>1</v>
      </c>
      <c r="L78" s="191">
        <f>L77+L76+L75+L74+L73</f>
        <v>16065102</v>
      </c>
      <c r="M78" s="61">
        <f>IF(ISBLANK(L78),"  ",IF(L80&gt;0,L78/L80,IF(L78&gt;0,1,0)))</f>
        <v>0.3033166144288223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27413297.740000002</v>
      </c>
      <c r="C80" s="82">
        <v>0.56732486499169887</v>
      </c>
      <c r="D80" s="168">
        <v>20906984.75</v>
      </c>
      <c r="E80" s="83">
        <v>0.43267513500830113</v>
      </c>
      <c r="F80" s="168">
        <f>F78+F71+F50+F43+F52+F51+F79</f>
        <v>48320282.490000002</v>
      </c>
      <c r="G80" s="84">
        <f>IF(ISBLANK(F80),"  ",IF(F80&gt;0,F80/F80,IF(F80&gt;0,1,0)))</f>
        <v>1</v>
      </c>
      <c r="H80" s="168">
        <v>32009882</v>
      </c>
      <c r="I80" s="82">
        <v>0.60436149341013201</v>
      </c>
      <c r="J80" s="168">
        <v>20954912</v>
      </c>
      <c r="K80" s="83">
        <v>0.39563850658986799</v>
      </c>
      <c r="L80" s="168">
        <f>L78+L71+L50+L43+L52+L51+L79</f>
        <v>52964794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0000"/>
  </sheetPr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H88" sqref="H88"/>
    </sheetView>
  </sheetViews>
  <sheetFormatPr defaultColWidth="12.42578125" defaultRowHeight="15" x14ac:dyDescent="0.25"/>
  <cols>
    <col min="1" max="1" width="63.42578125" style="64" customWidth="1"/>
    <col min="2" max="2" width="20.7109375" style="97" customWidth="1"/>
    <col min="3" max="3" width="20.7109375" style="64" customWidth="1"/>
    <col min="4" max="4" width="20.7109375" style="97" customWidth="1"/>
    <col min="5" max="5" width="20.7109375" style="64" customWidth="1"/>
    <col min="6" max="6" width="20.7109375" style="97" customWidth="1"/>
    <col min="7" max="7" width="20.7109375" style="64" customWidth="1"/>
    <col min="8" max="8" width="20.7109375" style="97" customWidth="1"/>
    <col min="9" max="9" width="20.7109375" style="64" customWidth="1"/>
    <col min="10" max="10" width="20.7109375" style="97" customWidth="1"/>
    <col min="11" max="11" width="20.7109375" style="64" customWidth="1"/>
    <col min="12" max="12" width="20.7109375" style="97" customWidth="1"/>
    <col min="13" max="13" width="20.7109375" style="64" customWidth="1"/>
    <col min="14" max="256" width="12.42578125" style="64"/>
    <col min="257" max="257" width="186.7109375" style="64" customWidth="1"/>
    <col min="258" max="258" width="56.42578125" style="64" customWidth="1"/>
    <col min="259" max="263" width="45.5703125" style="64" customWidth="1"/>
    <col min="264" max="264" width="54.7109375" style="64" customWidth="1"/>
    <col min="265" max="269" width="45.5703125" style="64" customWidth="1"/>
    <col min="270" max="512" width="12.42578125" style="64"/>
    <col min="513" max="513" width="186.7109375" style="64" customWidth="1"/>
    <col min="514" max="514" width="56.42578125" style="64" customWidth="1"/>
    <col min="515" max="519" width="45.5703125" style="64" customWidth="1"/>
    <col min="520" max="520" width="54.7109375" style="64" customWidth="1"/>
    <col min="521" max="525" width="45.5703125" style="64" customWidth="1"/>
    <col min="526" max="768" width="12.42578125" style="64"/>
    <col min="769" max="769" width="186.7109375" style="64" customWidth="1"/>
    <col min="770" max="770" width="56.42578125" style="64" customWidth="1"/>
    <col min="771" max="775" width="45.5703125" style="64" customWidth="1"/>
    <col min="776" max="776" width="54.7109375" style="64" customWidth="1"/>
    <col min="777" max="781" width="45.5703125" style="64" customWidth="1"/>
    <col min="782" max="1024" width="12.42578125" style="64"/>
    <col min="1025" max="1025" width="186.7109375" style="64" customWidth="1"/>
    <col min="1026" max="1026" width="56.42578125" style="64" customWidth="1"/>
    <col min="1027" max="1031" width="45.5703125" style="64" customWidth="1"/>
    <col min="1032" max="1032" width="54.7109375" style="64" customWidth="1"/>
    <col min="1033" max="1037" width="45.5703125" style="64" customWidth="1"/>
    <col min="1038" max="1280" width="12.42578125" style="64"/>
    <col min="1281" max="1281" width="186.7109375" style="64" customWidth="1"/>
    <col min="1282" max="1282" width="56.42578125" style="64" customWidth="1"/>
    <col min="1283" max="1287" width="45.5703125" style="64" customWidth="1"/>
    <col min="1288" max="1288" width="54.7109375" style="64" customWidth="1"/>
    <col min="1289" max="1293" width="45.5703125" style="64" customWidth="1"/>
    <col min="1294" max="1536" width="12.42578125" style="64"/>
    <col min="1537" max="1537" width="186.7109375" style="64" customWidth="1"/>
    <col min="1538" max="1538" width="56.42578125" style="64" customWidth="1"/>
    <col min="1539" max="1543" width="45.5703125" style="64" customWidth="1"/>
    <col min="1544" max="1544" width="54.7109375" style="64" customWidth="1"/>
    <col min="1545" max="1549" width="45.5703125" style="64" customWidth="1"/>
    <col min="1550" max="1792" width="12.42578125" style="64"/>
    <col min="1793" max="1793" width="186.7109375" style="64" customWidth="1"/>
    <col min="1794" max="1794" width="56.42578125" style="64" customWidth="1"/>
    <col min="1795" max="1799" width="45.5703125" style="64" customWidth="1"/>
    <col min="1800" max="1800" width="54.7109375" style="64" customWidth="1"/>
    <col min="1801" max="1805" width="45.5703125" style="64" customWidth="1"/>
    <col min="1806" max="2048" width="12.42578125" style="64"/>
    <col min="2049" max="2049" width="186.7109375" style="64" customWidth="1"/>
    <col min="2050" max="2050" width="56.42578125" style="64" customWidth="1"/>
    <col min="2051" max="2055" width="45.5703125" style="64" customWidth="1"/>
    <col min="2056" max="2056" width="54.7109375" style="64" customWidth="1"/>
    <col min="2057" max="2061" width="45.5703125" style="64" customWidth="1"/>
    <col min="2062" max="2304" width="12.42578125" style="64"/>
    <col min="2305" max="2305" width="186.7109375" style="64" customWidth="1"/>
    <col min="2306" max="2306" width="56.42578125" style="64" customWidth="1"/>
    <col min="2307" max="2311" width="45.5703125" style="64" customWidth="1"/>
    <col min="2312" max="2312" width="54.7109375" style="64" customWidth="1"/>
    <col min="2313" max="2317" width="45.5703125" style="64" customWidth="1"/>
    <col min="2318" max="2560" width="12.42578125" style="64"/>
    <col min="2561" max="2561" width="186.7109375" style="64" customWidth="1"/>
    <col min="2562" max="2562" width="56.42578125" style="64" customWidth="1"/>
    <col min="2563" max="2567" width="45.5703125" style="64" customWidth="1"/>
    <col min="2568" max="2568" width="54.7109375" style="64" customWidth="1"/>
    <col min="2569" max="2573" width="45.5703125" style="64" customWidth="1"/>
    <col min="2574" max="2816" width="12.42578125" style="64"/>
    <col min="2817" max="2817" width="186.7109375" style="64" customWidth="1"/>
    <col min="2818" max="2818" width="56.42578125" style="64" customWidth="1"/>
    <col min="2819" max="2823" width="45.5703125" style="64" customWidth="1"/>
    <col min="2824" max="2824" width="54.7109375" style="64" customWidth="1"/>
    <col min="2825" max="2829" width="45.5703125" style="64" customWidth="1"/>
    <col min="2830" max="3072" width="12.42578125" style="64"/>
    <col min="3073" max="3073" width="186.7109375" style="64" customWidth="1"/>
    <col min="3074" max="3074" width="56.42578125" style="64" customWidth="1"/>
    <col min="3075" max="3079" width="45.5703125" style="64" customWidth="1"/>
    <col min="3080" max="3080" width="54.7109375" style="64" customWidth="1"/>
    <col min="3081" max="3085" width="45.5703125" style="64" customWidth="1"/>
    <col min="3086" max="3328" width="12.42578125" style="64"/>
    <col min="3329" max="3329" width="186.7109375" style="64" customWidth="1"/>
    <col min="3330" max="3330" width="56.42578125" style="64" customWidth="1"/>
    <col min="3331" max="3335" width="45.5703125" style="64" customWidth="1"/>
    <col min="3336" max="3336" width="54.7109375" style="64" customWidth="1"/>
    <col min="3337" max="3341" width="45.5703125" style="64" customWidth="1"/>
    <col min="3342" max="3584" width="12.42578125" style="64"/>
    <col min="3585" max="3585" width="186.7109375" style="64" customWidth="1"/>
    <col min="3586" max="3586" width="56.42578125" style="64" customWidth="1"/>
    <col min="3587" max="3591" width="45.5703125" style="64" customWidth="1"/>
    <col min="3592" max="3592" width="54.7109375" style="64" customWidth="1"/>
    <col min="3593" max="3597" width="45.5703125" style="64" customWidth="1"/>
    <col min="3598" max="3840" width="12.42578125" style="64"/>
    <col min="3841" max="3841" width="186.7109375" style="64" customWidth="1"/>
    <col min="3842" max="3842" width="56.42578125" style="64" customWidth="1"/>
    <col min="3843" max="3847" width="45.5703125" style="64" customWidth="1"/>
    <col min="3848" max="3848" width="54.7109375" style="64" customWidth="1"/>
    <col min="3849" max="3853" width="45.5703125" style="64" customWidth="1"/>
    <col min="3854" max="4096" width="12.42578125" style="64"/>
    <col min="4097" max="4097" width="186.7109375" style="64" customWidth="1"/>
    <col min="4098" max="4098" width="56.42578125" style="64" customWidth="1"/>
    <col min="4099" max="4103" width="45.5703125" style="64" customWidth="1"/>
    <col min="4104" max="4104" width="54.7109375" style="64" customWidth="1"/>
    <col min="4105" max="4109" width="45.5703125" style="64" customWidth="1"/>
    <col min="4110" max="4352" width="12.42578125" style="64"/>
    <col min="4353" max="4353" width="186.7109375" style="64" customWidth="1"/>
    <col min="4354" max="4354" width="56.42578125" style="64" customWidth="1"/>
    <col min="4355" max="4359" width="45.5703125" style="64" customWidth="1"/>
    <col min="4360" max="4360" width="54.7109375" style="64" customWidth="1"/>
    <col min="4361" max="4365" width="45.5703125" style="64" customWidth="1"/>
    <col min="4366" max="4608" width="12.42578125" style="64"/>
    <col min="4609" max="4609" width="186.7109375" style="64" customWidth="1"/>
    <col min="4610" max="4610" width="56.42578125" style="64" customWidth="1"/>
    <col min="4611" max="4615" width="45.5703125" style="64" customWidth="1"/>
    <col min="4616" max="4616" width="54.7109375" style="64" customWidth="1"/>
    <col min="4617" max="4621" width="45.5703125" style="64" customWidth="1"/>
    <col min="4622" max="4864" width="12.42578125" style="64"/>
    <col min="4865" max="4865" width="186.7109375" style="64" customWidth="1"/>
    <col min="4866" max="4866" width="56.42578125" style="64" customWidth="1"/>
    <col min="4867" max="4871" width="45.5703125" style="64" customWidth="1"/>
    <col min="4872" max="4872" width="54.7109375" style="64" customWidth="1"/>
    <col min="4873" max="4877" width="45.5703125" style="64" customWidth="1"/>
    <col min="4878" max="5120" width="12.42578125" style="64"/>
    <col min="5121" max="5121" width="186.7109375" style="64" customWidth="1"/>
    <col min="5122" max="5122" width="56.42578125" style="64" customWidth="1"/>
    <col min="5123" max="5127" width="45.5703125" style="64" customWidth="1"/>
    <col min="5128" max="5128" width="54.7109375" style="64" customWidth="1"/>
    <col min="5129" max="5133" width="45.5703125" style="64" customWidth="1"/>
    <col min="5134" max="5376" width="12.42578125" style="64"/>
    <col min="5377" max="5377" width="186.7109375" style="64" customWidth="1"/>
    <col min="5378" max="5378" width="56.42578125" style="64" customWidth="1"/>
    <col min="5379" max="5383" width="45.5703125" style="64" customWidth="1"/>
    <col min="5384" max="5384" width="54.7109375" style="64" customWidth="1"/>
    <col min="5385" max="5389" width="45.5703125" style="64" customWidth="1"/>
    <col min="5390" max="5632" width="12.42578125" style="64"/>
    <col min="5633" max="5633" width="186.7109375" style="64" customWidth="1"/>
    <col min="5634" max="5634" width="56.42578125" style="64" customWidth="1"/>
    <col min="5635" max="5639" width="45.5703125" style="64" customWidth="1"/>
    <col min="5640" max="5640" width="54.7109375" style="64" customWidth="1"/>
    <col min="5641" max="5645" width="45.5703125" style="64" customWidth="1"/>
    <col min="5646" max="5888" width="12.42578125" style="64"/>
    <col min="5889" max="5889" width="186.7109375" style="64" customWidth="1"/>
    <col min="5890" max="5890" width="56.42578125" style="64" customWidth="1"/>
    <col min="5891" max="5895" width="45.5703125" style="64" customWidth="1"/>
    <col min="5896" max="5896" width="54.7109375" style="64" customWidth="1"/>
    <col min="5897" max="5901" width="45.5703125" style="64" customWidth="1"/>
    <col min="5902" max="6144" width="12.42578125" style="64"/>
    <col min="6145" max="6145" width="186.7109375" style="64" customWidth="1"/>
    <col min="6146" max="6146" width="56.42578125" style="64" customWidth="1"/>
    <col min="6147" max="6151" width="45.5703125" style="64" customWidth="1"/>
    <col min="6152" max="6152" width="54.7109375" style="64" customWidth="1"/>
    <col min="6153" max="6157" width="45.5703125" style="64" customWidth="1"/>
    <col min="6158" max="6400" width="12.42578125" style="64"/>
    <col min="6401" max="6401" width="186.7109375" style="64" customWidth="1"/>
    <col min="6402" max="6402" width="56.42578125" style="64" customWidth="1"/>
    <col min="6403" max="6407" width="45.5703125" style="64" customWidth="1"/>
    <col min="6408" max="6408" width="54.7109375" style="64" customWidth="1"/>
    <col min="6409" max="6413" width="45.5703125" style="64" customWidth="1"/>
    <col min="6414" max="6656" width="12.42578125" style="64"/>
    <col min="6657" max="6657" width="186.7109375" style="64" customWidth="1"/>
    <col min="6658" max="6658" width="56.42578125" style="64" customWidth="1"/>
    <col min="6659" max="6663" width="45.5703125" style="64" customWidth="1"/>
    <col min="6664" max="6664" width="54.7109375" style="64" customWidth="1"/>
    <col min="6665" max="6669" width="45.5703125" style="64" customWidth="1"/>
    <col min="6670" max="6912" width="12.42578125" style="64"/>
    <col min="6913" max="6913" width="186.7109375" style="64" customWidth="1"/>
    <col min="6914" max="6914" width="56.42578125" style="64" customWidth="1"/>
    <col min="6915" max="6919" width="45.5703125" style="64" customWidth="1"/>
    <col min="6920" max="6920" width="54.7109375" style="64" customWidth="1"/>
    <col min="6921" max="6925" width="45.5703125" style="64" customWidth="1"/>
    <col min="6926" max="7168" width="12.42578125" style="64"/>
    <col min="7169" max="7169" width="186.7109375" style="64" customWidth="1"/>
    <col min="7170" max="7170" width="56.42578125" style="64" customWidth="1"/>
    <col min="7171" max="7175" width="45.5703125" style="64" customWidth="1"/>
    <col min="7176" max="7176" width="54.7109375" style="64" customWidth="1"/>
    <col min="7177" max="7181" width="45.5703125" style="64" customWidth="1"/>
    <col min="7182" max="7424" width="12.42578125" style="64"/>
    <col min="7425" max="7425" width="186.7109375" style="64" customWidth="1"/>
    <col min="7426" max="7426" width="56.42578125" style="64" customWidth="1"/>
    <col min="7427" max="7431" width="45.5703125" style="64" customWidth="1"/>
    <col min="7432" max="7432" width="54.7109375" style="64" customWidth="1"/>
    <col min="7433" max="7437" width="45.5703125" style="64" customWidth="1"/>
    <col min="7438" max="7680" width="12.42578125" style="64"/>
    <col min="7681" max="7681" width="186.7109375" style="64" customWidth="1"/>
    <col min="7682" max="7682" width="56.42578125" style="64" customWidth="1"/>
    <col min="7683" max="7687" width="45.5703125" style="64" customWidth="1"/>
    <col min="7688" max="7688" width="54.7109375" style="64" customWidth="1"/>
    <col min="7689" max="7693" width="45.5703125" style="64" customWidth="1"/>
    <col min="7694" max="7936" width="12.42578125" style="64"/>
    <col min="7937" max="7937" width="186.7109375" style="64" customWidth="1"/>
    <col min="7938" max="7938" width="56.42578125" style="64" customWidth="1"/>
    <col min="7939" max="7943" width="45.5703125" style="64" customWidth="1"/>
    <col min="7944" max="7944" width="54.7109375" style="64" customWidth="1"/>
    <col min="7945" max="7949" width="45.5703125" style="64" customWidth="1"/>
    <col min="7950" max="8192" width="12.42578125" style="64"/>
    <col min="8193" max="8193" width="186.7109375" style="64" customWidth="1"/>
    <col min="8194" max="8194" width="56.42578125" style="64" customWidth="1"/>
    <col min="8195" max="8199" width="45.5703125" style="64" customWidth="1"/>
    <col min="8200" max="8200" width="54.7109375" style="64" customWidth="1"/>
    <col min="8201" max="8205" width="45.5703125" style="64" customWidth="1"/>
    <col min="8206" max="8448" width="12.42578125" style="64"/>
    <col min="8449" max="8449" width="186.7109375" style="64" customWidth="1"/>
    <col min="8450" max="8450" width="56.42578125" style="64" customWidth="1"/>
    <col min="8451" max="8455" width="45.5703125" style="64" customWidth="1"/>
    <col min="8456" max="8456" width="54.7109375" style="64" customWidth="1"/>
    <col min="8457" max="8461" width="45.5703125" style="64" customWidth="1"/>
    <col min="8462" max="8704" width="12.42578125" style="64"/>
    <col min="8705" max="8705" width="186.7109375" style="64" customWidth="1"/>
    <col min="8706" max="8706" width="56.42578125" style="64" customWidth="1"/>
    <col min="8707" max="8711" width="45.5703125" style="64" customWidth="1"/>
    <col min="8712" max="8712" width="54.7109375" style="64" customWidth="1"/>
    <col min="8713" max="8717" width="45.5703125" style="64" customWidth="1"/>
    <col min="8718" max="8960" width="12.42578125" style="64"/>
    <col min="8961" max="8961" width="186.7109375" style="64" customWidth="1"/>
    <col min="8962" max="8962" width="56.42578125" style="64" customWidth="1"/>
    <col min="8963" max="8967" width="45.5703125" style="64" customWidth="1"/>
    <col min="8968" max="8968" width="54.7109375" style="64" customWidth="1"/>
    <col min="8969" max="8973" width="45.5703125" style="64" customWidth="1"/>
    <col min="8974" max="9216" width="12.42578125" style="64"/>
    <col min="9217" max="9217" width="186.7109375" style="64" customWidth="1"/>
    <col min="9218" max="9218" width="56.42578125" style="64" customWidth="1"/>
    <col min="9219" max="9223" width="45.5703125" style="64" customWidth="1"/>
    <col min="9224" max="9224" width="54.7109375" style="64" customWidth="1"/>
    <col min="9225" max="9229" width="45.5703125" style="64" customWidth="1"/>
    <col min="9230" max="9472" width="12.42578125" style="64"/>
    <col min="9473" max="9473" width="186.7109375" style="64" customWidth="1"/>
    <col min="9474" max="9474" width="56.42578125" style="64" customWidth="1"/>
    <col min="9475" max="9479" width="45.5703125" style="64" customWidth="1"/>
    <col min="9480" max="9480" width="54.7109375" style="64" customWidth="1"/>
    <col min="9481" max="9485" width="45.5703125" style="64" customWidth="1"/>
    <col min="9486" max="9728" width="12.42578125" style="64"/>
    <col min="9729" max="9729" width="186.7109375" style="64" customWidth="1"/>
    <col min="9730" max="9730" width="56.42578125" style="64" customWidth="1"/>
    <col min="9731" max="9735" width="45.5703125" style="64" customWidth="1"/>
    <col min="9736" max="9736" width="54.7109375" style="64" customWidth="1"/>
    <col min="9737" max="9741" width="45.5703125" style="64" customWidth="1"/>
    <col min="9742" max="9984" width="12.42578125" style="64"/>
    <col min="9985" max="9985" width="186.7109375" style="64" customWidth="1"/>
    <col min="9986" max="9986" width="56.42578125" style="64" customWidth="1"/>
    <col min="9987" max="9991" width="45.5703125" style="64" customWidth="1"/>
    <col min="9992" max="9992" width="54.7109375" style="64" customWidth="1"/>
    <col min="9993" max="9997" width="45.5703125" style="64" customWidth="1"/>
    <col min="9998" max="10240" width="12.42578125" style="64"/>
    <col min="10241" max="10241" width="186.7109375" style="64" customWidth="1"/>
    <col min="10242" max="10242" width="56.42578125" style="64" customWidth="1"/>
    <col min="10243" max="10247" width="45.5703125" style="64" customWidth="1"/>
    <col min="10248" max="10248" width="54.7109375" style="64" customWidth="1"/>
    <col min="10249" max="10253" width="45.5703125" style="64" customWidth="1"/>
    <col min="10254" max="10496" width="12.42578125" style="64"/>
    <col min="10497" max="10497" width="186.7109375" style="64" customWidth="1"/>
    <col min="10498" max="10498" width="56.42578125" style="64" customWidth="1"/>
    <col min="10499" max="10503" width="45.5703125" style="64" customWidth="1"/>
    <col min="10504" max="10504" width="54.7109375" style="64" customWidth="1"/>
    <col min="10505" max="10509" width="45.5703125" style="64" customWidth="1"/>
    <col min="10510" max="10752" width="12.42578125" style="64"/>
    <col min="10753" max="10753" width="186.7109375" style="64" customWidth="1"/>
    <col min="10754" max="10754" width="56.42578125" style="64" customWidth="1"/>
    <col min="10755" max="10759" width="45.5703125" style="64" customWidth="1"/>
    <col min="10760" max="10760" width="54.7109375" style="64" customWidth="1"/>
    <col min="10761" max="10765" width="45.5703125" style="64" customWidth="1"/>
    <col min="10766" max="11008" width="12.42578125" style="64"/>
    <col min="11009" max="11009" width="186.7109375" style="64" customWidth="1"/>
    <col min="11010" max="11010" width="56.42578125" style="64" customWidth="1"/>
    <col min="11011" max="11015" width="45.5703125" style="64" customWidth="1"/>
    <col min="11016" max="11016" width="54.7109375" style="64" customWidth="1"/>
    <col min="11017" max="11021" width="45.5703125" style="64" customWidth="1"/>
    <col min="11022" max="11264" width="12.42578125" style="64"/>
    <col min="11265" max="11265" width="186.7109375" style="64" customWidth="1"/>
    <col min="11266" max="11266" width="56.42578125" style="64" customWidth="1"/>
    <col min="11267" max="11271" width="45.5703125" style="64" customWidth="1"/>
    <col min="11272" max="11272" width="54.7109375" style="64" customWidth="1"/>
    <col min="11273" max="11277" width="45.5703125" style="64" customWidth="1"/>
    <col min="11278" max="11520" width="12.42578125" style="64"/>
    <col min="11521" max="11521" width="186.7109375" style="64" customWidth="1"/>
    <col min="11522" max="11522" width="56.42578125" style="64" customWidth="1"/>
    <col min="11523" max="11527" width="45.5703125" style="64" customWidth="1"/>
    <col min="11528" max="11528" width="54.7109375" style="64" customWidth="1"/>
    <col min="11529" max="11533" width="45.5703125" style="64" customWidth="1"/>
    <col min="11534" max="11776" width="12.42578125" style="64"/>
    <col min="11777" max="11777" width="186.7109375" style="64" customWidth="1"/>
    <col min="11778" max="11778" width="56.42578125" style="64" customWidth="1"/>
    <col min="11779" max="11783" width="45.5703125" style="64" customWidth="1"/>
    <col min="11784" max="11784" width="54.7109375" style="64" customWidth="1"/>
    <col min="11785" max="11789" width="45.5703125" style="64" customWidth="1"/>
    <col min="11790" max="12032" width="12.42578125" style="64"/>
    <col min="12033" max="12033" width="186.7109375" style="64" customWidth="1"/>
    <col min="12034" max="12034" width="56.42578125" style="64" customWidth="1"/>
    <col min="12035" max="12039" width="45.5703125" style="64" customWidth="1"/>
    <col min="12040" max="12040" width="54.7109375" style="64" customWidth="1"/>
    <col min="12041" max="12045" width="45.5703125" style="64" customWidth="1"/>
    <col min="12046" max="12288" width="12.42578125" style="64"/>
    <col min="12289" max="12289" width="186.7109375" style="64" customWidth="1"/>
    <col min="12290" max="12290" width="56.42578125" style="64" customWidth="1"/>
    <col min="12291" max="12295" width="45.5703125" style="64" customWidth="1"/>
    <col min="12296" max="12296" width="54.7109375" style="64" customWidth="1"/>
    <col min="12297" max="12301" width="45.5703125" style="64" customWidth="1"/>
    <col min="12302" max="12544" width="12.42578125" style="64"/>
    <col min="12545" max="12545" width="186.7109375" style="64" customWidth="1"/>
    <col min="12546" max="12546" width="56.42578125" style="64" customWidth="1"/>
    <col min="12547" max="12551" width="45.5703125" style="64" customWidth="1"/>
    <col min="12552" max="12552" width="54.7109375" style="64" customWidth="1"/>
    <col min="12553" max="12557" width="45.5703125" style="64" customWidth="1"/>
    <col min="12558" max="12800" width="12.42578125" style="64"/>
    <col min="12801" max="12801" width="186.7109375" style="64" customWidth="1"/>
    <col min="12802" max="12802" width="56.42578125" style="64" customWidth="1"/>
    <col min="12803" max="12807" width="45.5703125" style="64" customWidth="1"/>
    <col min="12808" max="12808" width="54.7109375" style="64" customWidth="1"/>
    <col min="12809" max="12813" width="45.5703125" style="64" customWidth="1"/>
    <col min="12814" max="13056" width="12.42578125" style="64"/>
    <col min="13057" max="13057" width="186.7109375" style="64" customWidth="1"/>
    <col min="13058" max="13058" width="56.42578125" style="64" customWidth="1"/>
    <col min="13059" max="13063" width="45.5703125" style="64" customWidth="1"/>
    <col min="13064" max="13064" width="54.7109375" style="64" customWidth="1"/>
    <col min="13065" max="13069" width="45.5703125" style="64" customWidth="1"/>
    <col min="13070" max="13312" width="12.42578125" style="64"/>
    <col min="13313" max="13313" width="186.7109375" style="64" customWidth="1"/>
    <col min="13314" max="13314" width="56.42578125" style="64" customWidth="1"/>
    <col min="13315" max="13319" width="45.5703125" style="64" customWidth="1"/>
    <col min="13320" max="13320" width="54.7109375" style="64" customWidth="1"/>
    <col min="13321" max="13325" width="45.5703125" style="64" customWidth="1"/>
    <col min="13326" max="13568" width="12.42578125" style="64"/>
    <col min="13569" max="13569" width="186.7109375" style="64" customWidth="1"/>
    <col min="13570" max="13570" width="56.42578125" style="64" customWidth="1"/>
    <col min="13571" max="13575" width="45.5703125" style="64" customWidth="1"/>
    <col min="13576" max="13576" width="54.7109375" style="64" customWidth="1"/>
    <col min="13577" max="13581" width="45.5703125" style="64" customWidth="1"/>
    <col min="13582" max="13824" width="12.42578125" style="64"/>
    <col min="13825" max="13825" width="186.7109375" style="64" customWidth="1"/>
    <col min="13826" max="13826" width="56.42578125" style="64" customWidth="1"/>
    <col min="13827" max="13831" width="45.5703125" style="64" customWidth="1"/>
    <col min="13832" max="13832" width="54.7109375" style="64" customWidth="1"/>
    <col min="13833" max="13837" width="45.5703125" style="64" customWidth="1"/>
    <col min="13838" max="14080" width="12.42578125" style="64"/>
    <col min="14081" max="14081" width="186.7109375" style="64" customWidth="1"/>
    <col min="14082" max="14082" width="56.42578125" style="64" customWidth="1"/>
    <col min="14083" max="14087" width="45.5703125" style="64" customWidth="1"/>
    <col min="14088" max="14088" width="54.7109375" style="64" customWidth="1"/>
    <col min="14089" max="14093" width="45.5703125" style="64" customWidth="1"/>
    <col min="14094" max="14336" width="12.42578125" style="64"/>
    <col min="14337" max="14337" width="186.7109375" style="64" customWidth="1"/>
    <col min="14338" max="14338" width="56.42578125" style="64" customWidth="1"/>
    <col min="14339" max="14343" width="45.5703125" style="64" customWidth="1"/>
    <col min="14344" max="14344" width="54.7109375" style="64" customWidth="1"/>
    <col min="14345" max="14349" width="45.5703125" style="64" customWidth="1"/>
    <col min="14350" max="14592" width="12.42578125" style="64"/>
    <col min="14593" max="14593" width="186.7109375" style="64" customWidth="1"/>
    <col min="14594" max="14594" width="56.42578125" style="64" customWidth="1"/>
    <col min="14595" max="14599" width="45.5703125" style="64" customWidth="1"/>
    <col min="14600" max="14600" width="54.7109375" style="64" customWidth="1"/>
    <col min="14601" max="14605" width="45.5703125" style="64" customWidth="1"/>
    <col min="14606" max="14848" width="12.42578125" style="64"/>
    <col min="14849" max="14849" width="186.7109375" style="64" customWidth="1"/>
    <col min="14850" max="14850" width="56.42578125" style="64" customWidth="1"/>
    <col min="14851" max="14855" width="45.5703125" style="64" customWidth="1"/>
    <col min="14856" max="14856" width="54.7109375" style="64" customWidth="1"/>
    <col min="14857" max="14861" width="45.5703125" style="64" customWidth="1"/>
    <col min="14862" max="15104" width="12.42578125" style="64"/>
    <col min="15105" max="15105" width="186.7109375" style="64" customWidth="1"/>
    <col min="15106" max="15106" width="56.42578125" style="64" customWidth="1"/>
    <col min="15107" max="15111" width="45.5703125" style="64" customWidth="1"/>
    <col min="15112" max="15112" width="54.7109375" style="64" customWidth="1"/>
    <col min="15113" max="15117" width="45.5703125" style="64" customWidth="1"/>
    <col min="15118" max="15360" width="12.42578125" style="64"/>
    <col min="15361" max="15361" width="186.7109375" style="64" customWidth="1"/>
    <col min="15362" max="15362" width="56.42578125" style="64" customWidth="1"/>
    <col min="15363" max="15367" width="45.5703125" style="64" customWidth="1"/>
    <col min="15368" max="15368" width="54.7109375" style="64" customWidth="1"/>
    <col min="15369" max="15373" width="45.5703125" style="64" customWidth="1"/>
    <col min="15374" max="15616" width="12.42578125" style="64"/>
    <col min="15617" max="15617" width="186.7109375" style="64" customWidth="1"/>
    <col min="15618" max="15618" width="56.42578125" style="64" customWidth="1"/>
    <col min="15619" max="15623" width="45.5703125" style="64" customWidth="1"/>
    <col min="15624" max="15624" width="54.7109375" style="64" customWidth="1"/>
    <col min="15625" max="15629" width="45.5703125" style="64" customWidth="1"/>
    <col min="15630" max="15872" width="12.42578125" style="64"/>
    <col min="15873" max="15873" width="186.7109375" style="64" customWidth="1"/>
    <col min="15874" max="15874" width="56.42578125" style="64" customWidth="1"/>
    <col min="15875" max="15879" width="45.5703125" style="64" customWidth="1"/>
    <col min="15880" max="15880" width="54.7109375" style="64" customWidth="1"/>
    <col min="15881" max="15885" width="45.5703125" style="64" customWidth="1"/>
    <col min="15886" max="16128" width="12.42578125" style="64"/>
    <col min="16129" max="16129" width="186.7109375" style="64" customWidth="1"/>
    <col min="16130" max="16130" width="56.42578125" style="64" customWidth="1"/>
    <col min="16131" max="16135" width="45.5703125" style="64" customWidth="1"/>
    <col min="16136" max="16136" width="54.7109375" style="64" customWidth="1"/>
    <col min="16137" max="16141" width="45.5703125" style="64" customWidth="1"/>
    <col min="16142" max="16384" width="12.42578125" style="64"/>
  </cols>
  <sheetData>
    <row r="1" spans="1:17" s="135" customFormat="1" ht="19.5" customHeight="1" thickBot="1" x14ac:dyDescent="0.3">
      <c r="A1" s="113" t="s">
        <v>0</v>
      </c>
      <c r="B1" s="129"/>
      <c r="C1" s="113"/>
      <c r="D1" s="129"/>
      <c r="E1" s="130"/>
      <c r="F1" s="119"/>
      <c r="G1" s="130"/>
      <c r="H1" s="119"/>
      <c r="I1" s="131"/>
      <c r="J1" s="119" t="s">
        <v>1</v>
      </c>
      <c r="K1" s="132" t="s">
        <v>95</v>
      </c>
      <c r="L1" s="133"/>
      <c r="M1" s="132"/>
      <c r="N1" s="134"/>
      <c r="O1" s="134"/>
      <c r="P1" s="134"/>
      <c r="Q1" s="134"/>
    </row>
    <row r="2" spans="1:17" s="135" customFormat="1" ht="19.5" customHeight="1" thickBot="1" x14ac:dyDescent="0.3">
      <c r="A2" s="113" t="s">
        <v>2</v>
      </c>
      <c r="B2" s="129"/>
      <c r="C2" s="113"/>
      <c r="D2" s="129"/>
      <c r="E2" s="113"/>
      <c r="F2" s="129"/>
      <c r="G2" s="113"/>
      <c r="H2" s="129"/>
      <c r="I2" s="113"/>
      <c r="J2" s="129"/>
      <c r="K2" s="113"/>
      <c r="L2" s="129"/>
      <c r="M2" s="130"/>
      <c r="O2" s="148" t="s">
        <v>176</v>
      </c>
    </row>
    <row r="3" spans="1:17" s="135" customFormat="1" ht="19.5" customHeight="1" thickBot="1" x14ac:dyDescent="0.3">
      <c r="A3" s="124" t="s">
        <v>3</v>
      </c>
      <c r="B3" s="136"/>
      <c r="C3" s="124"/>
      <c r="D3" s="136"/>
      <c r="E3" s="124"/>
      <c r="F3" s="136"/>
      <c r="G3" s="124"/>
      <c r="H3" s="136"/>
      <c r="I3" s="124"/>
      <c r="J3" s="136"/>
      <c r="K3" s="124"/>
      <c r="L3" s="136"/>
      <c r="M3" s="137"/>
      <c r="N3" s="134"/>
      <c r="O3" s="134"/>
      <c r="P3" s="134"/>
      <c r="Q3" s="134"/>
    </row>
    <row r="4" spans="1:17" ht="15" customHeight="1" thickTop="1" x14ac:dyDescent="0.25">
      <c r="A4" s="93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5">
      <c r="A5" s="13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s="5" customFormat="1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5">
      <c r="A7" s="13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5">
      <c r="A8" s="13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63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63"/>
    </row>
    <row r="11" spans="1:17" ht="15" customHeight="1" x14ac:dyDescent="0.25">
      <c r="A11" s="65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63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63"/>
    </row>
    <row r="13" spans="1:17" s="92" customFormat="1" ht="15" customHeight="1" x14ac:dyDescent="0.25">
      <c r="A13" s="40" t="s">
        <v>12</v>
      </c>
      <c r="B13" s="158">
        <v>20845544</v>
      </c>
      <c r="C13" s="41">
        <v>1</v>
      </c>
      <c r="D13" s="169">
        <v>0</v>
      </c>
      <c r="E13" s="42">
        <v>0</v>
      </c>
      <c r="F13" s="178">
        <f>D13+B13</f>
        <v>20845544</v>
      </c>
      <c r="G13" s="43">
        <f>IF(ISBLANK(F13),"  ",IF(F80&gt;0,F13/F80,IF(F13&gt;0,1,0)))</f>
        <v>0.14509856124814965</v>
      </c>
      <c r="H13" s="158">
        <v>27725290</v>
      </c>
      <c r="I13" s="41">
        <v>1</v>
      </c>
      <c r="J13" s="169">
        <v>0</v>
      </c>
      <c r="K13" s="42">
        <v>0</v>
      </c>
      <c r="L13" s="178">
        <f t="shared" ref="L13:L34" si="0">J13+H13</f>
        <v>27725290</v>
      </c>
      <c r="M13" s="44">
        <f>IF(ISBLANK(L13),"  ",IF(L80&gt;0,L13/L80,IF(L13&gt;0,1,0)))</f>
        <v>0.14793077658818116</v>
      </c>
      <c r="N13" s="63"/>
    </row>
    <row r="14" spans="1:17" ht="15" customHeight="1" x14ac:dyDescent="0.25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63"/>
    </row>
    <row r="15" spans="1:17" ht="15" customHeight="1" x14ac:dyDescent="0.25">
      <c r="A15" s="30" t="s">
        <v>14</v>
      </c>
      <c r="B15" s="162">
        <v>1301359</v>
      </c>
      <c r="C15" s="48">
        <v>1</v>
      </c>
      <c r="D15" s="172">
        <v>0</v>
      </c>
      <c r="E15" s="49">
        <v>0</v>
      </c>
      <c r="F15" s="180">
        <f>D15+B15</f>
        <v>1301359</v>
      </c>
      <c r="G15" s="50">
        <f>IF(ISBLANK(F15),"  ",IF(F80&gt;0,F15/F80,IF(F15&gt;0,1,0)))</f>
        <v>9.0583061093215313E-3</v>
      </c>
      <c r="H15" s="162">
        <v>1297408</v>
      </c>
      <c r="I15" s="48">
        <v>1</v>
      </c>
      <c r="J15" s="172">
        <v>0</v>
      </c>
      <c r="K15" s="49">
        <v>0</v>
      </c>
      <c r="L15" s="180">
        <f t="shared" si="0"/>
        <v>1297408</v>
      </c>
      <c r="M15" s="50">
        <f>IF(ISBLANK(L15),"  ",IF(L80&gt;0,L15/L80,IF(L15&gt;0,1,0)))</f>
        <v>6.9224369877364288E-3</v>
      </c>
      <c r="N15" s="63"/>
    </row>
    <row r="16" spans="1:17" ht="15" customHeight="1" x14ac:dyDescent="0.25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63"/>
    </row>
    <row r="17" spans="1:14" ht="15" customHeight="1" x14ac:dyDescent="0.25">
      <c r="A17" s="52" t="s">
        <v>16</v>
      </c>
      <c r="B17" s="197">
        <v>1089807</v>
      </c>
      <c r="C17" s="45">
        <v>1</v>
      </c>
      <c r="D17" s="172">
        <v>0</v>
      </c>
      <c r="E17" s="42">
        <v>0</v>
      </c>
      <c r="F17" s="182">
        <f t="shared" si="1"/>
        <v>1089807</v>
      </c>
      <c r="G17" s="47">
        <f>IF(ISBLANK(F17),"  ",IF(F80&gt;0,F17/F80,IF(F17&gt;0,1,0)))</f>
        <v>7.5857664227022446E-3</v>
      </c>
      <c r="H17" s="197">
        <v>1098658</v>
      </c>
      <c r="I17" s="45">
        <v>1</v>
      </c>
      <c r="J17" s="172">
        <v>0</v>
      </c>
      <c r="K17" s="46">
        <v>0</v>
      </c>
      <c r="L17" s="182">
        <f t="shared" si="0"/>
        <v>1098658</v>
      </c>
      <c r="M17" s="47">
        <f>IF(ISBLANK(L17),"  ",IF(L80&gt;0,L17/L80,IF(L17&gt;0,1,0)))</f>
        <v>5.8619885002038907E-3</v>
      </c>
      <c r="N17" s="63"/>
    </row>
    <row r="18" spans="1:14" ht="15" customHeight="1" x14ac:dyDescent="0.25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63"/>
    </row>
    <row r="19" spans="1:14" ht="15" customHeight="1" x14ac:dyDescent="0.25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63"/>
    </row>
    <row r="20" spans="1:14" ht="15" customHeight="1" x14ac:dyDescent="0.25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63"/>
    </row>
    <row r="21" spans="1:14" ht="15" customHeight="1" x14ac:dyDescent="0.25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63"/>
    </row>
    <row r="22" spans="1:14" ht="15" customHeight="1" x14ac:dyDescent="0.25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63"/>
    </row>
    <row r="23" spans="1:14" ht="15" customHeight="1" x14ac:dyDescent="0.25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63"/>
    </row>
    <row r="24" spans="1:14" ht="15" customHeight="1" x14ac:dyDescent="0.25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63"/>
    </row>
    <row r="25" spans="1:14" ht="15" customHeight="1" x14ac:dyDescent="0.25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63"/>
    </row>
    <row r="26" spans="1:14" ht="15" customHeight="1" x14ac:dyDescent="0.25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63"/>
    </row>
    <row r="27" spans="1:14" ht="15" customHeight="1" x14ac:dyDescent="0.25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63"/>
    </row>
    <row r="28" spans="1:14" ht="15" customHeight="1" x14ac:dyDescent="0.25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63"/>
    </row>
    <row r="29" spans="1:14" ht="15" customHeight="1" x14ac:dyDescent="0.25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63"/>
    </row>
    <row r="30" spans="1:14" ht="15" customHeight="1" x14ac:dyDescent="0.25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63"/>
    </row>
    <row r="31" spans="1:14" ht="15" customHeight="1" x14ac:dyDescent="0.25">
      <c r="A31" s="53" t="s">
        <v>30</v>
      </c>
      <c r="B31" s="197">
        <v>211552</v>
      </c>
      <c r="C31" s="45">
        <v>1</v>
      </c>
      <c r="D31" s="172">
        <v>0</v>
      </c>
      <c r="E31" s="42">
        <v>0</v>
      </c>
      <c r="F31" s="182">
        <f t="shared" si="1"/>
        <v>211552</v>
      </c>
      <c r="G31" s="47">
        <f>IF(ISBLANK(F31),"  ",IF(F80&gt;0,F31/F80,IF(F31&gt;0,1,0)))</f>
        <v>1.472539686619287E-3</v>
      </c>
      <c r="H31" s="197">
        <v>198750</v>
      </c>
      <c r="I31" s="45">
        <v>1</v>
      </c>
      <c r="J31" s="172">
        <v>0</v>
      </c>
      <c r="K31" s="46">
        <v>0</v>
      </c>
      <c r="L31" s="182">
        <f t="shared" si="0"/>
        <v>198750</v>
      </c>
      <c r="M31" s="47">
        <f>IF(ISBLANK(L31),"  ",IF(L80&gt;0,L31/L80,IF(L31&gt;0,1,0)))</f>
        <v>1.0604484875325381E-3</v>
      </c>
      <c r="N31" s="63"/>
    </row>
    <row r="32" spans="1:14" ht="15" customHeight="1" x14ac:dyDescent="0.25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63"/>
    </row>
    <row r="33" spans="1:14" ht="15" customHeight="1" x14ac:dyDescent="0.25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63"/>
    </row>
    <row r="34" spans="1:14" ht="15" customHeight="1" x14ac:dyDescent="0.25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63"/>
    </row>
    <row r="35" spans="1:14" ht="15" customHeight="1" x14ac:dyDescent="0.25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63"/>
    </row>
    <row r="36" spans="1:14" ht="15" customHeight="1" x14ac:dyDescent="0.25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63"/>
    </row>
    <row r="37" spans="1:14" ht="15" customHeight="1" x14ac:dyDescent="0.25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63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63"/>
    </row>
    <row r="39" spans="1:14" ht="15" customHeight="1" x14ac:dyDescent="0.25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63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63"/>
    </row>
    <row r="41" spans="1:14" ht="15" customHeight="1" x14ac:dyDescent="0.25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63"/>
    </row>
    <row r="42" spans="1:14" ht="15" customHeight="1" x14ac:dyDescent="0.25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63"/>
    </row>
    <row r="43" spans="1:14" ht="15" customHeight="1" x14ac:dyDescent="0.25">
      <c r="A43" s="55" t="s">
        <v>37</v>
      </c>
      <c r="B43" s="161">
        <v>22146903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22146903</v>
      </c>
      <c r="G43" s="61">
        <f>IF(ISBLANK(F43),"  ",IF(F80&gt;0,F43/F80,IF(F43&gt;0,1,0)))</f>
        <v>0.15415686735747119</v>
      </c>
      <c r="H43" s="161">
        <v>29022698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29022698</v>
      </c>
      <c r="M43" s="61">
        <f>IF(ISBLANK(L43),"  ",IF(L80&gt;0,L43/L80,IF(L43&gt;0,1,0)))</f>
        <v>0.15485321357591758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63"/>
    </row>
    <row r="45" spans="1:14" ht="15" customHeight="1" x14ac:dyDescent="0.25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63"/>
    </row>
    <row r="46" spans="1:14" ht="15" customHeight="1" x14ac:dyDescent="0.25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63"/>
    </row>
    <row r="47" spans="1:14" ht="15" customHeight="1" x14ac:dyDescent="0.25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63"/>
    </row>
    <row r="48" spans="1:14" ht="15" customHeight="1" x14ac:dyDescent="0.25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63"/>
    </row>
    <row r="49" spans="1:14" ht="15" customHeight="1" x14ac:dyDescent="0.25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63"/>
    </row>
    <row r="50" spans="1:14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ht="15" customHeight="1" x14ac:dyDescent="0.25">
      <c r="A51" s="227" t="s">
        <v>181</v>
      </c>
      <c r="B51" s="200"/>
      <c r="C51" s="69"/>
      <c r="D51" s="177"/>
      <c r="E51" s="62"/>
      <c r="F51" s="185">
        <f>D51+B51</f>
        <v>0</v>
      </c>
      <c r="G51" s="61">
        <f>IF(ISBLANK(F51),"  ",IF(F79&gt;0,F51/F79,IF(F51&gt;0,1,0)))</f>
        <v>0</v>
      </c>
      <c r="H51" s="200"/>
      <c r="I51" s="69"/>
      <c r="J51" s="177"/>
      <c r="K51" s="62"/>
      <c r="L51" s="185">
        <f>J51+H51</f>
        <v>0</v>
      </c>
      <c r="M51" s="61">
        <f>IF(ISBLANK(L51),"  ",IF(L79&gt;0,L51/L79,IF(L51&gt;0,1,0)))</f>
        <v>0</v>
      </c>
      <c r="N51" s="63"/>
    </row>
    <row r="52" spans="1:14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63"/>
    </row>
    <row r="54" spans="1:14" ht="15" customHeight="1" x14ac:dyDescent="0.25">
      <c r="A54" s="10" t="s">
        <v>47</v>
      </c>
      <c r="B54" s="165">
        <v>39334530.369999997</v>
      </c>
      <c r="C54" s="41">
        <v>1</v>
      </c>
      <c r="D54" s="175">
        <v>0</v>
      </c>
      <c r="E54" s="42">
        <v>0</v>
      </c>
      <c r="F54" s="186">
        <v>39334530.369999997</v>
      </c>
      <c r="G54" s="43">
        <f>IF(ISBLANK(F54),"  ",IF(F80&gt;0,F54/F80,IF(F54&gt;0,1,0)))</f>
        <v>0.2737939467570934</v>
      </c>
      <c r="H54" s="165">
        <v>45140639</v>
      </c>
      <c r="I54" s="41">
        <v>1</v>
      </c>
      <c r="J54" s="175">
        <v>0</v>
      </c>
      <c r="K54" s="42">
        <v>0</v>
      </c>
      <c r="L54" s="186">
        <f t="shared" ref="L54:L70" si="6">J54+H54</f>
        <v>45140639</v>
      </c>
      <c r="M54" s="43">
        <f>IF(ISBLANK(L54),"  ",IF(L80&gt;0,L54/L80,IF(L54&gt;0,1,0)))</f>
        <v>0.24085193637133234</v>
      </c>
      <c r="N54" s="63"/>
    </row>
    <row r="55" spans="1:14" ht="15" customHeight="1" x14ac:dyDescent="0.25">
      <c r="A55" s="30" t="s">
        <v>48</v>
      </c>
      <c r="B55" s="162">
        <v>6969.3</v>
      </c>
      <c r="C55" s="45">
        <v>1</v>
      </c>
      <c r="D55" s="172">
        <v>0</v>
      </c>
      <c r="E55" s="46">
        <v>0</v>
      </c>
      <c r="F55" s="187">
        <v>6969.3</v>
      </c>
      <c r="G55" s="47">
        <f>IF(ISBLANK(F55),"  ",IF(F80&gt;0,F55/F80,IF(F55&gt;0,1,0)))</f>
        <v>4.8510866538514393E-5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6"/>
        <v>0</v>
      </c>
      <c r="M55" s="47">
        <f>IF(ISBLANK(L55),"  ",IF(L80&gt;0,L55/L80,IF(L55&gt;0,1,0)))</f>
        <v>0</v>
      </c>
      <c r="N55" s="63"/>
    </row>
    <row r="56" spans="1:14" ht="15" customHeight="1" x14ac:dyDescent="0.25">
      <c r="A56" s="74" t="s">
        <v>49</v>
      </c>
      <c r="B56" s="201">
        <v>0</v>
      </c>
      <c r="C56" s="45">
        <v>0</v>
      </c>
      <c r="D56" s="206">
        <v>1774216.62</v>
      </c>
      <c r="E56" s="46">
        <v>1</v>
      </c>
      <c r="F56" s="188">
        <v>1774216.62</v>
      </c>
      <c r="G56" s="47">
        <f>IF(ISBLANK(F56),"  ",IF(F80&gt;0,F56/F80,IF(F56&gt;0,1,0)))</f>
        <v>1.2349703078248047E-2</v>
      </c>
      <c r="H56" s="201">
        <v>0</v>
      </c>
      <c r="I56" s="45">
        <v>0</v>
      </c>
      <c r="J56" s="206">
        <v>1850000</v>
      </c>
      <c r="K56" s="46">
        <v>1</v>
      </c>
      <c r="L56" s="188">
        <f t="shared" si="6"/>
        <v>1850000</v>
      </c>
      <c r="M56" s="47">
        <f>IF(ISBLANK(L56),"  ",IF(L80&gt;0,L56/L80,IF(L56&gt;0,1,0)))</f>
        <v>9.8708412675984677E-3</v>
      </c>
      <c r="N56" s="63"/>
    </row>
    <row r="57" spans="1:14" ht="15" customHeight="1" x14ac:dyDescent="0.25">
      <c r="A57" s="74" t="s">
        <v>50</v>
      </c>
      <c r="B57" s="201">
        <v>761979.04</v>
      </c>
      <c r="C57" s="45">
        <v>1</v>
      </c>
      <c r="D57" s="206">
        <v>0</v>
      </c>
      <c r="E57" s="46">
        <v>0</v>
      </c>
      <c r="F57" s="188">
        <v>761979.04</v>
      </c>
      <c r="G57" s="47">
        <f>IF(ISBLANK(F57),"  ",IF(F80&gt;0,F57/F80,IF(F57&gt;0,1,0)))</f>
        <v>5.3038703334029706E-3</v>
      </c>
      <c r="H57" s="201">
        <v>857038</v>
      </c>
      <c r="I57" s="45">
        <v>1</v>
      </c>
      <c r="J57" s="206">
        <v>0</v>
      </c>
      <c r="K57" s="46">
        <v>0</v>
      </c>
      <c r="L57" s="188">
        <f t="shared" si="6"/>
        <v>857038</v>
      </c>
      <c r="M57" s="47">
        <f>IF(ISBLANK(L57),"  ",IF(L80&gt;0,L57/L80,IF(L57&gt;0,1,0)))</f>
        <v>4.5728032747567871E-3</v>
      </c>
      <c r="N57" s="63"/>
    </row>
    <row r="58" spans="1:14" ht="15" customHeight="1" x14ac:dyDescent="0.25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6"/>
        <v>0</v>
      </c>
      <c r="M58" s="47">
        <f>IF(ISBLANK(L58),"  ",IF(L80&gt;0,L58/L80,IF(L58&gt;0,1,0)))</f>
        <v>0</v>
      </c>
      <c r="N58" s="63"/>
    </row>
    <row r="59" spans="1:14" ht="15" customHeight="1" x14ac:dyDescent="0.25">
      <c r="A59" s="30" t="s">
        <v>52</v>
      </c>
      <c r="B59" s="162">
        <v>2445678.37</v>
      </c>
      <c r="C59" s="45">
        <v>0.30494913760133641</v>
      </c>
      <c r="D59" s="172">
        <v>5574276.6600000001</v>
      </c>
      <c r="E59" s="46">
        <v>1.8113850526230959</v>
      </c>
      <c r="F59" s="187">
        <v>8019955.0300000003</v>
      </c>
      <c r="G59" s="47">
        <f>IF(ISBLANK(F59),"  ",IF(F80&gt;0,F59/F80,IF(F59&gt;0,1,0)))</f>
        <v>5.5824109753521471E-2</v>
      </c>
      <c r="H59" s="162">
        <v>3077356</v>
      </c>
      <c r="I59" s="45">
        <v>0.34471079679134559</v>
      </c>
      <c r="J59" s="172">
        <v>5850000</v>
      </c>
      <c r="K59" s="46">
        <v>0.65528920320865436</v>
      </c>
      <c r="L59" s="187">
        <f t="shared" si="6"/>
        <v>8927356</v>
      </c>
      <c r="M59" s="47">
        <f>IF(ISBLANK(L59),"  ",IF(L80&gt;0,L59/L80,IF(L59&gt;0,1,0)))</f>
        <v>4.7632710278563667E-2</v>
      </c>
      <c r="N59" s="63"/>
    </row>
    <row r="60" spans="1:14" ht="15" customHeight="1" x14ac:dyDescent="0.25">
      <c r="A60" s="70" t="s">
        <v>53</v>
      </c>
      <c r="B60" s="202">
        <v>42549157.079999998</v>
      </c>
      <c r="C60" s="69">
        <v>0.85272867104999284</v>
      </c>
      <c r="D60" s="176">
        <v>7348493.2800000003</v>
      </c>
      <c r="E60" s="62">
        <v>0.14973995595683043</v>
      </c>
      <c r="F60" s="189">
        <v>49897650.359999999</v>
      </c>
      <c r="G60" s="61">
        <f>IF(ISBLANK(F60),"  ",IF(F80&gt;0,F60/F80,IF(F60&gt;0,1,0)))</f>
        <v>0.34732014078880441</v>
      </c>
      <c r="H60" s="202">
        <v>49075033</v>
      </c>
      <c r="I60" s="69">
        <v>0.86437700529385864</v>
      </c>
      <c r="J60" s="176">
        <v>7700000</v>
      </c>
      <c r="K60" s="62">
        <v>0.13562299470614134</v>
      </c>
      <c r="L60" s="187">
        <f t="shared" si="6"/>
        <v>56775033</v>
      </c>
      <c r="M60" s="61">
        <f>IF(ISBLANK(L60),"  ",IF(L80&gt;0,L60/L80,IF(L60&gt;0,1,0)))</f>
        <v>0.30292829119225129</v>
      </c>
      <c r="N60" s="63"/>
    </row>
    <row r="61" spans="1:14" ht="15" customHeight="1" x14ac:dyDescent="0.25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6"/>
        <v>0</v>
      </c>
      <c r="M61" s="47">
        <f>IF(ISBLANK(L61),"  ",IF(L80&gt;0,L61/L80,IF(L61&gt;0,1,0)))</f>
        <v>0</v>
      </c>
      <c r="N61" s="63"/>
    </row>
    <row r="62" spans="1:14" ht="15" customHeight="1" x14ac:dyDescent="0.25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6"/>
        <v>0</v>
      </c>
      <c r="M62" s="47">
        <f>IF(ISBLANK(L62),"  ",IF(L80&gt;0,L62/L80,IF(L62&gt;0,1,0)))</f>
        <v>0</v>
      </c>
      <c r="N62" s="63"/>
    </row>
    <row r="63" spans="1:14" ht="15" customHeight="1" x14ac:dyDescent="0.25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6"/>
        <v>0</v>
      </c>
      <c r="M63" s="47">
        <f>IF(ISBLANK(L63),"  ",IF(L80&gt;0,L63/L80,IF(L63&gt;0,1,0)))</f>
        <v>0</v>
      </c>
      <c r="N63" s="63"/>
    </row>
    <row r="64" spans="1:14" ht="15" customHeight="1" x14ac:dyDescent="0.25">
      <c r="A64" s="67" t="s">
        <v>57</v>
      </c>
      <c r="B64" s="160">
        <v>0</v>
      </c>
      <c r="C64" s="45">
        <v>0</v>
      </c>
      <c r="D64" s="171">
        <v>5270463.33</v>
      </c>
      <c r="E64" s="46">
        <v>1</v>
      </c>
      <c r="F64" s="183">
        <v>5270463.33</v>
      </c>
      <c r="G64" s="47">
        <f>IF(ISBLANK(F64),"  ",IF(F80&gt;0,F64/F80,IF(F64&gt;0,1,0)))</f>
        <v>3.6685857001099699E-2</v>
      </c>
      <c r="H64" s="160">
        <v>0</v>
      </c>
      <c r="I64" s="45">
        <v>0</v>
      </c>
      <c r="J64" s="171">
        <v>3442627.75</v>
      </c>
      <c r="K64" s="46">
        <v>1</v>
      </c>
      <c r="L64" s="183">
        <f t="shared" si="6"/>
        <v>3442627.75</v>
      </c>
      <c r="M64" s="47">
        <f>IF(ISBLANK(L64),"  ",IF(L80&gt;0,L64/L80,IF(L64&gt;0,1,0)))</f>
        <v>1.8368449764151168E-2</v>
      </c>
      <c r="N64" s="63"/>
    </row>
    <row r="65" spans="1:14" ht="15" customHeight="1" x14ac:dyDescent="0.25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6"/>
        <v>0</v>
      </c>
      <c r="M65" s="47">
        <f>IF(ISBLANK(L65),"  ",IF(L80&gt;0,L65/L80,IF(L65&gt;0,1,0)))</f>
        <v>0</v>
      </c>
      <c r="N65" s="63"/>
    </row>
    <row r="66" spans="1:14" ht="15" customHeight="1" x14ac:dyDescent="0.25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6"/>
        <v>0</v>
      </c>
      <c r="M66" s="47">
        <f>IF(ISBLANK(L66),"  ",IF(L80&gt;0,L66/L80,IF(L66&gt;0,1,0)))</f>
        <v>0</v>
      </c>
      <c r="N66" s="63"/>
    </row>
    <row r="67" spans="1:14" ht="15" customHeight="1" x14ac:dyDescent="0.25">
      <c r="A67" s="77" t="s">
        <v>60</v>
      </c>
      <c r="B67" s="197">
        <v>0</v>
      </c>
      <c r="C67" s="45">
        <v>0</v>
      </c>
      <c r="D67" s="172">
        <v>889567.02</v>
      </c>
      <c r="E67" s="46">
        <v>1</v>
      </c>
      <c r="F67" s="182">
        <v>889567.02</v>
      </c>
      <c r="G67" s="47">
        <f>IF(ISBLANK(F67),"  ",IF(F80&gt;0,F67/F80,IF(F67&gt;0,1,0)))</f>
        <v>6.1919657618819627E-3</v>
      </c>
      <c r="H67" s="197">
        <v>0</v>
      </c>
      <c r="I67" s="45">
        <v>0</v>
      </c>
      <c r="J67" s="172">
        <v>1050000</v>
      </c>
      <c r="K67" s="46">
        <v>1</v>
      </c>
      <c r="L67" s="182">
        <f t="shared" si="6"/>
        <v>1050000</v>
      </c>
      <c r="M67" s="47">
        <f>IF(ISBLANK(L67),"  ",IF(L80&gt;0,L67/L80,IF(L67&gt;0,1,0)))</f>
        <v>5.6023693680964277E-3</v>
      </c>
      <c r="N67" s="63"/>
    </row>
    <row r="68" spans="1:14" ht="15" customHeight="1" x14ac:dyDescent="0.25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6"/>
        <v>0</v>
      </c>
      <c r="M68" s="47">
        <f>IF(ISBLANK(L68),"  ",IF(L80&gt;0,L68/L80,IF(L68&gt;0,1,0)))</f>
        <v>0</v>
      </c>
      <c r="N68" s="63"/>
    </row>
    <row r="69" spans="1:14" ht="15" customHeight="1" x14ac:dyDescent="0.25">
      <c r="A69" s="68" t="s">
        <v>62</v>
      </c>
      <c r="B69" s="197">
        <v>0</v>
      </c>
      <c r="C69" s="45">
        <v>0</v>
      </c>
      <c r="D69" s="172">
        <v>1831368.14</v>
      </c>
      <c r="E69" s="46">
        <v>1</v>
      </c>
      <c r="F69" s="182">
        <v>1831368.14</v>
      </c>
      <c r="G69" s="47">
        <f>IF(ISBLANK(F69),"  ",IF(F80&gt;0,F69/F80,IF(F69&gt;0,1,0)))</f>
        <v>1.2747514875586835E-2</v>
      </c>
      <c r="H69" s="197">
        <v>0</v>
      </c>
      <c r="I69" s="45">
        <v>0</v>
      </c>
      <c r="J69" s="172">
        <v>2202358.64</v>
      </c>
      <c r="K69" s="46">
        <v>1</v>
      </c>
      <c r="L69" s="182">
        <f t="shared" si="6"/>
        <v>2202358.64</v>
      </c>
      <c r="M69" s="47">
        <f>IF(ISBLANK(L69),"  ",IF(L80&gt;0,L69/L80,IF(L69&gt;0,1,0)))</f>
        <v>1.1750882459331913E-2</v>
      </c>
      <c r="N69" s="63"/>
    </row>
    <row r="70" spans="1:14" ht="15" customHeight="1" x14ac:dyDescent="0.25">
      <c r="A70" s="67" t="s">
        <v>63</v>
      </c>
      <c r="B70" s="197">
        <v>678660.3</v>
      </c>
      <c r="C70" s="45">
        <v>1</v>
      </c>
      <c r="D70" s="172">
        <v>0</v>
      </c>
      <c r="E70" s="46">
        <v>0</v>
      </c>
      <c r="F70" s="182">
        <v>678660.3</v>
      </c>
      <c r="G70" s="47">
        <f>IF(ISBLANK(F70),"  ",IF(F80&gt;0,F70/F80,IF(F70&gt;0,1,0)))</f>
        <v>4.7239176442810818E-3</v>
      </c>
      <c r="H70" s="197">
        <v>924967</v>
      </c>
      <c r="I70" s="45">
        <v>1</v>
      </c>
      <c r="J70" s="172">
        <v>0</v>
      </c>
      <c r="K70" s="46">
        <v>0</v>
      </c>
      <c r="L70" s="182">
        <f t="shared" si="6"/>
        <v>924967</v>
      </c>
      <c r="M70" s="47">
        <f>IF(ISBLANK(L70),"  ",IF(L80&gt;0,L70/L80,IF(L70&gt;0,1,0)))</f>
        <v>4.9352445593333792E-3</v>
      </c>
      <c r="N70" s="63"/>
    </row>
    <row r="71" spans="1:14" ht="15" customHeight="1" x14ac:dyDescent="0.25">
      <c r="A71" s="78" t="s">
        <v>64</v>
      </c>
      <c r="B71" s="166">
        <v>43227817.379999995</v>
      </c>
      <c r="C71" s="69">
        <v>0.73808277645430143</v>
      </c>
      <c r="D71" s="176">
        <v>15339891.77</v>
      </c>
      <c r="E71" s="62">
        <v>0.3067978354</v>
      </c>
      <c r="F71" s="166">
        <v>58567709.149999999</v>
      </c>
      <c r="G71" s="61">
        <f>IF(ISBLANK(F71),"  ",IF(F80&gt;0,F71/F80,IF(F71&gt;0,1,0)))</f>
        <v>0.40766939607165398</v>
      </c>
      <c r="H71" s="166">
        <v>50000000</v>
      </c>
      <c r="I71" s="69">
        <v>0.77645796362439456</v>
      </c>
      <c r="J71" s="176">
        <v>14394986.390000001</v>
      </c>
      <c r="K71" s="62">
        <v>0.22354203637560549</v>
      </c>
      <c r="L71" s="166">
        <f>L70+L69+L68+L67+L66+L65+L64+L63+L62+L61+L60</f>
        <v>64394986.390000001</v>
      </c>
      <c r="M71" s="61">
        <f>IF(ISBLANK(L71),"  ",IF(L80&gt;0,L71/L80,IF(L71&gt;0,1,0)))</f>
        <v>0.34358523734316415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5">
      <c r="A73" s="95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5">
      <c r="A74" s="65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5">
      <c r="A76" s="68" t="s">
        <v>69</v>
      </c>
      <c r="B76" s="196">
        <v>0</v>
      </c>
      <c r="C76" s="41">
        <v>0</v>
      </c>
      <c r="D76" s="175">
        <v>34463881.530000001</v>
      </c>
      <c r="E76" s="42">
        <v>1</v>
      </c>
      <c r="F76" s="181">
        <v>34463881.530000001</v>
      </c>
      <c r="G76" s="43">
        <f>IF(ISBLANK(F76),"  ",IF(F80&gt;0,F76/F80,IF(F76&gt;0,1,0)))</f>
        <v>0.23989105897306778</v>
      </c>
      <c r="H76" s="196">
        <v>0</v>
      </c>
      <c r="I76" s="41">
        <v>0</v>
      </c>
      <c r="J76" s="175">
        <v>36500000</v>
      </c>
      <c r="K76" s="42">
        <v>1</v>
      </c>
      <c r="L76" s="181">
        <f>J76+H76</f>
        <v>36500000</v>
      </c>
      <c r="M76" s="43">
        <f>IF(ISBLANK(L76),"  ",IF(L80&gt;0,L76/L80,IF(L76&gt;0,1,0)))</f>
        <v>0.19474903041478059</v>
      </c>
    </row>
    <row r="77" spans="1:14" ht="15" customHeight="1" x14ac:dyDescent="0.25">
      <c r="A77" s="30" t="s">
        <v>70</v>
      </c>
      <c r="B77" s="197">
        <v>0</v>
      </c>
      <c r="C77" s="45">
        <v>0</v>
      </c>
      <c r="D77" s="172">
        <v>28486225.120000001</v>
      </c>
      <c r="E77" s="46">
        <v>1</v>
      </c>
      <c r="F77" s="182">
        <v>28486225.120000001</v>
      </c>
      <c r="G77" s="47">
        <f>IF(ISBLANK(F77),"  ",IF(F80&gt;0,F77/F80,IF(F77&gt;0,1,0)))</f>
        <v>0.19828267759780699</v>
      </c>
      <c r="H77" s="197">
        <v>0</v>
      </c>
      <c r="I77" s="45">
        <v>0</v>
      </c>
      <c r="J77" s="172">
        <v>57503017.640000001</v>
      </c>
      <c r="K77" s="46">
        <v>1</v>
      </c>
      <c r="L77" s="182">
        <f>J77+H77</f>
        <v>57503017.640000001</v>
      </c>
      <c r="M77" s="47">
        <f>IF(ISBLANK(L77),"  ",IF(L80&gt;0,L77/L80,IF(L77&gt;0,1,0)))</f>
        <v>0.30681251866613768</v>
      </c>
    </row>
    <row r="78" spans="1:14" ht="15" customHeight="1" x14ac:dyDescent="0.25">
      <c r="A78" s="65" t="s">
        <v>71</v>
      </c>
      <c r="B78" s="167">
        <v>0</v>
      </c>
      <c r="C78" s="69">
        <v>0</v>
      </c>
      <c r="D78" s="177">
        <v>62950106.650000006</v>
      </c>
      <c r="E78" s="62">
        <v>1</v>
      </c>
      <c r="F78" s="191">
        <v>62950106.650000006</v>
      </c>
      <c r="G78" s="61">
        <f>IF(ISBLANK(F78),"  ",IF(F80&gt;0,F78/F80,IF(F78&gt;0,1,0)))</f>
        <v>0.43817373657087477</v>
      </c>
      <c r="H78" s="167">
        <v>0</v>
      </c>
      <c r="I78" s="69">
        <v>0</v>
      </c>
      <c r="J78" s="177">
        <v>94003017.640000001</v>
      </c>
      <c r="K78" s="62">
        <v>1</v>
      </c>
      <c r="L78" s="191">
        <f>L77+L76+L75+L74+L73</f>
        <v>94003017.640000001</v>
      </c>
      <c r="M78" s="61">
        <f>IF(ISBLANK(L78),"  ",IF(L80&gt;0,L78/L80,IF(L78&gt;0,1,0)))</f>
        <v>0.50156154908091821</v>
      </c>
    </row>
    <row r="79" spans="1:14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v>0</v>
      </c>
      <c r="G79" s="61">
        <f>IF(ISBLANK(F79),"  ",IF(F80&gt;0,F79/F80,IF(F79&gt;0,1,0)))</f>
        <v>0</v>
      </c>
      <c r="H79" s="167"/>
      <c r="I79" s="69" t="s">
        <v>10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ht="15" customHeight="1" thickBot="1" x14ac:dyDescent="0.3">
      <c r="A80" s="81" t="s">
        <v>73</v>
      </c>
      <c r="B80" s="168">
        <v>65374720.379999995</v>
      </c>
      <c r="C80" s="82">
        <v>0.45505062708548588</v>
      </c>
      <c r="D80" s="168">
        <v>78289998.420000002</v>
      </c>
      <c r="E80" s="83">
        <v>0.54494937291451406</v>
      </c>
      <c r="F80" s="168">
        <v>143664718.80000001</v>
      </c>
      <c r="G80" s="84">
        <f>IF(ISBLANK(F80),"  ",IF(F80&gt;0,F80/F80,IF(F80&gt;0,1,0)))</f>
        <v>1</v>
      </c>
      <c r="H80" s="168">
        <v>79022698</v>
      </c>
      <c r="I80" s="82">
        <v>0.42163270729479507</v>
      </c>
      <c r="J80" s="168">
        <v>108398004.03</v>
      </c>
      <c r="K80" s="83">
        <v>0.57836729270520493</v>
      </c>
      <c r="L80" s="168">
        <f>L78+L71+L50+L43+L52+L51+L79</f>
        <v>187420702.03</v>
      </c>
      <c r="M80" s="84">
        <f>IF(ISBLANK(L80),"  ",IF(L80&gt;0,L80/L80,IF(L80&gt;0,1,0)))</f>
        <v>1</v>
      </c>
    </row>
    <row r="81" spans="1:13" ht="15.75" thickTop="1" x14ac:dyDescent="0.25">
      <c r="A81" s="96"/>
      <c r="B81" s="90"/>
      <c r="C81" s="91"/>
      <c r="D81" s="90"/>
      <c r="E81" s="91"/>
      <c r="F81" s="90"/>
      <c r="G81" s="91"/>
      <c r="H81" s="90"/>
      <c r="I81" s="91"/>
      <c r="J81" s="90"/>
      <c r="K81" s="91"/>
      <c r="L81" s="90"/>
      <c r="M81" s="91"/>
    </row>
    <row r="82" spans="1:13" ht="16.5" customHeight="1" x14ac:dyDescent="0.25">
      <c r="A82" s="91" t="s">
        <v>4</v>
      </c>
      <c r="B82" s="90"/>
      <c r="C82" s="91"/>
      <c r="D82" s="90"/>
      <c r="E82" s="91"/>
      <c r="F82" s="90"/>
      <c r="G82" s="91"/>
      <c r="H82" s="90"/>
      <c r="I82" s="91"/>
      <c r="J82" s="90"/>
      <c r="K82" s="91"/>
      <c r="L82" s="90"/>
      <c r="M82" s="91"/>
    </row>
    <row r="83" spans="1:13" x14ac:dyDescent="0.25">
      <c r="A83" s="91" t="s">
        <v>74</v>
      </c>
      <c r="B83" s="90"/>
      <c r="C83" s="91"/>
      <c r="D83" s="90"/>
      <c r="E83" s="91"/>
      <c r="F83" s="90"/>
      <c r="G83" s="91"/>
      <c r="H83" s="90"/>
      <c r="I83" s="91"/>
      <c r="J83" s="90"/>
      <c r="K83" s="91"/>
      <c r="L83" s="90"/>
      <c r="M83" s="91"/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83"/>
  <sheetViews>
    <sheetView zoomScale="75" zoomScaleNormal="75" workbookViewId="0">
      <pane xSplit="1" ySplit="10" topLeftCell="B44" activePane="bottomRight" state="frozen"/>
      <selection activeCell="D35" sqref="D35"/>
      <selection pane="topRight" activeCell="D35" sqref="D35"/>
      <selection pane="bottomLeft" activeCell="D35" sqref="D35"/>
      <selection pane="bottomRight" activeCell="B80" sqref="B80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94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4830710</v>
      </c>
      <c r="C13" s="41">
        <v>1</v>
      </c>
      <c r="D13" s="169">
        <v>0</v>
      </c>
      <c r="E13" s="42">
        <v>0</v>
      </c>
      <c r="F13" s="178">
        <f>D13+B13</f>
        <v>4830710</v>
      </c>
      <c r="G13" s="43">
        <f>IF(ISBLANK(F13),"  ",IF(F80&gt;0,F13/F80,IF(F13&gt;0,1,0)))</f>
        <v>0.44721064148530199</v>
      </c>
      <c r="H13" s="158">
        <v>6501630</v>
      </c>
      <c r="I13" s="41">
        <v>1</v>
      </c>
      <c r="J13" s="169">
        <v>0</v>
      </c>
      <c r="K13" s="42">
        <v>0</v>
      </c>
      <c r="L13" s="178">
        <f t="shared" ref="L13:L34" si="0">J13+H13</f>
        <v>6501630</v>
      </c>
      <c r="M13" s="44">
        <f>IF(ISBLANK(L13),"  ",IF(L80&gt;0,L13/L80,IF(L13&gt;0,1,0)))</f>
        <v>0.49473215714506713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270759</v>
      </c>
      <c r="C15" s="48">
        <v>1</v>
      </c>
      <c r="D15" s="172">
        <v>0</v>
      </c>
      <c r="E15" s="49">
        <v>0</v>
      </c>
      <c r="F15" s="180">
        <f>D15+B15</f>
        <v>270759</v>
      </c>
      <c r="G15" s="50">
        <f>IF(ISBLANK(F15),"  ",IF(F80&gt;0,F15/F80,IF(F15&gt;0,1,0)))</f>
        <v>2.5065943945697191E-2</v>
      </c>
      <c r="H15" s="162">
        <v>272958</v>
      </c>
      <c r="I15" s="48">
        <v>1</v>
      </c>
      <c r="J15" s="172">
        <v>0</v>
      </c>
      <c r="K15" s="49">
        <v>0</v>
      </c>
      <c r="L15" s="180">
        <f t="shared" si="0"/>
        <v>272958</v>
      </c>
      <c r="M15" s="50">
        <f>IF(ISBLANK(L15),"  ",IF(L80&gt;0,L15/L80,IF(L15&gt;0,1,0)))</f>
        <v>2.0770345305716139E-2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270759</v>
      </c>
      <c r="C17" s="45">
        <v>1</v>
      </c>
      <c r="D17" s="172">
        <v>0</v>
      </c>
      <c r="E17" s="42">
        <v>0</v>
      </c>
      <c r="F17" s="182">
        <f t="shared" si="1"/>
        <v>270759</v>
      </c>
      <c r="G17" s="47">
        <f>IF(ISBLANK(F17),"  ",IF(F80&gt;0,F17/F80,IF(F17&gt;0,1,0)))</f>
        <v>2.5065943945697191E-2</v>
      </c>
      <c r="H17" s="197">
        <v>272958</v>
      </c>
      <c r="I17" s="45">
        <v>1</v>
      </c>
      <c r="J17" s="172">
        <v>0</v>
      </c>
      <c r="K17" s="46">
        <v>0</v>
      </c>
      <c r="L17" s="182">
        <f t="shared" si="0"/>
        <v>272958</v>
      </c>
      <c r="M17" s="47">
        <f>IF(ISBLANK(L17),"  ",IF(L80&gt;0,L17/L80,IF(L17&gt;0,1,0)))</f>
        <v>2.0770345305716139E-2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5101469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5101469</v>
      </c>
      <c r="G43" s="61">
        <f>IF(ISBLANK(F43),"  ",IF(F80&gt;0,F43/F80,IF(F43&gt;0,1,0)))</f>
        <v>0.47227658543099915</v>
      </c>
      <c r="H43" s="161">
        <v>6774588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6774588</v>
      </c>
      <c r="M43" s="61">
        <f>IF(ISBLANK(L43),"  ",IF(L80&gt;0,L43/L80,IF(L43&gt;0,1,0)))</f>
        <v>0.51550250245078322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4248149</v>
      </c>
      <c r="C54" s="41">
        <v>1</v>
      </c>
      <c r="D54" s="175">
        <v>0</v>
      </c>
      <c r="E54" s="42">
        <v>0</v>
      </c>
      <c r="F54" s="186">
        <f t="shared" ref="F54:F59" si="6">D54+B54</f>
        <v>4248149</v>
      </c>
      <c r="G54" s="43">
        <f>IF(ISBLANK(F54),"  ",IF(F80&gt;0,F54/F80,IF(F54&gt;0,1,0)))</f>
        <v>0.39327913276001747</v>
      </c>
      <c r="H54" s="165">
        <v>4850000</v>
      </c>
      <c r="I54" s="41">
        <v>1</v>
      </c>
      <c r="J54" s="175">
        <v>0</v>
      </c>
      <c r="K54" s="42">
        <v>0</v>
      </c>
      <c r="L54" s="186">
        <f t="shared" ref="L54:L70" si="7">J54+H54</f>
        <v>4850000</v>
      </c>
      <c r="M54" s="43">
        <f>IF(ISBLANK(L54),"  ",IF(L80&gt;0,L54/L80,IF(L54&gt;0,1,0)))</f>
        <v>0.36905375454364142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255132.5</v>
      </c>
      <c r="E56" s="46">
        <v>1</v>
      </c>
      <c r="F56" s="188">
        <f t="shared" si="6"/>
        <v>255132.5</v>
      </c>
      <c r="G56" s="47">
        <f>IF(ISBLANK(F56),"  ",IF(F80&gt;0,F56/F80,IF(F56&gt;0,1,0)))</f>
        <v>2.3619295918974395E-2</v>
      </c>
      <c r="H56" s="201">
        <v>0</v>
      </c>
      <c r="I56" s="45">
        <v>0</v>
      </c>
      <c r="J56" s="206">
        <v>255132.5</v>
      </c>
      <c r="K56" s="46">
        <v>1</v>
      </c>
      <c r="L56" s="188">
        <f t="shared" si="7"/>
        <v>255132.5</v>
      </c>
      <c r="M56" s="47">
        <f>IF(ISBLANK(L56),"  ",IF(L80&gt;0,L56/L80,IF(L56&gt;0,1,0)))</f>
        <v>1.9413939594042393E-2</v>
      </c>
      <c r="N56" s="24"/>
    </row>
    <row r="57" spans="1:14" ht="15" customHeight="1" x14ac:dyDescent="0.2">
      <c r="A57" s="74" t="s">
        <v>50</v>
      </c>
      <c r="B57" s="201">
        <v>109342.5</v>
      </c>
      <c r="C57" s="45">
        <v>1</v>
      </c>
      <c r="D57" s="206">
        <v>0</v>
      </c>
      <c r="E57" s="46">
        <v>0</v>
      </c>
      <c r="F57" s="188">
        <f t="shared" si="6"/>
        <v>109342.5</v>
      </c>
      <c r="G57" s="47">
        <f>IF(ISBLANK(F57),"  ",IF(F80&gt;0,F57/F80,IF(F57&gt;0,1,0)))</f>
        <v>1.0122555393846169E-2</v>
      </c>
      <c r="H57" s="201">
        <v>125000</v>
      </c>
      <c r="I57" s="45">
        <v>1</v>
      </c>
      <c r="J57" s="206">
        <v>0</v>
      </c>
      <c r="K57" s="46">
        <v>0</v>
      </c>
      <c r="L57" s="188">
        <f t="shared" si="7"/>
        <v>125000</v>
      </c>
      <c r="M57" s="47">
        <f>IF(ISBLANK(L57),"  ",IF(L80&gt;0,L57/L80,IF(L57&gt;0,1,0)))</f>
        <v>9.5116947047330265E-3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322299.78999999998</v>
      </c>
      <c r="C59" s="45">
        <v>0.29724328393671806</v>
      </c>
      <c r="D59" s="172">
        <v>761996.5</v>
      </c>
      <c r="E59" s="46">
        <v>2.0319906666666667</v>
      </c>
      <c r="F59" s="187">
        <f t="shared" si="6"/>
        <v>1084296.29</v>
      </c>
      <c r="G59" s="47">
        <f>IF(ISBLANK(F59),"  ",IF(F80&gt;0,F59/F80,IF(F59&gt;0,1,0)))</f>
        <v>0.10038044912880985</v>
      </c>
      <c r="H59" s="162">
        <v>375000</v>
      </c>
      <c r="I59" s="45">
        <v>0.32981631869579192</v>
      </c>
      <c r="J59" s="172">
        <v>761996.5</v>
      </c>
      <c r="K59" s="46">
        <v>0.67018368130420802</v>
      </c>
      <c r="L59" s="187">
        <f t="shared" si="7"/>
        <v>1136996.5</v>
      </c>
      <c r="M59" s="47">
        <f>IF(ISBLANK(L59),"  ",IF(L80&gt;0,L59/L80,IF(L59&gt;0,1,0)))</f>
        <v>8.6518108706799879E-2</v>
      </c>
      <c r="N59" s="24"/>
    </row>
    <row r="60" spans="1:14" s="64" customFormat="1" ht="15" customHeight="1" x14ac:dyDescent="0.25">
      <c r="A60" s="70" t="s">
        <v>53</v>
      </c>
      <c r="B60" s="202">
        <v>4679791.29</v>
      </c>
      <c r="C60" s="69">
        <v>0.8214598505467241</v>
      </c>
      <c r="D60" s="176">
        <v>1017129</v>
      </c>
      <c r="E60" s="62">
        <v>0.19011757009345795</v>
      </c>
      <c r="F60" s="189">
        <f>F59+F57+F56+F55+F54+F58</f>
        <v>5696920.29</v>
      </c>
      <c r="G60" s="61">
        <f>IF(ISBLANK(F60),"  ",IF(F80&gt;0,F60/F80,IF(F60&gt;0,1,0)))</f>
        <v>0.5274014332016479</v>
      </c>
      <c r="H60" s="202">
        <v>5350000</v>
      </c>
      <c r="I60" s="69">
        <v>0.84025311879184483</v>
      </c>
      <c r="J60" s="176">
        <v>1017129</v>
      </c>
      <c r="K60" s="62">
        <v>0.15974688120815519</v>
      </c>
      <c r="L60" s="208">
        <f t="shared" si="7"/>
        <v>6367129</v>
      </c>
      <c r="M60" s="61">
        <f>IF(ISBLANK(L60),"  ",IF(L80&gt;0,L60/L80,IF(L60&gt;0,1,0)))</f>
        <v>0.48449749754921673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3478</v>
      </c>
      <c r="C70" s="45">
        <v>1</v>
      </c>
      <c r="D70" s="172">
        <v>0</v>
      </c>
      <c r="E70" s="46">
        <v>0</v>
      </c>
      <c r="F70" s="182">
        <f t="shared" si="8"/>
        <v>3478</v>
      </c>
      <c r="G70" s="47">
        <f>IF(ISBLANK(F70),"  ",IF(F80&gt;0,F70/F80,IF(F70&gt;0,1,0)))</f>
        <v>3.2198136735301443E-4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4683269.29</v>
      </c>
      <c r="C71" s="69">
        <v>0.82156878374896858</v>
      </c>
      <c r="D71" s="176">
        <v>1017129</v>
      </c>
      <c r="E71" s="62">
        <v>0.19011757009345795</v>
      </c>
      <c r="F71" s="166">
        <f>F70+F69+F68+F67+F66+F65+F64+F63+F62+F61+F60</f>
        <v>5700398.29</v>
      </c>
      <c r="G71" s="61">
        <f>IF(ISBLANK(F71),"  ",IF(F80&gt;0,F71/F80,IF(F71&gt;0,1,0)))</f>
        <v>0.52772341456900096</v>
      </c>
      <c r="H71" s="166">
        <v>5350000</v>
      </c>
      <c r="I71" s="69">
        <v>0.84025311879184483</v>
      </c>
      <c r="J71" s="176">
        <v>1017129</v>
      </c>
      <c r="K71" s="62">
        <v>0.15974688120815519</v>
      </c>
      <c r="L71" s="166">
        <f>L70+L69+L68+L67+L66+L65+L64+L63+L62+L61+L60</f>
        <v>6367129</v>
      </c>
      <c r="M71" s="61">
        <f>IF(ISBLANK(L71),"  ",IF(L80&gt;0,L71/L80,IF(L71&gt;0,1,0)))</f>
        <v>0.48449749754921673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9784738.2899999991</v>
      </c>
      <c r="C80" s="82">
        <v>0.90583766929430587</v>
      </c>
      <c r="D80" s="168">
        <v>1017129</v>
      </c>
      <c r="E80" s="83">
        <v>9.4162330705694131E-2</v>
      </c>
      <c r="F80" s="168">
        <f>F78+F71+F50+F43+F52+F51+F79</f>
        <v>10801867.289999999</v>
      </c>
      <c r="G80" s="84">
        <f>IF(ISBLANK(F80),"  ",IF(F80&gt;0,F80/F80,IF(F80&gt;0,1,0)))</f>
        <v>1</v>
      </c>
      <c r="H80" s="168">
        <v>12124588</v>
      </c>
      <c r="I80" s="82">
        <v>0.92260303581335679</v>
      </c>
      <c r="J80" s="168">
        <v>1017129</v>
      </c>
      <c r="K80" s="83">
        <v>7.7396964186643186E-2</v>
      </c>
      <c r="L80" s="168">
        <f>L78+L71+L50+L43+L52+L51+L79</f>
        <v>13141717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83"/>
  <sheetViews>
    <sheetView zoomScale="75" zoomScaleNormal="75" workbookViewId="0">
      <pane xSplit="1" ySplit="10" topLeftCell="B44" activePane="bottomRight" state="frozen"/>
      <selection activeCell="D35" sqref="D35"/>
      <selection pane="topRight" activeCell="D35" sqref="D35"/>
      <selection pane="bottomLeft" activeCell="D35" sqref="D35"/>
      <selection pane="bottomRight" activeCell="C43" sqref="C43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110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3929575</v>
      </c>
      <c r="C13" s="41">
        <v>1</v>
      </c>
      <c r="D13" s="169">
        <v>0</v>
      </c>
      <c r="E13" s="42">
        <v>0</v>
      </c>
      <c r="F13" s="178">
        <f>D13+B13</f>
        <v>3929575</v>
      </c>
      <c r="G13" s="43">
        <f>IF(ISBLANK(F13),"  ",IF(F80&gt;0,F13/F80,IF(F13&gt;0,1,0)))</f>
        <v>0.16167939669676729</v>
      </c>
      <c r="H13" s="158">
        <v>6200614</v>
      </c>
      <c r="I13" s="41">
        <v>1</v>
      </c>
      <c r="J13" s="169">
        <v>0</v>
      </c>
      <c r="K13" s="42">
        <v>0</v>
      </c>
      <c r="L13" s="178">
        <f t="shared" ref="L13:L34" si="0">J13+H13</f>
        <v>6200614</v>
      </c>
      <c r="M13" s="44">
        <f>IF(ISBLANK(L13),"  ",IF(L80&gt;0,L13/L80,IF(L13&gt;0,1,0)))</f>
        <v>0.27715946296999971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147200</v>
      </c>
      <c r="C15" s="48">
        <v>0.40931525895029547</v>
      </c>
      <c r="D15" s="172">
        <v>212425</v>
      </c>
      <c r="E15" s="49">
        <v>1.4314835405505577</v>
      </c>
      <c r="F15" s="180">
        <f>D15+B15</f>
        <v>359625</v>
      </c>
      <c r="G15" s="50">
        <f>IF(ISBLANK(F15),"  ",IF(F80&gt;0,F15/F80,IF(F15&gt;0,1,0)))</f>
        <v>1.479649912193429E-2</v>
      </c>
      <c r="H15" s="162">
        <v>148395</v>
      </c>
      <c r="I15" s="48">
        <v>0.33094704445856887</v>
      </c>
      <c r="J15" s="172">
        <v>300000</v>
      </c>
      <c r="K15" s="49">
        <v>0.66905295554143107</v>
      </c>
      <c r="L15" s="180">
        <f t="shared" si="0"/>
        <v>448395</v>
      </c>
      <c r="M15" s="50">
        <f>IF(ISBLANK(L15),"  ",IF(L80&gt;0,L15/L80,IF(L15&gt;0,1,0)))</f>
        <v>2.0042679224740165E-2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147200</v>
      </c>
      <c r="C17" s="45">
        <v>1</v>
      </c>
      <c r="D17" s="172">
        <v>0</v>
      </c>
      <c r="E17" s="42">
        <v>0</v>
      </c>
      <c r="F17" s="182">
        <f t="shared" si="1"/>
        <v>147200</v>
      </c>
      <c r="G17" s="47">
        <f>IF(ISBLANK(F17),"  ",IF(F80&gt;0,F17/F80,IF(F17&gt;0,1,0)))</f>
        <v>6.0564328696523532E-3</v>
      </c>
      <c r="H17" s="197">
        <v>148395</v>
      </c>
      <c r="I17" s="45">
        <v>1</v>
      </c>
      <c r="J17" s="172">
        <v>0</v>
      </c>
      <c r="K17" s="46">
        <v>0</v>
      </c>
      <c r="L17" s="182">
        <f t="shared" si="0"/>
        <v>148395</v>
      </c>
      <c r="M17" s="47">
        <f>IF(ISBLANK(L17),"  ",IF(L80&gt;0,L17/L80,IF(L17&gt;0,1,0)))</f>
        <v>6.6330654524589189E-3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212425</v>
      </c>
      <c r="E29" s="42">
        <v>1</v>
      </c>
      <c r="F29" s="182">
        <f t="shared" si="1"/>
        <v>212425</v>
      </c>
      <c r="G29" s="47">
        <f>IF(ISBLANK(F29),"  ",IF(F80&gt;0,F29/F80,IF(F29&gt;0,1,0)))</f>
        <v>8.7400662522819379E-3</v>
      </c>
      <c r="H29" s="197">
        <v>0</v>
      </c>
      <c r="I29" s="45">
        <v>0</v>
      </c>
      <c r="J29" s="172">
        <v>300000</v>
      </c>
      <c r="K29" s="46">
        <v>1</v>
      </c>
      <c r="L29" s="182">
        <f t="shared" si="0"/>
        <v>300000</v>
      </c>
      <c r="M29" s="47">
        <f>IF(ISBLANK(L29),"  ",IF(L80&gt;0,L29/L80,IF(L29&gt;0,1,0)))</f>
        <v>1.3409613772281247E-2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4076775</v>
      </c>
      <c r="C43" s="69">
        <v>0.95047444744940779</v>
      </c>
      <c r="D43" s="204">
        <v>212425</v>
      </c>
      <c r="E43" s="60">
        <v>3.3457977457584324E-2</v>
      </c>
      <c r="F43" s="161">
        <f>F42+F41+F39+F34+F29+F28+F26+F27+F25+F24+F23+F22+F21+F20+F19+F18+F17+F16+F14+F13+F30+F31+F32+F33</f>
        <v>4289200</v>
      </c>
      <c r="G43" s="61">
        <f>IF(ISBLANK(F43),"  ",IF(F80&gt;0,F43/F80,IF(F43&gt;0,1,0)))</f>
        <v>0.1764758958187016</v>
      </c>
      <c r="H43" s="161">
        <v>6349009</v>
      </c>
      <c r="I43" s="69">
        <v>0.95488049422101851</v>
      </c>
      <c r="J43" s="204">
        <v>300000</v>
      </c>
      <c r="K43" s="62">
        <v>4.5119505778981502E-2</v>
      </c>
      <c r="L43" s="161">
        <f>L42+L41+L39+L34+L29+L28+L26+L27+L25+L24+L23+L22+L21+L20+L19+L18+L17+L16+L14+L13+L30+L31+L32+L33</f>
        <v>6649009</v>
      </c>
      <c r="M43" s="61">
        <f>IF(ISBLANK(L43),"  ",IF(L80&gt;0,L43/L80,IF(L43&gt;0,1,0)))</f>
        <v>0.29720214219473984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250000</v>
      </c>
      <c r="E49" s="46">
        <v>1</v>
      </c>
      <c r="F49" s="183">
        <f>D49+B49</f>
        <v>250000</v>
      </c>
      <c r="G49" s="47">
        <f>IF(ISBLANK(F49),"  ",IF(F80&gt;0,F49/F80,IF(F49&gt;0,1,0)))</f>
        <v>1.0286061259599785E-2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250000</v>
      </c>
      <c r="E50" s="62">
        <v>1</v>
      </c>
      <c r="F50" s="184">
        <f>F49+F48+F47+F46+F45</f>
        <v>250000</v>
      </c>
      <c r="G50" s="61">
        <f>IF(ISBLANK(F50),"  ",IF(F80&gt;0,F50/F80,IF(F50&gt;0,1,0)))</f>
        <v>1.0286061259599785E-2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390000</v>
      </c>
      <c r="C52" s="69">
        <v>1</v>
      </c>
      <c r="D52" s="177">
        <v>0</v>
      </c>
      <c r="E52" s="62">
        <v>0</v>
      </c>
      <c r="F52" s="185">
        <f>D52+B52</f>
        <v>390000</v>
      </c>
      <c r="G52" s="61">
        <f>IF(ISBLANK(F52),"  ",IF(F80&gt;0,F52/F80,IF(F52&gt;0,1,0)))</f>
        <v>1.6046255564975666E-2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6400059</v>
      </c>
      <c r="C54" s="41">
        <v>1</v>
      </c>
      <c r="D54" s="175">
        <v>0</v>
      </c>
      <c r="E54" s="42">
        <v>0</v>
      </c>
      <c r="F54" s="186">
        <f t="shared" ref="F54:F59" si="6">D54+B54</f>
        <v>6400059</v>
      </c>
      <c r="G54" s="43">
        <f>IF(ISBLANK(F54),"  ",IF(F80&gt;0,F54/F80,IF(F54&gt;0,1,0)))</f>
        <v>0.26332559575621178</v>
      </c>
      <c r="H54" s="165">
        <v>6920000</v>
      </c>
      <c r="I54" s="41">
        <v>1</v>
      </c>
      <c r="J54" s="175">
        <v>0</v>
      </c>
      <c r="K54" s="42">
        <v>0</v>
      </c>
      <c r="L54" s="186">
        <f t="shared" ref="L54:L70" si="7">J54+H54</f>
        <v>6920000</v>
      </c>
      <c r="M54" s="43">
        <f>IF(ISBLANK(L54),"  ",IF(L80&gt;0,L54/L80,IF(L54&gt;0,1,0)))</f>
        <v>0.3093150910139541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289282</v>
      </c>
      <c r="E56" s="46">
        <v>1</v>
      </c>
      <c r="F56" s="188">
        <f t="shared" si="6"/>
        <v>289282</v>
      </c>
      <c r="G56" s="47">
        <f>IF(ISBLANK(F56),"  ",IF(F80&gt;0,F56/F80,IF(F56&gt;0,1,0)))</f>
        <v>1.190228949319818E-2</v>
      </c>
      <c r="H56" s="201">
        <v>0</v>
      </c>
      <c r="I56" s="45">
        <v>0</v>
      </c>
      <c r="J56" s="206">
        <v>305000</v>
      </c>
      <c r="K56" s="46">
        <v>1</v>
      </c>
      <c r="L56" s="188">
        <f t="shared" si="7"/>
        <v>305000</v>
      </c>
      <c r="M56" s="47">
        <f>IF(ISBLANK(L56),"  ",IF(L80&gt;0,L56/L80,IF(L56&gt;0,1,0)))</f>
        <v>1.36331073351526E-2</v>
      </c>
      <c r="N56" s="24"/>
    </row>
    <row r="57" spans="1:14" ht="15" customHeight="1" x14ac:dyDescent="0.2">
      <c r="A57" s="74" t="s">
        <v>50</v>
      </c>
      <c r="B57" s="201">
        <v>132559.45000000001</v>
      </c>
      <c r="C57" s="45">
        <v>1</v>
      </c>
      <c r="D57" s="206">
        <v>0</v>
      </c>
      <c r="E57" s="46">
        <v>0</v>
      </c>
      <c r="F57" s="188">
        <f t="shared" si="6"/>
        <v>132559.45000000001</v>
      </c>
      <c r="G57" s="47">
        <f>IF(ISBLANK(F57),"  ",IF(F80&gt;0,F57/F80,IF(F57&gt;0,1,0)))</f>
        <v>5.454058492955419E-3</v>
      </c>
      <c r="H57" s="201">
        <v>125000</v>
      </c>
      <c r="I57" s="45">
        <v>1</v>
      </c>
      <c r="J57" s="206">
        <v>0</v>
      </c>
      <c r="K57" s="46">
        <v>0</v>
      </c>
      <c r="L57" s="188">
        <f t="shared" si="7"/>
        <v>125000</v>
      </c>
      <c r="M57" s="47">
        <f>IF(ISBLANK(L57),"  ",IF(L80&gt;0,L57/L80,IF(L57&gt;0,1,0)))</f>
        <v>5.5873390717838525E-3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362849.65</v>
      </c>
      <c r="C59" s="45">
        <v>0.33342684793060823</v>
      </c>
      <c r="D59" s="172">
        <v>725394</v>
      </c>
      <c r="E59" s="46">
        <v>1.9605243243243242</v>
      </c>
      <c r="F59" s="187">
        <f t="shared" si="6"/>
        <v>1088243.6499999999</v>
      </c>
      <c r="G59" s="47">
        <f>IF(ISBLANK(F59),"  ",IF(F80&gt;0,F59/F80,IF(F59&gt;0,1,0)))</f>
        <v>4.4774963397081868E-2</v>
      </c>
      <c r="H59" s="162">
        <v>370000</v>
      </c>
      <c r="I59" s="45">
        <v>0.32456140350877194</v>
      </c>
      <c r="J59" s="172">
        <v>770000</v>
      </c>
      <c r="K59" s="46">
        <v>0.67543859649122806</v>
      </c>
      <c r="L59" s="187">
        <f t="shared" si="7"/>
        <v>1140000</v>
      </c>
      <c r="M59" s="47">
        <f>IF(ISBLANK(L59),"  ",IF(L80&gt;0,L59/L80,IF(L59&gt;0,1,0)))</f>
        <v>5.0956532334668736E-2</v>
      </c>
      <c r="N59" s="24"/>
    </row>
    <row r="60" spans="1:14" s="64" customFormat="1" ht="15" customHeight="1" x14ac:dyDescent="0.25">
      <c r="A60" s="70" t="s">
        <v>53</v>
      </c>
      <c r="B60" s="202">
        <v>6895468.0999999996</v>
      </c>
      <c r="C60" s="69">
        <v>0.87172471358644399</v>
      </c>
      <c r="D60" s="176">
        <v>1014676</v>
      </c>
      <c r="E60" s="62">
        <v>0.1368409979770735</v>
      </c>
      <c r="F60" s="189">
        <f>F59+F57+F56+F55+F54+F58</f>
        <v>7910144.0999999996</v>
      </c>
      <c r="G60" s="61">
        <f>IF(ISBLANK(F60),"  ",IF(F80&gt;0,F60/F80,IF(F60&gt;0,1,0)))</f>
        <v>0.32545690713944719</v>
      </c>
      <c r="H60" s="202">
        <v>7415000</v>
      </c>
      <c r="I60" s="69">
        <v>0.87338044758539457</v>
      </c>
      <c r="J60" s="176">
        <v>1075000</v>
      </c>
      <c r="K60" s="62">
        <v>0.12661955241460543</v>
      </c>
      <c r="L60" s="187">
        <f t="shared" si="7"/>
        <v>8490000</v>
      </c>
      <c r="M60" s="61">
        <f>IF(ISBLANK(L60),"  ",IF(L80&gt;0,L60/L80,IF(L60&gt;0,1,0)))</f>
        <v>0.37949206975555927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1777842.47</v>
      </c>
      <c r="E64" s="46">
        <v>1</v>
      </c>
      <c r="F64" s="183">
        <f t="shared" si="8"/>
        <v>1777842.47</v>
      </c>
      <c r="G64" s="47">
        <f>IF(ISBLANK(F64),"  ",IF(F80&gt;0,F64/F80,IF(F64&gt;0,1,0)))</f>
        <v>7.3147986225352776E-2</v>
      </c>
      <c r="H64" s="160">
        <v>0</v>
      </c>
      <c r="I64" s="45">
        <v>0</v>
      </c>
      <c r="J64" s="171">
        <v>600000</v>
      </c>
      <c r="K64" s="46">
        <v>1</v>
      </c>
      <c r="L64" s="183">
        <f t="shared" si="7"/>
        <v>600000</v>
      </c>
      <c r="M64" s="47">
        <f>IF(ISBLANK(L64),"  ",IF(L80&gt;0,L64/L80,IF(L64&gt;0,1,0)))</f>
        <v>2.6819227544562493E-2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10812.5</v>
      </c>
      <c r="E67" s="46">
        <v>1</v>
      </c>
      <c r="F67" s="182">
        <f t="shared" si="8"/>
        <v>10812.5</v>
      </c>
      <c r="G67" s="47">
        <f>IF(ISBLANK(F67),"  ",IF(F80&gt;0,F67/F80,IF(F67&gt;0,1,0)))</f>
        <v>4.4487214947769072E-4</v>
      </c>
      <c r="H67" s="197">
        <v>0</v>
      </c>
      <c r="I67" s="45">
        <v>0</v>
      </c>
      <c r="J67" s="172">
        <v>40000</v>
      </c>
      <c r="K67" s="46">
        <v>1</v>
      </c>
      <c r="L67" s="182">
        <f t="shared" si="7"/>
        <v>40000</v>
      </c>
      <c r="M67" s="47">
        <f>IF(ISBLANK(L67),"  ",IF(L80&gt;0,L67/L80,IF(L67&gt;0,1,0)))</f>
        <v>1.7879485029708329E-3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36794.879999999997</v>
      </c>
      <c r="C70" s="45">
        <v>1</v>
      </c>
      <c r="D70" s="172">
        <v>0</v>
      </c>
      <c r="E70" s="46">
        <v>0</v>
      </c>
      <c r="F70" s="182">
        <f t="shared" si="8"/>
        <v>36794.879999999997</v>
      </c>
      <c r="G70" s="47">
        <f>IF(ISBLANK(F70),"  ",IF(F80&gt;0,F70/F80,IF(F70&gt;0,1,0)))</f>
        <v>1.5138975588784916E-3</v>
      </c>
      <c r="H70" s="197">
        <v>10000</v>
      </c>
      <c r="I70" s="45">
        <v>1</v>
      </c>
      <c r="J70" s="172">
        <v>0</v>
      </c>
      <c r="K70" s="46">
        <v>0</v>
      </c>
      <c r="L70" s="182">
        <f t="shared" si="7"/>
        <v>10000</v>
      </c>
      <c r="M70" s="47">
        <f>IF(ISBLANK(L70),"  ",IF(L80&gt;0,L70/L80,IF(L70&gt;0,1,0)))</f>
        <v>4.4698712574270822E-4</v>
      </c>
      <c r="N70" s="24"/>
    </row>
    <row r="71" spans="1:14" s="64" customFormat="1" ht="15" customHeight="1" x14ac:dyDescent="0.25">
      <c r="A71" s="78" t="s">
        <v>64</v>
      </c>
      <c r="B71" s="166">
        <v>6932262.9799999995</v>
      </c>
      <c r="C71" s="69">
        <v>0.71205342125017446</v>
      </c>
      <c r="D71" s="176">
        <v>2803330.9699999997</v>
      </c>
      <c r="E71" s="62">
        <v>0.37755299259259256</v>
      </c>
      <c r="F71" s="166">
        <f>F70+F69+F68+F67+F66+F65+F64+F63+F62+F61+F60</f>
        <v>9735593.9499999993</v>
      </c>
      <c r="G71" s="61">
        <f>IF(ISBLANK(F71),"  ",IF(F80&gt;0,F71/F80,IF(F71&gt;0,1,0)))</f>
        <v>0.40056366307315616</v>
      </c>
      <c r="H71" s="166">
        <v>7425000</v>
      </c>
      <c r="I71" s="69">
        <v>0.81236323851203496</v>
      </c>
      <c r="J71" s="176">
        <v>1715000</v>
      </c>
      <c r="K71" s="62">
        <v>0.18763676148796499</v>
      </c>
      <c r="L71" s="166">
        <f>L70+L69+L68+L67+L66+L65+L64+L63+L62+L61+L60</f>
        <v>9140000</v>
      </c>
      <c r="M71" s="61">
        <f>IF(ISBLANK(L71),"  ",IF(L80&gt;0,L71/L80,IF(L71&gt;0,1,0)))</f>
        <v>0.4085462329288353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5241638</v>
      </c>
      <c r="E76" s="42">
        <v>1</v>
      </c>
      <c r="F76" s="181">
        <f>D76+B76</f>
        <v>5241638</v>
      </c>
      <c r="G76" s="43">
        <f>IF(ISBLANK(F76),"  ",IF(F80&gt;0,F76/F80,IF(F76&gt;0,1,0)))</f>
        <v>0.21566323827458439</v>
      </c>
      <c r="H76" s="196">
        <v>0</v>
      </c>
      <c r="I76" s="41">
        <v>0</v>
      </c>
      <c r="J76" s="175">
        <v>6000000</v>
      </c>
      <c r="K76" s="42">
        <v>1</v>
      </c>
      <c r="L76" s="181">
        <f>J76+H76</f>
        <v>6000000</v>
      </c>
      <c r="M76" s="43">
        <f>IF(ISBLANK(L76),"  ",IF(L80&gt;0,L76/L80,IF(L76&gt;0,1,0)))</f>
        <v>0.26819227544562491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4398303.72</v>
      </c>
      <c r="E77" s="46">
        <v>1</v>
      </c>
      <c r="F77" s="182">
        <f>D77+B77</f>
        <v>4398303.72</v>
      </c>
      <c r="G77" s="47">
        <f>IF(ISBLANK(F77),"  ",IF(F80&gt;0,F77/F80,IF(F77&gt;0,1,0)))</f>
        <v>0.18096488600898247</v>
      </c>
      <c r="H77" s="197">
        <v>0</v>
      </c>
      <c r="I77" s="45">
        <v>0</v>
      </c>
      <c r="J77" s="172">
        <v>583000</v>
      </c>
      <c r="K77" s="46">
        <v>1</v>
      </c>
      <c r="L77" s="182">
        <f>J77+H77</f>
        <v>583000</v>
      </c>
      <c r="M77" s="47">
        <f>IF(ISBLANK(L77),"  ",IF(L80&gt;0,L77/L80,IF(L77&gt;0,1,0)))</f>
        <v>2.6059349430799888E-2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9639941.7199999988</v>
      </c>
      <c r="E78" s="62">
        <v>1</v>
      </c>
      <c r="F78" s="191">
        <f>F77+F76+F75+F74+F73</f>
        <v>9639941.7199999988</v>
      </c>
      <c r="G78" s="61">
        <f>IF(ISBLANK(F78),"  ",IF(F80&gt;0,F78/F80,IF(F78&gt;0,1,0)))</f>
        <v>0.39662812428356681</v>
      </c>
      <c r="H78" s="167">
        <v>0</v>
      </c>
      <c r="I78" s="69">
        <v>0</v>
      </c>
      <c r="J78" s="177">
        <v>6583000</v>
      </c>
      <c r="K78" s="62">
        <v>1</v>
      </c>
      <c r="L78" s="191">
        <f>L77+L76+L75+L74+L73</f>
        <v>6583000</v>
      </c>
      <c r="M78" s="61">
        <f>IF(ISBLANK(L78),"  ",IF(L80&gt;0,L78/L80,IF(L78&gt;0,1,0)))</f>
        <v>0.29425162487642481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11399037.98</v>
      </c>
      <c r="C80" s="82">
        <v>0.46900481185113835</v>
      </c>
      <c r="D80" s="168">
        <v>12905697.689999998</v>
      </c>
      <c r="E80" s="83">
        <v>0.5309951881488616</v>
      </c>
      <c r="F80" s="168">
        <f>F78+F71+F50+F43+F52+F51+F79</f>
        <v>24304735.669999998</v>
      </c>
      <c r="G80" s="84">
        <f>IF(ISBLANK(F80),"  ",IF(F80&gt;0,F80/F80,IF(F80&gt;0,1,0)))</f>
        <v>1</v>
      </c>
      <c r="H80" s="168">
        <v>13774009</v>
      </c>
      <c r="I80" s="82">
        <v>0.61568046928641951</v>
      </c>
      <c r="J80" s="168">
        <v>8598000</v>
      </c>
      <c r="K80" s="83">
        <v>0.38431953071358055</v>
      </c>
      <c r="L80" s="168">
        <f>L78+L71+L50+L43+L52+L51+L79</f>
        <v>22372009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8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97</v>
      </c>
      <c r="L1" s="121"/>
      <c r="M1" s="120"/>
      <c r="N1" s="122"/>
      <c r="O1" s="122"/>
      <c r="P1" s="122"/>
      <c r="Q1" s="122"/>
      <c r="R1" s="122"/>
    </row>
    <row r="2" spans="1:18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N2" s="122"/>
      <c r="O2" s="148" t="s">
        <v>176</v>
      </c>
      <c r="P2" s="122"/>
      <c r="Q2" s="122"/>
      <c r="R2" s="122"/>
    </row>
    <row r="3" spans="1:18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  <c r="R3" s="122"/>
    </row>
    <row r="4" spans="1:18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8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8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8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8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8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8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8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8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8" s="4" customFormat="1" ht="15" customHeight="1" x14ac:dyDescent="0.2">
      <c r="A13" s="40" t="s">
        <v>12</v>
      </c>
      <c r="B13" s="158">
        <v>6787428</v>
      </c>
      <c r="C13" s="41">
        <v>1</v>
      </c>
      <c r="D13" s="169">
        <v>0</v>
      </c>
      <c r="E13" s="42">
        <v>0</v>
      </c>
      <c r="F13" s="178">
        <f>D13+B13</f>
        <v>6787428</v>
      </c>
      <c r="G13" s="43">
        <f>IF(ISBLANK(F13),"  ",IF(F80&gt;0,F13/F80,IF(F13&gt;0,1,0)))</f>
        <v>0.13236230342453725</v>
      </c>
      <c r="H13" s="158">
        <v>8245384</v>
      </c>
      <c r="I13" s="41">
        <v>1</v>
      </c>
      <c r="J13" s="169">
        <v>0</v>
      </c>
      <c r="K13" s="42">
        <v>0</v>
      </c>
      <c r="L13" s="178">
        <f t="shared" ref="L13:L34" si="0">J13+H13</f>
        <v>8245384</v>
      </c>
      <c r="M13" s="44">
        <f>IF(ISBLANK(L13),"  ",IF(L80&gt;0,L13/L80,IF(L13&gt;0,1,0)))</f>
        <v>0.14812594376488433</v>
      </c>
      <c r="N13" s="24"/>
    </row>
    <row r="14" spans="1:18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8" ht="15" customHeight="1" x14ac:dyDescent="0.2">
      <c r="A15" s="30" t="s">
        <v>14</v>
      </c>
      <c r="B15" s="162">
        <v>344503</v>
      </c>
      <c r="C15" s="48">
        <v>1</v>
      </c>
      <c r="D15" s="172">
        <v>0</v>
      </c>
      <c r="E15" s="49">
        <v>0</v>
      </c>
      <c r="F15" s="180">
        <f>D15+B15</f>
        <v>344503</v>
      </c>
      <c r="G15" s="50">
        <f>IF(ISBLANK(F15),"  ",IF(F80&gt;0,F15/F80,IF(F15&gt;0,1,0)))</f>
        <v>6.7181870093742952E-3</v>
      </c>
      <c r="H15" s="162">
        <v>347301</v>
      </c>
      <c r="I15" s="48">
        <v>1</v>
      </c>
      <c r="J15" s="172">
        <v>0</v>
      </c>
      <c r="K15" s="49">
        <v>0</v>
      </c>
      <c r="L15" s="180">
        <f t="shared" si="0"/>
        <v>347301</v>
      </c>
      <c r="M15" s="50">
        <f>IF(ISBLANK(L15),"  ",IF(L80&gt;0,L15/L80,IF(L15&gt;0,1,0)))</f>
        <v>6.2391622264636902E-3</v>
      </c>
      <c r="N15" s="24"/>
    </row>
    <row r="16" spans="1:18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344503</v>
      </c>
      <c r="C17" s="45">
        <v>1</v>
      </c>
      <c r="D17" s="172">
        <v>0</v>
      </c>
      <c r="E17" s="42">
        <v>0</v>
      </c>
      <c r="F17" s="182">
        <f t="shared" si="1"/>
        <v>344503</v>
      </c>
      <c r="G17" s="47">
        <f>IF(ISBLANK(F17),"  ",IF(F80&gt;0,F17/F80,IF(F17&gt;0,1,0)))</f>
        <v>6.7181870093742952E-3</v>
      </c>
      <c r="H17" s="197">
        <v>347301</v>
      </c>
      <c r="I17" s="45">
        <v>1</v>
      </c>
      <c r="J17" s="172">
        <v>0</v>
      </c>
      <c r="K17" s="46">
        <v>0</v>
      </c>
      <c r="L17" s="182">
        <f t="shared" si="0"/>
        <v>347301</v>
      </c>
      <c r="M17" s="47">
        <f>IF(ISBLANK(L17),"  ",IF(L80&gt;0,L17/L80,IF(L17&gt;0,1,0)))</f>
        <v>6.2391622264636902E-3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7131931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7131931</v>
      </c>
      <c r="G43" s="61">
        <f>IF(ISBLANK(F43),"  ",IF(F80&gt;0,F43/F80,IF(F43&gt;0,1,0)))</f>
        <v>0.13908049043391155</v>
      </c>
      <c r="H43" s="161">
        <v>8592685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8592685</v>
      </c>
      <c r="M43" s="61">
        <f>IF(ISBLANK(L43),"  ",IF(L80&gt;0,L43/L80,IF(L43&gt;0,1,0)))</f>
        <v>0.15436510599134801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10800</v>
      </c>
      <c r="E49" s="46">
        <v>1</v>
      </c>
      <c r="F49" s="183">
        <f>D49+B49</f>
        <v>10800</v>
      </c>
      <c r="G49" s="47">
        <f>IF(ISBLANK(F49),"  ",IF(F80&gt;0,F49/F80,IF(F49&gt;0,1,0)))</f>
        <v>2.1061186608314699E-4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10800</v>
      </c>
      <c r="E50" s="62">
        <v>1</v>
      </c>
      <c r="F50" s="184">
        <f>F49+F48+F47+F46+F45</f>
        <v>10800</v>
      </c>
      <c r="G50" s="61">
        <f>IF(ISBLANK(F50),"  ",IF(F80&gt;0,F50/F80,IF(F50&gt;0,1,0)))</f>
        <v>2.1061186608314699E-4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9984061</v>
      </c>
      <c r="C54" s="41">
        <v>1</v>
      </c>
      <c r="D54" s="175">
        <v>0</v>
      </c>
      <c r="E54" s="42">
        <v>0</v>
      </c>
      <c r="F54" s="186">
        <f t="shared" ref="F54:F59" si="6">D54+B54</f>
        <v>9984061</v>
      </c>
      <c r="G54" s="43">
        <f>IF(ISBLANK(F54),"  ",IF(F80&gt;0,F54/F80,IF(F54&gt;0,1,0)))</f>
        <v>0.19470015910166394</v>
      </c>
      <c r="H54" s="165">
        <v>9569000</v>
      </c>
      <c r="I54" s="41">
        <v>1</v>
      </c>
      <c r="J54" s="175">
        <v>0</v>
      </c>
      <c r="K54" s="42">
        <v>0</v>
      </c>
      <c r="L54" s="186">
        <f t="shared" ref="L54:L70" si="7">J54+H54</f>
        <v>9569000</v>
      </c>
      <c r="M54" s="43">
        <f>IF(ISBLANK(L54),"  ",IF(L80&gt;0,L54/L80,IF(L54&gt;0,1,0)))</f>
        <v>0.17190432318084617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542448</v>
      </c>
      <c r="E56" s="46">
        <v>1</v>
      </c>
      <c r="F56" s="188">
        <f t="shared" si="6"/>
        <v>542448</v>
      </c>
      <c r="G56" s="47">
        <f>IF(ISBLANK(F56),"  ",IF(F80&gt;0,F56/F80,IF(F56&gt;0,1,0)))</f>
        <v>1.0578331993802863E-2</v>
      </c>
      <c r="H56" s="201">
        <v>0</v>
      </c>
      <c r="I56" s="45">
        <v>0</v>
      </c>
      <c r="J56" s="206">
        <v>545000</v>
      </c>
      <c r="K56" s="46">
        <v>1</v>
      </c>
      <c r="L56" s="188">
        <f t="shared" si="7"/>
        <v>545000</v>
      </c>
      <c r="M56" s="47">
        <f>IF(ISBLANK(L56),"  ",IF(L80&gt;0,L56/L80,IF(L56&gt;0,1,0)))</f>
        <v>9.7907677012813426E-3</v>
      </c>
      <c r="N56" s="24"/>
    </row>
    <row r="57" spans="1:14" ht="15" customHeight="1" x14ac:dyDescent="0.2">
      <c r="A57" s="74" t="s">
        <v>50</v>
      </c>
      <c r="B57" s="201">
        <v>232535</v>
      </c>
      <c r="C57" s="45">
        <v>1</v>
      </c>
      <c r="D57" s="206">
        <v>0</v>
      </c>
      <c r="E57" s="46">
        <v>0</v>
      </c>
      <c r="F57" s="188">
        <f t="shared" si="6"/>
        <v>232535</v>
      </c>
      <c r="G57" s="47">
        <f>IF(ISBLANK(F57),"  ",IF(F80&gt;0,F57/F80,IF(F57&gt;0,1,0)))</f>
        <v>4.5346879888559805E-3</v>
      </c>
      <c r="H57" s="201">
        <v>230000</v>
      </c>
      <c r="I57" s="45">
        <v>1</v>
      </c>
      <c r="J57" s="206">
        <v>0</v>
      </c>
      <c r="K57" s="46">
        <v>0</v>
      </c>
      <c r="L57" s="188">
        <f t="shared" si="7"/>
        <v>230000</v>
      </c>
      <c r="M57" s="47">
        <f>IF(ISBLANK(L57),"  ",IF(L80&gt;0,L57/L80,IF(L57&gt;0,1,0)))</f>
        <v>4.131883617054511E-3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766418</v>
      </c>
      <c r="C59" s="45">
        <v>0.25184293834396126</v>
      </c>
      <c r="D59" s="172">
        <v>2276820</v>
      </c>
      <c r="E59" s="46">
        <v>2.9762352941176471</v>
      </c>
      <c r="F59" s="187">
        <f t="shared" si="6"/>
        <v>3043238</v>
      </c>
      <c r="G59" s="47">
        <f>IF(ISBLANK(F59),"  ",IF(F80&gt;0,F59/F80,IF(F59&gt;0,1,0)))</f>
        <v>5.9346484640291117E-2</v>
      </c>
      <c r="H59" s="162">
        <v>765000</v>
      </c>
      <c r="I59" s="45">
        <v>0.25147928994082841</v>
      </c>
      <c r="J59" s="172">
        <v>2277000</v>
      </c>
      <c r="K59" s="46">
        <v>0.74852071005917165</v>
      </c>
      <c r="L59" s="187">
        <f t="shared" si="7"/>
        <v>3042000</v>
      </c>
      <c r="M59" s="47">
        <f>IF(ISBLANK(L59),"  ",IF(L80&gt;0,L59/L80,IF(L59&gt;0,1,0)))</f>
        <v>5.4648652013390538E-2</v>
      </c>
      <c r="N59" s="24"/>
    </row>
    <row r="60" spans="1:14" s="64" customFormat="1" ht="15" customHeight="1" x14ac:dyDescent="0.25">
      <c r="A60" s="70" t="s">
        <v>53</v>
      </c>
      <c r="B60" s="202">
        <v>10983014</v>
      </c>
      <c r="C60" s="69">
        <v>0.79573899446482832</v>
      </c>
      <c r="D60" s="176">
        <v>2819268</v>
      </c>
      <c r="E60" s="62">
        <v>0.26687504733055661</v>
      </c>
      <c r="F60" s="189">
        <f>F59+F57+F56+F55+F54+F58</f>
        <v>13802282</v>
      </c>
      <c r="G60" s="61">
        <f>IF(ISBLANK(F60),"  ",IF(F80&gt;0,F60/F80,IF(F60&gt;0,1,0)))</f>
        <v>0.26915966372461392</v>
      </c>
      <c r="H60" s="202">
        <v>10564000</v>
      </c>
      <c r="I60" s="69">
        <v>0.78918272822351709</v>
      </c>
      <c r="J60" s="176">
        <v>2822000</v>
      </c>
      <c r="K60" s="62">
        <v>0.21081727177648291</v>
      </c>
      <c r="L60" s="187">
        <f t="shared" si="7"/>
        <v>13386000</v>
      </c>
      <c r="M60" s="61">
        <f>IF(ISBLANK(L60),"  ",IF(L80&gt;0,L60/L80,IF(L60&gt;0,1,0)))</f>
        <v>0.24047562651257257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5016200</v>
      </c>
      <c r="E64" s="46">
        <v>1</v>
      </c>
      <c r="F64" s="183">
        <f t="shared" si="8"/>
        <v>5016200</v>
      </c>
      <c r="G64" s="47">
        <f>IF(ISBLANK(F64),"  ",IF(F80&gt;0,F64/F80,IF(F64&gt;0,1,0)))</f>
        <v>9.7821411356137214E-2</v>
      </c>
      <c r="H64" s="160">
        <v>0</v>
      </c>
      <c r="I64" s="45">
        <v>0</v>
      </c>
      <c r="J64" s="171">
        <v>4000000</v>
      </c>
      <c r="K64" s="46">
        <v>1</v>
      </c>
      <c r="L64" s="183">
        <f t="shared" si="7"/>
        <v>4000000</v>
      </c>
      <c r="M64" s="47">
        <f>IF(ISBLANK(L64),"  ",IF(L80&gt;0,L64/L80,IF(L64&gt;0,1,0)))</f>
        <v>7.1858845513991507E-2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42405</v>
      </c>
      <c r="E67" s="46">
        <v>1</v>
      </c>
      <c r="F67" s="182">
        <f t="shared" si="8"/>
        <v>42405</v>
      </c>
      <c r="G67" s="47">
        <f>IF(ISBLANK(F67),"  ",IF(F80&gt;0,F67/F80,IF(F67&gt;0,1,0)))</f>
        <v>8.26944090857023E-4</v>
      </c>
      <c r="H67" s="197">
        <v>0</v>
      </c>
      <c r="I67" s="45">
        <v>0</v>
      </c>
      <c r="J67" s="172">
        <v>50000</v>
      </c>
      <c r="K67" s="46">
        <v>1</v>
      </c>
      <c r="L67" s="182">
        <f t="shared" si="7"/>
        <v>50000</v>
      </c>
      <c r="M67" s="47">
        <f>IF(ISBLANK(L67),"  ",IF(L80&gt;0,L67/L80,IF(L67&gt;0,1,0)))</f>
        <v>8.9823556892489379E-4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159190</v>
      </c>
      <c r="E68" s="46">
        <v>1</v>
      </c>
      <c r="F68" s="182">
        <f t="shared" si="8"/>
        <v>159190</v>
      </c>
      <c r="G68" s="47">
        <f>IF(ISBLANK(F68),"  ",IF(F80&gt;0,F68/F80,IF(F68&gt;0,1,0)))</f>
        <v>3.1043799038681639E-3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65500</v>
      </c>
      <c r="E69" s="46">
        <v>1</v>
      </c>
      <c r="F69" s="182">
        <f t="shared" si="8"/>
        <v>65500</v>
      </c>
      <c r="G69" s="47">
        <f>IF(ISBLANK(F69),"  ",IF(F80&gt;0,F69/F80,IF(F69&gt;0,1,0)))</f>
        <v>1.2773219655968636E-3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5273</v>
      </c>
      <c r="C70" s="45">
        <v>3.9002344726584169E-2</v>
      </c>
      <c r="D70" s="172">
        <v>129924</v>
      </c>
      <c r="E70" s="46">
        <v>21.654</v>
      </c>
      <c r="F70" s="182">
        <f t="shared" si="8"/>
        <v>135197</v>
      </c>
      <c r="G70" s="47">
        <f>IF(ISBLANK(F70),"  ",IF(F80&gt;0,F70/F80,IF(F70&gt;0,1,0)))</f>
        <v>2.6364900424854835E-3</v>
      </c>
      <c r="H70" s="197">
        <v>6000</v>
      </c>
      <c r="I70" s="45">
        <v>4.4117647058823532E-2</v>
      </c>
      <c r="J70" s="172">
        <v>130000</v>
      </c>
      <c r="K70" s="46">
        <v>0.95588235294117652</v>
      </c>
      <c r="L70" s="182">
        <f t="shared" si="7"/>
        <v>136000</v>
      </c>
      <c r="M70" s="47">
        <f>IF(ISBLANK(L70),"  ",IF(L80&gt;0,L70/L80,IF(L70&gt;0,1,0)))</f>
        <v>2.4432007474757111E-3</v>
      </c>
      <c r="N70" s="24"/>
    </row>
    <row r="71" spans="1:14" s="64" customFormat="1" ht="15" customHeight="1" x14ac:dyDescent="0.25">
      <c r="A71" s="78" t="s">
        <v>64</v>
      </c>
      <c r="B71" s="166">
        <v>10988287</v>
      </c>
      <c r="C71" s="69">
        <v>0.57168806001256767</v>
      </c>
      <c r="D71" s="176">
        <v>8232487</v>
      </c>
      <c r="E71" s="62">
        <v>0.77885402081362343</v>
      </c>
      <c r="F71" s="166">
        <f>F70+F69+F68+F67+F66+F65+F64+F63+F62+F61+F60</f>
        <v>19220774</v>
      </c>
      <c r="G71" s="61">
        <f>IF(ISBLANK(F71),"  ",IF(F80&gt;0,F71/F80,IF(F71&gt;0,1,0)))</f>
        <v>0.37482621108355868</v>
      </c>
      <c r="H71" s="166">
        <v>10570000</v>
      </c>
      <c r="I71" s="69">
        <v>0.60152515365353976</v>
      </c>
      <c r="J71" s="176">
        <v>7002000</v>
      </c>
      <c r="K71" s="62">
        <v>0.3984748463464603</v>
      </c>
      <c r="L71" s="166">
        <f>L70+L69+L68+L67+L66+L65+L64+L63+L62+L61+L60</f>
        <v>17572000</v>
      </c>
      <c r="M71" s="61">
        <f>IF(ISBLANK(L71),"  ",IF(L80&gt;0,L71/L80,IF(L71&gt;0,1,0)))</f>
        <v>0.31567590834296466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9380789</v>
      </c>
      <c r="E76" s="42">
        <v>1</v>
      </c>
      <c r="F76" s="181">
        <f>D76+B76</f>
        <v>9380789</v>
      </c>
      <c r="G76" s="43">
        <f>IF(ISBLANK(F76),"  ",IF(F80&gt;0,F76/F80,IF(F76&gt;0,1,0)))</f>
        <v>0.18293569227983875</v>
      </c>
      <c r="H76" s="196">
        <v>0</v>
      </c>
      <c r="I76" s="41">
        <v>0</v>
      </c>
      <c r="J76" s="175">
        <v>9500000</v>
      </c>
      <c r="K76" s="42">
        <v>1</v>
      </c>
      <c r="L76" s="181">
        <f>J76+H76</f>
        <v>9500000</v>
      </c>
      <c r="M76" s="43">
        <f>IF(ISBLANK(L76),"  ",IF(L80&gt;0,L76/L80,IF(L76&gt;0,1,0)))</f>
        <v>0.17066475809572981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15534868</v>
      </c>
      <c r="E77" s="46">
        <v>1</v>
      </c>
      <c r="F77" s="182">
        <f>D77+B77</f>
        <v>15534868</v>
      </c>
      <c r="G77" s="47">
        <f>IF(ISBLANK(F77),"  ",IF(F80&gt;0,F77/F80,IF(F77&gt;0,1,0)))</f>
        <v>0.30294699433660793</v>
      </c>
      <c r="H77" s="197">
        <v>0</v>
      </c>
      <c r="I77" s="45">
        <v>0</v>
      </c>
      <c r="J77" s="172">
        <v>20000000</v>
      </c>
      <c r="K77" s="46">
        <v>1</v>
      </c>
      <c r="L77" s="182">
        <f>J77+H77</f>
        <v>20000000</v>
      </c>
      <c r="M77" s="47">
        <f>IF(ISBLANK(L77),"  ",IF(L80&gt;0,L77/L80,IF(L77&gt;0,1,0)))</f>
        <v>0.35929422756995749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24915657</v>
      </c>
      <c r="E78" s="62">
        <v>1</v>
      </c>
      <c r="F78" s="191">
        <f>F77+F76+F75+F74+F73</f>
        <v>24915657</v>
      </c>
      <c r="G78" s="61">
        <f>IF(ISBLANK(F78),"  ",IF(F80&gt;0,F78/F80,IF(F78&gt;0,1,0)))</f>
        <v>0.48588268661644668</v>
      </c>
      <c r="H78" s="167">
        <v>0</v>
      </c>
      <c r="I78" s="69">
        <v>0</v>
      </c>
      <c r="J78" s="177">
        <v>29500000</v>
      </c>
      <c r="K78" s="62">
        <v>1</v>
      </c>
      <c r="L78" s="191">
        <f>L77+L76+L75+L74+L73</f>
        <v>29500000</v>
      </c>
      <c r="M78" s="61">
        <f>IF(ISBLANK(L78),"  ",IF(L80&gt;0,L78/L80,IF(L78&gt;0,1,0)))</f>
        <v>0.52995898566568733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18120218</v>
      </c>
      <c r="C80" s="82">
        <v>0.35336415989013237</v>
      </c>
      <c r="D80" s="168">
        <v>33158944</v>
      </c>
      <c r="E80" s="83">
        <v>0.64663584010986763</v>
      </c>
      <c r="F80" s="168">
        <f>F78+F71+F50+F43+F52+F51+F79</f>
        <v>51279162</v>
      </c>
      <c r="G80" s="84">
        <f>IF(ISBLANK(F80),"  ",IF(F80&gt;0,F80/F80,IF(F80&gt;0,1,0)))</f>
        <v>1</v>
      </c>
      <c r="H80" s="168">
        <v>19162685</v>
      </c>
      <c r="I80" s="82">
        <v>0.34425210526207056</v>
      </c>
      <c r="J80" s="168">
        <v>36502000</v>
      </c>
      <c r="K80" s="83">
        <v>0.65574789473792949</v>
      </c>
      <c r="L80" s="168">
        <f>L78+L71+L50+L43+L52+L51+L79</f>
        <v>55664685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F46" sqref="F46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108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 t="s">
        <v>4</v>
      </c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'2Year'!B13+'4Year'!B13</f>
        <v>417709919</v>
      </c>
      <c r="C13" s="41">
        <f t="shared" ref="C13:C80" si="0">IF(ISBLANK(B13),"  ",IF(F13&gt;0,B13/F13,IF(B13&gt;0,1,0)))</f>
        <v>1</v>
      </c>
      <c r="D13" s="169">
        <f>'2Year'!D13+'4Year'!D13</f>
        <v>0</v>
      </c>
      <c r="E13" s="42">
        <f>IF(ISBLANK(D13),"  ",IF(F13&gt;0,D13/F13,IF(D13&gt;0,1,0)))</f>
        <v>0</v>
      </c>
      <c r="F13" s="178">
        <f>D13+B13</f>
        <v>417709919</v>
      </c>
      <c r="G13" s="43">
        <f>IF(ISBLANK(F13),"  ",IF(F80&gt;0,F13/F80,IF(F13&gt;0,1,0)))</f>
        <v>0.1101072322169611</v>
      </c>
      <c r="H13" s="158">
        <f>'2Year'!H13+'4Year'!H13</f>
        <v>544931393.70000005</v>
      </c>
      <c r="I13" s="41">
        <f>IF(ISBLANK(H13),"  ",IF(L13&gt;0,H13/L13,IF(H13&gt;0,1,0)))</f>
        <v>1</v>
      </c>
      <c r="J13" s="169">
        <f>'2Year'!J13+'4Year'!J13</f>
        <v>0</v>
      </c>
      <c r="K13" s="42">
        <f>IF(ISBLANK(J13),"  ",IF(L13&gt;0,J13/L13,IF(J13&gt;0,1,0)))</f>
        <v>0</v>
      </c>
      <c r="L13" s="178">
        <f t="shared" ref="L13:L34" si="1">J13+H13</f>
        <v>544931393.70000005</v>
      </c>
      <c r="M13" s="44">
        <f>IF(ISBLANK(L13),"  ",IF(L80&gt;0,L13/L80,IF(L13&gt;0,1,0)))</f>
        <v>0.13403803252018079</v>
      </c>
      <c r="N13" s="24"/>
    </row>
    <row r="14" spans="1:17" ht="15" customHeight="1" x14ac:dyDescent="0.2">
      <c r="A14" s="10" t="s">
        <v>13</v>
      </c>
      <c r="B14" s="158">
        <f>'2Year'!B14+'4Year'!B14</f>
        <v>0</v>
      </c>
      <c r="C14" s="45">
        <f t="shared" si="0"/>
        <v>0</v>
      </c>
      <c r="D14" s="169">
        <f>'2Year'!D14+'4Year'!D14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'2Year'!H14+'4Year'!H14</f>
        <v>0</v>
      </c>
      <c r="I14" s="45">
        <f>IF(ISBLANK(H14),"  ",IF(L14&gt;0,H14/L14,IF(H14&gt;0,1,0)))</f>
        <v>0</v>
      </c>
      <c r="J14" s="169">
        <f>'2Year'!J14+'4Year'!J14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8">
        <f>'2Year'!B15+'4Year'!B15</f>
        <v>45760108.370000005</v>
      </c>
      <c r="C15" s="48">
        <f t="shared" si="0"/>
        <v>0.99537930619810866</v>
      </c>
      <c r="D15" s="169">
        <f>'2Year'!D15+'4Year'!D15</f>
        <v>212425</v>
      </c>
      <c r="E15" s="49">
        <f>IF(ISBLANK(D15),"  ",IF(F15&gt;0,D15/F15,IF(D15&gt;0,1,0)))</f>
        <v>4.6206938018913003E-3</v>
      </c>
      <c r="F15" s="180">
        <f>D15+B15</f>
        <v>45972533.370000005</v>
      </c>
      <c r="G15" s="50">
        <f>IF(ISBLANK(F15),"  ",IF(F80&gt;0,F15/F80,IF(F15&gt;0,1,0)))</f>
        <v>1.2118238464364989E-2</v>
      </c>
      <c r="H15" s="158">
        <f>'2Year'!H15+'4Year'!H15</f>
        <v>45716150.700000003</v>
      </c>
      <c r="I15" s="48">
        <f>IF(ISBLANK(H15),"  ",IF(L15&gt;0,H15/L15,IF(H15&gt;0,1,0)))</f>
        <v>0.99348054986268119</v>
      </c>
      <c r="J15" s="169">
        <f>'2Year'!J15+'4Year'!J15</f>
        <v>300000</v>
      </c>
      <c r="K15" s="49">
        <f>IF(ISBLANK(J15),"  ",IF(L15&gt;0,J15/L15,IF(J15&gt;0,1,0)))</f>
        <v>6.519450137318852E-3</v>
      </c>
      <c r="L15" s="180">
        <f t="shared" si="1"/>
        <v>46016150.700000003</v>
      </c>
      <c r="M15" s="50">
        <f>IF(ISBLANK(L15),"  ",IF(L80&gt;0,L15/L80,IF(L15&gt;0,1,0)))</f>
        <v>1.1318698785366271E-2</v>
      </c>
      <c r="N15" s="24"/>
    </row>
    <row r="16" spans="1:17" ht="15" customHeight="1" x14ac:dyDescent="0.2">
      <c r="A16" s="51" t="s">
        <v>15</v>
      </c>
      <c r="B16" s="158">
        <f>'2Year'!B16+'4Year'!B16</f>
        <v>0</v>
      </c>
      <c r="C16" s="41">
        <f t="shared" si="0"/>
        <v>0</v>
      </c>
      <c r="D16" s="169">
        <f>'2Year'!D16+'4Year'!D16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'2Year'!H16+'4Year'!H16</f>
        <v>0</v>
      </c>
      <c r="I16" s="41">
        <f t="shared" ref="I16:I34" si="3">IF(ISBLANK(H16),"  ",IF(L16&gt;0,H16/L16,IF(H16&gt;0,1,0)))</f>
        <v>0</v>
      </c>
      <c r="J16" s="169">
        <f>'2Year'!J16+'4Year'!J16</f>
        <v>0</v>
      </c>
      <c r="K16" s="42">
        <f t="shared" ref="K16:K34" si="4">IF(ISBLANK(J16),"  ",IF(L16&gt;0,J16/L16,IF(J16&gt;0,1,0)))</f>
        <v>0</v>
      </c>
      <c r="L16" s="18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'2Year'!B17+'4Year'!B17</f>
        <v>28560883</v>
      </c>
      <c r="C17" s="45">
        <f t="shared" si="0"/>
        <v>1</v>
      </c>
      <c r="D17" s="169">
        <f>'2Year'!D17+'4Year'!D17</f>
        <v>0</v>
      </c>
      <c r="E17" s="42">
        <f t="shared" ref="E17:E34" si="5">IF(ISBLANK(D17),"  ",IF(F17&gt;0,D17/F17,IF(D17&gt;0,1,0)))</f>
        <v>0</v>
      </c>
      <c r="F17" s="182">
        <f t="shared" si="2"/>
        <v>28560883</v>
      </c>
      <c r="G17" s="47">
        <f>IF(ISBLANK(F17),"  ",IF(F80&gt;0,F17/F80,IF(F17&gt;0,1,0)))</f>
        <v>7.5285733801366984E-3</v>
      </c>
      <c r="H17" s="158">
        <f>'2Year'!H17+'4Year'!H17</f>
        <v>28789408.699999999</v>
      </c>
      <c r="I17" s="45">
        <f t="shared" si="3"/>
        <v>1</v>
      </c>
      <c r="J17" s="169">
        <f>'2Year'!J17+'4Year'!J17</f>
        <v>0</v>
      </c>
      <c r="K17" s="46">
        <f t="shared" si="4"/>
        <v>0</v>
      </c>
      <c r="L17" s="182">
        <f t="shared" si="1"/>
        <v>28789408.699999999</v>
      </c>
      <c r="M17" s="47">
        <f>IF(ISBLANK(L17),"  ",IF(L80&gt;0,L17/L80,IF(L17&gt;0,1,0)))</f>
        <v>7.0813972991466047E-3</v>
      </c>
      <c r="N17" s="24"/>
    </row>
    <row r="18" spans="1:14" ht="15" customHeight="1" x14ac:dyDescent="0.2">
      <c r="A18" s="52" t="s">
        <v>17</v>
      </c>
      <c r="B18" s="158">
        <f>'2Year'!B18+'4Year'!B18</f>
        <v>0</v>
      </c>
      <c r="C18" s="45">
        <f t="shared" si="0"/>
        <v>0</v>
      </c>
      <c r="D18" s="169">
        <f>'2Year'!D18+'4Year'!D18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158">
        <f>'2Year'!H18+'4Year'!H18</f>
        <v>0</v>
      </c>
      <c r="I18" s="45">
        <f t="shared" si="3"/>
        <v>0</v>
      </c>
      <c r="J18" s="169">
        <f>'2Year'!J18+'4Year'!J18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'2Year'!B19+'4Year'!B19</f>
        <v>314851</v>
      </c>
      <c r="C19" s="45">
        <f t="shared" si="0"/>
        <v>1</v>
      </c>
      <c r="D19" s="169">
        <f>'2Year'!D19+'4Year'!D19</f>
        <v>0</v>
      </c>
      <c r="E19" s="42">
        <f t="shared" si="5"/>
        <v>0</v>
      </c>
      <c r="F19" s="182">
        <f t="shared" si="2"/>
        <v>314851</v>
      </c>
      <c r="G19" s="47">
        <f>IF(ISBLANK(F19),"  ",IF(F80&gt;0,F19/F80,IF(F19&gt;0,1,0)))</f>
        <v>8.2993892636632399E-5</v>
      </c>
      <c r="H19" s="158">
        <f>'2Year'!H19+'4Year'!H19</f>
        <v>311584</v>
      </c>
      <c r="I19" s="45">
        <f t="shared" si="3"/>
        <v>1</v>
      </c>
      <c r="J19" s="169">
        <f>'2Year'!J19+'4Year'!J19</f>
        <v>0</v>
      </c>
      <c r="K19" s="46">
        <f t="shared" si="4"/>
        <v>0</v>
      </c>
      <c r="L19" s="182">
        <f t="shared" si="1"/>
        <v>311584</v>
      </c>
      <c r="M19" s="47">
        <f>IF(ISBLANK(L19),"  ",IF(L80&gt;0,L19/L80,IF(L19&gt;0,1,0)))</f>
        <v>7.6641035564488529E-5</v>
      </c>
      <c r="N19" s="24"/>
    </row>
    <row r="20" spans="1:14" ht="15" customHeight="1" x14ac:dyDescent="0.2">
      <c r="A20" s="52" t="s">
        <v>19</v>
      </c>
      <c r="B20" s="158">
        <f>'2Year'!B20+'4Year'!B20</f>
        <v>2178837</v>
      </c>
      <c r="C20" s="45">
        <f t="shared" si="0"/>
        <v>1</v>
      </c>
      <c r="D20" s="169">
        <f>'2Year'!D20+'4Year'!D20</f>
        <v>0</v>
      </c>
      <c r="E20" s="42">
        <f t="shared" si="5"/>
        <v>0</v>
      </c>
      <c r="F20" s="182">
        <f>D20+B20</f>
        <v>2178837</v>
      </c>
      <c r="G20" s="47">
        <f>IF(ISBLANK(F20),"  ",IF(F80&gt;0,F20/F80,IF(F20&gt;0,1,0)))</f>
        <v>5.743356827538176E-4</v>
      </c>
      <c r="H20" s="158">
        <f>'2Year'!H20+'4Year'!H20</f>
        <v>1725017</v>
      </c>
      <c r="I20" s="45">
        <f t="shared" si="3"/>
        <v>1</v>
      </c>
      <c r="J20" s="169">
        <f>'2Year'!J20+'4Year'!J20</f>
        <v>0</v>
      </c>
      <c r="K20" s="46">
        <f t="shared" si="4"/>
        <v>0</v>
      </c>
      <c r="L20" s="182">
        <f t="shared" si="1"/>
        <v>1725017</v>
      </c>
      <c r="M20" s="47">
        <f>IF(ISBLANK(L20),"  ",IF(L80&gt;0,L20/L80,IF(L20&gt;0,1,0)))</f>
        <v>4.2430641254476262E-4</v>
      </c>
      <c r="N20" s="24"/>
    </row>
    <row r="21" spans="1:14" ht="15" customHeight="1" x14ac:dyDescent="0.2">
      <c r="A21" s="52" t="s">
        <v>20</v>
      </c>
      <c r="B21" s="158">
        <f>'2Year'!B21+'4Year'!B21</f>
        <v>50000</v>
      </c>
      <c r="C21" s="45">
        <f t="shared" si="0"/>
        <v>1</v>
      </c>
      <c r="D21" s="169">
        <f>'2Year'!D21+'4Year'!D21</f>
        <v>0</v>
      </c>
      <c r="E21" s="42">
        <f t="shared" si="5"/>
        <v>0</v>
      </c>
      <c r="F21" s="182">
        <f t="shared" si="2"/>
        <v>50000</v>
      </c>
      <c r="G21" s="47">
        <f>IF(ISBLANK(F21),"  ",IF(F80&gt;0,F21/F80,IF(F21&gt;0,1,0)))</f>
        <v>1.3179868038632942E-5</v>
      </c>
      <c r="H21" s="158">
        <f>'2Year'!H21+'4Year'!H21</f>
        <v>50000</v>
      </c>
      <c r="I21" s="45">
        <f t="shared" si="3"/>
        <v>1</v>
      </c>
      <c r="J21" s="169">
        <f>'2Year'!J21+'4Year'!J21</f>
        <v>0</v>
      </c>
      <c r="K21" s="46">
        <f t="shared" si="4"/>
        <v>0</v>
      </c>
      <c r="L21" s="182">
        <f t="shared" si="1"/>
        <v>50000</v>
      </c>
      <c r="M21" s="47">
        <f>IF(ISBLANK(L21),"  ",IF(L80&gt;0,L21/L80,IF(L21&gt;0,1,0)))</f>
        <v>1.2298615391754477E-5</v>
      </c>
      <c r="N21" s="24"/>
    </row>
    <row r="22" spans="1:14" ht="15" customHeight="1" x14ac:dyDescent="0.2">
      <c r="A22" s="52" t="s">
        <v>21</v>
      </c>
      <c r="B22" s="158">
        <f>'2Year'!B22+'4Year'!B22</f>
        <v>0</v>
      </c>
      <c r="C22" s="45">
        <f t="shared" si="0"/>
        <v>0</v>
      </c>
      <c r="D22" s="169">
        <f>'2Year'!D22+'4Year'!D22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'2Year'!H22+'4Year'!H22</f>
        <v>0</v>
      </c>
      <c r="I22" s="45">
        <f t="shared" si="3"/>
        <v>0</v>
      </c>
      <c r="J22" s="169">
        <f>'2Year'!J22+'4Year'!J22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'2Year'!B23+'4Year'!B23</f>
        <v>750000</v>
      </c>
      <c r="C23" s="45">
        <f t="shared" si="0"/>
        <v>1</v>
      </c>
      <c r="D23" s="169">
        <f>'2Year'!D23+'4Year'!D23</f>
        <v>0</v>
      </c>
      <c r="E23" s="42">
        <f t="shared" si="5"/>
        <v>0</v>
      </c>
      <c r="F23" s="182">
        <f t="shared" si="2"/>
        <v>750000</v>
      </c>
      <c r="G23" s="47">
        <f>IF(ISBLANK(F23),"  ",IF(F80&gt;0,F23/F80,IF(F23&gt;0,1,0)))</f>
        <v>1.9769802057949411E-4</v>
      </c>
      <c r="H23" s="158">
        <f>'2Year'!H23+'4Year'!H23</f>
        <v>750000</v>
      </c>
      <c r="I23" s="45">
        <f t="shared" si="3"/>
        <v>1</v>
      </c>
      <c r="J23" s="169">
        <f>'2Year'!J23+'4Year'!J23</f>
        <v>0</v>
      </c>
      <c r="K23" s="46">
        <f t="shared" si="4"/>
        <v>0</v>
      </c>
      <c r="L23" s="182">
        <f t="shared" si="1"/>
        <v>750000</v>
      </c>
      <c r="M23" s="47">
        <f>IF(ISBLANK(L23),"  ",IF(L80&gt;0,L23/L80,IF(L23&gt;0,1,0)))</f>
        <v>1.8447923087631715E-4</v>
      </c>
      <c r="N23" s="24"/>
    </row>
    <row r="24" spans="1:14" ht="15" customHeight="1" x14ac:dyDescent="0.2">
      <c r="A24" s="52" t="s">
        <v>23</v>
      </c>
      <c r="B24" s="158">
        <f>'2Year'!B24+'4Year'!B24</f>
        <v>3451512.37</v>
      </c>
      <c r="C24" s="45">
        <f t="shared" si="0"/>
        <v>1</v>
      </c>
      <c r="D24" s="169">
        <f>'2Year'!D24+'4Year'!D24</f>
        <v>0</v>
      </c>
      <c r="E24" s="42">
        <f t="shared" si="5"/>
        <v>0</v>
      </c>
      <c r="F24" s="182">
        <f t="shared" si="2"/>
        <v>3451512.37</v>
      </c>
      <c r="G24" s="47">
        <f>IF(ISBLANK(F24),"  ",IF(F80&gt;0,F24/F80,IF(F24&gt;0,1,0)))</f>
        <v>9.0980955140618474E-4</v>
      </c>
      <c r="H24" s="158">
        <f>'2Year'!H24+'4Year'!H24</f>
        <v>3655956</v>
      </c>
      <c r="I24" s="45">
        <f t="shared" si="3"/>
        <v>1</v>
      </c>
      <c r="J24" s="169">
        <f>'2Year'!J24+'4Year'!J24</f>
        <v>0</v>
      </c>
      <c r="K24" s="46">
        <f t="shared" si="4"/>
        <v>0</v>
      </c>
      <c r="L24" s="182">
        <f t="shared" si="1"/>
        <v>3655956</v>
      </c>
      <c r="M24" s="47">
        <f>IF(ISBLANK(L24),"  ",IF(L80&gt;0,L24/L80,IF(L24&gt;0,1,0)))</f>
        <v>8.9926393466354261E-4</v>
      </c>
      <c r="N24" s="24"/>
    </row>
    <row r="25" spans="1:14" ht="15" customHeight="1" x14ac:dyDescent="0.2">
      <c r="A25" s="52" t="s">
        <v>24</v>
      </c>
      <c r="B25" s="158">
        <f>'2Year'!B25+'4Year'!B25</f>
        <v>210000</v>
      </c>
      <c r="C25" s="45">
        <f t="shared" si="0"/>
        <v>1</v>
      </c>
      <c r="D25" s="169">
        <f>'2Year'!D25+'4Year'!D25</f>
        <v>0</v>
      </c>
      <c r="E25" s="42">
        <f t="shared" si="5"/>
        <v>0</v>
      </c>
      <c r="F25" s="182">
        <f t="shared" si="2"/>
        <v>210000</v>
      </c>
      <c r="G25" s="47">
        <f>IF(ISBLANK(F25),"  ",IF(F80&gt;0,F25/F80,IF(F25&gt;0,1,0)))</f>
        <v>5.5355445762258351E-5</v>
      </c>
      <c r="H25" s="158">
        <f>'2Year'!H25+'4Year'!H25</f>
        <v>210000</v>
      </c>
      <c r="I25" s="45">
        <f t="shared" si="3"/>
        <v>1</v>
      </c>
      <c r="J25" s="169">
        <f>'2Year'!J25+'4Year'!J25</f>
        <v>0</v>
      </c>
      <c r="K25" s="46">
        <f t="shared" si="4"/>
        <v>0</v>
      </c>
      <c r="L25" s="182">
        <f t="shared" si="1"/>
        <v>210000</v>
      </c>
      <c r="M25" s="47">
        <f>IF(ISBLANK(L25),"  ",IF(L80&gt;0,L25/L80,IF(L25&gt;0,1,0)))</f>
        <v>5.1654184645368803E-5</v>
      </c>
      <c r="N25" s="24"/>
    </row>
    <row r="26" spans="1:14" ht="15" customHeight="1" x14ac:dyDescent="0.2">
      <c r="A26" s="52" t="s">
        <v>25</v>
      </c>
      <c r="B26" s="158">
        <f>'2Year'!B26+'4Year'!B26</f>
        <v>0</v>
      </c>
      <c r="C26" s="45">
        <f t="shared" si="0"/>
        <v>0</v>
      </c>
      <c r="D26" s="169">
        <f>'2Year'!D26+'4Year'!D26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'2Year'!H26+'4Year'!H26</f>
        <v>0</v>
      </c>
      <c r="I26" s="45">
        <f t="shared" si="3"/>
        <v>0</v>
      </c>
      <c r="J26" s="169">
        <f>'2Year'!J26+'4Year'!J26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'2Year'!B27+'4Year'!B27</f>
        <v>0</v>
      </c>
      <c r="C27" s="45">
        <f t="shared" si="0"/>
        <v>0</v>
      </c>
      <c r="D27" s="169">
        <f>'2Year'!D27+'4Year'!D27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'2Year'!H27+'4Year'!H27</f>
        <v>0</v>
      </c>
      <c r="I27" s="45">
        <f t="shared" si="3"/>
        <v>0</v>
      </c>
      <c r="J27" s="169">
        <f>'2Year'!J27+'4Year'!J27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'2Year'!B28+'4Year'!B28</f>
        <v>0</v>
      </c>
      <c r="C28" s="45">
        <f t="shared" si="0"/>
        <v>0</v>
      </c>
      <c r="D28" s="169">
        <f>'2Year'!D28+'4Year'!D28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'2Year'!H28+'4Year'!H28</f>
        <v>0</v>
      </c>
      <c r="I28" s="45">
        <f t="shared" si="3"/>
        <v>0</v>
      </c>
      <c r="J28" s="169">
        <f>'2Year'!J28+'4Year'!J28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'2Year'!B29+'4Year'!B29</f>
        <v>10000000</v>
      </c>
      <c r="C29" s="45">
        <f t="shared" si="0"/>
        <v>0.97919935764522137</v>
      </c>
      <c r="D29" s="169">
        <f>'2Year'!D29+'4Year'!D29</f>
        <v>212425</v>
      </c>
      <c r="E29" s="42">
        <f t="shared" si="5"/>
        <v>2.0800642354778614E-2</v>
      </c>
      <c r="F29" s="182">
        <f t="shared" si="2"/>
        <v>10212425</v>
      </c>
      <c r="G29" s="47">
        <f>IF(ISBLANK(F29),"  ",IF(F80&gt;0,F29/F80,IF(F29&gt;0,1,0)))</f>
        <v>2.6919682770887203E-3</v>
      </c>
      <c r="H29" s="158">
        <f>'2Year'!H29+'4Year'!H29</f>
        <v>10000000</v>
      </c>
      <c r="I29" s="45">
        <f t="shared" si="3"/>
        <v>0.970873786407767</v>
      </c>
      <c r="J29" s="169">
        <f>'2Year'!J29+'4Year'!J29</f>
        <v>300000</v>
      </c>
      <c r="K29" s="46">
        <f t="shared" si="4"/>
        <v>2.9126213592233011E-2</v>
      </c>
      <c r="L29" s="182">
        <f t="shared" si="1"/>
        <v>10300000</v>
      </c>
      <c r="M29" s="47">
        <f>IF(ISBLANK(L29),"  ",IF(L80&gt;0,L29/L80,IF(L29&gt;0,1,0)))</f>
        <v>2.5335147707014221E-3</v>
      </c>
      <c r="N29" s="24"/>
    </row>
    <row r="30" spans="1:14" ht="15" customHeight="1" x14ac:dyDescent="0.2">
      <c r="A30" s="53" t="s">
        <v>29</v>
      </c>
      <c r="B30" s="158">
        <f>'2Year'!B30+'4Year'!B30</f>
        <v>0</v>
      </c>
      <c r="C30" s="45">
        <f t="shared" si="0"/>
        <v>0</v>
      </c>
      <c r="D30" s="169">
        <f>'2Year'!D30+'4Year'!D30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'2Year'!H30+'4Year'!H30</f>
        <v>0</v>
      </c>
      <c r="I30" s="45">
        <f t="shared" si="3"/>
        <v>0</v>
      </c>
      <c r="J30" s="169">
        <f>'2Year'!J30+'4Year'!J30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'2Year'!B31+'4Year'!B31</f>
        <v>211552</v>
      </c>
      <c r="C31" s="45">
        <f t="shared" si="0"/>
        <v>1</v>
      </c>
      <c r="D31" s="169">
        <f>'2Year'!D31+'4Year'!D31</f>
        <v>0</v>
      </c>
      <c r="E31" s="42">
        <f>IF(ISBLANK(D31),"  ",IF(F31&gt;0,D31/F31,IF(D31&gt;0,1,0)))</f>
        <v>0</v>
      </c>
      <c r="F31" s="182">
        <f t="shared" si="2"/>
        <v>211552</v>
      </c>
      <c r="G31" s="47">
        <f>IF(ISBLANK(F31),"  ",IF(F80&gt;0,F31/F80,IF(F31&gt;0,1,0)))</f>
        <v>5.5764548866177521E-5</v>
      </c>
      <c r="H31" s="158">
        <f>'2Year'!H31+'4Year'!H31</f>
        <v>198750</v>
      </c>
      <c r="I31" s="45">
        <f t="shared" si="3"/>
        <v>1</v>
      </c>
      <c r="J31" s="169">
        <f>'2Year'!J31+'4Year'!J31</f>
        <v>0</v>
      </c>
      <c r="K31" s="46">
        <f>IF(ISBLANK(J31),"  ",IF(L31&gt;0,J31/L31,IF(J31&gt;0,1,0)))</f>
        <v>0</v>
      </c>
      <c r="L31" s="182">
        <f t="shared" si="1"/>
        <v>198750</v>
      </c>
      <c r="M31" s="47">
        <f>IF(ISBLANK(L31),"  ",IF(L80&gt;0,L31/L80,IF(L31&gt;0,1,0)))</f>
        <v>4.8886996182224045E-5</v>
      </c>
      <c r="N31" s="24"/>
    </row>
    <row r="32" spans="1:14" ht="15" customHeight="1" x14ac:dyDescent="0.2">
      <c r="A32" s="53" t="s">
        <v>31</v>
      </c>
      <c r="B32" s="158">
        <f>'2Year'!B32+'4Year'!B32</f>
        <v>0</v>
      </c>
      <c r="C32" s="45">
        <f t="shared" si="0"/>
        <v>0</v>
      </c>
      <c r="D32" s="169">
        <f>'2Year'!D32+'4Year'!D32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'2Year'!H32+'4Year'!H32</f>
        <v>0</v>
      </c>
      <c r="I32" s="45">
        <f t="shared" si="3"/>
        <v>0</v>
      </c>
      <c r="J32" s="169">
        <f>'2Year'!J32+'4Year'!J32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'2Year'!B33+'4Year'!B33</f>
        <v>0</v>
      </c>
      <c r="C33" s="45">
        <f>IF(ISBLANK(B33),"  ",IF(F33&gt;0,B33/F33,IF(B33&gt;0,1,0)))</f>
        <v>0</v>
      </c>
      <c r="D33" s="169">
        <f>'2Year'!D33+'4Year'!D33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'2Year'!H33+'4Year'!H33</f>
        <v>0</v>
      </c>
      <c r="I33" s="45">
        <f>IF(ISBLANK(H33),"  ",IF(L33&gt;0,H33/L33,IF(H33&gt;0,1,0)))</f>
        <v>0</v>
      </c>
      <c r="J33" s="169">
        <f>'2Year'!J33+'4Year'!J33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'2Year'!B34+'4Year'!B34</f>
        <v>0</v>
      </c>
      <c r="C34" s="45">
        <f t="shared" si="0"/>
        <v>0</v>
      </c>
      <c r="D34" s="169">
        <f>'2Year'!D34+'4Year'!D34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'2Year'!H34+'4Year'!H34</f>
        <v>0</v>
      </c>
      <c r="I34" s="45">
        <f t="shared" si="3"/>
        <v>0</v>
      </c>
      <c r="J34" s="169">
        <f>'2Year'!J34+'4Year'!J34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'2Year'!B35+'4Year'!B35</f>
        <v>32473</v>
      </c>
      <c r="C35" s="45">
        <f t="shared" ref="C35:C36" si="6">IF(ISBLANK(B35),"  ",IF(F35&gt;0,B35/F35,IF(B35&gt;0,1,0)))</f>
        <v>1</v>
      </c>
      <c r="D35" s="169">
        <f>'2Year'!D35+'4Year'!D35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32473</v>
      </c>
      <c r="G35" s="47">
        <f>IF(ISBLANK(F35),"  ",IF(F81&gt;0,F35/F81,IF(F35&gt;0,1,0)))</f>
        <v>1</v>
      </c>
      <c r="H35" s="158">
        <f>'2Year'!H35+'4Year'!H35</f>
        <v>25435</v>
      </c>
      <c r="I35" s="45">
        <f t="shared" ref="I35" si="9">IF(ISBLANK(H35),"  ",IF(L35&gt;0,H35/L35,IF(H35&gt;0,1,0)))</f>
        <v>1</v>
      </c>
      <c r="J35" s="169">
        <f>'2Year'!J35+'4Year'!J35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25435</v>
      </c>
      <c r="M35" s="47">
        <f>IF(ISBLANK(L35),"  ",IF(L81&gt;0,L35/L81,IF(L35&gt;0,1,0)))</f>
        <v>1</v>
      </c>
      <c r="N35" s="24"/>
    </row>
    <row r="36" spans="1:14" ht="15" customHeight="1" x14ac:dyDescent="0.2">
      <c r="A36" s="150" t="s">
        <v>186</v>
      </c>
      <c r="B36" s="158">
        <f>'2Year'!B36+'4Year'!B36</f>
        <v>0</v>
      </c>
      <c r="C36" s="45">
        <f t="shared" si="6"/>
        <v>0</v>
      </c>
      <c r="D36" s="169">
        <f>'2Year'!D36+'4Year'!D36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'2Year'!H36+'4Year'!H36</f>
        <v>0</v>
      </c>
      <c r="I36" s="45">
        <f t="shared" ref="I36" si="13">IF(ISBLANK(H36),"  ",IF(L36&gt;0,H36/L36,IF(H36&gt;0,1,0)))</f>
        <v>0</v>
      </c>
      <c r="J36" s="169">
        <f>'2Year'!J36+'4Year'!J36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'2Year'!B37+'4Year'!B37</f>
        <v>0</v>
      </c>
      <c r="C37" s="45">
        <f t="shared" ref="C37" si="16">IF(ISBLANK(B37),"  ",IF(F37&gt;0,B37/F37,IF(B37&gt;0,1,0)))</f>
        <v>0</v>
      </c>
      <c r="D37" s="169">
        <f>'2Year'!D37+'4Year'!D37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'2Year'!H37+'4Year'!H37</f>
        <v>0</v>
      </c>
      <c r="I37" s="45">
        <f t="shared" ref="I37" si="19">IF(ISBLANK(H37),"  ",IF(L37&gt;0,H37/L37,IF(H37&gt;0,1,0)))</f>
        <v>0</v>
      </c>
      <c r="J37" s="169">
        <f>'2Year'!J37+'4Year'!J37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/>
      <c r="E38" s="57" t="s">
        <v>4</v>
      </c>
      <c r="F38" s="182"/>
      <c r="G38" s="58" t="s">
        <v>4</v>
      </c>
      <c r="H38" s="196"/>
      <c r="I38" s="56" t="s">
        <v>4</v>
      </c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'2Year'!B39+'4Year'!B39</f>
        <v>0</v>
      </c>
      <c r="C39" s="41">
        <f t="shared" si="0"/>
        <v>0</v>
      </c>
      <c r="D39" s="169">
        <f>'2Year'!D39+'4Year'!D39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'2Year'!H39+'4Year'!H39</f>
        <v>0</v>
      </c>
      <c r="I39" s="41">
        <f>IF(ISBLANK(H39),"  ",IF(L39&gt;0,H39/L39,IF(H39&gt;0,1,0)))</f>
        <v>0</v>
      </c>
      <c r="J39" s="169">
        <f>'2Year'!J39+'4Year'!J39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'2Year'!B41+'4Year'!B41</f>
        <v>0</v>
      </c>
      <c r="C41" s="41">
        <f t="shared" si="0"/>
        <v>0</v>
      </c>
      <c r="D41" s="169">
        <f>'2Year'!D41+'4Year'!D41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'2Year'!H41+'4Year'!H41</f>
        <v>0</v>
      </c>
      <c r="I41" s="41">
        <f>IF(ISBLANK(H41),"  ",IF(L41&gt;0,H41/L41,IF(H41&gt;0,1,0)))</f>
        <v>0</v>
      </c>
      <c r="J41" s="169">
        <f>'2Year'!J41+'4Year'!J41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463470027.37</v>
      </c>
      <c r="C43" s="69">
        <f t="shared" si="0"/>
        <v>0.99954187397233984</v>
      </c>
      <c r="D43" s="204">
        <f>SUM(D13:D15,D39,D41,D42)</f>
        <v>212425</v>
      </c>
      <c r="E43" s="60">
        <f>IF(ISBLANK(D43),"  ",IF(F43&gt;0,D43/F43,IF(D43&gt;0,1,0)))</f>
        <v>4.5812602766018279E-4</v>
      </c>
      <c r="F43" s="161">
        <f>SUM(F13:F15,F39,F41:F42)</f>
        <v>463682452.37</v>
      </c>
      <c r="G43" s="61">
        <f>IF(ISBLANK(F43),"  ",IF(F80&gt;0,F43/F80,IF(F43&gt;0,1,0)))</f>
        <v>0.12222547068132608</v>
      </c>
      <c r="H43" s="161">
        <f>SUM(H13:H15,H39,H41:H42)</f>
        <v>590647544.4000001</v>
      </c>
      <c r="I43" s="69">
        <f>IF(ISBLANK(H43),"  ",IF(L43&gt;0,H43/L43,IF(H43&gt;0,1,0)))</f>
        <v>0.99949234072830506</v>
      </c>
      <c r="J43" s="204">
        <f>SUM(J13:J15,J39,J41:J42)</f>
        <v>300000</v>
      </c>
      <c r="K43" s="62">
        <f>IF(ISBLANK(J43),"  ",IF(L43&gt;0,J43/L43,IF(J43&gt;0,1,0)))</f>
        <v>5.0765927169491075E-4</v>
      </c>
      <c r="L43" s="161">
        <f>SUM(L13:L15,L39,L41:L42)</f>
        <v>590947544.4000001</v>
      </c>
      <c r="M43" s="61">
        <f>IF(ISBLANK(L43),"  ",IF(L80&gt;0,L43/L80,IF(L43&gt;0,1,0)))</f>
        <v>0.14535673130554705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'2Year'!B45+'4Year'!B45</f>
        <v>0</v>
      </c>
      <c r="C45" s="41">
        <f t="shared" si="0"/>
        <v>0</v>
      </c>
      <c r="D45" s="169">
        <f>'2Year'!D45+'4Year'!D45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'2Year'!H45+'4Year'!H45</f>
        <v>0</v>
      </c>
      <c r="I45" s="41">
        <f t="shared" ref="I45:I52" si="23">IF(ISBLANK(H45),"  ",IF(L45&gt;0,H45/L45,IF(H45&gt;0,1,0)))</f>
        <v>0</v>
      </c>
      <c r="J45" s="169">
        <f>'2Year'!J45+'4Year'!J45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'2Year'!B46+'4Year'!B46</f>
        <v>0</v>
      </c>
      <c r="C46" s="45">
        <f t="shared" si="0"/>
        <v>0</v>
      </c>
      <c r="D46" s="169">
        <f>'2Year'!D46+'4Year'!D46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'2Year'!H46+'4Year'!H46</f>
        <v>0</v>
      </c>
      <c r="I46" s="45">
        <f t="shared" si="23"/>
        <v>0</v>
      </c>
      <c r="J46" s="169">
        <f>'2Year'!J46+'4Year'!J46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'2Year'!B47+'4Year'!B47</f>
        <v>0</v>
      </c>
      <c r="C47" s="45">
        <f t="shared" si="0"/>
        <v>0</v>
      </c>
      <c r="D47" s="169">
        <f>'2Year'!D47+'4Year'!D47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'2Year'!H47+'4Year'!H47</f>
        <v>0</v>
      </c>
      <c r="I47" s="45">
        <f t="shared" si="23"/>
        <v>0</v>
      </c>
      <c r="J47" s="169">
        <f>'2Year'!J47+'4Year'!J47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'2Year'!B48+'4Year'!B48</f>
        <v>11823055</v>
      </c>
      <c r="C48" s="45">
        <f t="shared" si="0"/>
        <v>0.88202758719987939</v>
      </c>
      <c r="D48" s="169">
        <f>'2Year'!D48+'4Year'!D48</f>
        <v>1581350</v>
      </c>
      <c r="E48" s="46">
        <f t="shared" si="22"/>
        <v>0.11797241280012055</v>
      </c>
      <c r="F48" s="183">
        <f>D48+B48</f>
        <v>13404405</v>
      </c>
      <c r="G48" s="47">
        <f>IF(ISBLANK(F48),"  ",IF(D80&gt;0,F48/D80,IF(F48&gt;0,1,0)))</f>
        <v>7.1559495515472115E-3</v>
      </c>
      <c r="H48" s="158">
        <f>'2Year'!H48+'4Year'!H48</f>
        <v>11634785</v>
      </c>
      <c r="I48" s="45">
        <f t="shared" si="23"/>
        <v>0.87977120232956529</v>
      </c>
      <c r="J48" s="169">
        <f>'2Year'!J48+'4Year'!J48</f>
        <v>1590000</v>
      </c>
      <c r="K48" s="46">
        <f t="shared" si="24"/>
        <v>0.12022879767043472</v>
      </c>
      <c r="L48" s="183">
        <f>J48+H48</f>
        <v>13224785</v>
      </c>
      <c r="M48" s="47">
        <f>IF(ISBLANK(L48),"  ",IF(J80&gt;0,L48/J80,IF(L48&gt;0,1,0)))</f>
        <v>6.7983580449586791E-3</v>
      </c>
      <c r="N48" s="24"/>
    </row>
    <row r="49" spans="1:14" ht="15" customHeight="1" x14ac:dyDescent="0.2">
      <c r="A49" s="67" t="s">
        <v>43</v>
      </c>
      <c r="B49" s="158">
        <f>'2Year'!B49+'4Year'!B49</f>
        <v>259923</v>
      </c>
      <c r="C49" s="45">
        <f t="shared" si="0"/>
        <v>0.49915790160987705</v>
      </c>
      <c r="D49" s="169">
        <f>'2Year'!D49+'4Year'!D49</f>
        <v>260800</v>
      </c>
      <c r="E49" s="46">
        <f t="shared" si="22"/>
        <v>0.50084209839012295</v>
      </c>
      <c r="F49" s="183">
        <f>D49+B49</f>
        <v>520723</v>
      </c>
      <c r="G49" s="47">
        <f>IF(ISBLANK(F49),"  ",IF(F80&gt;0,F49/F80,IF(F49&gt;0,1,0)))</f>
        <v>1.3726120849362122E-4</v>
      </c>
      <c r="H49" s="158">
        <f>'2Year'!H49+'4Year'!H49</f>
        <v>259923</v>
      </c>
      <c r="I49" s="45">
        <f t="shared" si="23"/>
        <v>6.101589160179656E-2</v>
      </c>
      <c r="J49" s="169">
        <f>'2Year'!J49+'4Year'!J49</f>
        <v>4000000</v>
      </c>
      <c r="K49" s="46">
        <f t="shared" si="24"/>
        <v>0.93898410839820345</v>
      </c>
      <c r="L49" s="183">
        <f>J49+H49</f>
        <v>4259923</v>
      </c>
      <c r="M49" s="47">
        <f>IF(ISBLANK(L49),"  ",IF(L80&gt;0,L49/L80,IF(L49&gt;0,1,0)))</f>
        <v>1.0478230915097781E-3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12082978</v>
      </c>
      <c r="C50" s="69">
        <f t="shared" si="0"/>
        <v>0.86771037221345471</v>
      </c>
      <c r="D50" s="173">
        <f>D49+D48+D47+D46+D45</f>
        <v>1842150</v>
      </c>
      <c r="E50" s="62">
        <f t="shared" si="22"/>
        <v>0.13228962778654529</v>
      </c>
      <c r="F50" s="184">
        <f>F49+F48+F47+F46+F45</f>
        <v>13925128</v>
      </c>
      <c r="G50" s="61">
        <f>IF(ISBLANK(F50),"  ",IF(F80&gt;0,F50/F80,IF(F50&gt;0,1,0)))</f>
        <v>3.6706269892214532E-3</v>
      </c>
      <c r="H50" s="163">
        <f>H49+H48+H47+H46+H45</f>
        <v>11894708</v>
      </c>
      <c r="I50" s="69">
        <f t="shared" si="23"/>
        <v>0.68029205863775366</v>
      </c>
      <c r="J50" s="173">
        <f>J49+J48+J47+J46+J45</f>
        <v>5590000</v>
      </c>
      <c r="K50" s="62">
        <f t="shared" si="24"/>
        <v>0.3197079413622464</v>
      </c>
      <c r="L50" s="184">
        <f>L49+L48+L47+L46+L45</f>
        <v>17484708</v>
      </c>
      <c r="M50" s="61">
        <f>IF(ISBLANK(L50),"  ",IF(L80&gt;0,L50/L80,IF(L50&gt;0,1,0)))</f>
        <v>4.3007539785826525E-3</v>
      </c>
      <c r="N50" s="63"/>
    </row>
    <row r="51" spans="1:14" s="64" customFormat="1" ht="15" customHeight="1" x14ac:dyDescent="0.25">
      <c r="A51" s="151" t="s">
        <v>181</v>
      </c>
      <c r="B51" s="164">
        <f>'2Year'!B51+'4Year'!B51</f>
        <v>0</v>
      </c>
      <c r="C51" s="69">
        <f t="shared" ref="C51" si="25">IF(ISBLANK(B51),"  ",IF(F51&gt;0,B51/F51,IF(B51&gt;0,1,0)))</f>
        <v>0</v>
      </c>
      <c r="D51" s="174">
        <f>'2Year'!D51+'4Year'!D51</f>
        <v>13025882.129999999</v>
      </c>
      <c r="E51" s="62">
        <f t="shared" ref="E51" si="26">IF(ISBLANK(D51),"  ",IF(F51&gt;0,D51/F51,IF(D51&gt;0,1,0)))</f>
        <v>1</v>
      </c>
      <c r="F51" s="185">
        <f>D51+B51</f>
        <v>13025882.129999999</v>
      </c>
      <c r="G51" s="61">
        <f>IF(ISBLANK(F51),"  ",IF(F79&gt;0,F51/F79,IF(F51&gt;0,1,0)))</f>
        <v>1</v>
      </c>
      <c r="H51" s="164">
        <f>'2Year'!H51+'4Year'!H51</f>
        <v>0</v>
      </c>
      <c r="I51" s="69">
        <f t="shared" ref="I51" si="27">IF(ISBLANK(H51),"  ",IF(L51&gt;0,H51/L51,IF(H51&gt;0,1,0)))</f>
        <v>0</v>
      </c>
      <c r="J51" s="174">
        <f>'2Year'!J51+'4Year'!J51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'2Year'!B52+'4Year'!B52</f>
        <v>6792110</v>
      </c>
      <c r="C52" s="69">
        <f t="shared" si="0"/>
        <v>1</v>
      </c>
      <c r="D52" s="174">
        <f>'2Year'!D52+'4Year'!D52</f>
        <v>0</v>
      </c>
      <c r="E52" s="62">
        <f t="shared" si="22"/>
        <v>0</v>
      </c>
      <c r="F52" s="185">
        <f>D52+B52</f>
        <v>6792110</v>
      </c>
      <c r="G52" s="61">
        <f>IF(ISBLANK(F52),"  ",IF(F80&gt;0,F52/F80,IF(F52&gt;0,1,0)))</f>
        <v>1.7903822700775839E-3</v>
      </c>
      <c r="H52" s="164">
        <f>'2Year'!H52+'4Year'!H52</f>
        <v>0</v>
      </c>
      <c r="I52" s="69">
        <f t="shared" si="23"/>
        <v>0</v>
      </c>
      <c r="J52" s="174">
        <f>'2Year'!J52+'4Year'!J52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'2Year'!B54+'4Year'!B54</f>
        <v>1022618887.8400002</v>
      </c>
      <c r="C54" s="41">
        <f t="shared" si="0"/>
        <v>0.96825811845418941</v>
      </c>
      <c r="D54" s="169">
        <f>'2Year'!D54+'4Year'!D54</f>
        <v>33523961.210000001</v>
      </c>
      <c r="E54" s="42">
        <f t="shared" ref="E54:E71" si="29">IF(ISBLANK(D54),"  ",IF(F54&gt;0,D54/F54,IF(D54&gt;0,1,0)))</f>
        <v>3.174188154581057E-2</v>
      </c>
      <c r="F54" s="186">
        <f t="shared" ref="F54:F59" si="30">D54+B54</f>
        <v>1056142849.0500002</v>
      </c>
      <c r="G54" s="43">
        <f>IF(ISBLANK(F54),"  ",IF(F80&gt;0,F54/F80,IF(F54&gt;0,1,0)))</f>
        <v>0.27839646760849668</v>
      </c>
      <c r="H54" s="158">
        <f>'2Year'!H54+'4Year'!H54</f>
        <v>1060418221</v>
      </c>
      <c r="I54" s="41">
        <f t="shared" ref="I54:I71" si="31">IF(ISBLANK(H54),"  ",IF(L54&gt;0,H54/L54,IF(H54&gt;0,1,0)))</f>
        <v>0.96212501102990589</v>
      </c>
      <c r="J54" s="169">
        <f>'2Year'!J54+'4Year'!J54</f>
        <v>41744397</v>
      </c>
      <c r="K54" s="42">
        <f t="shared" ref="K54:K71" si="32">IF(ISBLANK(J54),"  ",IF(L54&gt;0,J54/L54,IF(J54&gt;0,1,0)))</f>
        <v>3.7874988970094066E-2</v>
      </c>
      <c r="L54" s="186">
        <f t="shared" ref="L54:L70" si="33">J54+H54</f>
        <v>1102162618</v>
      </c>
      <c r="M54" s="43">
        <f>IF(ISBLANK(L54),"  ",IF(L80&gt;0,L54/L80,IF(L54&gt;0,1,0)))</f>
        <v>0.27110148275902418</v>
      </c>
      <c r="N54" s="24"/>
    </row>
    <row r="55" spans="1:14" ht="15" customHeight="1" x14ac:dyDescent="0.2">
      <c r="A55" s="30" t="s">
        <v>48</v>
      </c>
      <c r="B55" s="158">
        <f>'2Year'!B55+'4Year'!B55</f>
        <v>132936242.36000001</v>
      </c>
      <c r="C55" s="45">
        <f t="shared" si="0"/>
        <v>0.99947521181172294</v>
      </c>
      <c r="D55" s="169">
        <f>'2Year'!D55+'4Year'!D55</f>
        <v>69800</v>
      </c>
      <c r="E55" s="46">
        <f t="shared" si="29"/>
        <v>5.2478818827701257E-4</v>
      </c>
      <c r="F55" s="187">
        <f t="shared" si="30"/>
        <v>133006042.36000001</v>
      </c>
      <c r="G55" s="47">
        <f>IF(ISBLANK(F55),"  ",IF(F80&gt;0,F55/F80,IF(F55&gt;0,1,0)))</f>
        <v>3.5060041732912467E-2</v>
      </c>
      <c r="H55" s="158">
        <f>'2Year'!H55+'4Year'!H55</f>
        <v>146423775</v>
      </c>
      <c r="I55" s="45">
        <f t="shared" si="31"/>
        <v>0.99965864196508902</v>
      </c>
      <c r="J55" s="169">
        <f>'2Year'!J55+'4Year'!J55</f>
        <v>50000</v>
      </c>
      <c r="K55" s="46">
        <f t="shared" si="32"/>
        <v>3.4135803491102757E-4</v>
      </c>
      <c r="L55" s="187">
        <f t="shared" si="33"/>
        <v>146473775</v>
      </c>
      <c r="M55" s="47">
        <f>IF(ISBLANK(L55),"  ",IF(L80&gt;0,L55/L80,IF(L55&gt;0,1,0)))</f>
        <v>3.6028492474067642E-2</v>
      </c>
      <c r="N55" s="24"/>
    </row>
    <row r="56" spans="1:14" ht="15" customHeight="1" x14ac:dyDescent="0.2">
      <c r="A56" s="74" t="s">
        <v>49</v>
      </c>
      <c r="B56" s="158">
        <f>'2Year'!B56+'4Year'!B56</f>
        <v>36812425.170000002</v>
      </c>
      <c r="C56" s="45">
        <f t="shared" si="0"/>
        <v>0.81095979336376867</v>
      </c>
      <c r="D56" s="169">
        <f>'2Year'!D56+'4Year'!D56</f>
        <v>8581225.0099999998</v>
      </c>
      <c r="E56" s="46">
        <f t="shared" si="29"/>
        <v>0.18904020663623133</v>
      </c>
      <c r="F56" s="188">
        <f t="shared" si="30"/>
        <v>45393650.18</v>
      </c>
      <c r="G56" s="47">
        <f>IF(ISBLANK(F56),"  ",IF(F80&gt;0,F56/F80,IF(F56&gt;0,1,0)))</f>
        <v>1.1965646383285329E-2</v>
      </c>
      <c r="H56" s="158">
        <f>'2Year'!H56+'4Year'!H56</f>
        <v>39220201</v>
      </c>
      <c r="I56" s="45">
        <f t="shared" si="31"/>
        <v>0.8407518236609971</v>
      </c>
      <c r="J56" s="169">
        <f>'2Year'!J56+'4Year'!J56</f>
        <v>7428762.3399999999</v>
      </c>
      <c r="K56" s="46">
        <f t="shared" si="32"/>
        <v>0.15924817633900284</v>
      </c>
      <c r="L56" s="188">
        <f t="shared" si="33"/>
        <v>46648963.340000004</v>
      </c>
      <c r="M56" s="47">
        <f>IF(ISBLANK(L56),"  ",IF(L80&gt;0,L56/L80,IF(L56&gt;0,1,0)))</f>
        <v>1.1474353170854287E-2</v>
      </c>
      <c r="N56" s="24"/>
    </row>
    <row r="57" spans="1:14" ht="15" customHeight="1" x14ac:dyDescent="0.2">
      <c r="A57" s="74" t="s">
        <v>50</v>
      </c>
      <c r="B57" s="158">
        <f>'2Year'!B57+'4Year'!B57</f>
        <v>18948905.59</v>
      </c>
      <c r="C57" s="45">
        <f t="shared" si="0"/>
        <v>0.95649945552098892</v>
      </c>
      <c r="D57" s="169">
        <f>'2Year'!D57+'4Year'!D57</f>
        <v>861775.40999999992</v>
      </c>
      <c r="E57" s="46">
        <f t="shared" si="29"/>
        <v>4.350054447901109E-2</v>
      </c>
      <c r="F57" s="188">
        <f t="shared" si="30"/>
        <v>19810681</v>
      </c>
      <c r="G57" s="47">
        <f>IF(ISBLANK(F57),"  ",IF(F80&gt;0,F57/F80,IF(F57&gt;0,1,0)))</f>
        <v>5.2220432267090578E-3</v>
      </c>
      <c r="H57" s="158">
        <f>'2Year'!H57+'4Year'!H57</f>
        <v>19418238</v>
      </c>
      <c r="I57" s="45">
        <f t="shared" si="31"/>
        <v>0.96042977709621014</v>
      </c>
      <c r="J57" s="169">
        <f>'2Year'!J57+'4Year'!J57</f>
        <v>800041.84000000008</v>
      </c>
      <c r="K57" s="46">
        <f t="shared" si="32"/>
        <v>3.9570222903789823E-2</v>
      </c>
      <c r="L57" s="188">
        <f t="shared" si="33"/>
        <v>20218279.84</v>
      </c>
      <c r="M57" s="47">
        <f>IF(ISBLANK(L57),"  ",IF(L80&gt;0,L57/L80,IF(L57&gt;0,1,0)))</f>
        <v>4.9731369527004649E-3</v>
      </c>
      <c r="N57" s="24"/>
    </row>
    <row r="58" spans="1:14" ht="15" customHeight="1" x14ac:dyDescent="0.2">
      <c r="A58" s="74" t="s">
        <v>51</v>
      </c>
      <c r="B58" s="158">
        <f>'2Year'!B58+'4Year'!B58</f>
        <v>0</v>
      </c>
      <c r="C58" s="45">
        <f>IF(ISBLANK(B58),"  ",IF(F58&gt;0,B58/F58,IF(B58&gt;0,1,0)))</f>
        <v>0</v>
      </c>
      <c r="D58" s="169">
        <f>'2Year'!D58+'4Year'!D58</f>
        <v>19781096.960000001</v>
      </c>
      <c r="E58" s="46">
        <f>IF(ISBLANK(D58),"  ",IF(F58&gt;0,D58/F58,IF(D58&gt;0,1,0)))</f>
        <v>1</v>
      </c>
      <c r="F58" s="188">
        <f t="shared" si="30"/>
        <v>19781096.960000001</v>
      </c>
      <c r="G58" s="47">
        <f>IF(ISBLANK(F58),"  ",IF(F80&gt;0,F58/F80,IF(F58&gt;0,1,0)))</f>
        <v>5.2142449518440652E-3</v>
      </c>
      <c r="H58" s="158">
        <f>'2Year'!H58+'4Year'!H58</f>
        <v>0</v>
      </c>
      <c r="I58" s="45">
        <f>IF(ISBLANK(H58),"  ",IF(L58&gt;0,H58/L58,IF(H58&gt;0,1,0)))</f>
        <v>0</v>
      </c>
      <c r="J58" s="169">
        <f>'2Year'!J58+'4Year'!J58</f>
        <v>21189731</v>
      </c>
      <c r="K58" s="46">
        <f>IF(ISBLANK(J58),"  ",IF(L58&gt;0,J58/L58,IF(J58&gt;0,1,0)))</f>
        <v>1</v>
      </c>
      <c r="L58" s="188">
        <f t="shared" si="33"/>
        <v>21189731</v>
      </c>
      <c r="M58" s="47">
        <f>IF(ISBLANK(L58),"  ",IF(L80&gt;0,L58/L80,IF(L58&gt;0,1,0)))</f>
        <v>5.2120870364747397E-3</v>
      </c>
      <c r="N58" s="24"/>
    </row>
    <row r="59" spans="1:14" ht="15" customHeight="1" x14ac:dyDescent="0.2">
      <c r="A59" s="30" t="s">
        <v>52</v>
      </c>
      <c r="B59" s="158">
        <f>'2Year'!B59+'4Year'!B59</f>
        <v>164667689.20000002</v>
      </c>
      <c r="C59" s="45">
        <f t="shared" si="0"/>
        <v>0.49165413942161734</v>
      </c>
      <c r="D59" s="169">
        <f>'2Year'!D59+'4Year'!D59</f>
        <v>170258178.38999999</v>
      </c>
      <c r="E59" s="46">
        <f t="shared" si="29"/>
        <v>0.5083458605783826</v>
      </c>
      <c r="F59" s="187">
        <f t="shared" si="30"/>
        <v>334925867.59000003</v>
      </c>
      <c r="G59" s="47">
        <f>IF(ISBLANK(F59),"  ",IF(F80&gt;0,F59/F80,IF(F59&gt;0,1,0)))</f>
        <v>8.8285574751216997E-2</v>
      </c>
      <c r="H59" s="158">
        <f>'2Year'!H59+'4Year'!H59</f>
        <v>179436191</v>
      </c>
      <c r="I59" s="45">
        <f t="shared" si="31"/>
        <v>0.54309141155040941</v>
      </c>
      <c r="J59" s="169">
        <f>'2Year'!J59+'4Year'!J59</f>
        <v>150961578.47999999</v>
      </c>
      <c r="K59" s="46">
        <f t="shared" si="32"/>
        <v>0.45690858844959048</v>
      </c>
      <c r="L59" s="187">
        <f t="shared" si="33"/>
        <v>330397769.48000002</v>
      </c>
      <c r="M59" s="47">
        <f>IF(ISBLANK(L59),"  ",IF(L80&gt;0,L59/L80,IF(L59&gt;0,1,0)))</f>
        <v>8.1268701862561507E-2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1375984150.1600003</v>
      </c>
      <c r="C60" s="69">
        <f t="shared" si="0"/>
        <v>0.85514771986604332</v>
      </c>
      <c r="D60" s="173">
        <f>D59+D57+D56+D55+D54+D58</f>
        <v>233076036.97999999</v>
      </c>
      <c r="E60" s="62">
        <f t="shared" si="29"/>
        <v>0.14485228013395662</v>
      </c>
      <c r="F60" s="189">
        <f>F59+F57+F56+F55+F54+F58</f>
        <v>1609060187.1400003</v>
      </c>
      <c r="G60" s="61">
        <f>IF(ISBLANK(F60),"  ",IF(F80&gt;0,F60/F80,IF(F60&gt;0,1,0)))</f>
        <v>0.42414401865446461</v>
      </c>
      <c r="H60" s="163">
        <f>H59+H57+H56+H55+H54</f>
        <v>1444916626</v>
      </c>
      <c r="I60" s="69">
        <f t="shared" si="31"/>
        <v>0.8667292352683702</v>
      </c>
      <c r="J60" s="173">
        <f>J59+J57+J56+J55+J54+J58</f>
        <v>222174510.66</v>
      </c>
      <c r="K60" s="62">
        <f t="shared" si="32"/>
        <v>0.13327076473162969</v>
      </c>
      <c r="L60" s="187">
        <f t="shared" si="33"/>
        <v>1667091136.6600001</v>
      </c>
      <c r="M60" s="61">
        <f>IF(ISBLANK(L60),"  ",IF(L80&gt;0,L60/L80,IF(L60&gt;0,1,0)))</f>
        <v>0.41005825425568282</v>
      </c>
      <c r="N60" s="63"/>
    </row>
    <row r="61" spans="1:14" ht="15" customHeight="1" x14ac:dyDescent="0.2">
      <c r="A61" s="40" t="s">
        <v>54</v>
      </c>
      <c r="B61" s="158">
        <f>'2Year'!B61+'4Year'!B61</f>
        <v>0</v>
      </c>
      <c r="C61" s="45">
        <f t="shared" si="0"/>
        <v>0</v>
      </c>
      <c r="D61" s="169">
        <f>'2Year'!D61+'4Year'!D61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'2Year'!H61+'4Year'!H61</f>
        <v>0</v>
      </c>
      <c r="I61" s="45">
        <f t="shared" si="31"/>
        <v>0</v>
      </c>
      <c r="J61" s="169">
        <f>'2Year'!J61+'4Year'!J61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'2Year'!B62+'4Year'!B62</f>
        <v>0</v>
      </c>
      <c r="C62" s="45">
        <f t="shared" si="0"/>
        <v>0</v>
      </c>
      <c r="D62" s="169">
        <f>'2Year'!D62+'4Year'!D62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'2Year'!H62+'4Year'!H62</f>
        <v>0</v>
      </c>
      <c r="I62" s="45">
        <f t="shared" si="31"/>
        <v>0</v>
      </c>
      <c r="J62" s="169">
        <f>'2Year'!J62+'4Year'!J62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'2Year'!B63+'4Year'!B63</f>
        <v>3752602.0100000002</v>
      </c>
      <c r="C63" s="45">
        <f t="shared" si="0"/>
        <v>0.13025949029981654</v>
      </c>
      <c r="D63" s="169">
        <f>'2Year'!D63+'4Year'!D63</f>
        <v>25056062.919999998</v>
      </c>
      <c r="E63" s="46">
        <f t="shared" si="29"/>
        <v>0.86974050970018335</v>
      </c>
      <c r="F63" s="182">
        <f t="shared" si="34"/>
        <v>28808664.93</v>
      </c>
      <c r="G63" s="47">
        <f>IF(ISBLANK(F63),"  ",IF(F80&gt;0,F63/F80,IF(F63&gt;0,1,0)))</f>
        <v>7.5938880429318543E-3</v>
      </c>
      <c r="H63" s="158">
        <f>'2Year'!H63+'4Year'!H63</f>
        <v>2514063</v>
      </c>
      <c r="I63" s="45">
        <f t="shared" si="31"/>
        <v>9.0885004718743986E-2</v>
      </c>
      <c r="J63" s="169">
        <f>'2Year'!J63+'4Year'!J63</f>
        <v>25147959</v>
      </c>
      <c r="K63" s="46">
        <f t="shared" si="32"/>
        <v>0.90911499528125606</v>
      </c>
      <c r="L63" s="182">
        <f t="shared" si="33"/>
        <v>27662022</v>
      </c>
      <c r="M63" s="47">
        <f>IF(ISBLANK(L63),"  ",IF(L80&gt;0,L63/L80,IF(L63&gt;0,1,0)))</f>
        <v>6.8040913907250191E-3</v>
      </c>
      <c r="N63" s="24"/>
    </row>
    <row r="64" spans="1:14" ht="15" customHeight="1" x14ac:dyDescent="0.2">
      <c r="A64" s="67" t="s">
        <v>57</v>
      </c>
      <c r="B64" s="158">
        <f>'2Year'!B64+'4Year'!B64</f>
        <v>1544687</v>
      </c>
      <c r="C64" s="45">
        <f t="shared" si="0"/>
        <v>1.2136343906262361E-2</v>
      </c>
      <c r="D64" s="169">
        <f>'2Year'!D64+'4Year'!D64</f>
        <v>125733100.44</v>
      </c>
      <c r="E64" s="46">
        <f t="shared" si="29"/>
        <v>0.98786365609373761</v>
      </c>
      <c r="F64" s="183">
        <f t="shared" si="34"/>
        <v>127277787.44</v>
      </c>
      <c r="G64" s="47">
        <f>IF(ISBLANK(F64),"  ",IF(F80&gt;0,F64/F80,IF(F64&gt;0,1,0)))</f>
        <v>3.3550088854167465E-2</v>
      </c>
      <c r="H64" s="158">
        <f>'2Year'!H64+'4Year'!H64</f>
        <v>2282500</v>
      </c>
      <c r="I64" s="45">
        <f t="shared" si="31"/>
        <v>1.9057092854179485E-2</v>
      </c>
      <c r="J64" s="169">
        <f>'2Year'!J64+'4Year'!J64</f>
        <v>117489178.58</v>
      </c>
      <c r="K64" s="46">
        <f t="shared" si="32"/>
        <v>0.98094290714582055</v>
      </c>
      <c r="L64" s="183">
        <f t="shared" si="33"/>
        <v>119771678.58</v>
      </c>
      <c r="M64" s="47">
        <f>IF(ISBLANK(L64),"  ",IF(L80&gt;0,L64/L80,IF(L64&gt;0,1,0)))</f>
        <v>2.9460516193605159E-2</v>
      </c>
      <c r="N64" s="24"/>
    </row>
    <row r="65" spans="1:14" ht="15" customHeight="1" x14ac:dyDescent="0.2">
      <c r="A65" s="76" t="s">
        <v>58</v>
      </c>
      <c r="B65" s="158">
        <f>'2Year'!B65+'4Year'!B65</f>
        <v>230757</v>
      </c>
      <c r="C65" s="45">
        <f t="shared" si="0"/>
        <v>0.99645906113301408</v>
      </c>
      <c r="D65" s="169">
        <f>'2Year'!D65+'4Year'!D65</f>
        <v>820</v>
      </c>
      <c r="E65" s="46">
        <f t="shared" si="29"/>
        <v>3.540938866985927E-3</v>
      </c>
      <c r="F65" s="182">
        <f t="shared" si="34"/>
        <v>231577</v>
      </c>
      <c r="G65" s="47">
        <f>IF(ISBLANK(F65),"  ",IF(F80&gt;0,F65/F80,IF(F65&gt;0,1,0)))</f>
        <v>6.1043086015650011E-5</v>
      </c>
      <c r="H65" s="158">
        <f>'2Year'!H65+'4Year'!H65</f>
        <v>190000</v>
      </c>
      <c r="I65" s="45">
        <f t="shared" si="31"/>
        <v>1</v>
      </c>
      <c r="J65" s="169">
        <f>'2Year'!J65+'4Year'!J65</f>
        <v>0</v>
      </c>
      <c r="K65" s="46">
        <f t="shared" si="32"/>
        <v>0</v>
      </c>
      <c r="L65" s="182">
        <f t="shared" si="33"/>
        <v>190000</v>
      </c>
      <c r="M65" s="47">
        <f>IF(ISBLANK(L65),"  ",IF(L80&gt;0,L65/L80,IF(L65&gt;0,1,0)))</f>
        <v>4.6734738488667011E-5</v>
      </c>
      <c r="N65" s="24"/>
    </row>
    <row r="66" spans="1:14" ht="15" customHeight="1" x14ac:dyDescent="0.2">
      <c r="A66" s="76" t="s">
        <v>59</v>
      </c>
      <c r="B66" s="158">
        <f>'2Year'!B66+'4Year'!B66</f>
        <v>0</v>
      </c>
      <c r="C66" s="45">
        <f t="shared" si="0"/>
        <v>0</v>
      </c>
      <c r="D66" s="169">
        <f>'2Year'!D66+'4Year'!D66</f>
        <v>171370763.42999998</v>
      </c>
      <c r="E66" s="46">
        <f t="shared" si="29"/>
        <v>1</v>
      </c>
      <c r="F66" s="182">
        <f t="shared" si="34"/>
        <v>171370763.42999998</v>
      </c>
      <c r="G66" s="47">
        <f>IF(ISBLANK(F66),"  ",IF(F80&gt;0,F66/F80,IF(F66&gt;0,1,0)))</f>
        <v>4.5172880953743673E-2</v>
      </c>
      <c r="H66" s="158">
        <f>'2Year'!H66+'4Year'!H66</f>
        <v>0</v>
      </c>
      <c r="I66" s="45">
        <f t="shared" si="31"/>
        <v>0</v>
      </c>
      <c r="J66" s="169">
        <f>'2Year'!J66+'4Year'!J66</f>
        <v>226757097</v>
      </c>
      <c r="K66" s="46">
        <f t="shared" si="32"/>
        <v>1</v>
      </c>
      <c r="L66" s="182">
        <f t="shared" si="33"/>
        <v>226757097</v>
      </c>
      <c r="M66" s="47">
        <f>IF(ISBLANK(L66),"  ",IF(L80&gt;0,L66/L80,IF(L66&gt;0,1,0)))</f>
        <v>5.5775966467075257E-2</v>
      </c>
      <c r="N66" s="24"/>
    </row>
    <row r="67" spans="1:14" ht="15" customHeight="1" x14ac:dyDescent="0.2">
      <c r="A67" s="77" t="s">
        <v>60</v>
      </c>
      <c r="B67" s="158">
        <f>'2Year'!B67+'4Year'!B67</f>
        <v>0</v>
      </c>
      <c r="C67" s="45">
        <f t="shared" si="0"/>
        <v>0</v>
      </c>
      <c r="D67" s="169">
        <f>'2Year'!D67+'4Year'!D67</f>
        <v>316906222.16600001</v>
      </c>
      <c r="E67" s="46">
        <f t="shared" si="29"/>
        <v>1</v>
      </c>
      <c r="F67" s="182">
        <f t="shared" si="34"/>
        <v>316906222.16600001</v>
      </c>
      <c r="G67" s="47">
        <f>IF(ISBLANK(F67),"  ",IF(F80&gt;0,F67/F80,IF(F67&gt;0,1,0)))</f>
        <v>8.353564377539148E-2</v>
      </c>
      <c r="H67" s="158">
        <f>'2Year'!H67+'4Year'!H67</f>
        <v>0</v>
      </c>
      <c r="I67" s="45">
        <f t="shared" si="31"/>
        <v>0</v>
      </c>
      <c r="J67" s="169">
        <f>'2Year'!J67+'4Year'!J67</f>
        <v>331101305</v>
      </c>
      <c r="K67" s="46">
        <f t="shared" si="32"/>
        <v>1</v>
      </c>
      <c r="L67" s="182">
        <f t="shared" si="33"/>
        <v>331101305</v>
      </c>
      <c r="M67" s="47">
        <f>IF(ISBLANK(L67),"  ",IF(L80&gt;0,L67/L80,IF(L67&gt;0,1,0)))</f>
        <v>8.144175211805986E-2</v>
      </c>
      <c r="N67" s="24"/>
    </row>
    <row r="68" spans="1:14" ht="15" customHeight="1" x14ac:dyDescent="0.2">
      <c r="A68" s="77" t="s">
        <v>61</v>
      </c>
      <c r="B68" s="158">
        <f>'2Year'!B68+'4Year'!B68</f>
        <v>0</v>
      </c>
      <c r="C68" s="45">
        <f t="shared" si="0"/>
        <v>0</v>
      </c>
      <c r="D68" s="169">
        <f>'2Year'!D68+'4Year'!D68</f>
        <v>16549227.130000001</v>
      </c>
      <c r="E68" s="46">
        <f t="shared" si="29"/>
        <v>1</v>
      </c>
      <c r="F68" s="182">
        <f t="shared" si="34"/>
        <v>16549227.130000001</v>
      </c>
      <c r="G68" s="47">
        <f>IF(ISBLANK(F68),"  ",IF(F80&gt;0,F68/F80,IF(F68&gt;0,1,0)))</f>
        <v>4.3623325942952831E-3</v>
      </c>
      <c r="H68" s="158">
        <f>'2Year'!H68+'4Year'!H68</f>
        <v>0</v>
      </c>
      <c r="I68" s="45">
        <f t="shared" si="31"/>
        <v>0</v>
      </c>
      <c r="J68" s="169">
        <f>'2Year'!J68+'4Year'!J68</f>
        <v>8434856</v>
      </c>
      <c r="K68" s="46">
        <f t="shared" si="32"/>
        <v>1</v>
      </c>
      <c r="L68" s="182">
        <f t="shared" si="33"/>
        <v>8434856</v>
      </c>
      <c r="M68" s="47">
        <f>IF(ISBLANK(L68),"  ",IF(L80&gt;0,L68/L80,IF(L68&gt;0,1,0)))</f>
        <v>2.0747409965766518E-3</v>
      </c>
      <c r="N68" s="24"/>
    </row>
    <row r="69" spans="1:14" ht="15" customHeight="1" x14ac:dyDescent="0.2">
      <c r="A69" s="68" t="s">
        <v>62</v>
      </c>
      <c r="B69" s="158">
        <f>'2Year'!B69+'4Year'!B69</f>
        <v>0</v>
      </c>
      <c r="C69" s="45">
        <f t="shared" si="0"/>
        <v>0</v>
      </c>
      <c r="D69" s="169">
        <f>'2Year'!D69+'4Year'!D69</f>
        <v>95166946.209999993</v>
      </c>
      <c r="E69" s="46">
        <f t="shared" si="29"/>
        <v>1</v>
      </c>
      <c r="F69" s="182">
        <f t="shared" si="34"/>
        <v>95166946.209999993</v>
      </c>
      <c r="G69" s="47">
        <f>IF(ISBLANK(F69),"  ",IF(F80&gt;0,F69/F80,IF(F69&gt;0,1,0)))</f>
        <v>2.5085755853749586E-2</v>
      </c>
      <c r="H69" s="158">
        <f>'2Year'!H69+'4Year'!H69</f>
        <v>0</v>
      </c>
      <c r="I69" s="45">
        <f t="shared" si="31"/>
        <v>0</v>
      </c>
      <c r="J69" s="169">
        <f>'2Year'!J69+'4Year'!J69</f>
        <v>92227416.640000001</v>
      </c>
      <c r="K69" s="46">
        <f t="shared" si="32"/>
        <v>1</v>
      </c>
      <c r="L69" s="182">
        <f t="shared" si="33"/>
        <v>92227416.640000001</v>
      </c>
      <c r="M69" s="47">
        <f>IF(ISBLANK(L69),"  ",IF(L80&gt;0,L69/L80,IF(L69&gt;0,1,0)))</f>
        <v>2.2685390516609137E-2</v>
      </c>
      <c r="N69" s="24"/>
    </row>
    <row r="70" spans="1:14" ht="15" customHeight="1" x14ac:dyDescent="0.2">
      <c r="A70" s="67" t="s">
        <v>63</v>
      </c>
      <c r="B70" s="158">
        <f>'2Year'!B70+'4Year'!B70</f>
        <v>56624106.019999996</v>
      </c>
      <c r="C70" s="45">
        <f t="shared" si="0"/>
        <v>0.43435250671518388</v>
      </c>
      <c r="D70" s="169">
        <f>'2Year'!D70+'4Year'!D70</f>
        <v>73740298.799999997</v>
      </c>
      <c r="E70" s="46">
        <f t="shared" si="29"/>
        <v>0.56564749328481612</v>
      </c>
      <c r="F70" s="182">
        <f t="shared" si="34"/>
        <v>130364404.81999999</v>
      </c>
      <c r="G70" s="47">
        <f>IF(ISBLANK(F70),"  ",IF(F80&gt;0,F70/F80,IF(F70&gt;0,1,0)))</f>
        <v>3.4363713049250483E-2</v>
      </c>
      <c r="H70" s="158">
        <f>'2Year'!H70+'4Year'!H70</f>
        <v>67761820</v>
      </c>
      <c r="I70" s="45">
        <f t="shared" si="31"/>
        <v>0.5209705463650256</v>
      </c>
      <c r="J70" s="169">
        <f>'2Year'!J70+'4Year'!J70</f>
        <v>62306608</v>
      </c>
      <c r="K70" s="46">
        <f t="shared" si="32"/>
        <v>0.47902945363497434</v>
      </c>
      <c r="L70" s="182">
        <f t="shared" si="33"/>
        <v>130068428</v>
      </c>
      <c r="M70" s="47">
        <f>IF(ISBLANK(L70),"  ",IF(L80&gt;0,L70/L80,IF(L70&gt;0,1,0)))</f>
        <v>3.1993231411642176E-2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1438136302.1900003</v>
      </c>
      <c r="C71" s="69">
        <f t="shared" si="0"/>
        <v>0.57623740203649321</v>
      </c>
      <c r="D71" s="176">
        <f>D70+D69+D68+D67+D66+D65+D64+D63+D62+D61+D60</f>
        <v>1057599478.0759999</v>
      </c>
      <c r="E71" s="62">
        <f t="shared" si="29"/>
        <v>0.42376259796350674</v>
      </c>
      <c r="F71" s="166">
        <f>F70+F69+F68+F67+F66+F65+F64+F63+F62+F61+F60</f>
        <v>2495735780.2660003</v>
      </c>
      <c r="G71" s="61">
        <f>IF(ISBLANK(F71),"  ",IF(F80&gt;0,F71/F80,IF(F71&gt;0,1,0)))</f>
        <v>0.65786936486401004</v>
      </c>
      <c r="H71" s="166">
        <f>H70+H69+H68+H67+H66+H65+H64+H63+H62+H61+H60</f>
        <v>1517665009</v>
      </c>
      <c r="I71" s="69">
        <f t="shared" si="31"/>
        <v>0.5829764960406264</v>
      </c>
      <c r="J71" s="176">
        <f>J70+J69+J68+J67+J66+J65+J64+J63+J62+J61+J60</f>
        <v>1085638930.8800001</v>
      </c>
      <c r="K71" s="62">
        <f t="shared" si="32"/>
        <v>0.4170235039593736</v>
      </c>
      <c r="L71" s="166">
        <f>L70+L69+L68+L67+L66+L65+L64+L63+L62+L61+L60</f>
        <v>2603303939.8800001</v>
      </c>
      <c r="M71" s="61">
        <f>IF(ISBLANK(L71),"  ",IF(L80&gt;0,L71/L80,IF(L71&gt;0,1,0)))</f>
        <v>0.64034067808846473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'2Year'!B73+'4Year'!B73</f>
        <v>0</v>
      </c>
      <c r="C73" s="41">
        <f t="shared" si="0"/>
        <v>0</v>
      </c>
      <c r="D73" s="169">
        <f>'2Year'!D73+'4Year'!D73</f>
        <v>16355164.42</v>
      </c>
      <c r="E73" s="42">
        <f>IF(ISBLANK(D73),"  ",IF(F73&gt;0,D73/F73,IF(D73&gt;0,1,0)))</f>
        <v>1</v>
      </c>
      <c r="F73" s="181">
        <f>D73+B73</f>
        <v>16355164.42</v>
      </c>
      <c r="G73" s="43">
        <f>IF(ISBLANK(F73),"  ",IF(F80&gt;0,F73/F80,IF(F73&gt;0,1,0)))</f>
        <v>4.3111781761148932E-3</v>
      </c>
      <c r="H73" s="158">
        <f>'2Year'!H73+'4Year'!H73</f>
        <v>0</v>
      </c>
      <c r="I73" s="41">
        <f>IF(ISBLANK(H73),"  ",IF(L73&gt;0,H73/L73,IF(H73&gt;0,1,0)))</f>
        <v>0</v>
      </c>
      <c r="J73" s="169">
        <f>'2Year'!J73+'4Year'!J73</f>
        <v>42184647.189999998</v>
      </c>
      <c r="K73" s="42">
        <f>IF(ISBLANK(J73),"  ",IF(L73&gt;0,J73/L73,IF(J73&gt;0,1,0)))</f>
        <v>1</v>
      </c>
      <c r="L73" s="181">
        <f>J73+H73</f>
        <v>42184647.189999998</v>
      </c>
      <c r="M73" s="43">
        <f>IF(ISBLANK(L73),"  ",IF(L80&gt;0,L73/L80,IF(L73&gt;0,1,0)))</f>
        <v>1.0376255024533324E-2</v>
      </c>
    </row>
    <row r="74" spans="1:14" ht="15" customHeight="1" x14ac:dyDescent="0.2">
      <c r="A74" s="30" t="s">
        <v>67</v>
      </c>
      <c r="B74" s="158">
        <f>'2Year'!B74+'4Year'!B74</f>
        <v>0</v>
      </c>
      <c r="C74" s="45">
        <f t="shared" si="0"/>
        <v>0</v>
      </c>
      <c r="D74" s="169">
        <f>'2Year'!D74+'4Year'!D74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'2Year'!H74+'4Year'!H74</f>
        <v>0</v>
      </c>
      <c r="I74" s="45">
        <f>IF(ISBLANK(H74),"  ",IF(L74&gt;0,H74/L74,IF(H74&gt;0,1,0)))</f>
        <v>0</v>
      </c>
      <c r="J74" s="169">
        <f>'2Year'!J74+'4Year'!J74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'2Year'!B76+'4Year'!B76</f>
        <v>0</v>
      </c>
      <c r="C76" s="41">
        <f t="shared" si="0"/>
        <v>0</v>
      </c>
      <c r="D76" s="169">
        <f>'2Year'!D76+'4Year'!D76</f>
        <v>342851109.22000003</v>
      </c>
      <c r="E76" s="42">
        <f>IF(ISBLANK(D76),"  ",IF(F76&gt;0,D76/F76,IF(D76&gt;0,1,0)))</f>
        <v>1</v>
      </c>
      <c r="F76" s="181">
        <f>D76+B76</f>
        <v>342851109.22000003</v>
      </c>
      <c r="G76" s="43">
        <f>IF(ISBLANK(F76),"  ",IF(F80&gt;0,F76/F80,IF(F76&gt;0,1,0)))</f>
        <v>9.03746475283706E-2</v>
      </c>
      <c r="H76" s="158">
        <f>'2Year'!H76+'4Year'!H76</f>
        <v>0</v>
      </c>
      <c r="I76" s="41">
        <f>IF(ISBLANK(H76),"  ",IF(L76&gt;0,H76/L76,IF(H76&gt;0,1,0)))</f>
        <v>0</v>
      </c>
      <c r="J76" s="169">
        <f>'2Year'!J76+'4Year'!J76</f>
        <v>351353339.80999994</v>
      </c>
      <c r="K76" s="42">
        <f>IF(ISBLANK(J76),"  ",IF(L76&gt;0,J76/L76,IF(J76&gt;0,1,0)))</f>
        <v>1</v>
      </c>
      <c r="L76" s="181">
        <f>J76+H76</f>
        <v>351353339.80999994</v>
      </c>
      <c r="M76" s="43">
        <f>IF(ISBLANK(L76),"  ",IF(L80&gt;0,L76/L80,IF(L76&gt;0,1,0)))</f>
        <v>8.642319185863212E-2</v>
      </c>
    </row>
    <row r="77" spans="1:14" ht="15" customHeight="1" x14ac:dyDescent="0.2">
      <c r="A77" s="30" t="s">
        <v>70</v>
      </c>
      <c r="B77" s="158">
        <f>'2Year'!B77+'4Year'!B77</f>
        <v>0</v>
      </c>
      <c r="C77" s="45">
        <f t="shared" si="0"/>
        <v>0</v>
      </c>
      <c r="D77" s="169">
        <f>'2Year'!D77+'4Year'!D77</f>
        <v>441297063.81999999</v>
      </c>
      <c r="E77" s="46">
        <f>IF(ISBLANK(D77),"  ",IF(F77&gt;0,D77/F77,IF(D77&gt;0,1,0)))</f>
        <v>1</v>
      </c>
      <c r="F77" s="182">
        <f>D77+B77</f>
        <v>441297063.81999999</v>
      </c>
      <c r="G77" s="47">
        <f>IF(ISBLANK(F77),"  ",IF(F80&gt;0,F77/F80,IF(F77&gt;0,1,0)))</f>
        <v>0.11632474133967559</v>
      </c>
      <c r="H77" s="158">
        <f>'2Year'!H77+'4Year'!H77</f>
        <v>0</v>
      </c>
      <c r="I77" s="45">
        <f>IF(ISBLANK(H77),"  ",IF(L77&gt;0,H77/L77,IF(H77&gt;0,1,0)))</f>
        <v>0</v>
      </c>
      <c r="J77" s="169">
        <f>'2Year'!J77+'4Year'!J77</f>
        <v>460224123.36000001</v>
      </c>
      <c r="K77" s="46">
        <f>IF(ISBLANK(J77),"  ",IF(L77&gt;0,J77/L77,IF(J77&gt;0,1,0)))</f>
        <v>1</v>
      </c>
      <c r="L77" s="182">
        <f>J77+H77</f>
        <v>460224123.36000001</v>
      </c>
      <c r="M77" s="47">
        <f>IF(ISBLANK(L77),"  ",IF(L80&gt;0,L77/L80,IF(L77&gt;0,1,0)))</f>
        <v>0.11320238974424014</v>
      </c>
    </row>
    <row r="78" spans="1:14" s="64" customFormat="1" ht="15" customHeight="1" x14ac:dyDescent="0.25">
      <c r="A78" s="65" t="s">
        <v>71</v>
      </c>
      <c r="B78" s="167">
        <f>B77+B76+B74+B73</f>
        <v>0</v>
      </c>
      <c r="C78" s="69">
        <f t="shared" si="0"/>
        <v>0</v>
      </c>
      <c r="D78" s="177">
        <f>D77+D76+D74+D73</f>
        <v>800503337.45999992</v>
      </c>
      <c r="E78" s="62">
        <f>IF(ISBLANK(D78),"  ",IF(F78&gt;0,D78/F78,IF(D78&gt;0,1,0)))</f>
        <v>1</v>
      </c>
      <c r="F78" s="191">
        <f>F77+F76+F75+F74+F73</f>
        <v>800503337.45999992</v>
      </c>
      <c r="G78" s="61">
        <f>IF(ISBLANK(F78),"  ",IF(F80&gt;0,F78/F80,IF(F78&gt;0,1,0)))</f>
        <v>0.21101056704416105</v>
      </c>
      <c r="H78" s="167">
        <f>H77+H76+H74+H73</f>
        <v>0</v>
      </c>
      <c r="I78" s="69">
        <f>IF(ISBLANK(H78),"  ",IF(L78&gt;0,H78/L78,IF(H78&gt;0,1,0)))</f>
        <v>0</v>
      </c>
      <c r="J78" s="177">
        <f>J77+J76+J74+J73</f>
        <v>853762110.3599999</v>
      </c>
      <c r="K78" s="62">
        <f>IF(ISBLANK(J78),"  ",IF(L78&gt;0,J78/L78,IF(J78&gt;0,1,0)))</f>
        <v>1</v>
      </c>
      <c r="L78" s="191">
        <f>L77+L76+L75+L74+L73</f>
        <v>853762110.3599999</v>
      </c>
      <c r="M78" s="61">
        <f>IF(ISBLANK(L78),"  ",IF(L80&gt;0,L78/L80,IF(L78&gt;0,1,0)))</f>
        <v>0.21000183662740557</v>
      </c>
    </row>
    <row r="79" spans="1:14" s="64" customFormat="1" ht="15" customHeight="1" x14ac:dyDescent="0.25">
      <c r="A79" s="65" t="s">
        <v>72</v>
      </c>
      <c r="B79" s="164">
        <f>'2Year'!B79+'4Year'!B79</f>
        <v>0</v>
      </c>
      <c r="C79" s="69">
        <f>IF(ISBLANK(B79),"  ",IF(F79&gt;0,B79/F79,IF(B79&gt;0,1,0)))</f>
        <v>0</v>
      </c>
      <c r="D79" s="174">
        <f>'2Year'!D79+'4Year'!D79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'2Year'!H79+'4Year'!H79</f>
        <v>0</v>
      </c>
      <c r="I79" s="69">
        <f>IF(ISBLANK(H79),"  ",IF(L79&gt;0,H79/L79,IF(H79&gt;0,1,0)))</f>
        <v>0</v>
      </c>
      <c r="J79" s="174">
        <f>'2Year'!J79+'4Year'!J79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1920481417.5600004</v>
      </c>
      <c r="C80" s="82">
        <f t="shared" si="0"/>
        <v>0.50623383308175063</v>
      </c>
      <c r="D80" s="168">
        <f>D78+D71+D50+D43+D52+D51+D79</f>
        <v>1873183272.6659999</v>
      </c>
      <c r="E80" s="83">
        <f>IF(ISBLANK(D80),"  ",IF(F80&gt;0,D80/F80,IF(D80&gt;0,1,0)))</f>
        <v>0.49376616691824932</v>
      </c>
      <c r="F80" s="168">
        <f>F78+F71+F50+F43+F52+F51+F79</f>
        <v>3793664690.2260003</v>
      </c>
      <c r="G80" s="84">
        <f>IF(ISBLANK(F80),"  ",IF(F80&gt;0,F80/F80,IF(F80&gt;0,1,0)))</f>
        <v>1</v>
      </c>
      <c r="H80" s="168">
        <f>H78+H71+H50+H43+H52+H51+H79</f>
        <v>2120207261.4000001</v>
      </c>
      <c r="I80" s="82">
        <f>IF(ISBLANK(H80),"  ",IF(L80&gt;0,H80/L80,IF(H80&gt;0,1,0)))</f>
        <v>0.52151227317527293</v>
      </c>
      <c r="J80" s="168">
        <f>J78+J71+J50+J43+J52+J51+J79</f>
        <v>1945291041.24</v>
      </c>
      <c r="K80" s="83">
        <f>IF(ISBLANK(J80),"  ",IF(L80&gt;0,J80/L80,IF(J80&gt;0,1,0)))</f>
        <v>0.47848772682472712</v>
      </c>
      <c r="L80" s="168">
        <f>L78+L71+L50+L43+L52+L51+L79</f>
        <v>4065498302.6399999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83"/>
  <sheetViews>
    <sheetView zoomScale="75" zoomScaleNormal="75" workbookViewId="0">
      <pane xSplit="1" ySplit="10" topLeftCell="B17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98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5286527</v>
      </c>
      <c r="C13" s="41">
        <v>1</v>
      </c>
      <c r="D13" s="169">
        <v>0</v>
      </c>
      <c r="E13" s="42">
        <v>0</v>
      </c>
      <c r="F13" s="178">
        <f>D13+B13</f>
        <v>5286527</v>
      </c>
      <c r="G13" s="43">
        <f>IF(ISBLANK(F13),"  ",IF(F80&gt;0,F13/F80,IF(F13&gt;0,1,0)))</f>
        <v>0.15150691507387948</v>
      </c>
      <c r="H13" s="158">
        <v>7639276</v>
      </c>
      <c r="I13" s="41">
        <v>1</v>
      </c>
      <c r="J13" s="169">
        <v>0</v>
      </c>
      <c r="K13" s="42">
        <v>0</v>
      </c>
      <c r="L13" s="178">
        <f t="shared" ref="L13:L34" si="0">J13+H13</f>
        <v>7639276</v>
      </c>
      <c r="M13" s="44">
        <f>IF(ISBLANK(L13),"  ",IF(L80&gt;0,L13/L80,IF(L13&gt;0,1,0)))</f>
        <v>0.19153079373696122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191729</v>
      </c>
      <c r="C15" s="48">
        <v>1</v>
      </c>
      <c r="D15" s="172">
        <v>0</v>
      </c>
      <c r="E15" s="49">
        <v>0</v>
      </c>
      <c r="F15" s="180">
        <f>D15+B15</f>
        <v>191729</v>
      </c>
      <c r="G15" s="50">
        <f>IF(ISBLANK(F15),"  ",IF(F80&gt;0,F15/F80,IF(F15&gt;0,1,0)))</f>
        <v>5.4947736614605093E-3</v>
      </c>
      <c r="H15" s="162">
        <v>193286</v>
      </c>
      <c r="I15" s="48">
        <v>1</v>
      </c>
      <c r="J15" s="172">
        <v>0</v>
      </c>
      <c r="K15" s="49">
        <v>0</v>
      </c>
      <c r="L15" s="180">
        <f t="shared" si="0"/>
        <v>193286</v>
      </c>
      <c r="M15" s="50">
        <f>IF(ISBLANK(L15),"  ",IF(L80&gt;0,L15/L80,IF(L15&gt;0,1,0)))</f>
        <v>4.8460378965548946E-3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191729</v>
      </c>
      <c r="C17" s="45">
        <v>1</v>
      </c>
      <c r="D17" s="172">
        <v>0</v>
      </c>
      <c r="E17" s="42">
        <v>0</v>
      </c>
      <c r="F17" s="182">
        <f t="shared" si="1"/>
        <v>191729</v>
      </c>
      <c r="G17" s="47">
        <f>IF(ISBLANK(F17),"  ",IF(F80&gt;0,F17/F80,IF(F17&gt;0,1,0)))</f>
        <v>5.4947736614605093E-3</v>
      </c>
      <c r="H17" s="197">
        <v>193286</v>
      </c>
      <c r="I17" s="45">
        <v>1</v>
      </c>
      <c r="J17" s="172">
        <v>0</v>
      </c>
      <c r="K17" s="46">
        <v>0</v>
      </c>
      <c r="L17" s="182">
        <f t="shared" si="0"/>
        <v>193286</v>
      </c>
      <c r="M17" s="47">
        <f>IF(ISBLANK(L17),"  ",IF(L80&gt;0,L17/L80,IF(L17&gt;0,1,0)))</f>
        <v>4.8460378965548946E-3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5478256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5478256</v>
      </c>
      <c r="G43" s="61">
        <f>IF(ISBLANK(F43),"  ",IF(F80&gt;0,F43/F80,IF(F43&gt;0,1,0)))</f>
        <v>0.15700168873533998</v>
      </c>
      <c r="H43" s="161">
        <v>7832562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7832562</v>
      </c>
      <c r="M43" s="61">
        <f>IF(ISBLANK(L43),"  ",IF(L80&gt;0,L43/L80,IF(L43&gt;0,1,0)))</f>
        <v>0.19637683163351613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960000</v>
      </c>
      <c r="E51" s="62">
        <v>1</v>
      </c>
      <c r="F51" s="185">
        <f>D51+B51</f>
        <v>960000</v>
      </c>
      <c r="G51" s="61">
        <f>IF(ISBLANK(F51),"  ",IF(F79&gt;0,F51/F79,IF(F51&gt;0,1,0)))</f>
        <v>1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6935055</v>
      </c>
      <c r="C54" s="41">
        <v>0.93442025241138471</v>
      </c>
      <c r="D54" s="175">
        <v>486718</v>
      </c>
      <c r="E54" s="42">
        <v>5.452183475599777E-2</v>
      </c>
      <c r="F54" s="186">
        <f t="shared" ref="F54:F59" si="6">D54+B54</f>
        <v>7421773</v>
      </c>
      <c r="G54" s="43">
        <f>IF(ISBLANK(F54),"  ",IF(F80&gt;0,F54/F80,IF(F54&gt;0,1,0)))</f>
        <v>0.21270106661871049</v>
      </c>
      <c r="H54" s="165">
        <v>8927029</v>
      </c>
      <c r="I54" s="41">
        <v>0.94829710209972717</v>
      </c>
      <c r="J54" s="175">
        <v>486718</v>
      </c>
      <c r="K54" s="42">
        <v>5.1702897900272868E-2</v>
      </c>
      <c r="L54" s="186">
        <f t="shared" ref="L54:L70" si="7">J54+H54</f>
        <v>9413747</v>
      </c>
      <c r="M54" s="43">
        <f>IF(ISBLANK(L54),"  ",IF(L80&gt;0,L54/L80,IF(L54&gt;0,1,0)))</f>
        <v>0.23602006720910954</v>
      </c>
      <c r="N54" s="24"/>
    </row>
    <row r="55" spans="1:14" ht="15" customHeight="1" x14ac:dyDescent="0.2">
      <c r="A55" s="30" t="s">
        <v>48</v>
      </c>
      <c r="B55" s="162">
        <v>29079</v>
      </c>
      <c r="C55" s="45">
        <v>1</v>
      </c>
      <c r="D55" s="172">
        <v>0</v>
      </c>
      <c r="E55" s="46">
        <v>0</v>
      </c>
      <c r="F55" s="187">
        <f t="shared" si="6"/>
        <v>29079</v>
      </c>
      <c r="G55" s="47">
        <f>IF(ISBLANK(F55),"  ",IF(F80&gt;0,F55/F80,IF(F55&gt;0,1,0)))</f>
        <v>8.3337691899300652E-4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388305</v>
      </c>
      <c r="E56" s="46">
        <v>1</v>
      </c>
      <c r="F56" s="188">
        <f t="shared" si="6"/>
        <v>388305</v>
      </c>
      <c r="G56" s="47">
        <f>IF(ISBLANK(F56),"  ",IF(F80&gt;0,F56/F80,IF(F56&gt;0,1,0)))</f>
        <v>1.1128457805618466E-2</v>
      </c>
      <c r="H56" s="201">
        <v>0</v>
      </c>
      <c r="I56" s="45">
        <v>0</v>
      </c>
      <c r="J56" s="206">
        <v>467236</v>
      </c>
      <c r="K56" s="46">
        <v>1</v>
      </c>
      <c r="L56" s="188">
        <f t="shared" si="7"/>
        <v>467236</v>
      </c>
      <c r="M56" s="47">
        <f>IF(ISBLANK(L56),"  ",IF(L80&gt;0,L56/L80,IF(L56&gt;0,1,0)))</f>
        <v>1.1714471625646568E-2</v>
      </c>
      <c r="N56" s="24"/>
    </row>
    <row r="57" spans="1:14" ht="15" customHeight="1" x14ac:dyDescent="0.2">
      <c r="A57" s="74" t="s">
        <v>50</v>
      </c>
      <c r="B57" s="201">
        <v>166754</v>
      </c>
      <c r="C57" s="45">
        <v>1</v>
      </c>
      <c r="D57" s="206">
        <v>0</v>
      </c>
      <c r="E57" s="46">
        <v>0</v>
      </c>
      <c r="F57" s="188">
        <f t="shared" si="6"/>
        <v>166754</v>
      </c>
      <c r="G57" s="47">
        <f>IF(ISBLANK(F57),"  ",IF(F80&gt;0,F57/F80,IF(F57&gt;0,1,0)))</f>
        <v>4.7790135406912135E-3</v>
      </c>
      <c r="H57" s="201">
        <v>199362</v>
      </c>
      <c r="I57" s="45">
        <v>1</v>
      </c>
      <c r="J57" s="206">
        <v>0</v>
      </c>
      <c r="K57" s="46">
        <v>0</v>
      </c>
      <c r="L57" s="188">
        <f t="shared" si="7"/>
        <v>199362</v>
      </c>
      <c r="M57" s="47">
        <f>IF(ISBLANK(L57),"  ",IF(L80&gt;0,L57/L80,IF(L57&gt;0,1,0)))</f>
        <v>4.998374466505473E-3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88" t="s">
        <v>52</v>
      </c>
      <c r="B59" s="162">
        <v>508272</v>
      </c>
      <c r="C59" s="45">
        <v>0.22894041996192974</v>
      </c>
      <c r="D59" s="172">
        <v>1711834</v>
      </c>
      <c r="E59" s="46">
        <v>2.589337007966916</v>
      </c>
      <c r="F59" s="187">
        <f t="shared" si="6"/>
        <v>2220106</v>
      </c>
      <c r="G59" s="47">
        <f>IF(ISBLANK(F59),"  ",IF(F80&gt;0,F59/F80,IF(F59&gt;0,1,0)))</f>
        <v>6.3626159706932417E-2</v>
      </c>
      <c r="H59" s="162">
        <v>661109</v>
      </c>
      <c r="I59" s="45">
        <v>0.24623262874986593</v>
      </c>
      <c r="J59" s="172">
        <v>2023787</v>
      </c>
      <c r="K59" s="46">
        <v>0.75376737125013404</v>
      </c>
      <c r="L59" s="187">
        <f t="shared" si="7"/>
        <v>2684896</v>
      </c>
      <c r="M59" s="47">
        <f>IF(ISBLANK(L59),"  ",IF(L80&gt;0,L59/L80,IF(L59&gt;0,1,0)))</f>
        <v>6.7315313909484642E-2</v>
      </c>
      <c r="N59" s="24"/>
    </row>
    <row r="60" spans="1:14" s="64" customFormat="1" ht="15" customHeight="1" x14ac:dyDescent="0.25">
      <c r="A60" s="70" t="s">
        <v>53</v>
      </c>
      <c r="B60" s="202">
        <v>7639160</v>
      </c>
      <c r="C60" s="69">
        <v>0.74703181111472827</v>
      </c>
      <c r="D60" s="176">
        <v>2586857</v>
      </c>
      <c r="E60" s="62">
        <v>0.26430212005108555</v>
      </c>
      <c r="F60" s="189">
        <f>F59+F57+F56+F55+F54+F58</f>
        <v>10226017</v>
      </c>
      <c r="G60" s="61">
        <f>IF(ISBLANK(F60),"  ",IF(F80&gt;0,F60/F80,IF(F60&gt;0,1,0)))</f>
        <v>0.29306807459094558</v>
      </c>
      <c r="H60" s="202">
        <v>9787500</v>
      </c>
      <c r="I60" s="69">
        <v>0.76673053019523874</v>
      </c>
      <c r="J60" s="176">
        <v>2977741</v>
      </c>
      <c r="K60" s="62">
        <v>0.23326946980476124</v>
      </c>
      <c r="L60" s="187">
        <f t="shared" si="7"/>
        <v>12765241</v>
      </c>
      <c r="M60" s="61">
        <f>IF(ISBLANK(L60),"  ",IF(L80&gt;0,L60/L80,IF(L60&gt;0,1,0)))</f>
        <v>0.32004822721074622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59424</v>
      </c>
      <c r="E63" s="46">
        <v>1</v>
      </c>
      <c r="F63" s="182">
        <f t="shared" si="8"/>
        <v>59424</v>
      </c>
      <c r="G63" s="47">
        <f>IF(ISBLANK(F63),"  ",IF(F80&gt;0,F63/F80,IF(F63&gt;0,1,0)))</f>
        <v>1.7030362128766607E-3</v>
      </c>
      <c r="H63" s="197">
        <v>0</v>
      </c>
      <c r="I63" s="45">
        <v>0</v>
      </c>
      <c r="J63" s="172">
        <v>60859</v>
      </c>
      <c r="K63" s="46">
        <v>1</v>
      </c>
      <c r="L63" s="182">
        <f t="shared" si="7"/>
        <v>60859</v>
      </c>
      <c r="M63" s="47">
        <f>IF(ISBLANK(L63),"  ",IF(L80&gt;0,L63/L80,IF(L63&gt;0,1,0)))</f>
        <v>1.525847812808141E-3</v>
      </c>
      <c r="N63" s="24"/>
    </row>
    <row r="64" spans="1:14" ht="15" customHeight="1" x14ac:dyDescent="0.2">
      <c r="A64" s="67" t="s">
        <v>57</v>
      </c>
      <c r="B64" s="160">
        <v>2500</v>
      </c>
      <c r="C64" s="45">
        <v>1.8677693977190799E-3</v>
      </c>
      <c r="D64" s="171">
        <v>1335995</v>
      </c>
      <c r="E64" s="46">
        <v>534.39800000000002</v>
      </c>
      <c r="F64" s="183">
        <f t="shared" si="8"/>
        <v>1338495</v>
      </c>
      <c r="G64" s="47">
        <f>IF(ISBLANK(F64),"  ",IF(F80&gt;0,F64/F80,IF(F64&gt;0,1,0)))</f>
        <v>3.8360013727691607E-2</v>
      </c>
      <c r="H64" s="160">
        <v>2500</v>
      </c>
      <c r="I64" s="45">
        <v>1.8677693977190799E-3</v>
      </c>
      <c r="J64" s="171">
        <v>1335995</v>
      </c>
      <c r="K64" s="46">
        <v>0.99813223060228096</v>
      </c>
      <c r="L64" s="183">
        <f t="shared" si="7"/>
        <v>1338495</v>
      </c>
      <c r="M64" s="47">
        <f>IF(ISBLANK(L64),"  ",IF(L80&gt;0,L64/L80,IF(L64&gt;0,1,0)))</f>
        <v>3.355854792560891E-2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982</v>
      </c>
      <c r="E67" s="46">
        <v>1</v>
      </c>
      <c r="F67" s="182">
        <f t="shared" si="8"/>
        <v>982</v>
      </c>
      <c r="G67" s="47">
        <f>IF(ISBLANK(F67),"  ",IF(F80&gt;0,F67/F80,IF(F67&gt;0,1,0)))</f>
        <v>2.8143200744562481E-5</v>
      </c>
      <c r="H67" s="197">
        <v>0</v>
      </c>
      <c r="I67" s="45">
        <v>0</v>
      </c>
      <c r="J67" s="172">
        <v>1000</v>
      </c>
      <c r="K67" s="46">
        <v>1</v>
      </c>
      <c r="L67" s="182">
        <f t="shared" si="7"/>
        <v>1000</v>
      </c>
      <c r="M67" s="47">
        <f>IF(ISBLANK(L67),"  ",IF(L80&gt;0,L67/L80,IF(L67&gt;0,1,0)))</f>
        <v>2.5071851538936573E-5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221582</v>
      </c>
      <c r="E68" s="46">
        <v>1</v>
      </c>
      <c r="F68" s="182">
        <f t="shared" si="8"/>
        <v>221582</v>
      </c>
      <c r="G68" s="47">
        <f>IF(ISBLANK(F68),"  ",IF(F80&gt;0,F68/F80,IF(F68&gt;0,1,0)))</f>
        <v>6.3503326959079868E-3</v>
      </c>
      <c r="H68" s="197">
        <v>0</v>
      </c>
      <c r="I68" s="45">
        <v>0</v>
      </c>
      <c r="J68" s="172">
        <v>220000</v>
      </c>
      <c r="K68" s="46">
        <v>1</v>
      </c>
      <c r="L68" s="182">
        <f t="shared" si="7"/>
        <v>220000</v>
      </c>
      <c r="M68" s="47">
        <f>IF(ISBLANK(L68),"  ",IF(L80&gt;0,L68/L80,IF(L68&gt;0,1,0)))</f>
        <v>5.515807338566046E-3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67883</v>
      </c>
      <c r="E69" s="46">
        <v>1</v>
      </c>
      <c r="F69" s="182">
        <f t="shared" si="8"/>
        <v>67883</v>
      </c>
      <c r="G69" s="47">
        <f>IF(ISBLANK(F69),"  ",IF(F80&gt;0,F69/F80,IF(F69&gt;0,1,0)))</f>
        <v>1.9454632343616444E-3</v>
      </c>
      <c r="H69" s="197">
        <v>0</v>
      </c>
      <c r="I69" s="45">
        <v>0</v>
      </c>
      <c r="J69" s="172">
        <v>67883</v>
      </c>
      <c r="K69" s="46">
        <v>1</v>
      </c>
      <c r="L69" s="182">
        <f t="shared" si="7"/>
        <v>67883</v>
      </c>
      <c r="M69" s="47">
        <f>IF(ISBLANK(L69),"  ",IF(L80&gt;0,L69/L80,IF(L69&gt;0,1,0)))</f>
        <v>1.7019524980176313E-3</v>
      </c>
      <c r="N69" s="24"/>
    </row>
    <row r="70" spans="1:14" ht="15" customHeight="1" x14ac:dyDescent="0.2">
      <c r="A70" s="89" t="s">
        <v>63</v>
      </c>
      <c r="B70" s="197">
        <v>0</v>
      </c>
      <c r="C70" s="45">
        <v>0</v>
      </c>
      <c r="D70" s="172">
        <v>14313</v>
      </c>
      <c r="E70" s="46">
        <v>1</v>
      </c>
      <c r="F70" s="182">
        <f t="shared" si="8"/>
        <v>14313</v>
      </c>
      <c r="G70" s="47">
        <f>IF(ISBLANK(F70),"  ",IF(F80&gt;0,F70/F80,IF(F70&gt;0,1,0)))</f>
        <v>4.101971815243613E-4</v>
      </c>
      <c r="H70" s="197">
        <v>0</v>
      </c>
      <c r="I70" s="45">
        <v>0</v>
      </c>
      <c r="J70" s="172">
        <v>15000</v>
      </c>
      <c r="K70" s="46">
        <v>1</v>
      </c>
      <c r="L70" s="182">
        <f t="shared" si="7"/>
        <v>15000</v>
      </c>
      <c r="M70" s="47">
        <f>IF(ISBLANK(L70),"  ",IF(L80&gt;0,L70/L80,IF(L70&gt;0,1,0)))</f>
        <v>3.760777730840486E-4</v>
      </c>
      <c r="N70" s="24"/>
    </row>
    <row r="71" spans="1:14" s="64" customFormat="1" ht="15" customHeight="1" x14ac:dyDescent="0.25">
      <c r="A71" s="78" t="s">
        <v>64</v>
      </c>
      <c r="B71" s="166">
        <v>7641660</v>
      </c>
      <c r="C71" s="69">
        <v>0.64061151361389379</v>
      </c>
      <c r="D71" s="176">
        <v>4287036</v>
      </c>
      <c r="E71" s="62">
        <v>0.43789948927477018</v>
      </c>
      <c r="F71" s="166">
        <f>F70+F69+F68+F67+F66+F65+F64+F63+F62+F61+F60</f>
        <v>11928696</v>
      </c>
      <c r="G71" s="61">
        <f>IF(ISBLANK(F71),"  ",IF(F80&gt;0,F71/F80,IF(F71&gt;0,1,0)))</f>
        <v>0.34186526084405244</v>
      </c>
      <c r="H71" s="166">
        <v>9790000</v>
      </c>
      <c r="I71" s="69">
        <v>0.67664338985759254</v>
      </c>
      <c r="J71" s="176">
        <v>4678478</v>
      </c>
      <c r="K71" s="62">
        <v>0.32335661014240752</v>
      </c>
      <c r="L71" s="166">
        <f>L70+L69+L68+L67+L66+L65+L64+L63+L62+L61+L60</f>
        <v>14468478</v>
      </c>
      <c r="M71" s="61">
        <f>IF(ISBLANK(L71),"  ",IF(L80&gt;0,L71/L80,IF(L71&gt;0,1,0)))</f>
        <v>0.36275153241036995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19659</v>
      </c>
      <c r="E73" s="42">
        <v>1</v>
      </c>
      <c r="F73" s="181">
        <f>D73+B73</f>
        <v>19659</v>
      </c>
      <c r="G73" s="43">
        <f>IF(ISBLANK(F73),"  ",IF(F80&gt;0,F73/F80,IF(F73&gt;0,1,0)))</f>
        <v>5.6340853710524824E-4</v>
      </c>
      <c r="H73" s="196">
        <v>0</v>
      </c>
      <c r="I73" s="41">
        <v>0</v>
      </c>
      <c r="J73" s="175">
        <v>19659</v>
      </c>
      <c r="K73" s="42">
        <v>1</v>
      </c>
      <c r="L73" s="181">
        <f>J73+H73</f>
        <v>19659</v>
      </c>
      <c r="M73" s="43">
        <f>IF(ISBLANK(L73),"  ",IF(L80&gt;0,L73/L80,IF(L73&gt;0,1,0)))</f>
        <v>4.9288752940395406E-4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6793924</v>
      </c>
      <c r="E76" s="42">
        <v>1</v>
      </c>
      <c r="F76" s="181">
        <f>D76+B76</f>
        <v>6793924</v>
      </c>
      <c r="G76" s="43">
        <f>IF(ISBLANK(F76),"  ",IF(F80&gt;0,F76/F80,IF(F76&gt;0,1,0)))</f>
        <v>0.19470750201150805</v>
      </c>
      <c r="H76" s="196">
        <v>0</v>
      </c>
      <c r="I76" s="41">
        <v>0</v>
      </c>
      <c r="J76" s="175">
        <v>7852228</v>
      </c>
      <c r="K76" s="42">
        <v>1</v>
      </c>
      <c r="L76" s="181">
        <f>J76+H76</f>
        <v>7852228</v>
      </c>
      <c r="M76" s="43">
        <f>IF(ISBLANK(L76),"  ",IF(L80&gt;0,L76/L80,IF(L76&gt;0,1,0)))</f>
        <v>0.19686989466588084</v>
      </c>
    </row>
    <row r="77" spans="1:14" ht="15" customHeight="1" x14ac:dyDescent="0.2">
      <c r="A77" s="88" t="s">
        <v>70</v>
      </c>
      <c r="B77" s="197">
        <v>0</v>
      </c>
      <c r="C77" s="45">
        <v>0</v>
      </c>
      <c r="D77" s="172">
        <v>9712440</v>
      </c>
      <c r="E77" s="46">
        <v>1</v>
      </c>
      <c r="F77" s="182">
        <f>D77+B77</f>
        <v>9712440</v>
      </c>
      <c r="G77" s="47">
        <f>IF(ISBLANK(F77),"  ",IF(F80&gt;0,F77/F80,IF(F77&gt;0,1,0)))</f>
        <v>0.27834943853311445</v>
      </c>
      <c r="H77" s="197">
        <v>0</v>
      </c>
      <c r="I77" s="45">
        <v>0</v>
      </c>
      <c r="J77" s="172">
        <v>9712440</v>
      </c>
      <c r="K77" s="46">
        <v>1</v>
      </c>
      <c r="L77" s="182">
        <f>J77+H77</f>
        <v>9712440</v>
      </c>
      <c r="M77" s="47">
        <f>IF(ISBLANK(L77),"  ",IF(L80&gt;0,L77/L80,IF(L77&gt;0,1,0)))</f>
        <v>0.24350885376082912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16526023</v>
      </c>
      <c r="E78" s="62">
        <v>1</v>
      </c>
      <c r="F78" s="191">
        <f>F77+F76+F75+F74+F73</f>
        <v>16526023</v>
      </c>
      <c r="G78" s="61">
        <f>IF(ISBLANK(F78),"  ",IF(F80&gt;0,F78/F80,IF(F78&gt;0,1,0)))</f>
        <v>0.47362034908172779</v>
      </c>
      <c r="H78" s="167">
        <v>0</v>
      </c>
      <c r="I78" s="69">
        <v>0</v>
      </c>
      <c r="J78" s="177">
        <v>17584327</v>
      </c>
      <c r="K78" s="62">
        <v>1</v>
      </c>
      <c r="L78" s="191">
        <f>L77+L76+L75+L74+L73</f>
        <v>17584327</v>
      </c>
      <c r="M78" s="61">
        <f>IF(ISBLANK(L78),"  ",IF(L80&gt;0,L78/L80,IF(L78&gt;0,1,0)))</f>
        <v>0.44087163595611395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13119916</v>
      </c>
      <c r="C80" s="82">
        <v>0.37600451093665704</v>
      </c>
      <c r="D80" s="168">
        <v>21773059</v>
      </c>
      <c r="E80" s="83">
        <v>0.62399548906334301</v>
      </c>
      <c r="F80" s="168">
        <f>F78+F71+F50+F43+F52+F51+F79</f>
        <v>34892975</v>
      </c>
      <c r="G80" s="84">
        <f>IF(ISBLANK(F80),"  ",IF(F80&gt;0,F80/F80,IF(F80&gt;0,1,0)))</f>
        <v>1</v>
      </c>
      <c r="H80" s="168">
        <v>17622562</v>
      </c>
      <c r="I80" s="82">
        <v>0.44183025819970517</v>
      </c>
      <c r="J80" s="168">
        <v>22262805</v>
      </c>
      <c r="K80" s="83">
        <v>0.55816974180029488</v>
      </c>
      <c r="L80" s="168">
        <f>L78+L71+L50+L43+L52+L51+L79</f>
        <v>39885367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tr">
        <f>[5]Revenue!B2</f>
        <v>Nunez Community College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3353551</v>
      </c>
      <c r="C13" s="41">
        <v>1</v>
      </c>
      <c r="D13" s="169">
        <v>0</v>
      </c>
      <c r="E13" s="42">
        <v>0</v>
      </c>
      <c r="F13" s="178">
        <f>D13+B13</f>
        <v>3353551</v>
      </c>
      <c r="G13" s="43">
        <f>IF(ISBLANK(F13),"  ",IF(F80&gt;0,F13/F80,IF(F13&gt;0,1,0)))</f>
        <v>0.18277662115682164</v>
      </c>
      <c r="H13" s="158">
        <v>4801510</v>
      </c>
      <c r="I13" s="41">
        <v>1</v>
      </c>
      <c r="J13" s="169">
        <v>0</v>
      </c>
      <c r="K13" s="42">
        <v>0</v>
      </c>
      <c r="L13" s="178">
        <f t="shared" ref="L13:L34" si="0">J13+H13</f>
        <v>4801510</v>
      </c>
      <c r="M13" s="44">
        <f>IF(ISBLANK(L13),"  ",IF(L80&gt;0,L13/L80,IF(L13&gt;0,1,0)))</f>
        <v>0.23297482343878567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125040</v>
      </c>
      <c r="C15" s="48">
        <v>1</v>
      </c>
      <c r="D15" s="172">
        <v>0</v>
      </c>
      <c r="E15" s="49">
        <v>0</v>
      </c>
      <c r="F15" s="180">
        <f>D15+B15</f>
        <v>125040</v>
      </c>
      <c r="G15" s="50">
        <f>IF(ISBLANK(F15),"  ",IF(F80&gt;0,F15/F80,IF(F15&gt;0,1,0)))</f>
        <v>6.8149817043035811E-3</v>
      </c>
      <c r="H15" s="162">
        <v>126056</v>
      </c>
      <c r="I15" s="48">
        <v>1</v>
      </c>
      <c r="J15" s="172">
        <v>0</v>
      </c>
      <c r="K15" s="49">
        <v>0</v>
      </c>
      <c r="L15" s="180">
        <f t="shared" si="0"/>
        <v>126056</v>
      </c>
      <c r="M15" s="50">
        <f>IF(ISBLANK(L15),"  ",IF(L80&gt;0,L15/L80,IF(L15&gt;0,1,0)))</f>
        <v>6.1163830427093903E-3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125040</v>
      </c>
      <c r="C17" s="45">
        <v>1</v>
      </c>
      <c r="D17" s="172">
        <v>0</v>
      </c>
      <c r="E17" s="42">
        <v>0</v>
      </c>
      <c r="F17" s="182">
        <f t="shared" si="1"/>
        <v>125040</v>
      </c>
      <c r="G17" s="47">
        <f>IF(ISBLANK(F17),"  ",IF(F80&gt;0,F17/F80,IF(F17&gt;0,1,0)))</f>
        <v>6.8149817043035811E-3</v>
      </c>
      <c r="H17" s="197">
        <v>126056</v>
      </c>
      <c r="I17" s="45">
        <v>1</v>
      </c>
      <c r="J17" s="172">
        <v>0</v>
      </c>
      <c r="K17" s="46">
        <v>0</v>
      </c>
      <c r="L17" s="182">
        <f t="shared" si="0"/>
        <v>126056</v>
      </c>
      <c r="M17" s="47">
        <f>IF(ISBLANK(L17),"  ",IF(L80&gt;0,L17/L80,IF(L17&gt;0,1,0)))</f>
        <v>6.1163830427093903E-3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3478591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3478591</v>
      </c>
      <c r="G43" s="61">
        <f>IF(ISBLANK(F43),"  ",IF(F80&gt;0,F43/F80,IF(F43&gt;0,1,0)))</f>
        <v>0.18959160286112522</v>
      </c>
      <c r="H43" s="161">
        <v>4927566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4927566</v>
      </c>
      <c r="M43" s="61">
        <f>IF(ISBLANK(L43),"  ",IF(L80&gt;0,L43/L80,IF(L43&gt;0,1,0)))</f>
        <v>0.23909120648149504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645000</v>
      </c>
      <c r="C52" s="69">
        <v>1</v>
      </c>
      <c r="D52" s="177">
        <v>0</v>
      </c>
      <c r="E52" s="62">
        <v>0</v>
      </c>
      <c r="F52" s="185">
        <f>D52+B52</f>
        <v>645000</v>
      </c>
      <c r="G52" s="61">
        <f>IF(ISBLANK(F52),"  ",IF(F80&gt;0,F52/F80,IF(F52&gt;0,1,0)))</f>
        <v>3.5154056296191699E-2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4735155.6100000003</v>
      </c>
      <c r="C54" s="41">
        <v>0.9062066605596788</v>
      </c>
      <c r="D54" s="175">
        <v>490093.57</v>
      </c>
      <c r="E54" s="42">
        <v>9.1180199069767445E-2</v>
      </c>
      <c r="F54" s="186">
        <f t="shared" ref="F54:F59" si="6">D54+B54</f>
        <v>5225249.1800000006</v>
      </c>
      <c r="G54" s="43">
        <f>IF(ISBLANK(F54),"  ",IF(F80&gt;0,F54/F80,IF(F54&gt;0,1,0)))</f>
        <v>0.28478868811682095</v>
      </c>
      <c r="H54" s="165">
        <v>5375000</v>
      </c>
      <c r="I54" s="41">
        <v>0.91489361702127658</v>
      </c>
      <c r="J54" s="175">
        <v>500000</v>
      </c>
      <c r="K54" s="42">
        <v>8.5106382978723402E-2</v>
      </c>
      <c r="L54" s="186">
        <f t="shared" ref="L54:L70" si="7">J54+H54</f>
        <v>5875000</v>
      </c>
      <c r="M54" s="43">
        <f>IF(ISBLANK(L54),"  ",IF(L80&gt;0,L54/L80,IF(L54&gt;0,1,0)))</f>
        <v>0.28506180091322642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285361.19</v>
      </c>
      <c r="E56" s="46">
        <v>1</v>
      </c>
      <c r="F56" s="188">
        <f t="shared" si="6"/>
        <v>285361.19</v>
      </c>
      <c r="G56" s="47">
        <f>IF(ISBLANK(F56),"  ",IF(F80&gt;0,F56/F80,IF(F56&gt;0,1,0)))</f>
        <v>1.5552873392260861E-2</v>
      </c>
      <c r="H56" s="201">
        <v>0</v>
      </c>
      <c r="I56" s="45">
        <v>0</v>
      </c>
      <c r="J56" s="206">
        <v>275000</v>
      </c>
      <c r="K56" s="46">
        <v>1</v>
      </c>
      <c r="L56" s="188">
        <f t="shared" si="7"/>
        <v>275000</v>
      </c>
      <c r="M56" s="47">
        <f>IF(ISBLANK(L56),"  ",IF(L80&gt;0,L56/L80,IF(L56&gt;0,1,0)))</f>
        <v>1.3343318340619109E-2</v>
      </c>
      <c r="N56" s="24"/>
    </row>
    <row r="57" spans="1:14" ht="15" customHeight="1" x14ac:dyDescent="0.2">
      <c r="A57" s="74" t="s">
        <v>50</v>
      </c>
      <c r="B57" s="201">
        <v>389680.99</v>
      </c>
      <c r="C57" s="45">
        <v>1</v>
      </c>
      <c r="D57" s="206">
        <v>0</v>
      </c>
      <c r="E57" s="46">
        <v>0</v>
      </c>
      <c r="F57" s="188">
        <f t="shared" si="6"/>
        <v>389680.99</v>
      </c>
      <c r="G57" s="47">
        <f>IF(ISBLANK(F57),"  ",IF(F80&gt;0,F57/F80,IF(F57&gt;0,1,0)))</f>
        <v>2.123855420157475E-2</v>
      </c>
      <c r="H57" s="201">
        <v>120000</v>
      </c>
      <c r="I57" s="45">
        <v>1</v>
      </c>
      <c r="J57" s="206">
        <v>0</v>
      </c>
      <c r="K57" s="46">
        <v>0</v>
      </c>
      <c r="L57" s="188">
        <f t="shared" si="7"/>
        <v>120000</v>
      </c>
      <c r="M57" s="47">
        <f>IF(ISBLANK(L57),"  ",IF(L80&gt;0,L57/L80,IF(L57&gt;0,1,0)))</f>
        <v>5.8225389122701565E-3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404852.79</v>
      </c>
      <c r="C59" s="45">
        <v>0.29777109226972226</v>
      </c>
      <c r="D59" s="172">
        <v>954758</v>
      </c>
      <c r="E59" s="46">
        <v>1.7359236363636363</v>
      </c>
      <c r="F59" s="187">
        <f t="shared" si="6"/>
        <v>1359610.79</v>
      </c>
      <c r="G59" s="47">
        <f>IF(ISBLANK(F59),"  ",IF(F80&gt;0,F59/F80,IF(F59&gt;0,1,0)))</f>
        <v>7.4102068608635149E-2</v>
      </c>
      <c r="H59" s="162">
        <v>550000</v>
      </c>
      <c r="I59" s="45">
        <v>0.43205027494108406</v>
      </c>
      <c r="J59" s="172">
        <v>723000</v>
      </c>
      <c r="K59" s="46">
        <v>0.56794972505891594</v>
      </c>
      <c r="L59" s="187">
        <f t="shared" si="7"/>
        <v>1273000</v>
      </c>
      <c r="M59" s="47">
        <f>IF(ISBLANK(L59),"  ",IF(L80&gt;0,L59/L80,IF(L59&gt;0,1,0)))</f>
        <v>6.1767433627665909E-2</v>
      </c>
      <c r="N59" s="24"/>
    </row>
    <row r="60" spans="1:14" s="64" customFormat="1" ht="15" customHeight="1" x14ac:dyDescent="0.25">
      <c r="A60" s="70" t="s">
        <v>53</v>
      </c>
      <c r="B60" s="202">
        <v>5529689.3900000006</v>
      </c>
      <c r="C60" s="69">
        <v>0.76167547106678291</v>
      </c>
      <c r="D60" s="176">
        <v>1730212.76</v>
      </c>
      <c r="E60" s="62">
        <v>0.28622212737799835</v>
      </c>
      <c r="F60" s="189">
        <f>F59+F57+F56+F55+F54+F58</f>
        <v>7259902.1500000004</v>
      </c>
      <c r="G60" s="61">
        <f>IF(ISBLANK(F60),"  ",IF(F80&gt;0,F60/F80,IF(F60&gt;0,1,0)))</f>
        <v>0.3956821843192917</v>
      </c>
      <c r="H60" s="202">
        <v>6045000</v>
      </c>
      <c r="I60" s="69">
        <v>0.80140527641521941</v>
      </c>
      <c r="J60" s="176">
        <v>1498000</v>
      </c>
      <c r="K60" s="62">
        <v>0.19859472358478059</v>
      </c>
      <c r="L60" s="187">
        <f t="shared" si="7"/>
        <v>7543000</v>
      </c>
      <c r="M60" s="61">
        <f>IF(ISBLANK(L60),"  ",IF(L80&gt;0,L60/L80,IF(L60&gt;0,1,0)))</f>
        <v>0.36599509179378159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542337.64</v>
      </c>
      <c r="E64" s="46">
        <v>1</v>
      </c>
      <c r="F64" s="183">
        <f t="shared" si="8"/>
        <v>542337.64</v>
      </c>
      <c r="G64" s="47">
        <f>IF(ISBLANK(F64),"  ",IF(F80&gt;0,F64/F80,IF(F64&gt;0,1,0)))</f>
        <v>2.955870996605232E-2</v>
      </c>
      <c r="H64" s="160">
        <v>0</v>
      </c>
      <c r="I64" s="45">
        <v>0</v>
      </c>
      <c r="J64" s="171">
        <v>400000</v>
      </c>
      <c r="K64" s="46">
        <v>1</v>
      </c>
      <c r="L64" s="183">
        <f t="shared" si="7"/>
        <v>400000</v>
      </c>
      <c r="M64" s="47">
        <f>IF(ISBLANK(L64),"  ",IF(L80&gt;0,L64/L80,IF(L64&gt;0,1,0)))</f>
        <v>1.9408463040900523E-2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21978.485999999997</v>
      </c>
      <c r="E67" s="46">
        <v>1</v>
      </c>
      <c r="F67" s="182">
        <f t="shared" si="8"/>
        <v>21978.485999999997</v>
      </c>
      <c r="G67" s="47">
        <f>IF(ISBLANK(F67),"  ",IF(F80&gt;0,F67/F80,IF(F67&gt;0,1,0)))</f>
        <v>1.1978805180605596E-3</v>
      </c>
      <c r="H67" s="197">
        <v>0</v>
      </c>
      <c r="I67" s="45">
        <v>0</v>
      </c>
      <c r="J67" s="172">
        <v>25000</v>
      </c>
      <c r="K67" s="46">
        <v>1</v>
      </c>
      <c r="L67" s="182">
        <f t="shared" si="7"/>
        <v>25000</v>
      </c>
      <c r="M67" s="47">
        <f>IF(ISBLANK(L67),"  ",IF(L80&gt;0,L67/L80,IF(L67&gt;0,1,0)))</f>
        <v>1.2130289400562827E-3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58487.11</v>
      </c>
      <c r="E69" s="46">
        <v>1</v>
      </c>
      <c r="F69" s="182">
        <f t="shared" si="8"/>
        <v>58487.11</v>
      </c>
      <c r="G69" s="47">
        <f>IF(ISBLANK(F69),"  ",IF(F80&gt;0,F69/F80,IF(F69&gt;0,1,0)))</f>
        <v>3.1876886163434981E-3</v>
      </c>
      <c r="H69" s="197">
        <v>0</v>
      </c>
      <c r="I69" s="45">
        <v>0</v>
      </c>
      <c r="J69" s="172">
        <v>59000</v>
      </c>
      <c r="K69" s="46">
        <v>1</v>
      </c>
      <c r="L69" s="182">
        <f t="shared" si="7"/>
        <v>59000</v>
      </c>
      <c r="M69" s="47">
        <f>IF(ISBLANK(L69),"  ",IF(L80&gt;0,L69/L80,IF(L69&gt;0,1,0)))</f>
        <v>2.862748298532827E-3</v>
      </c>
      <c r="N69" s="24"/>
    </row>
    <row r="70" spans="1:14" ht="15" customHeight="1" x14ac:dyDescent="0.2">
      <c r="A70" s="67" t="s">
        <v>63</v>
      </c>
      <c r="B70" s="197">
        <v>368820.92</v>
      </c>
      <c r="C70" s="45">
        <v>0.99991866632730642</v>
      </c>
      <c r="D70" s="172">
        <v>30</v>
      </c>
      <c r="E70" s="46">
        <v>1.9354838709677419E-4</v>
      </c>
      <c r="F70" s="182">
        <f t="shared" si="8"/>
        <v>368850.92</v>
      </c>
      <c r="G70" s="47">
        <f>IF(ISBLANK(F70),"  ",IF(F80&gt;0,F70/F80,IF(F70&gt;0,1,0)))</f>
        <v>2.0103265126483874E-2</v>
      </c>
      <c r="H70" s="197">
        <v>155000</v>
      </c>
      <c r="I70" s="45">
        <v>1</v>
      </c>
      <c r="J70" s="172">
        <v>0</v>
      </c>
      <c r="K70" s="46">
        <v>0</v>
      </c>
      <c r="L70" s="182">
        <f t="shared" si="7"/>
        <v>155000</v>
      </c>
      <c r="M70" s="47">
        <f>IF(ISBLANK(L70),"  ",IF(L80&gt;0,L70/L80,IF(L70&gt;0,1,0)))</f>
        <v>7.5207794283489518E-3</v>
      </c>
      <c r="N70" s="24"/>
    </row>
    <row r="71" spans="1:14" s="64" customFormat="1" ht="15" customHeight="1" x14ac:dyDescent="0.25">
      <c r="A71" s="78" t="s">
        <v>64</v>
      </c>
      <c r="B71" s="166">
        <v>5898510.3100000005</v>
      </c>
      <c r="C71" s="69">
        <v>0.71483609773237367</v>
      </c>
      <c r="D71" s="176">
        <v>2353045.9960000003</v>
      </c>
      <c r="E71" s="62">
        <v>0.37952354774193553</v>
      </c>
      <c r="F71" s="166">
        <f>F70+F69+F68+F67+F66+F65+F64+F63+F62+F61+F60</f>
        <v>8251556.3059999999</v>
      </c>
      <c r="G71" s="61">
        <f>IF(ISBLANK(F71),"  ",IF(F80&gt;0,F71/F80,IF(F71&gt;0,1,0)))</f>
        <v>0.44972972854623194</v>
      </c>
      <c r="H71" s="166">
        <v>6200000</v>
      </c>
      <c r="I71" s="69">
        <v>0.75776093864580785</v>
      </c>
      <c r="J71" s="176">
        <v>1982000</v>
      </c>
      <c r="K71" s="62">
        <v>0.24223906135419213</v>
      </c>
      <c r="L71" s="166">
        <f>L70+L69+L68+L67+L66+L65+L64+L63+L62+L61+L60</f>
        <v>8182000</v>
      </c>
      <c r="M71" s="61">
        <f>IF(ISBLANK(L71),"  ",IF(L80&gt;0,L71/L80,IF(L71&gt;0,1,0)))</f>
        <v>0.39700011150162018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5606157.3799999999</v>
      </c>
      <c r="E76" s="42">
        <v>1</v>
      </c>
      <c r="F76" s="181">
        <f>D76+B76</f>
        <v>5606157.3799999999</v>
      </c>
      <c r="G76" s="43">
        <f>IF(ISBLANK(F76),"  ",IF(F80&gt;0,F76/F80,IF(F76&gt;0,1,0)))</f>
        <v>0.30554910409586128</v>
      </c>
      <c r="H76" s="196">
        <v>0</v>
      </c>
      <c r="I76" s="41">
        <v>0</v>
      </c>
      <c r="J76" s="175">
        <v>6000000</v>
      </c>
      <c r="K76" s="42">
        <v>1</v>
      </c>
      <c r="L76" s="181">
        <f>J76+H76</f>
        <v>6000000</v>
      </c>
      <c r="M76" s="43">
        <f>IF(ISBLANK(L76),"  ",IF(L80&gt;0,L76/L80,IF(L76&gt;0,1,0)))</f>
        <v>0.29112694561350783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366506.86</v>
      </c>
      <c r="E77" s="46">
        <v>1</v>
      </c>
      <c r="F77" s="182">
        <f>D77+B77</f>
        <v>366506.86</v>
      </c>
      <c r="G77" s="47">
        <f>IF(ISBLANK(F77),"  ",IF(F80&gt;0,F77/F80,IF(F77&gt;0,1,0)))</f>
        <v>1.9975508200589843E-2</v>
      </c>
      <c r="H77" s="197">
        <v>0</v>
      </c>
      <c r="I77" s="45">
        <v>0</v>
      </c>
      <c r="J77" s="172">
        <v>1500000</v>
      </c>
      <c r="K77" s="46">
        <v>1</v>
      </c>
      <c r="L77" s="182">
        <f>J77+H77</f>
        <v>1500000</v>
      </c>
      <c r="M77" s="47">
        <f>IF(ISBLANK(L77),"  ",IF(L80&gt;0,L77/L80,IF(L77&gt;0,1,0)))</f>
        <v>7.2781736403376956E-2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5972664.2400000002</v>
      </c>
      <c r="E78" s="62">
        <v>1</v>
      </c>
      <c r="F78" s="191">
        <f>F77+F76+F75+F74+F73</f>
        <v>5972664.2400000002</v>
      </c>
      <c r="G78" s="61">
        <f>IF(ISBLANK(F78),"  ",IF(F80&gt;0,F78/F80,IF(F78&gt;0,1,0)))</f>
        <v>0.32552461229645119</v>
      </c>
      <c r="H78" s="167">
        <v>0</v>
      </c>
      <c r="I78" s="69">
        <v>0</v>
      </c>
      <c r="J78" s="177">
        <v>7500000</v>
      </c>
      <c r="K78" s="62">
        <v>1</v>
      </c>
      <c r="L78" s="191">
        <f>L77+L76+L75+L74+L73</f>
        <v>7500000</v>
      </c>
      <c r="M78" s="61">
        <f>IF(ISBLANK(L78),"  ",IF(L80&gt;0,L78/L80,IF(L78&gt;0,1,0)))</f>
        <v>0.36390868201688475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10022101.310000001</v>
      </c>
      <c r="C80" s="82">
        <v>0.54622870334554507</v>
      </c>
      <c r="D80" s="168">
        <v>8325710.2360000005</v>
      </c>
      <c r="E80" s="83">
        <v>0.45377129665445498</v>
      </c>
      <c r="F80" s="168">
        <f>F78+F71+F50+F43+F52+F51+F79</f>
        <v>18347811.546</v>
      </c>
      <c r="G80" s="84">
        <f>IF(ISBLANK(F80),"  ",IF(F80&gt;0,F80/F80,IF(F80&gt;0,1,0)))</f>
        <v>1</v>
      </c>
      <c r="H80" s="168">
        <v>11127566</v>
      </c>
      <c r="I80" s="82">
        <v>0.53992238361545308</v>
      </c>
      <c r="J80" s="168">
        <v>9482000</v>
      </c>
      <c r="K80" s="83">
        <v>0.46007761638454686</v>
      </c>
      <c r="L80" s="168">
        <f>L78+L71+L50+L43+L52+L51+L79</f>
        <v>20609566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99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4863587</v>
      </c>
      <c r="C13" s="41">
        <v>1</v>
      </c>
      <c r="D13" s="169">
        <v>0</v>
      </c>
      <c r="E13" s="42">
        <v>0</v>
      </c>
      <c r="F13" s="178">
        <f>D13+B13</f>
        <v>4863587</v>
      </c>
      <c r="G13" s="43">
        <f>IF(ISBLANK(F13),"  ",IF(F80&gt;0,F13/F80,IF(F13&gt;0,1,0)))</f>
        <v>0.31196684254412094</v>
      </c>
      <c r="H13" s="158">
        <v>6279915</v>
      </c>
      <c r="I13" s="41">
        <v>1</v>
      </c>
      <c r="J13" s="169">
        <v>0</v>
      </c>
      <c r="K13" s="42">
        <v>0</v>
      </c>
      <c r="L13" s="178">
        <f t="shared" ref="L13:L34" si="0">J13+H13</f>
        <v>6279915</v>
      </c>
      <c r="M13" s="44">
        <f>IF(ISBLANK(L13),"  ",IF(L80&gt;0,L13/L80,IF(L13&gt;0,1,0)))</f>
        <v>0.37152871819792405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206315</v>
      </c>
      <c r="C15" s="48">
        <v>1</v>
      </c>
      <c r="D15" s="172">
        <v>0</v>
      </c>
      <c r="E15" s="49">
        <v>0</v>
      </c>
      <c r="F15" s="180">
        <f>D15+B15</f>
        <v>206315</v>
      </c>
      <c r="G15" s="50">
        <f>IF(ISBLANK(F15),"  ",IF(F80&gt;0,F15/F80,IF(F15&gt;0,1,0)))</f>
        <v>1.3233738621204949E-2</v>
      </c>
      <c r="H15" s="162">
        <v>207991</v>
      </c>
      <c r="I15" s="48">
        <v>1</v>
      </c>
      <c r="J15" s="172">
        <v>0</v>
      </c>
      <c r="K15" s="49">
        <v>0</v>
      </c>
      <c r="L15" s="180">
        <f t="shared" si="0"/>
        <v>207991</v>
      </c>
      <c r="M15" s="50">
        <f>IF(ISBLANK(L15),"  ",IF(L80&gt;0,L15/L80,IF(L15&gt;0,1,0)))</f>
        <v>1.2305043878253834E-2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206315</v>
      </c>
      <c r="C17" s="45">
        <v>1</v>
      </c>
      <c r="D17" s="172">
        <v>0</v>
      </c>
      <c r="E17" s="42">
        <v>0</v>
      </c>
      <c r="F17" s="182">
        <f t="shared" si="1"/>
        <v>206315</v>
      </c>
      <c r="G17" s="47">
        <f>IF(ISBLANK(F17),"  ",IF(F80&gt;0,F17/F80,IF(F17&gt;0,1,0)))</f>
        <v>1.3233738621204949E-2</v>
      </c>
      <c r="H17" s="197">
        <v>207991</v>
      </c>
      <c r="I17" s="45">
        <v>1</v>
      </c>
      <c r="J17" s="172">
        <v>0</v>
      </c>
      <c r="K17" s="46">
        <v>0</v>
      </c>
      <c r="L17" s="182">
        <f t="shared" si="0"/>
        <v>207991</v>
      </c>
      <c r="M17" s="47">
        <f>IF(ISBLANK(L17),"  ",IF(L80&gt;0,L17/L80,IF(L17&gt;0,1,0)))</f>
        <v>1.2305043878253834E-2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5069902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5069902</v>
      </c>
      <c r="G43" s="61">
        <f>IF(ISBLANK(F43),"  ",IF(F80&gt;0,F43/F80,IF(F43&gt;0,1,0)))</f>
        <v>0.32520058116532591</v>
      </c>
      <c r="H43" s="161">
        <v>6487906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6487906</v>
      </c>
      <c r="M43" s="61">
        <f>IF(ISBLANK(L43),"  ",IF(L80&gt;0,L43/L80,IF(L43&gt;0,1,0)))</f>
        <v>0.38383376207617792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900000</v>
      </c>
      <c r="C52" s="69">
        <v>1</v>
      </c>
      <c r="D52" s="177">
        <v>0</v>
      </c>
      <c r="E52" s="62">
        <v>0</v>
      </c>
      <c r="F52" s="185">
        <f>D52+B52</f>
        <v>900000</v>
      </c>
      <c r="G52" s="61">
        <f>IF(ISBLANK(F52),"  ",IF(F80&gt;0,F52/F80,IF(F52&gt;0,1,0)))</f>
        <v>5.7729029683175989E-2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7724079.7400000002</v>
      </c>
      <c r="C54" s="41">
        <v>1</v>
      </c>
      <c r="D54" s="175">
        <v>0</v>
      </c>
      <c r="E54" s="42">
        <v>0</v>
      </c>
      <c r="F54" s="186">
        <f t="shared" ref="F54:F59" si="6">D54+B54</f>
        <v>7724079.7400000002</v>
      </c>
      <c r="G54" s="43">
        <f>IF(ISBLANK(F54),"  ",IF(F80&gt;0,F54/F80,IF(F54&gt;0,1,0)))</f>
        <v>0.49544847620630916</v>
      </c>
      <c r="H54" s="165">
        <v>8435000</v>
      </c>
      <c r="I54" s="41">
        <v>1</v>
      </c>
      <c r="J54" s="175">
        <v>0</v>
      </c>
      <c r="K54" s="42">
        <v>0</v>
      </c>
      <c r="L54" s="186">
        <f t="shared" ref="L54:L70" si="7">J54+H54</f>
        <v>8435000</v>
      </c>
      <c r="M54" s="43">
        <f>IF(ISBLANK(L54),"  ",IF(L80&gt;0,L54/L80,IF(L54&gt;0,1,0)))</f>
        <v>0.49902661707992696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339164</v>
      </c>
      <c r="E56" s="46">
        <v>1</v>
      </c>
      <c r="F56" s="188">
        <f t="shared" si="6"/>
        <v>339164</v>
      </c>
      <c r="G56" s="47">
        <f>IF(ISBLANK(F56),"  ",IF(F80&gt;0,F56/F80,IF(F56&gt;0,1,0)))</f>
        <v>2.1755120692738557E-2</v>
      </c>
      <c r="H56" s="201">
        <v>0</v>
      </c>
      <c r="I56" s="45">
        <v>0</v>
      </c>
      <c r="J56" s="206">
        <v>359000</v>
      </c>
      <c r="K56" s="46">
        <v>1</v>
      </c>
      <c r="L56" s="188">
        <f t="shared" si="7"/>
        <v>359000</v>
      </c>
      <c r="M56" s="47">
        <f>IF(ISBLANK(L56),"  ",IF(L80&gt;0,L56/L80,IF(L56&gt;0,1,0)))</f>
        <v>2.123895145603957E-2</v>
      </c>
      <c r="N56" s="24"/>
    </row>
    <row r="57" spans="1:14" ht="15" customHeight="1" x14ac:dyDescent="0.2">
      <c r="A57" s="74" t="s">
        <v>50</v>
      </c>
      <c r="B57" s="201">
        <v>145356</v>
      </c>
      <c r="C57" s="45">
        <v>1</v>
      </c>
      <c r="D57" s="206">
        <v>0</v>
      </c>
      <c r="E57" s="46">
        <v>0</v>
      </c>
      <c r="F57" s="188">
        <f t="shared" si="6"/>
        <v>145356</v>
      </c>
      <c r="G57" s="47">
        <f>IF(ISBLANK(F57),"  ",IF(F80&gt;0,F57/F80,IF(F57&gt;0,1,0)))</f>
        <v>9.3236231540308103E-3</v>
      </c>
      <c r="H57" s="201">
        <v>150000</v>
      </c>
      <c r="I57" s="45">
        <v>1</v>
      </c>
      <c r="J57" s="206">
        <v>0</v>
      </c>
      <c r="K57" s="46">
        <v>0</v>
      </c>
      <c r="L57" s="188">
        <f t="shared" si="7"/>
        <v>150000</v>
      </c>
      <c r="M57" s="47">
        <f>IF(ISBLANK(L57),"  ",IF(L80&gt;0,L57/L80,IF(L57&gt;0,1,0)))</f>
        <v>8.8742137002950847E-3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891738</v>
      </c>
      <c r="C59" s="45">
        <v>0.67158756625591387</v>
      </c>
      <c r="D59" s="172">
        <v>436068</v>
      </c>
      <c r="E59" s="46">
        <v>0.47919560439560438</v>
      </c>
      <c r="F59" s="187">
        <f t="shared" si="6"/>
        <v>1327806</v>
      </c>
      <c r="G59" s="47">
        <f>IF(ISBLANK(F59),"  ",IF(F80&gt;0,F59/F80,IF(F59&gt;0,1,0)))</f>
        <v>8.5169946652776857E-2</v>
      </c>
      <c r="H59" s="162">
        <v>910000</v>
      </c>
      <c r="I59" s="45">
        <v>0.66374908825674694</v>
      </c>
      <c r="J59" s="172">
        <v>461000</v>
      </c>
      <c r="K59" s="46">
        <v>0.33625091174325311</v>
      </c>
      <c r="L59" s="187">
        <f t="shared" si="7"/>
        <v>1371000</v>
      </c>
      <c r="M59" s="47">
        <f>IF(ISBLANK(L59),"  ",IF(L80&gt;0,L59/L80,IF(L59&gt;0,1,0)))</f>
        <v>8.1110313220697075E-2</v>
      </c>
      <c r="N59" s="24"/>
    </row>
    <row r="60" spans="1:14" s="64" customFormat="1" ht="15" customHeight="1" x14ac:dyDescent="0.25">
      <c r="A60" s="70" t="s">
        <v>53</v>
      </c>
      <c r="B60" s="202">
        <v>8761173.7400000002</v>
      </c>
      <c r="C60" s="69">
        <v>0.91870815681128937</v>
      </c>
      <c r="D60" s="176">
        <v>775232</v>
      </c>
      <c r="E60" s="62">
        <v>8.1646340179041599E-2</v>
      </c>
      <c r="F60" s="189">
        <f>F59+F57+F56+F55+F54+F58</f>
        <v>9536405.7400000002</v>
      </c>
      <c r="G60" s="61">
        <f>IF(ISBLANK(F60),"  ",IF(F80&gt;0,F60/F80,IF(F60&gt;0,1,0)))</f>
        <v>0.61169716670585539</v>
      </c>
      <c r="H60" s="202">
        <v>9495000</v>
      </c>
      <c r="I60" s="69">
        <v>0.92050412021328165</v>
      </c>
      <c r="J60" s="176">
        <v>820000</v>
      </c>
      <c r="K60" s="62">
        <v>7.9495879786718376E-2</v>
      </c>
      <c r="L60" s="187">
        <f t="shared" si="7"/>
        <v>10315000</v>
      </c>
      <c r="M60" s="61">
        <f>IF(ISBLANK(L60),"  ",IF(L80&gt;0,L60/L80,IF(L60&gt;0,1,0)))</f>
        <v>0.61025009545695874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8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7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83768.95</v>
      </c>
      <c r="C70" s="45">
        <v>1</v>
      </c>
      <c r="D70" s="172">
        <v>0</v>
      </c>
      <c r="E70" s="46">
        <v>0</v>
      </c>
      <c r="F70" s="182">
        <f t="shared" si="8"/>
        <v>83768.95</v>
      </c>
      <c r="G70" s="47">
        <f>IF(ISBLANK(F70),"  ",IF(F80&gt;0,F70/F80,IF(F70&gt;0,1,0)))</f>
        <v>5.373222445642761E-3</v>
      </c>
      <c r="H70" s="197">
        <v>100000</v>
      </c>
      <c r="I70" s="45">
        <v>1</v>
      </c>
      <c r="J70" s="172">
        <v>0</v>
      </c>
      <c r="K70" s="46">
        <v>0</v>
      </c>
      <c r="L70" s="182">
        <f t="shared" si="7"/>
        <v>100000</v>
      </c>
      <c r="M70" s="47">
        <f>IF(ISBLANK(L70),"  ",IF(L80&gt;0,L70/L80,IF(L70&gt;0,1,0)))</f>
        <v>5.9161424668633901E-3</v>
      </c>
      <c r="N70" s="24"/>
    </row>
    <row r="71" spans="1:14" s="64" customFormat="1" ht="15" customHeight="1" x14ac:dyDescent="0.25">
      <c r="A71" s="78" t="s">
        <v>64</v>
      </c>
      <c r="B71" s="166">
        <v>8844942.6899999995</v>
      </c>
      <c r="C71" s="69">
        <v>0.91941601634263048</v>
      </c>
      <c r="D71" s="176">
        <v>775232</v>
      </c>
      <c r="E71" s="62">
        <v>8.0795414278269931E-2</v>
      </c>
      <c r="F71" s="166">
        <f>F70+F69+F68+F67+F66+F65+F64+F63+F62+F61+F60</f>
        <v>9620174.6899999995</v>
      </c>
      <c r="G71" s="61">
        <f>IF(ISBLANK(F71),"  ",IF(F80&gt;0,F71/F80,IF(F71&gt;0,1,0)))</f>
        <v>0.61707038915149814</v>
      </c>
      <c r="H71" s="166">
        <v>9595000</v>
      </c>
      <c r="I71" s="69">
        <v>0.92126740278444552</v>
      </c>
      <c r="J71" s="176">
        <v>820000</v>
      </c>
      <c r="K71" s="62">
        <v>7.8732597215554492E-2</v>
      </c>
      <c r="L71" s="166">
        <f>L70+L69+L68+L67+L66+L65+L64+L63+L62+L61+L60</f>
        <v>10415000</v>
      </c>
      <c r="M71" s="61">
        <f>IF(ISBLANK(L71),"  ",IF(L80&gt;0,L71/L80,IF(L71&gt;0,1,0)))</f>
        <v>0.61616623792382208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0</v>
      </c>
      <c r="E78" s="62">
        <v>0</v>
      </c>
      <c r="F78" s="191">
        <f>F77+F76+F75+F74+F73</f>
        <v>0</v>
      </c>
      <c r="G78" s="61">
        <f>IF(ISBLANK(F78),"  ",IF(F80&gt;0,F78/F80,IF(F78&gt;0,1,0)))</f>
        <v>0</v>
      </c>
      <c r="H78" s="167">
        <v>0</v>
      </c>
      <c r="I78" s="69">
        <v>0</v>
      </c>
      <c r="J78" s="177">
        <v>0</v>
      </c>
      <c r="K78" s="62">
        <v>0</v>
      </c>
      <c r="L78" s="191">
        <f>L77+L76+L75+L74+L73</f>
        <v>0</v>
      </c>
      <c r="M78" s="61">
        <f>IF(ISBLANK(L78),"  ",IF(L80&gt;0,L78/L80,IF(L78&gt;0,1,0)))</f>
        <v>0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14814844.689999999</v>
      </c>
      <c r="C80" s="82">
        <v>0.95027400984516897</v>
      </c>
      <c r="D80" s="168">
        <v>775232</v>
      </c>
      <c r="E80" s="83">
        <v>4.9725990154830986E-2</v>
      </c>
      <c r="F80" s="168">
        <f>F78+F71+F50+F43+F52+F51+F79</f>
        <v>15590076.689999999</v>
      </c>
      <c r="G80" s="84">
        <f>IF(ISBLANK(F80),"  ",IF(F80&gt;0,F80/F80,IF(F80&gt;0,1,0)))</f>
        <v>1</v>
      </c>
      <c r="H80" s="168">
        <v>16082906</v>
      </c>
      <c r="I80" s="82">
        <v>0.95148763177172024</v>
      </c>
      <c r="J80" s="168">
        <v>820000</v>
      </c>
      <c r="K80" s="83">
        <v>4.8512368228279798E-2</v>
      </c>
      <c r="L80" s="168">
        <f>L78+L71+L50+L43+L52+L51+L79</f>
        <v>16902906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100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11559709</v>
      </c>
      <c r="C13" s="41">
        <v>1</v>
      </c>
      <c r="D13" s="169">
        <v>0</v>
      </c>
      <c r="E13" s="42">
        <v>0</v>
      </c>
      <c r="F13" s="178">
        <f>D13+B13</f>
        <v>11559709</v>
      </c>
      <c r="G13" s="43">
        <f>IF(ISBLANK(F13),"  ",IF(F80&gt;0,F13/F80,IF(F13&gt;0,1,0)))</f>
        <v>0.1709867952567069</v>
      </c>
      <c r="H13" s="158">
        <v>15157660</v>
      </c>
      <c r="I13" s="41">
        <v>1</v>
      </c>
      <c r="J13" s="169">
        <v>0</v>
      </c>
      <c r="K13" s="42">
        <v>0</v>
      </c>
      <c r="L13" s="178">
        <f t="shared" ref="L13:L34" si="0">J13+H13</f>
        <v>15157660</v>
      </c>
      <c r="M13" s="44">
        <f>IF(ISBLANK(L13),"  ",IF(L80&gt;0,L13/L80,IF(L13&gt;0,1,0)))</f>
        <v>0.17811454509796226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638782</v>
      </c>
      <c r="C15" s="48">
        <v>1</v>
      </c>
      <c r="D15" s="172">
        <v>0</v>
      </c>
      <c r="E15" s="49">
        <v>0</v>
      </c>
      <c r="F15" s="180">
        <f>D15+B15</f>
        <v>638782</v>
      </c>
      <c r="G15" s="50">
        <f>IF(ISBLANK(F15),"  ",IF(F80&gt;0,F15/F80,IF(F15&gt;0,1,0)))</f>
        <v>9.4486190826836344E-3</v>
      </c>
      <c r="H15" s="162">
        <v>643970</v>
      </c>
      <c r="I15" s="48">
        <v>1</v>
      </c>
      <c r="J15" s="172">
        <v>0</v>
      </c>
      <c r="K15" s="49">
        <v>0</v>
      </c>
      <c r="L15" s="180">
        <f t="shared" si="0"/>
        <v>643970</v>
      </c>
      <c r="M15" s="50">
        <f>IF(ISBLANK(L15),"  ",IF(L80&gt;0,L15/L80,IF(L15&gt;0,1,0)))</f>
        <v>7.567159021031924E-3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638782</v>
      </c>
      <c r="C17" s="45">
        <v>1</v>
      </c>
      <c r="D17" s="172">
        <v>0</v>
      </c>
      <c r="E17" s="42">
        <v>0</v>
      </c>
      <c r="F17" s="182">
        <f t="shared" si="1"/>
        <v>638782</v>
      </c>
      <c r="G17" s="47">
        <f>IF(ISBLANK(F17),"  ",IF(F80&gt;0,F17/F80,IF(F17&gt;0,1,0)))</f>
        <v>9.4486190826836344E-3</v>
      </c>
      <c r="H17" s="197">
        <v>643970</v>
      </c>
      <c r="I17" s="45">
        <v>1</v>
      </c>
      <c r="J17" s="172">
        <v>0</v>
      </c>
      <c r="K17" s="46">
        <v>0</v>
      </c>
      <c r="L17" s="182">
        <f t="shared" si="0"/>
        <v>643970</v>
      </c>
      <c r="M17" s="47">
        <f>IF(ISBLANK(L17),"  ",IF(L80&gt;0,L17/L80,IF(L17&gt;0,1,0)))</f>
        <v>7.567159021031924E-3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12198491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12198491</v>
      </c>
      <c r="G43" s="61">
        <f>IF(ISBLANK(F43),"  ",IF(F80&gt;0,F43/F80,IF(F43&gt;0,1,0)))</f>
        <v>0.18043541433939053</v>
      </c>
      <c r="H43" s="161">
        <v>15801630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15801630</v>
      </c>
      <c r="M43" s="61">
        <f>IF(ISBLANK(L43),"  ",IF(L80&gt;0,L43/L80,IF(L43&gt;0,1,0)))</f>
        <v>0.18568170411899418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2076000</v>
      </c>
      <c r="E51" s="62">
        <v>1</v>
      </c>
      <c r="F51" s="185">
        <f>D51+B51</f>
        <v>2076000</v>
      </c>
      <c r="G51" s="61">
        <f>IF(ISBLANK(F51),"  ",IF(F79&gt;0,F51/F79,IF(F51&gt;0,1,0)))</f>
        <v>1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15500467</v>
      </c>
      <c r="C54" s="41">
        <v>1</v>
      </c>
      <c r="D54" s="175">
        <v>0</v>
      </c>
      <c r="E54" s="42">
        <v>0</v>
      </c>
      <c r="F54" s="186">
        <f t="shared" ref="F54:F59" si="6">D54+B54</f>
        <v>15500467</v>
      </c>
      <c r="G54" s="43">
        <f>IF(ISBLANK(F54),"  ",IF(F80&gt;0,F54/F80,IF(F54&gt;0,1,0)))</f>
        <v>0.22927698070187941</v>
      </c>
      <c r="H54" s="165">
        <v>15725000</v>
      </c>
      <c r="I54" s="41">
        <v>1</v>
      </c>
      <c r="J54" s="175">
        <v>0</v>
      </c>
      <c r="K54" s="42">
        <v>0</v>
      </c>
      <c r="L54" s="186">
        <f t="shared" ref="L54:L70" si="7">J54+H54</f>
        <v>15725000</v>
      </c>
      <c r="M54" s="43">
        <f>IF(ISBLANK(L54),"  ",IF(L80&gt;0,L54/L80,IF(L54&gt;0,1,0)))</f>
        <v>0.18478124074992158</v>
      </c>
      <c r="N54" s="24"/>
    </row>
    <row r="55" spans="1:14" ht="15" customHeight="1" x14ac:dyDescent="0.2">
      <c r="A55" s="30" t="s">
        <v>48</v>
      </c>
      <c r="B55" s="162">
        <v>21687</v>
      </c>
      <c r="C55" s="45">
        <v>1</v>
      </c>
      <c r="D55" s="172">
        <v>0</v>
      </c>
      <c r="E55" s="46">
        <v>0</v>
      </c>
      <c r="F55" s="187">
        <f t="shared" si="6"/>
        <v>21687</v>
      </c>
      <c r="G55" s="47">
        <f>IF(ISBLANK(F55),"  ",IF(F80&gt;0,F55/F80,IF(F55&gt;0,1,0)))</f>
        <v>3.2078581119405363E-4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831042</v>
      </c>
      <c r="E56" s="46">
        <v>1</v>
      </c>
      <c r="F56" s="188">
        <f t="shared" si="6"/>
        <v>831042</v>
      </c>
      <c r="G56" s="47">
        <f>IF(ISBLANK(F56),"  ",IF(F80&gt;0,F56/F80,IF(F56&gt;0,1,0)))</f>
        <v>1.2292455485144498E-2</v>
      </c>
      <c r="H56" s="201">
        <v>0</v>
      </c>
      <c r="I56" s="45">
        <v>0</v>
      </c>
      <c r="J56" s="206">
        <v>900000</v>
      </c>
      <c r="K56" s="46">
        <v>1</v>
      </c>
      <c r="L56" s="188">
        <f t="shared" si="7"/>
        <v>900000</v>
      </c>
      <c r="M56" s="47">
        <f>IF(ISBLANK(L56),"  ",IF(L80&gt;0,L56/L80,IF(L56&gt;0,1,0)))</f>
        <v>1.0575714891887404E-2</v>
      </c>
      <c r="N56" s="24"/>
    </row>
    <row r="57" spans="1:14" ht="15" customHeight="1" x14ac:dyDescent="0.2">
      <c r="A57" s="74" t="s">
        <v>50</v>
      </c>
      <c r="B57" s="201">
        <v>277177</v>
      </c>
      <c r="C57" s="45">
        <v>0.77823512400290884</v>
      </c>
      <c r="D57" s="206">
        <v>78984</v>
      </c>
      <c r="E57" s="46">
        <v>0.1662821052631579</v>
      </c>
      <c r="F57" s="188">
        <f t="shared" si="6"/>
        <v>356161</v>
      </c>
      <c r="G57" s="47">
        <f>IF(ISBLANK(F57),"  ",IF(F80&gt;0,F57/F80,IF(F57&gt;0,1,0)))</f>
        <v>5.2681973210073011E-3</v>
      </c>
      <c r="H57" s="201">
        <v>475000</v>
      </c>
      <c r="I57" s="45">
        <v>1</v>
      </c>
      <c r="J57" s="206">
        <v>0</v>
      </c>
      <c r="K57" s="46">
        <v>0</v>
      </c>
      <c r="L57" s="188">
        <f t="shared" si="7"/>
        <v>475000</v>
      </c>
      <c r="M57" s="47">
        <f>IF(ISBLANK(L57),"  ",IF(L80&gt;0,L57/L80,IF(L57&gt;0,1,0)))</f>
        <v>5.5816273040516853E-3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1442792</v>
      </c>
      <c r="C59" s="45">
        <v>0.45315968188189831</v>
      </c>
      <c r="D59" s="172">
        <v>1741057</v>
      </c>
      <c r="E59" s="46">
        <v>1.1232625806451613</v>
      </c>
      <c r="F59" s="187">
        <f t="shared" si="6"/>
        <v>3183849</v>
      </c>
      <c r="G59" s="47">
        <f>IF(ISBLANK(F59),"  ",IF(F80&gt;0,F59/F80,IF(F59&gt;0,1,0)))</f>
        <v>4.7094276948604068E-2</v>
      </c>
      <c r="H59" s="162">
        <v>1550000</v>
      </c>
      <c r="I59" s="45">
        <v>0.44425336772714247</v>
      </c>
      <c r="J59" s="172">
        <v>1939000</v>
      </c>
      <c r="K59" s="46">
        <v>0.55574663227285759</v>
      </c>
      <c r="L59" s="187">
        <f t="shared" si="7"/>
        <v>3489000</v>
      </c>
      <c r="M59" s="47">
        <f>IF(ISBLANK(L59),"  ",IF(L80&gt;0,L59/L80,IF(L59&gt;0,1,0)))</f>
        <v>4.0998521397550169E-2</v>
      </c>
      <c r="N59" s="24"/>
    </row>
    <row r="60" spans="1:14" s="64" customFormat="1" ht="15" customHeight="1" x14ac:dyDescent="0.25">
      <c r="A60" s="70" t="s">
        <v>53</v>
      </c>
      <c r="B60" s="202">
        <v>17242123</v>
      </c>
      <c r="C60" s="69">
        <v>0.8667342508794208</v>
      </c>
      <c r="D60" s="176">
        <v>2651083</v>
      </c>
      <c r="E60" s="62">
        <v>0.14935678873239436</v>
      </c>
      <c r="F60" s="189">
        <f>F59+F57+F56+F55+F54+F58</f>
        <v>19893206</v>
      </c>
      <c r="G60" s="61">
        <f>IF(ISBLANK(F60),"  ",IF(F80&gt;0,F60/F80,IF(F60&gt;0,1,0)))</f>
        <v>0.29425269626782935</v>
      </c>
      <c r="H60" s="202">
        <v>17750000</v>
      </c>
      <c r="I60" s="69">
        <v>0.86211083588323867</v>
      </c>
      <c r="J60" s="176">
        <v>2839000</v>
      </c>
      <c r="K60" s="62">
        <v>0.13788916411676139</v>
      </c>
      <c r="L60" s="187">
        <f t="shared" si="7"/>
        <v>20589000</v>
      </c>
      <c r="M60" s="61">
        <f>IF(ISBLANK(L60),"  ",IF(L80&gt;0,L60/L80,IF(L60&gt;0,1,0)))</f>
        <v>0.24193710434341084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7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1603427</v>
      </c>
      <c r="E64" s="46">
        <v>1</v>
      </c>
      <c r="F64" s="183">
        <f t="shared" si="8"/>
        <v>1603427</v>
      </c>
      <c r="G64" s="47">
        <f>IF(ISBLANK(F64),"  ",IF(F80&gt;0,F64/F80,IF(F64&gt;0,1,0)))</f>
        <v>2.3717279055906666E-2</v>
      </c>
      <c r="H64" s="160">
        <v>0</v>
      </c>
      <c r="I64" s="45">
        <v>0</v>
      </c>
      <c r="J64" s="171">
        <v>2900000</v>
      </c>
      <c r="K64" s="46">
        <v>1</v>
      </c>
      <c r="L64" s="183">
        <f t="shared" si="7"/>
        <v>2900000</v>
      </c>
      <c r="M64" s="47">
        <f>IF(ISBLANK(L64),"  ",IF(L80&gt;0,L64/L80,IF(L64&gt;0,1,0)))</f>
        <v>3.4077303540526079E-2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278790</v>
      </c>
      <c r="E68" s="46">
        <v>1</v>
      </c>
      <c r="F68" s="182">
        <f t="shared" si="8"/>
        <v>278790</v>
      </c>
      <c r="G68" s="47">
        <f>IF(ISBLANK(F68),"  ",IF(F80&gt;0,F68/F80,IF(F68&gt;0,1,0)))</f>
        <v>4.1237550745972336E-3</v>
      </c>
      <c r="H68" s="197">
        <v>0</v>
      </c>
      <c r="I68" s="45">
        <v>0</v>
      </c>
      <c r="J68" s="172">
        <v>10000</v>
      </c>
      <c r="K68" s="46">
        <v>1</v>
      </c>
      <c r="L68" s="182">
        <f t="shared" si="7"/>
        <v>10000</v>
      </c>
      <c r="M68" s="47">
        <f>IF(ISBLANK(L68),"  ",IF(L80&gt;0,L68/L80,IF(L68&gt;0,1,0)))</f>
        <v>1.1750794324319338E-4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239872</v>
      </c>
      <c r="E69" s="46">
        <v>1</v>
      </c>
      <c r="F69" s="182">
        <f t="shared" si="8"/>
        <v>239872</v>
      </c>
      <c r="G69" s="47">
        <f>IF(ISBLANK(F69),"  ",IF(F80&gt;0,F69/F80,IF(F69&gt;0,1,0)))</f>
        <v>3.5480949002969536E-3</v>
      </c>
      <c r="H69" s="197">
        <v>0</v>
      </c>
      <c r="I69" s="45">
        <v>0</v>
      </c>
      <c r="J69" s="172">
        <v>300000</v>
      </c>
      <c r="K69" s="46">
        <v>1</v>
      </c>
      <c r="L69" s="182">
        <f t="shared" si="7"/>
        <v>300000</v>
      </c>
      <c r="M69" s="47">
        <f>IF(ISBLANK(L69),"  ",IF(L80&gt;0,L69/L80,IF(L69&gt;0,1,0)))</f>
        <v>3.5252382972958012E-3</v>
      </c>
      <c r="N69" s="24"/>
    </row>
    <row r="70" spans="1:14" ht="15" customHeight="1" x14ac:dyDescent="0.2">
      <c r="A70" s="67" t="s">
        <v>63</v>
      </c>
      <c r="B70" s="197">
        <v>7877</v>
      </c>
      <c r="C70" s="45">
        <v>1</v>
      </c>
      <c r="D70" s="172">
        <v>0</v>
      </c>
      <c r="E70" s="46">
        <v>0</v>
      </c>
      <c r="F70" s="182">
        <f t="shared" si="8"/>
        <v>7877</v>
      </c>
      <c r="G70" s="47">
        <f>IF(ISBLANK(F70),"  ",IF(F80&gt;0,F70/F80,IF(F70&gt;0,1,0)))</f>
        <v>1.1651357194520038E-4</v>
      </c>
      <c r="H70" s="197">
        <v>0</v>
      </c>
      <c r="I70" s="45">
        <v>0</v>
      </c>
      <c r="J70" s="172">
        <v>0</v>
      </c>
      <c r="K70" s="46">
        <v>0</v>
      </c>
      <c r="L70" s="182">
        <f t="shared" si="7"/>
        <v>0</v>
      </c>
      <c r="M70" s="47">
        <f>IF(ISBLANK(L70),"  ",IF(L80&gt;0,L70/L80,IF(L70&gt;0,1,0)))</f>
        <v>0</v>
      </c>
      <c r="N70" s="24"/>
    </row>
    <row r="71" spans="1:14" s="64" customFormat="1" ht="15" customHeight="1" x14ac:dyDescent="0.25">
      <c r="A71" s="78" t="s">
        <v>64</v>
      </c>
      <c r="B71" s="166">
        <v>17250000</v>
      </c>
      <c r="C71" s="69">
        <v>0.78326591646289645</v>
      </c>
      <c r="D71" s="176">
        <v>4773172</v>
      </c>
      <c r="E71" s="62">
        <v>0.26891109859154927</v>
      </c>
      <c r="F71" s="166">
        <f>F70+F69+F68+F67+F66+F65+F64+F63+F62+F61+F60</f>
        <v>22023172</v>
      </c>
      <c r="G71" s="61">
        <f>IF(ISBLANK(F71),"  ",IF(F80&gt;0,F71/F80,IF(F71&gt;0,1,0)))</f>
        <v>0.32575833887057537</v>
      </c>
      <c r="H71" s="166">
        <v>17750000</v>
      </c>
      <c r="I71" s="69">
        <v>0.74582965670826507</v>
      </c>
      <c r="J71" s="176">
        <v>6049000</v>
      </c>
      <c r="K71" s="62">
        <v>0.25417034329173493</v>
      </c>
      <c r="L71" s="166">
        <f>L70+L69+L68+L67+L66+L65+L64+L63+L62+L61+L60</f>
        <v>23799000</v>
      </c>
      <c r="M71" s="61">
        <f>IF(ISBLANK(L71),"  ",IF(L80&gt;0,L71/L80,IF(L71&gt;0,1,0)))</f>
        <v>0.27965715412447595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14746386</v>
      </c>
      <c r="E76" s="42">
        <v>1</v>
      </c>
      <c r="F76" s="181">
        <f>D76+B76</f>
        <v>14746386</v>
      </c>
      <c r="G76" s="43">
        <f>IF(ISBLANK(F76),"  ",IF(F80&gt;0,F76/F80,IF(F76&gt;0,1,0)))</f>
        <v>0.21812290289992325</v>
      </c>
      <c r="H76" s="196">
        <v>0</v>
      </c>
      <c r="I76" s="41">
        <v>0</v>
      </c>
      <c r="J76" s="175">
        <v>15250000</v>
      </c>
      <c r="K76" s="42">
        <v>1</v>
      </c>
      <c r="L76" s="181">
        <f>J76+H76</f>
        <v>15250000</v>
      </c>
      <c r="M76" s="43">
        <f>IF(ISBLANK(L76),"  ",IF(L80&gt;0,L76/L80,IF(L76&gt;0,1,0)))</f>
        <v>0.1791996134458699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16561809</v>
      </c>
      <c r="E77" s="46">
        <v>1</v>
      </c>
      <c r="F77" s="182">
        <f>D77+B77</f>
        <v>16561809</v>
      </c>
      <c r="G77" s="47">
        <f>IF(ISBLANK(F77),"  ",IF(F80&gt;0,F77/F80,IF(F77&gt;0,1,0)))</f>
        <v>0.24497594572351999</v>
      </c>
      <c r="H77" s="197">
        <v>0</v>
      </c>
      <c r="I77" s="45">
        <v>0</v>
      </c>
      <c r="J77" s="172">
        <v>30250000</v>
      </c>
      <c r="K77" s="46">
        <v>1</v>
      </c>
      <c r="L77" s="182">
        <f>J77+H77</f>
        <v>30250000</v>
      </c>
      <c r="M77" s="47">
        <f>IF(ISBLANK(L77),"  ",IF(L80&gt;0,L77/L80,IF(L77&gt;0,1,0)))</f>
        <v>0.35546152831065997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31308195</v>
      </c>
      <c r="E78" s="62">
        <v>1</v>
      </c>
      <c r="F78" s="191">
        <f>F77+F76+F75+F74+F73</f>
        <v>31308195</v>
      </c>
      <c r="G78" s="61">
        <f>IF(ISBLANK(F78),"  ",IF(F80&gt;0,F78/F80,IF(F78&gt;0,1,0)))</f>
        <v>0.46309884862344325</v>
      </c>
      <c r="H78" s="167">
        <v>0</v>
      </c>
      <c r="I78" s="69">
        <v>0</v>
      </c>
      <c r="J78" s="177">
        <v>45500000</v>
      </c>
      <c r="K78" s="62">
        <v>1</v>
      </c>
      <c r="L78" s="191">
        <f>L77+L76+L75+L74+L73</f>
        <v>45500000</v>
      </c>
      <c r="M78" s="61">
        <f>IF(ISBLANK(L78),"  ",IF(L80&gt;0,L78/L80,IF(L78&gt;0,1,0)))</f>
        <v>0.5346611417565299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29448491</v>
      </c>
      <c r="C80" s="82">
        <v>0.43559081818028256</v>
      </c>
      <c r="D80" s="168">
        <v>38157367</v>
      </c>
      <c r="E80" s="83">
        <v>0.56440918181971744</v>
      </c>
      <c r="F80" s="168">
        <f>F78+F71+F50+F43+F52+F51+F79</f>
        <v>67605858</v>
      </c>
      <c r="G80" s="84">
        <f>IF(ISBLANK(F80),"  ",IF(F80&gt;0,F80/F80,IF(F80&gt;0,1,0)))</f>
        <v>1</v>
      </c>
      <c r="H80" s="168">
        <v>33551630</v>
      </c>
      <c r="I80" s="82">
        <v>0.39425830337566242</v>
      </c>
      <c r="J80" s="168">
        <v>51549000</v>
      </c>
      <c r="K80" s="83">
        <v>0.60574169662433752</v>
      </c>
      <c r="L80" s="168">
        <f>L78+L71+L50+L43+L52+L51+L79</f>
        <v>85100630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8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187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8026145</v>
      </c>
      <c r="C13" s="41">
        <v>1</v>
      </c>
      <c r="D13" s="169">
        <v>0</v>
      </c>
      <c r="E13" s="42">
        <v>0</v>
      </c>
      <c r="F13" s="178">
        <f>D13+B13</f>
        <v>8026145</v>
      </c>
      <c r="G13" s="43">
        <f>IF(ISBLANK(F13),"  ",IF(F80&gt;0,F13/F80,IF(F13&gt;0,1,0)))</f>
        <v>0.19653819297006217</v>
      </c>
      <c r="H13" s="158">
        <v>9149687</v>
      </c>
      <c r="I13" s="41">
        <v>1</v>
      </c>
      <c r="J13" s="169">
        <v>0</v>
      </c>
      <c r="K13" s="42">
        <v>0</v>
      </c>
      <c r="L13" s="178">
        <f t="shared" ref="L13:L34" si="0">J13+H13</f>
        <v>9149687</v>
      </c>
      <c r="M13" s="44">
        <f>IF(ISBLANK(L13),"  ",IF(L80&gt;0,L13/L80,IF(L13&gt;0,1,0)))</f>
        <v>0.23339027060372194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858059</v>
      </c>
      <c r="C15" s="48">
        <v>1</v>
      </c>
      <c r="D15" s="172">
        <v>0</v>
      </c>
      <c r="E15" s="49">
        <v>0</v>
      </c>
      <c r="F15" s="180">
        <f>D15+B15</f>
        <v>858059</v>
      </c>
      <c r="G15" s="50">
        <f>IF(ISBLANK(F15),"  ",IF(F80&gt;0,F15/F80,IF(F15&gt;0,1,0)))</f>
        <v>2.1011502448771931E-2</v>
      </c>
      <c r="H15" s="162">
        <v>745691</v>
      </c>
      <c r="I15" s="48">
        <v>1</v>
      </c>
      <c r="J15" s="172">
        <v>0</v>
      </c>
      <c r="K15" s="49">
        <v>0</v>
      </c>
      <c r="L15" s="180">
        <f t="shared" si="0"/>
        <v>745691</v>
      </c>
      <c r="M15" s="50">
        <f>IF(ISBLANK(L15),"  ",IF(L80&gt;0,L15/L80,IF(L15&gt;0,1,0)))</f>
        <v>1.9021090478478667E-2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234636</v>
      </c>
      <c r="C17" s="45">
        <v>1</v>
      </c>
      <c r="D17" s="172">
        <v>0</v>
      </c>
      <c r="E17" s="42">
        <v>0</v>
      </c>
      <c r="F17" s="182">
        <f t="shared" si="1"/>
        <v>234636</v>
      </c>
      <c r="G17" s="47">
        <f>IF(ISBLANK(F17),"  ",IF(F80&gt;0,F17/F80,IF(F17&gt;0,1,0)))</f>
        <v>5.745589625620209E-3</v>
      </c>
      <c r="H17" s="197">
        <v>236541</v>
      </c>
      <c r="I17" s="45">
        <v>1</v>
      </c>
      <c r="J17" s="172">
        <v>0</v>
      </c>
      <c r="K17" s="46">
        <v>0</v>
      </c>
      <c r="L17" s="182">
        <f t="shared" si="0"/>
        <v>236541</v>
      </c>
      <c r="M17" s="47">
        <f>IF(ISBLANK(L17),"  ",IF(L80&gt;0,L17/L80,IF(L17&gt;0,1,0)))</f>
        <v>6.0336892397384739E-3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78713</v>
      </c>
      <c r="C19" s="45">
        <v>1</v>
      </c>
      <c r="D19" s="172">
        <v>0</v>
      </c>
      <c r="E19" s="42">
        <v>0</v>
      </c>
      <c r="F19" s="182">
        <f t="shared" si="1"/>
        <v>78713</v>
      </c>
      <c r="G19" s="47">
        <f>IF(ISBLANK(F19),"  ",IF(F80&gt;0,F19/F80,IF(F19&gt;0,1,0)))</f>
        <v>1.927464652489147E-3</v>
      </c>
      <c r="H19" s="197">
        <v>77896</v>
      </c>
      <c r="I19" s="45">
        <v>1</v>
      </c>
      <c r="J19" s="172">
        <v>0</v>
      </c>
      <c r="K19" s="46">
        <v>0</v>
      </c>
      <c r="L19" s="182">
        <f t="shared" si="0"/>
        <v>77896</v>
      </c>
      <c r="M19" s="47">
        <f>IF(ISBLANK(L19),"  ",IF(L80&gt;0,L19/L80,IF(L19&gt;0,1,0)))</f>
        <v>1.9869716329036749E-3</v>
      </c>
      <c r="N19" s="24"/>
    </row>
    <row r="20" spans="1:14" ht="15" customHeight="1" x14ac:dyDescent="0.2">
      <c r="A20" s="52" t="s">
        <v>19</v>
      </c>
      <c r="B20" s="197">
        <v>544710</v>
      </c>
      <c r="C20" s="45">
        <v>1</v>
      </c>
      <c r="D20" s="172">
        <v>0</v>
      </c>
      <c r="E20" s="42">
        <v>0</v>
      </c>
      <c r="F20" s="182">
        <f>D20+B20</f>
        <v>544710</v>
      </c>
      <c r="G20" s="47">
        <f>IF(ISBLANK(F20),"  ",IF(F80&gt;0,F20/F80,IF(F20&gt;0,1,0)))</f>
        <v>1.3338448170662575E-2</v>
      </c>
      <c r="H20" s="197">
        <v>431254</v>
      </c>
      <c r="I20" s="45">
        <v>1</v>
      </c>
      <c r="J20" s="172">
        <v>0</v>
      </c>
      <c r="K20" s="46">
        <v>0</v>
      </c>
      <c r="L20" s="182">
        <f t="shared" si="0"/>
        <v>431254</v>
      </c>
      <c r="M20" s="47">
        <f>IF(ISBLANK(L20),"  ",IF(L80&gt;0,L20/L80,IF(L20&gt;0,1,0)))</f>
        <v>1.1000429605836517E-2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8884204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8884204</v>
      </c>
      <c r="G43" s="61">
        <f>IF(ISBLANK(F43),"  ",IF(F80&gt;0,F43/F80,IF(F43&gt;0,1,0)))</f>
        <v>0.21754969541883412</v>
      </c>
      <c r="H43" s="161">
        <v>9895378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9895378</v>
      </c>
      <c r="M43" s="61">
        <f>IF(ISBLANK(L43),"  ",IF(L80&gt;0,L43/L80,IF(L43&gt;0,1,0)))</f>
        <v>0.25241136108220064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900000</v>
      </c>
      <c r="E51" s="62">
        <v>1</v>
      </c>
      <c r="F51" s="185">
        <f>D51+B51</f>
        <v>900000</v>
      </c>
      <c r="G51" s="61">
        <f>IF(ISBLANK(F51),"  ",IF(F79&gt;0,F51/F79,IF(F51&gt;0,1,0)))</f>
        <v>1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7867711.1699999999</v>
      </c>
      <c r="C54" s="41">
        <v>1</v>
      </c>
      <c r="D54" s="175">
        <v>0</v>
      </c>
      <c r="E54" s="42">
        <v>0</v>
      </c>
      <c r="F54" s="186">
        <f t="shared" ref="F54:F59" si="6">D54+B54</f>
        <v>7867711.1699999999</v>
      </c>
      <c r="G54" s="43">
        <f>IF(ISBLANK(F54),"  ",IF(F80&gt;0,F54/F80,IF(F54&gt;0,1,0)))</f>
        <v>0.1926585846832039</v>
      </c>
      <c r="H54" s="165">
        <v>8949000</v>
      </c>
      <c r="I54" s="41">
        <v>1</v>
      </c>
      <c r="J54" s="175">
        <v>0</v>
      </c>
      <c r="K54" s="42">
        <v>0</v>
      </c>
      <c r="L54" s="186">
        <f t="shared" ref="L54:L70" si="7">J54+H54</f>
        <v>8949000</v>
      </c>
      <c r="M54" s="43">
        <f>IF(ISBLANK(L54),"  ",IF(L80&gt;0,L54/L80,IF(L54&gt;0,1,0)))</f>
        <v>0.22827114540996951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412855.06</v>
      </c>
      <c r="E56" s="46">
        <v>1</v>
      </c>
      <c r="F56" s="188">
        <f t="shared" si="6"/>
        <v>412855.06</v>
      </c>
      <c r="G56" s="47">
        <f>IF(ISBLANK(F56),"  ",IF(F80&gt;0,F56/F80,IF(F56&gt;0,1,0)))</f>
        <v>1.0109683721256793E-2</v>
      </c>
      <c r="H56" s="201">
        <v>0</v>
      </c>
      <c r="I56" s="45">
        <v>0</v>
      </c>
      <c r="J56" s="206">
        <v>478000</v>
      </c>
      <c r="K56" s="46">
        <v>1</v>
      </c>
      <c r="L56" s="188">
        <f t="shared" si="7"/>
        <v>478000</v>
      </c>
      <c r="M56" s="47">
        <f>IF(ISBLANK(L56),"  ",IF(L80&gt;0,L56/L80,IF(L56&gt;0,1,0)))</f>
        <v>1.2192826852828857E-2</v>
      </c>
      <c r="N56" s="24"/>
    </row>
    <row r="57" spans="1:14" ht="15" customHeight="1" x14ac:dyDescent="0.2">
      <c r="A57" s="74" t="s">
        <v>50</v>
      </c>
      <c r="B57" s="201">
        <v>178615.5</v>
      </c>
      <c r="C57" s="45">
        <v>1</v>
      </c>
      <c r="D57" s="206">
        <v>0</v>
      </c>
      <c r="E57" s="46">
        <v>0</v>
      </c>
      <c r="F57" s="188">
        <f t="shared" si="6"/>
        <v>178615.5</v>
      </c>
      <c r="G57" s="47">
        <f>IF(ISBLANK(F57),"  ",IF(F80&gt;0,F57/F80,IF(F57&gt;0,1,0)))</f>
        <v>4.3738018197334019E-3</v>
      </c>
      <c r="H57" s="201">
        <v>240000</v>
      </c>
      <c r="I57" s="45">
        <v>1</v>
      </c>
      <c r="J57" s="206">
        <v>0</v>
      </c>
      <c r="K57" s="46">
        <v>0</v>
      </c>
      <c r="L57" s="188">
        <f t="shared" si="7"/>
        <v>240000</v>
      </c>
      <c r="M57" s="47">
        <f>IF(ISBLANK(L57),"  ",IF(L80&gt;0,L57/L80,IF(L57&gt;0,1,0)))</f>
        <v>6.1219214323826893E-3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898460.25</v>
      </c>
      <c r="C59" s="45">
        <v>0.35193701837212493</v>
      </c>
      <c r="D59" s="172">
        <v>1654440.42</v>
      </c>
      <c r="E59" s="46">
        <v>1.457656757709251</v>
      </c>
      <c r="F59" s="187">
        <f t="shared" si="6"/>
        <v>2552900.67</v>
      </c>
      <c r="G59" s="47">
        <f>IF(ISBLANK(F59),"  ",IF(F80&gt;0,F59/F80,IF(F59&gt;0,1,0)))</f>
        <v>6.2513508603926418E-2</v>
      </c>
      <c r="H59" s="162">
        <v>1135000</v>
      </c>
      <c r="I59" s="45">
        <v>0.36436597110754415</v>
      </c>
      <c r="J59" s="172">
        <v>1980000</v>
      </c>
      <c r="K59" s="46">
        <v>0.6356340288924559</v>
      </c>
      <c r="L59" s="187">
        <f t="shared" si="7"/>
        <v>3115000</v>
      </c>
      <c r="M59" s="47">
        <f>IF(ISBLANK(L59),"  ",IF(L80&gt;0,L59/L80,IF(L59&gt;0,1,0)))</f>
        <v>7.9457438591133647E-2</v>
      </c>
      <c r="N59" s="24"/>
    </row>
    <row r="60" spans="1:14" s="64" customFormat="1" ht="15" customHeight="1" x14ac:dyDescent="0.25">
      <c r="A60" s="70" t="s">
        <v>53</v>
      </c>
      <c r="B60" s="202">
        <v>8944786.9199999999</v>
      </c>
      <c r="C60" s="69">
        <v>0.81227024963053307</v>
      </c>
      <c r="D60" s="176">
        <v>2067295.48</v>
      </c>
      <c r="E60" s="62">
        <v>0.20024171638899652</v>
      </c>
      <c r="F60" s="189">
        <f>F59+F57+F56+F55+F54+F58</f>
        <v>11012082.4</v>
      </c>
      <c r="G60" s="61">
        <f>IF(ISBLANK(F60),"  ",IF(F80&gt;0,F60/F80,IF(F60&gt;0,1,0)))</f>
        <v>0.26965557882812052</v>
      </c>
      <c r="H60" s="202">
        <v>10324000</v>
      </c>
      <c r="I60" s="69">
        <v>0.80769832577061496</v>
      </c>
      <c r="J60" s="176">
        <v>2458000</v>
      </c>
      <c r="K60" s="62">
        <v>0.19230167422938507</v>
      </c>
      <c r="L60" s="187">
        <f t="shared" si="7"/>
        <v>12782000</v>
      </c>
      <c r="M60" s="61">
        <f>IF(ISBLANK(L60),"  ",IF(L80&gt;0,L60/L80,IF(L60&gt;0,1,0)))</f>
        <v>0.32604333228631471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8"/>
        <v>0</v>
      </c>
      <c r="G63" s="47">
        <f>IF(ISBLANK(F63),"  ",IF(F80&gt;0,F63/F80,IF(F63&gt;0,1,0)))</f>
        <v>0</v>
      </c>
      <c r="H63" s="197">
        <v>6000</v>
      </c>
      <c r="I63" s="45">
        <v>1</v>
      </c>
      <c r="J63" s="172">
        <v>0</v>
      </c>
      <c r="K63" s="46">
        <v>0</v>
      </c>
      <c r="L63" s="182">
        <f t="shared" si="7"/>
        <v>6000</v>
      </c>
      <c r="M63" s="47">
        <f>IF(ISBLANK(L63),"  ",IF(L80&gt;0,L63/L80,IF(L63&gt;0,1,0)))</f>
        <v>1.5304803580956723E-4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1216993.7</v>
      </c>
      <c r="E64" s="46">
        <v>1</v>
      </c>
      <c r="F64" s="183">
        <f t="shared" si="8"/>
        <v>1216993.7</v>
      </c>
      <c r="G64" s="47">
        <f>IF(ISBLANK(F64),"  ",IF(F80&gt;0,F64/F80,IF(F64&gt;0,1,0)))</f>
        <v>2.9800825010506283E-2</v>
      </c>
      <c r="H64" s="160">
        <v>0</v>
      </c>
      <c r="I64" s="45">
        <v>0</v>
      </c>
      <c r="J64" s="171">
        <v>1000000</v>
      </c>
      <c r="K64" s="46">
        <v>1</v>
      </c>
      <c r="L64" s="183">
        <f t="shared" si="7"/>
        <v>1000000</v>
      </c>
      <c r="M64" s="47">
        <f>IF(ISBLANK(L64),"  ",IF(L80&gt;0,L64/L80,IF(L64&gt;0,1,0)))</f>
        <v>2.5508005968261204E-2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275206.77</v>
      </c>
      <c r="E68" s="46">
        <v>1</v>
      </c>
      <c r="F68" s="182">
        <f t="shared" si="8"/>
        <v>275206.77</v>
      </c>
      <c r="G68" s="47">
        <f>IF(ISBLANK(F68),"  ",IF(F80&gt;0,F68/F80,IF(F68&gt;0,1,0)))</f>
        <v>6.7390560809613489E-3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1678407.58</v>
      </c>
      <c r="E69" s="46">
        <v>1</v>
      </c>
      <c r="F69" s="182">
        <f t="shared" si="8"/>
        <v>1678407.58</v>
      </c>
      <c r="G69" s="47">
        <f>IF(ISBLANK(F69),"  ",IF(F80&gt;0,F69/F80,IF(F69&gt;0,1,0)))</f>
        <v>4.10995805384098E-2</v>
      </c>
      <c r="H69" s="197">
        <v>0</v>
      </c>
      <c r="I69" s="45">
        <v>0</v>
      </c>
      <c r="J69" s="172">
        <v>1500000</v>
      </c>
      <c r="K69" s="46">
        <v>1</v>
      </c>
      <c r="L69" s="182">
        <f t="shared" si="7"/>
        <v>1500000</v>
      </c>
      <c r="M69" s="47">
        <f>IF(ISBLANK(L69),"  ",IF(L80&gt;0,L69/L80,IF(L69&gt;0,1,0)))</f>
        <v>3.8262008952391804E-2</v>
      </c>
      <c r="N69" s="24"/>
    </row>
    <row r="70" spans="1:14" ht="15" customHeight="1" x14ac:dyDescent="0.2">
      <c r="A70" s="67" t="s">
        <v>63</v>
      </c>
      <c r="B70" s="197">
        <v>40199.72</v>
      </c>
      <c r="C70" s="45">
        <v>6.3201411835043617E-2</v>
      </c>
      <c r="D70" s="172">
        <v>595857.59</v>
      </c>
      <c r="E70" s="46">
        <v>3.5050446470588232</v>
      </c>
      <c r="F70" s="182">
        <f t="shared" si="8"/>
        <v>636057.30999999994</v>
      </c>
      <c r="G70" s="47">
        <f>IF(ISBLANK(F70),"  ",IF(F80&gt;0,F70/F80,IF(F70&gt;0,1,0)))</f>
        <v>1.5575292289486254E-2</v>
      </c>
      <c r="H70" s="197">
        <v>170000</v>
      </c>
      <c r="I70" s="45">
        <v>0.2073170731707317</v>
      </c>
      <c r="J70" s="172">
        <v>650000</v>
      </c>
      <c r="K70" s="46">
        <v>0.79268292682926833</v>
      </c>
      <c r="L70" s="182">
        <f t="shared" si="7"/>
        <v>820000</v>
      </c>
      <c r="M70" s="47">
        <f>IF(ISBLANK(L70),"  ",IF(L80&gt;0,L70/L80,IF(L70&gt;0,1,0)))</f>
        <v>2.0916564893974188E-2</v>
      </c>
      <c r="N70" s="24"/>
    </row>
    <row r="71" spans="1:14" s="64" customFormat="1" ht="15" customHeight="1" x14ac:dyDescent="0.25">
      <c r="A71" s="78" t="s">
        <v>64</v>
      </c>
      <c r="B71" s="166">
        <v>8984986.6400000006</v>
      </c>
      <c r="C71" s="69">
        <v>0.60632563462973743</v>
      </c>
      <c r="D71" s="176">
        <v>5833761.1199999992</v>
      </c>
      <c r="E71" s="62">
        <v>0.55559629714285708</v>
      </c>
      <c r="F71" s="166">
        <f>F70+F69+F68+F67+F66+F65+F64+F63+F62+F61+F60</f>
        <v>14818747.760000002</v>
      </c>
      <c r="G71" s="61">
        <f>IF(ISBLANK(F71),"  ",IF(F80&gt;0,F71/F80,IF(F71&gt;0,1,0)))</f>
        <v>0.36287033274748426</v>
      </c>
      <c r="H71" s="166">
        <v>10500000</v>
      </c>
      <c r="I71" s="69">
        <v>0.65185001241619067</v>
      </c>
      <c r="J71" s="176">
        <v>5608000</v>
      </c>
      <c r="K71" s="62">
        <v>0.34814998758380927</v>
      </c>
      <c r="L71" s="166">
        <f>L70+L69+L68+L67+L66+L65+L64+L63+L62+L61+L60</f>
        <v>16108000</v>
      </c>
      <c r="M71" s="61">
        <f>IF(ISBLANK(L71),"  ",IF(L80&gt;0,L71/L80,IF(L71&gt;0,1,0)))</f>
        <v>0.41088296013675146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5777106.7000000002</v>
      </c>
      <c r="E76" s="42">
        <v>1</v>
      </c>
      <c r="F76" s="181">
        <f>D76+B76</f>
        <v>5777106.7000000002</v>
      </c>
      <c r="G76" s="43">
        <f>IF(ISBLANK(F76),"  ",IF(F80&gt;0,F76/F80,IF(F76&gt;0,1,0)))</f>
        <v>0.1414654371947229</v>
      </c>
      <c r="H76" s="196">
        <v>0</v>
      </c>
      <c r="I76" s="41">
        <v>0</v>
      </c>
      <c r="J76" s="175">
        <v>7000000</v>
      </c>
      <c r="K76" s="42">
        <v>1</v>
      </c>
      <c r="L76" s="181">
        <f>J76+H76</f>
        <v>7000000</v>
      </c>
      <c r="M76" s="43">
        <f>IF(ISBLANK(L76),"  ",IF(L80&gt;0,L76/L80,IF(L76&gt;0,1,0)))</f>
        <v>0.17855604177782844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10457525.720000001</v>
      </c>
      <c r="E77" s="46">
        <v>1</v>
      </c>
      <c r="F77" s="182">
        <f>D77+B77</f>
        <v>10457525.720000001</v>
      </c>
      <c r="G77" s="47">
        <f>IF(ISBLANK(F77),"  ",IF(F80&gt;0,F77/F80,IF(F77&gt;0,1,0)))</f>
        <v>0.25607601257474771</v>
      </c>
      <c r="H77" s="197">
        <v>0</v>
      </c>
      <c r="I77" s="45">
        <v>0</v>
      </c>
      <c r="J77" s="172">
        <v>6200000</v>
      </c>
      <c r="K77" s="46">
        <v>1</v>
      </c>
      <c r="L77" s="182">
        <f>J77+H77</f>
        <v>6200000</v>
      </c>
      <c r="M77" s="47">
        <f>IF(ISBLANK(L77),"  ",IF(L80&gt;0,L77/L80,IF(L77&gt;0,1,0)))</f>
        <v>0.15814963700321946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16234632.420000002</v>
      </c>
      <c r="E78" s="62">
        <v>1</v>
      </c>
      <c r="F78" s="191">
        <f>F77+F76+F75+F74+F73</f>
        <v>16234632.420000002</v>
      </c>
      <c r="G78" s="61">
        <f>IF(ISBLANK(F78),"  ",IF(F80&gt;0,F78/F80,IF(F78&gt;0,1,0)))</f>
        <v>0.39754144976947065</v>
      </c>
      <c r="H78" s="167">
        <v>0</v>
      </c>
      <c r="I78" s="69">
        <v>0</v>
      </c>
      <c r="J78" s="177">
        <v>13200000</v>
      </c>
      <c r="K78" s="62">
        <v>1</v>
      </c>
      <c r="L78" s="191">
        <f>L77+L76+L75+L74+L73</f>
        <v>13200000</v>
      </c>
      <c r="M78" s="61">
        <f>IF(ISBLANK(L78),"  ",IF(L80&gt;0,L78/L80,IF(L78&gt;0,1,0)))</f>
        <v>0.3367056787810479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17869190.640000001</v>
      </c>
      <c r="C80" s="82">
        <v>0.43756728021025648</v>
      </c>
      <c r="D80" s="168">
        <v>22968393.539999999</v>
      </c>
      <c r="E80" s="83">
        <v>0.5624327197897433</v>
      </c>
      <c r="F80" s="168">
        <f>F78+F71+F50+F43+F52+F51+F79</f>
        <v>40837584.180000007</v>
      </c>
      <c r="G80" s="84">
        <f>IF(ISBLANK(F80),"  ",IF(F80&gt;0,F80/F80,IF(F80&gt;0,1,0)))</f>
        <v>1</v>
      </c>
      <c r="H80" s="168">
        <v>20395378</v>
      </c>
      <c r="I80" s="82">
        <v>0.52024542374894323</v>
      </c>
      <c r="J80" s="168">
        <v>18808000</v>
      </c>
      <c r="K80" s="83">
        <v>0.47975457625105672</v>
      </c>
      <c r="L80" s="168">
        <f>L78+L71+L50+L43+L52+L51+L79</f>
        <v>39203378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Q93"/>
  <sheetViews>
    <sheetView zoomScale="75" zoomScaleNormal="75" workbookViewId="0">
      <pane xSplit="1" ySplit="10" topLeftCell="B11" activePane="bottomRight" state="frozen"/>
      <selection activeCell="D35" sqref="D35"/>
      <selection pane="topRight" activeCell="D35" sqref="D35"/>
      <selection pane="bottomLeft" activeCell="D35" sqref="D35"/>
      <selection pane="bottomRight" activeCell="D35" sqref="D35"/>
    </sheetView>
  </sheetViews>
  <sheetFormatPr defaultColWidth="11.5703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19" width="11.5703125" style="5" customWidth="1"/>
    <col min="20" max="16384" width="11.5703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8" t="s">
        <v>180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3326410</v>
      </c>
      <c r="C13" s="41">
        <v>1</v>
      </c>
      <c r="D13" s="169">
        <v>0</v>
      </c>
      <c r="E13" s="42">
        <v>0</v>
      </c>
      <c r="F13" s="178">
        <f>D13+B13</f>
        <v>3326410</v>
      </c>
      <c r="G13" s="43">
        <f>IF(ISBLANK(F13),"  ",IF(F80&gt;0,F13/F80,IF(F13&gt;0,1,0)))</f>
        <v>0.23243754018919041</v>
      </c>
      <c r="H13" s="158">
        <v>4769513</v>
      </c>
      <c r="I13" s="41">
        <v>1</v>
      </c>
      <c r="J13" s="169">
        <v>0</v>
      </c>
      <c r="K13" s="42">
        <v>0</v>
      </c>
      <c r="L13" s="178">
        <f t="shared" ref="L13:L34" si="0">J13+H13</f>
        <v>4769513</v>
      </c>
      <c r="M13" s="44">
        <f>IF(ISBLANK(L13),"  ",IF(L80&gt;0,L13/L80,IF(L13&gt;0,1,0)))</f>
        <v>0.35721703432333007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186561</v>
      </c>
      <c r="C15" s="48">
        <v>1</v>
      </c>
      <c r="D15" s="172">
        <v>0</v>
      </c>
      <c r="E15" s="49">
        <v>0</v>
      </c>
      <c r="F15" s="180">
        <f>D15+B15</f>
        <v>186561</v>
      </c>
      <c r="G15" s="50">
        <f>IF(ISBLANK(F15),"  ",IF(F80&gt;0,F15/F80,IF(F15&gt;0,1,0)))</f>
        <v>1.3036210189133497E-2</v>
      </c>
      <c r="H15" s="162">
        <v>188076</v>
      </c>
      <c r="I15" s="48">
        <v>1</v>
      </c>
      <c r="J15" s="172">
        <v>0</v>
      </c>
      <c r="K15" s="49">
        <v>0</v>
      </c>
      <c r="L15" s="180">
        <f t="shared" si="0"/>
        <v>188076</v>
      </c>
      <c r="M15" s="50">
        <f>IF(ISBLANK(L15),"  ",IF(L80&gt;0,L15/L80,IF(L15&gt;0,1,0)))</f>
        <v>1.4086123876252068E-2</v>
      </c>
      <c r="N15" s="24"/>
    </row>
    <row r="16" spans="1:17" ht="15" customHeight="1" x14ac:dyDescent="0.2">
      <c r="A16" s="51" t="s">
        <v>15</v>
      </c>
      <c r="B16" s="196">
        <v>0</v>
      </c>
      <c r="C16" s="41">
        <v>0</v>
      </c>
      <c r="D16" s="175">
        <v>0</v>
      </c>
      <c r="E16" s="42">
        <v>0</v>
      </c>
      <c r="F16" s="181">
        <f t="shared" ref="F16:F42" si="1">D16+B16</f>
        <v>0</v>
      </c>
      <c r="G16" s="43">
        <f>IF(ISBLANK(F16),"  ",IF(F80&gt;0,F16/F80,IF(F16&gt;0,1,0)))</f>
        <v>0</v>
      </c>
      <c r="H16" s="196">
        <v>0</v>
      </c>
      <c r="I16" s="41">
        <v>0</v>
      </c>
      <c r="J16" s="175">
        <v>0</v>
      </c>
      <c r="K16" s="42">
        <v>0</v>
      </c>
      <c r="L16" s="181">
        <f t="shared" si="0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97">
        <v>186561</v>
      </c>
      <c r="C17" s="45">
        <v>1</v>
      </c>
      <c r="D17" s="172">
        <v>0</v>
      </c>
      <c r="E17" s="42">
        <v>0</v>
      </c>
      <c r="F17" s="182">
        <f t="shared" si="1"/>
        <v>186561</v>
      </c>
      <c r="G17" s="47">
        <f>IF(ISBLANK(F17),"  ",IF(F80&gt;0,F17/F80,IF(F17&gt;0,1,0)))</f>
        <v>1.3036210189133497E-2</v>
      </c>
      <c r="H17" s="197">
        <v>188076</v>
      </c>
      <c r="I17" s="45">
        <v>1</v>
      </c>
      <c r="J17" s="172">
        <v>0</v>
      </c>
      <c r="K17" s="46">
        <v>0</v>
      </c>
      <c r="L17" s="182">
        <f t="shared" si="0"/>
        <v>188076</v>
      </c>
      <c r="M17" s="47">
        <f>IF(ISBLANK(L17),"  ",IF(L80&gt;0,L17/L80,IF(L17&gt;0,1,0)))</f>
        <v>1.4086123876252068E-2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0</v>
      </c>
      <c r="C27" s="45">
        <v>0</v>
      </c>
      <c r="D27" s="172">
        <v>0</v>
      </c>
      <c r="E27" s="42">
        <v>0</v>
      </c>
      <c r="F27" s="182">
        <f t="shared" si="1"/>
        <v>0</v>
      </c>
      <c r="G27" s="47">
        <f>IF(ISBLANK(F27),"  ",IF(F80&gt;0,F27/F80,IF(F27&gt;0,1,0)))</f>
        <v>0</v>
      </c>
      <c r="H27" s="197">
        <v>0</v>
      </c>
      <c r="I27" s="45">
        <v>0</v>
      </c>
      <c r="J27" s="172">
        <v>0</v>
      </c>
      <c r="K27" s="46">
        <v>0</v>
      </c>
      <c r="L27" s="182">
        <f t="shared" si="0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97">
        <v>0</v>
      </c>
      <c r="C28" s="45">
        <v>0</v>
      </c>
      <c r="D28" s="172">
        <v>0</v>
      </c>
      <c r="E28" s="42">
        <v>0</v>
      </c>
      <c r="F28" s="182">
        <f t="shared" si="1"/>
        <v>0</v>
      </c>
      <c r="G28" s="47">
        <f>IF(ISBLANK(F28),"  ",IF(F80&gt;0,F28/F80,IF(F28&gt;0,1,0)))</f>
        <v>0</v>
      </c>
      <c r="H28" s="197">
        <v>0</v>
      </c>
      <c r="I28" s="45">
        <v>0</v>
      </c>
      <c r="J28" s="172">
        <v>0</v>
      </c>
      <c r="K28" s="46">
        <v>0</v>
      </c>
      <c r="L28" s="182">
        <f t="shared" si="0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0</v>
      </c>
      <c r="C33" s="45">
        <v>0</v>
      </c>
      <c r="D33" s="172">
        <v>0</v>
      </c>
      <c r="E33" s="42">
        <v>0</v>
      </c>
      <c r="F33" s="182">
        <f t="shared" si="1"/>
        <v>0</v>
      </c>
      <c r="G33" s="47">
        <f>IF(ISBLANK(F33),"  ",IF(F80&gt;0,F33/F80,IF(F33&gt;0,1,0)))</f>
        <v>0</v>
      </c>
      <c r="H33" s="197">
        <v>0</v>
      </c>
      <c r="I33" s="45">
        <v>0</v>
      </c>
      <c r="J33" s="172">
        <v>0</v>
      </c>
      <c r="K33" s="46">
        <v>0</v>
      </c>
      <c r="L33" s="182">
        <f t="shared" si="0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v>0</v>
      </c>
      <c r="G37" s="47">
        <v>0</v>
      </c>
      <c r="H37" s="197">
        <v>0</v>
      </c>
      <c r="I37" s="45">
        <v>0</v>
      </c>
      <c r="J37" s="172">
        <v>0</v>
      </c>
      <c r="K37" s="46">
        <v>0</v>
      </c>
      <c r="L37" s="182">
        <v>0</v>
      </c>
      <c r="M37" s="47">
        <v>0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149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3512971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3512971</v>
      </c>
      <c r="G43" s="61">
        <f>IF(ISBLANK(F43),"  ",IF(F80&gt;0,F43/F80,IF(F43&gt;0,1,0)))</f>
        <v>0.24547375037832392</v>
      </c>
      <c r="H43" s="161">
        <v>4957589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4957589</v>
      </c>
      <c r="M43" s="61">
        <f>IF(ISBLANK(L43),"  ",IF(L80&gt;0,L43/L80,IF(L43&gt;0,1,0)))</f>
        <v>0.37130315819958215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0</v>
      </c>
      <c r="C49" s="45">
        <v>0</v>
      </c>
      <c r="D49" s="172">
        <v>0</v>
      </c>
      <c r="E49" s="46">
        <v>0</v>
      </c>
      <c r="F49" s="183">
        <f>D49+B49</f>
        <v>0</v>
      </c>
      <c r="G49" s="47">
        <f>IF(ISBLANK(F49),"  ",IF(F80&gt;0,F49/F80,IF(F49&gt;0,1,0)))</f>
        <v>0</v>
      </c>
      <c r="H49" s="197">
        <v>0</v>
      </c>
      <c r="I49" s="45">
        <v>0</v>
      </c>
      <c r="J49" s="172">
        <v>0</v>
      </c>
      <c r="K49" s="46"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6">
        <v>0</v>
      </c>
      <c r="C50" s="69">
        <v>0</v>
      </c>
      <c r="D50" s="176">
        <v>0</v>
      </c>
      <c r="E50" s="62">
        <v>0</v>
      </c>
      <c r="F50" s="184">
        <f>F49+F48+F47+F46+F45</f>
        <v>0</v>
      </c>
      <c r="G50" s="61">
        <f>IF(ISBLANK(F50),"  ",IF(F80&gt;0,F50/F80,IF(F50&gt;0,1,0)))</f>
        <v>0</v>
      </c>
      <c r="H50" s="166">
        <v>0</v>
      </c>
      <c r="I50" s="69">
        <v>0</v>
      </c>
      <c r="J50" s="176">
        <v>0</v>
      </c>
      <c r="K50" s="62"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0</v>
      </c>
      <c r="E51" s="62">
        <v>0</v>
      </c>
      <c r="F51" s="185">
        <f>D51+B51</f>
        <v>0</v>
      </c>
      <c r="G51" s="61">
        <f>IF(ISBLANK(F51),"  ",IF(F79&gt;0,F51/F79,IF(F51&gt;0,1,0)))</f>
        <v>0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218479</v>
      </c>
      <c r="C52" s="69">
        <v>1</v>
      </c>
      <c r="D52" s="177">
        <v>0</v>
      </c>
      <c r="E52" s="62">
        <v>0</v>
      </c>
      <c r="F52" s="185">
        <f>D52+B52</f>
        <v>218479</v>
      </c>
      <c r="G52" s="61">
        <f>IF(ISBLANK(F52),"  ",IF(F80&gt;0,F52/F80,IF(F52&gt;0,1,0)))</f>
        <v>1.5266524975271879E-2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2729295.82</v>
      </c>
      <c r="C54" s="41">
        <v>1</v>
      </c>
      <c r="D54" s="175">
        <v>0</v>
      </c>
      <c r="E54" s="42">
        <v>0</v>
      </c>
      <c r="F54" s="186">
        <f t="shared" ref="F54:F59" si="6">D54+B54</f>
        <v>2729295.82</v>
      </c>
      <c r="G54" s="43">
        <f>IF(ISBLANK(F54),"  ",IF(F80&gt;0,F54/F80,IF(F54&gt;0,1,0)))</f>
        <v>0.19071335369044687</v>
      </c>
      <c r="H54" s="165">
        <v>3262220</v>
      </c>
      <c r="I54" s="41">
        <v>1</v>
      </c>
      <c r="J54" s="175">
        <v>0</v>
      </c>
      <c r="K54" s="42">
        <v>0</v>
      </c>
      <c r="L54" s="186">
        <f t="shared" ref="L54:L70" si="7">J54+H54</f>
        <v>3262220</v>
      </c>
      <c r="M54" s="43">
        <f>IF(ISBLANK(L54),"  ",IF(L80&gt;0,L54/L80,IF(L54&gt;0,1,0)))</f>
        <v>0.24432694778486899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6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7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138474</v>
      </c>
      <c r="E56" s="46">
        <v>1</v>
      </c>
      <c r="F56" s="188">
        <f t="shared" si="6"/>
        <v>138474</v>
      </c>
      <c r="G56" s="47">
        <f>IF(ISBLANK(F56),"  ",IF(F80&gt;0,F56/F80,IF(F56&gt;0,1,0)))</f>
        <v>9.6760639669066506E-3</v>
      </c>
      <c r="H56" s="201">
        <v>0</v>
      </c>
      <c r="I56" s="45">
        <v>0</v>
      </c>
      <c r="J56" s="206">
        <v>152446</v>
      </c>
      <c r="K56" s="46">
        <v>1</v>
      </c>
      <c r="L56" s="188">
        <f t="shared" si="7"/>
        <v>152446</v>
      </c>
      <c r="M56" s="47">
        <f>IF(ISBLANK(L56),"  ",IF(L80&gt;0,L56/L80,IF(L56&gt;0,1,0)))</f>
        <v>1.1417582468997229E-2</v>
      </c>
      <c r="N56" s="24"/>
    </row>
    <row r="57" spans="1:14" ht="15" customHeight="1" x14ac:dyDescent="0.2">
      <c r="A57" s="74" t="s">
        <v>50</v>
      </c>
      <c r="B57" s="201">
        <v>59346</v>
      </c>
      <c r="C57" s="45">
        <v>1</v>
      </c>
      <c r="D57" s="206">
        <v>0</v>
      </c>
      <c r="E57" s="46">
        <v>0</v>
      </c>
      <c r="F57" s="188">
        <f t="shared" si="6"/>
        <v>59346</v>
      </c>
      <c r="G57" s="47">
        <f>IF(ISBLANK(F57),"  ",IF(F80&gt;0,F57/F80,IF(F57&gt;0,1,0)))</f>
        <v>4.1468845572457079E-3</v>
      </c>
      <c r="H57" s="201">
        <v>65334</v>
      </c>
      <c r="I57" s="45">
        <v>1</v>
      </c>
      <c r="J57" s="206">
        <v>0</v>
      </c>
      <c r="K57" s="46">
        <v>0</v>
      </c>
      <c r="L57" s="188">
        <f t="shared" si="7"/>
        <v>65334</v>
      </c>
      <c r="M57" s="47">
        <f>IF(ISBLANK(L57),"  ",IF(L80&gt;0,L57/L80,IF(L57&gt;0,1,0)))</f>
        <v>4.8932496295702402E-3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6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7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160503.75</v>
      </c>
      <c r="C59" s="45">
        <v>0.34106681251376986</v>
      </c>
      <c r="D59" s="172">
        <v>310089.53000000003</v>
      </c>
      <c r="E59" s="46">
        <v>1.7475149059432167</v>
      </c>
      <c r="F59" s="187">
        <f t="shared" si="6"/>
        <v>470593.28000000003</v>
      </c>
      <c r="G59" s="47">
        <f>IF(ISBLANK(F59),"  ",IF(F80&gt;0,F59/F80,IF(F59&gt;0,1,0)))</f>
        <v>3.2883362072854201E-2</v>
      </c>
      <c r="H59" s="162">
        <v>177446</v>
      </c>
      <c r="I59" s="45">
        <v>0.34505919322972572</v>
      </c>
      <c r="J59" s="172">
        <v>336802</v>
      </c>
      <c r="K59" s="46">
        <v>0.65494080677027422</v>
      </c>
      <c r="L59" s="187">
        <f t="shared" si="7"/>
        <v>514248</v>
      </c>
      <c r="M59" s="47">
        <f>IF(ISBLANK(L59),"  ",IF(L80&gt;0,L59/L80,IF(L59&gt;0,1,0)))</f>
        <v>3.8515073859050987E-2</v>
      </c>
      <c r="N59" s="24"/>
    </row>
    <row r="60" spans="1:14" s="64" customFormat="1" ht="15" customHeight="1" x14ac:dyDescent="0.25">
      <c r="A60" s="70" t="s">
        <v>53</v>
      </c>
      <c r="B60" s="202">
        <v>2949145.57</v>
      </c>
      <c r="C60" s="69">
        <v>0.86798059610223843</v>
      </c>
      <c r="D60" s="176">
        <v>448563.53</v>
      </c>
      <c r="E60" s="62">
        <v>0.12797818259629101</v>
      </c>
      <c r="F60" s="189">
        <f>F59+F57+F56+F55+F54+F58</f>
        <v>3397709.0999999996</v>
      </c>
      <c r="G60" s="61">
        <f>IF(ISBLANK(F60),"  ",IF(F80&gt;0,F60/F80,IF(F60&gt;0,1,0)))</f>
        <v>0.23741966428745342</v>
      </c>
      <c r="H60" s="202">
        <v>3505000</v>
      </c>
      <c r="I60" s="69">
        <v>0.87751186205763887</v>
      </c>
      <c r="J60" s="176">
        <v>489248</v>
      </c>
      <c r="K60" s="62">
        <v>0.12248813794236112</v>
      </c>
      <c r="L60" s="187">
        <f t="shared" si="7"/>
        <v>3994248</v>
      </c>
      <c r="M60" s="61">
        <f>IF(ISBLANK(L60),"  ",IF(L80&gt;0,L60/L80,IF(L60&gt;0,1,0)))</f>
        <v>0.29915285374248746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8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7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8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7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2738.62</v>
      </c>
      <c r="C63" s="45">
        <v>1</v>
      </c>
      <c r="D63" s="172">
        <v>0</v>
      </c>
      <c r="E63" s="46">
        <v>0</v>
      </c>
      <c r="F63" s="182">
        <f t="shared" si="8"/>
        <v>2738.62</v>
      </c>
      <c r="G63" s="47">
        <f>IF(ISBLANK(F63),"  ",IF(F80&gt;0,F63/F80,IF(F63&gt;0,1,0)))</f>
        <v>1.9136489377825363E-4</v>
      </c>
      <c r="H63" s="197">
        <v>15000</v>
      </c>
      <c r="I63" s="45">
        <v>1</v>
      </c>
      <c r="J63" s="172">
        <v>0</v>
      </c>
      <c r="K63" s="46">
        <v>0</v>
      </c>
      <c r="L63" s="182">
        <f t="shared" si="7"/>
        <v>15000</v>
      </c>
      <c r="M63" s="47">
        <f>IF(ISBLANK(L63),"  ",IF(L80&gt;0,L63/L80,IF(L63&gt;0,1,0)))</f>
        <v>1.1234387063941227E-3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487691.24</v>
      </c>
      <c r="E64" s="46">
        <v>1</v>
      </c>
      <c r="F64" s="183">
        <f t="shared" si="8"/>
        <v>487691.24</v>
      </c>
      <c r="G64" s="47">
        <f>IF(ISBLANK(F64),"  ",IF(F80&gt;0,F64/F80,IF(F64&gt;0,1,0)))</f>
        <v>3.4078105885148285E-2</v>
      </c>
      <c r="H64" s="160">
        <v>0</v>
      </c>
      <c r="I64" s="45">
        <v>0</v>
      </c>
      <c r="J64" s="171">
        <v>487691</v>
      </c>
      <c r="K64" s="46">
        <v>1</v>
      </c>
      <c r="L64" s="183">
        <f t="shared" si="7"/>
        <v>487691</v>
      </c>
      <c r="M64" s="47">
        <f>IF(ISBLANK(L64),"  ",IF(L80&gt;0,L64/L80,IF(L64&gt;0,1,0)))</f>
        <v>3.6526063077337072E-2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8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7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8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7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8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7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8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7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8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7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13020.56</v>
      </c>
      <c r="C70" s="45">
        <v>1</v>
      </c>
      <c r="D70" s="172">
        <v>0</v>
      </c>
      <c r="E70" s="46">
        <v>0</v>
      </c>
      <c r="F70" s="182">
        <f t="shared" si="8"/>
        <v>13020.56</v>
      </c>
      <c r="G70" s="47">
        <f>IF(ISBLANK(F70),"  ",IF(F80&gt;0,F70/F80,IF(F70&gt;0,1,0)))</f>
        <v>9.0982979797612595E-4</v>
      </c>
      <c r="H70" s="197">
        <v>30000</v>
      </c>
      <c r="I70" s="45">
        <v>1</v>
      </c>
      <c r="J70" s="172">
        <v>0</v>
      </c>
      <c r="K70" s="46">
        <v>0</v>
      </c>
      <c r="L70" s="182">
        <f t="shared" si="7"/>
        <v>30000</v>
      </c>
      <c r="M70" s="47">
        <f>IF(ISBLANK(L70),"  ",IF(L80&gt;0,L70/L80,IF(L70&gt;0,1,0)))</f>
        <v>2.2468774127882454E-3</v>
      </c>
      <c r="N70" s="24"/>
    </row>
    <row r="71" spans="1:14" s="64" customFormat="1" ht="15" customHeight="1" x14ac:dyDescent="0.25">
      <c r="A71" s="78" t="s">
        <v>64</v>
      </c>
      <c r="B71" s="166">
        <v>2964904.75</v>
      </c>
      <c r="C71" s="69">
        <v>0.76000602764380176</v>
      </c>
      <c r="D71" s="176">
        <v>936254.77</v>
      </c>
      <c r="E71" s="62">
        <v>0.26373373802816902</v>
      </c>
      <c r="F71" s="166">
        <f>F70+F69+F68+F67+F66+F65+F64+F63+F62+F61+F60</f>
        <v>3901159.5199999996</v>
      </c>
      <c r="G71" s="61">
        <f>IF(ISBLANK(F71),"  ",IF(F80&gt;0,F71/F80,IF(F71&gt;0,1,0)))</f>
        <v>0.27259896486435609</v>
      </c>
      <c r="H71" s="166">
        <v>3550000</v>
      </c>
      <c r="I71" s="69">
        <v>0.7841943529612394</v>
      </c>
      <c r="J71" s="176">
        <v>976939</v>
      </c>
      <c r="K71" s="62">
        <v>0.21580564703876062</v>
      </c>
      <c r="L71" s="166">
        <f>L70+L69+L68+L67+L66+L65+L64+L63+L62+L61+L60</f>
        <v>4526939</v>
      </c>
      <c r="M71" s="61">
        <f>IF(ISBLANK(L71),"  ",IF(L80&gt;0,L71/L80,IF(L71&gt;0,1,0)))</f>
        <v>0.33904923293900691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0</v>
      </c>
      <c r="C73" s="41">
        <v>0</v>
      </c>
      <c r="D73" s="175">
        <v>0</v>
      </c>
      <c r="E73" s="42">
        <v>0</v>
      </c>
      <c r="F73" s="181">
        <f>D73+B73</f>
        <v>0</v>
      </c>
      <c r="G73" s="43">
        <f>IF(ISBLANK(F73),"  ",IF(F80&gt;0,F73/F80,IF(F73&gt;0,1,0)))</f>
        <v>0</v>
      </c>
      <c r="H73" s="196">
        <v>0</v>
      </c>
      <c r="I73" s="41">
        <v>0</v>
      </c>
      <c r="J73" s="175">
        <v>0</v>
      </c>
      <c r="K73" s="42"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2769323.92</v>
      </c>
      <c r="E76" s="42">
        <v>1</v>
      </c>
      <c r="F76" s="181">
        <f>D76+B76</f>
        <v>2769323.92</v>
      </c>
      <c r="G76" s="43">
        <f>IF(ISBLANK(F76),"  ",IF(F80&gt;0,F76/F80,IF(F76&gt;0,1,0)))</f>
        <v>0.19351037303034993</v>
      </c>
      <c r="H76" s="196">
        <v>0</v>
      </c>
      <c r="I76" s="41">
        <v>0</v>
      </c>
      <c r="J76" s="175">
        <v>3157029.27</v>
      </c>
      <c r="K76" s="42">
        <v>1</v>
      </c>
      <c r="L76" s="181">
        <f>J76+H76</f>
        <v>3157029.27</v>
      </c>
      <c r="M76" s="43">
        <f>IF(ISBLANK(L76),"  ",IF(L80&gt;0,L76/L80,IF(L76&gt;0,1,0)))</f>
        <v>0.23644859194247875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3909050.9099999997</v>
      </c>
      <c r="E77" s="46">
        <v>1</v>
      </c>
      <c r="F77" s="182">
        <f>D77+B77</f>
        <v>3909050.9099999997</v>
      </c>
      <c r="G77" s="47">
        <f>IF(ISBLANK(F77),"  ",IF(F80&gt;0,F77/F80,IF(F77&gt;0,1,0)))</f>
        <v>0.27315038675169817</v>
      </c>
      <c r="H77" s="197">
        <v>0</v>
      </c>
      <c r="I77" s="45">
        <v>0</v>
      </c>
      <c r="J77" s="172">
        <v>710306</v>
      </c>
      <c r="K77" s="46">
        <v>1</v>
      </c>
      <c r="L77" s="182">
        <f>J77+H77</f>
        <v>710306</v>
      </c>
      <c r="M77" s="47">
        <f>IF(ISBLANK(L77),"  ",IF(L80&gt;0,L77/L80,IF(L77&gt;0,1,0)))</f>
        <v>5.3199016918932245E-2</v>
      </c>
    </row>
    <row r="78" spans="1:14" s="64" customFormat="1" ht="15" customHeight="1" x14ac:dyDescent="0.25">
      <c r="A78" s="65" t="s">
        <v>71</v>
      </c>
      <c r="B78" s="167">
        <v>0</v>
      </c>
      <c r="C78" s="69">
        <v>0</v>
      </c>
      <c r="D78" s="177">
        <v>6678374.8300000001</v>
      </c>
      <c r="E78" s="62">
        <v>1</v>
      </c>
      <c r="F78" s="191">
        <f>F77+F76+F75+F74+F73</f>
        <v>6678374.8300000001</v>
      </c>
      <c r="G78" s="61">
        <f>IF(ISBLANK(F78),"  ",IF(F80&gt;0,F78/F80,IF(F78&gt;0,1,0)))</f>
        <v>0.46666075978204813</v>
      </c>
      <c r="H78" s="167">
        <v>0</v>
      </c>
      <c r="I78" s="69">
        <v>0</v>
      </c>
      <c r="J78" s="177">
        <v>3867335.27</v>
      </c>
      <c r="K78" s="62">
        <v>1</v>
      </c>
      <c r="L78" s="191">
        <f>L77+L76+L75+L74+L73</f>
        <v>3867335.27</v>
      </c>
      <c r="M78" s="61">
        <f>IF(ISBLANK(L78),"  ",IF(L80&gt;0,L78/L80,IF(L78&gt;0,1,0)))</f>
        <v>0.289647608861411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6696354.75</v>
      </c>
      <c r="C80" s="82">
        <v>0.46791713177996735</v>
      </c>
      <c r="D80" s="168">
        <v>7614629.5999999996</v>
      </c>
      <c r="E80" s="83">
        <v>0.5320828682200327</v>
      </c>
      <c r="F80" s="168">
        <f>F78+F71+F50+F43+F52+F51+F79</f>
        <v>14310984.35</v>
      </c>
      <c r="G80" s="84">
        <f>IF(ISBLANK(F80),"  ",IF(F80&gt;0,F80/F80,IF(F80&gt;0,1,0)))</f>
        <v>1</v>
      </c>
      <c r="H80" s="168">
        <v>8507589</v>
      </c>
      <c r="I80" s="82">
        <v>0.63718365204619121</v>
      </c>
      <c r="J80" s="168">
        <v>4844274.2699999996</v>
      </c>
      <c r="K80" s="83">
        <v>0.36281634795380885</v>
      </c>
      <c r="L80" s="168">
        <f>L78+L71+L50+L43+L52+L51+L79</f>
        <v>13351863.27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  <row r="84" spans="1:13" x14ac:dyDescent="0.2">
      <c r="B84" s="5"/>
      <c r="D84" s="5"/>
      <c r="F84" s="5"/>
      <c r="H84" s="5"/>
      <c r="J84" s="5"/>
      <c r="L84" s="5"/>
    </row>
    <row r="85" spans="1:13" x14ac:dyDescent="0.2">
      <c r="A85" s="5" t="s">
        <v>107</v>
      </c>
      <c r="B85" s="5"/>
      <c r="D85" s="5"/>
      <c r="F85" s="5"/>
      <c r="H85" s="5"/>
      <c r="J85" s="5"/>
      <c r="L85" s="5"/>
    </row>
    <row r="93" spans="1:13" x14ac:dyDescent="0.2">
      <c r="A93" s="5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F46" sqref="F46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BOR!B13+ULSBoard!B13+SUBoard!B13+LCTCBoard!B13+Online!B13+AE!B13+RR!B13</f>
        <v>30379840</v>
      </c>
      <c r="C13" s="41">
        <f t="shared" ref="C13:C80" si="0">IF(ISBLANK(B13),"  ",IF(F13&gt;0,B13/F13,IF(B13&gt;0,1,0)))</f>
        <v>1</v>
      </c>
      <c r="D13" s="169">
        <f>BOR!D13+ULSBoard!D13+SUBoard!D13+LCTCBoard!D13+Online!D13+AE!D13+RR!B13</f>
        <v>0</v>
      </c>
      <c r="E13" s="42">
        <f>IF(ISBLANK(D13),"  ",IF(F13&gt;0,D13/F13,IF(D13&gt;0,1,0)))</f>
        <v>0</v>
      </c>
      <c r="F13" s="178">
        <f>D13+B13</f>
        <v>30379840</v>
      </c>
      <c r="G13" s="43">
        <f>IF(ISBLANK(F13),"  ",IF(F80&gt;0,F13/F80,IF(F13&gt;0,1,0)))</f>
        <v>0.24859100740934501</v>
      </c>
      <c r="H13" s="222">
        <f>BOR!H13+ULSBoard!H13+SUBoard!H13+LCTCBoard!H13+Online!H13+AE!H13+RR!H13</f>
        <v>33800129</v>
      </c>
      <c r="I13" s="41">
        <f>IF(ISBLANK(H13),"  ",IF(L13&gt;0,H13/L13,IF(H13&gt;0,1,0)))</f>
        <v>1</v>
      </c>
      <c r="J13" s="169">
        <f>BOR!J13+ULSBoard!J13+SUBoard!J13+LCTCBoard!J13+Online!J13+AE!J13+RR!J13</f>
        <v>0</v>
      </c>
      <c r="K13" s="42">
        <f>IF(ISBLANK(J13),"  ",IF(L13&gt;0,J13/L13,IF(J13&gt;0,1,0)))</f>
        <v>0</v>
      </c>
      <c r="L13" s="178">
        <f t="shared" ref="L13:L34" si="1">J13+H13</f>
        <v>33800129</v>
      </c>
      <c r="M13" s="44">
        <f>IF(ISBLANK(L13),"  ",IF(L80&gt;0,L13/L80,IF(L13&gt;0,1,0)))</f>
        <v>0.25906911402851979</v>
      </c>
      <c r="N13" s="24"/>
    </row>
    <row r="14" spans="1:17" ht="15" customHeight="1" x14ac:dyDescent="0.2">
      <c r="A14" s="10" t="s">
        <v>13</v>
      </c>
      <c r="B14" s="158">
        <f>BOR!B14+ULSBoard!B14+SUBoard!B14+LCTCBoard!B14+Online!B14+AE!B14+RR!B14</f>
        <v>0</v>
      </c>
      <c r="C14" s="45">
        <f t="shared" si="0"/>
        <v>0</v>
      </c>
      <c r="D14" s="169">
        <f>BOR!D14+ULSBoard!D14+SUBoard!D14+LCTCBoard!D14+Online!D14+AE!D14+RR!B14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222">
        <f>BOR!H14+ULSBoard!H14+SUBoard!H14+LCTCBoard!H14+Online!H14+AE!H14+RR!H14</f>
        <v>0</v>
      </c>
      <c r="I14" s="45">
        <f>IF(ISBLANK(H14),"  ",IF(L14&gt;0,H14/L14,IF(H14&gt;0,1,0)))</f>
        <v>0</v>
      </c>
      <c r="J14" s="169">
        <f>BOR!J14+ULSBoard!J14+SUBoard!J14+LCTCBoard!J14+Online!J14+AE!J14+RR!J14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9">
        <f>BOR!B15+ULSBoard!B15+SUBoard!B15+LCTCBoard!B15+Online!B15+AE!B15+RR!B15</f>
        <v>30362109</v>
      </c>
      <c r="C15" s="48">
        <f t="shared" si="0"/>
        <v>0.75224287710040127</v>
      </c>
      <c r="D15" s="170">
        <f>BOR!D15+ULSBoard!D15+SUBoard!D15+LCTCBoard!D15+Online!D15+AE!D15+RR!B15</f>
        <v>10000000</v>
      </c>
      <c r="E15" s="49">
        <f>IF(ISBLANK(D15),"  ",IF(F15&gt;0,D15/F15,IF(D15&gt;0,1,0)))</f>
        <v>0.24775712289959873</v>
      </c>
      <c r="F15" s="180">
        <f>D15+B15</f>
        <v>40362109</v>
      </c>
      <c r="G15" s="50">
        <f>IF(ISBLANK(F15),"  ",IF(F80&gt;0,F15/F80,IF(F15&gt;0,1,0)))</f>
        <v>0.33027354118638513</v>
      </c>
      <c r="H15" s="159">
        <f>BOR!H15+ULSBoard!H15+SUBoard!H15+LCTCBoard!H15+Online!H15+AE!H15+RR!H15</f>
        <v>37740000</v>
      </c>
      <c r="I15" s="48">
        <f>IF(ISBLANK(H15),"  ",IF(L15&gt;0,H15/L15,IF(H15&gt;0,1,0)))</f>
        <v>1</v>
      </c>
      <c r="J15" s="170">
        <f>BOR!J15+ULSBoard!J15+SUBoard!J15+LCTCBoard!J15+Online!J15+AE!J15+RR!J15</f>
        <v>0</v>
      </c>
      <c r="K15" s="49">
        <f>IF(ISBLANK(J15),"  ",IF(L15&gt;0,J15/L15,IF(J15&gt;0,1,0)))</f>
        <v>0</v>
      </c>
      <c r="L15" s="180">
        <f t="shared" si="1"/>
        <v>37740000</v>
      </c>
      <c r="M15" s="50">
        <f>IF(ISBLANK(L15),"  ",IF(L80&gt;0,L15/L80,IF(L15&gt;0,1,0)))</f>
        <v>0.28926719076830559</v>
      </c>
      <c r="N15" s="24"/>
    </row>
    <row r="16" spans="1:17" ht="15" customHeight="1" x14ac:dyDescent="0.2">
      <c r="A16" s="51" t="s">
        <v>15</v>
      </c>
      <c r="B16" s="158">
        <f>BOR!B16+ULSBoard!B16+SUBoard!B16+LCTCBoard!B16+Online!B16+AE!B16+RR!B16</f>
        <v>1109</v>
      </c>
      <c r="C16" s="41">
        <f t="shared" si="0"/>
        <v>1</v>
      </c>
      <c r="D16" s="169">
        <f>BOR!D16+ULSBoard!D16+SUBoard!D16+LCTCBoard!D16+Online!D16+AE!D16+RR!B16</f>
        <v>0</v>
      </c>
      <c r="E16" s="42">
        <f>IF(ISBLANK(D16),"  ",IF(F16&gt;0,D16/F16,IF(D16&gt;0,1,0)))</f>
        <v>0</v>
      </c>
      <c r="F16" s="181">
        <f t="shared" ref="F16:F42" si="2">D16+B16</f>
        <v>1109</v>
      </c>
      <c r="G16" s="43">
        <f>IF(ISBLANK(F16),"  ",IF(F80&gt;0,F16/F80,IF(F16&gt;0,1,0)))</f>
        <v>9.0746833168628807E-6</v>
      </c>
      <c r="H16" s="222">
        <f>BOR!H16+ULSBoard!H16+SUBoard!H16+LCTCBoard!H16+Online!H16+AE!H16+RR!H16</f>
        <v>4120000</v>
      </c>
      <c r="I16" s="41">
        <f t="shared" ref="I16:I34" si="3">IF(ISBLANK(H16),"  ",IF(L16&gt;0,H16/L16,IF(H16&gt;0,1,0)))</f>
        <v>1</v>
      </c>
      <c r="J16" s="169">
        <f>BOR!J16+ULSBoard!J16+SUBoard!J16+LCTCBoard!J16+Online!J16+AE!J16+RR!J16</f>
        <v>0</v>
      </c>
      <c r="K16" s="42">
        <f t="shared" ref="K16:K34" si="4">IF(ISBLANK(J16),"  ",IF(L16&gt;0,J16/L16,IF(J16&gt;0,1,0)))</f>
        <v>0</v>
      </c>
      <c r="L16" s="181">
        <f t="shared" si="1"/>
        <v>4120000</v>
      </c>
      <c r="M16" s="43">
        <f>IF(ISBLANK(L16),"  ",IF(L80&gt;0,L16/L80,IF(L16&gt;0,1,0)))</f>
        <v>3.1578718229078401E-2</v>
      </c>
      <c r="N16" s="24"/>
    </row>
    <row r="17" spans="1:14" ht="15" customHeight="1" x14ac:dyDescent="0.2">
      <c r="A17" s="52" t="s">
        <v>16</v>
      </c>
      <c r="B17" s="158">
        <f>BOR!B17+ULSBoard!B17+SUBoard!B17+LCTCBoard!B17+Online!B17+AE!B17+RR!B17</f>
        <v>0</v>
      </c>
      <c r="C17" s="45">
        <f t="shared" si="0"/>
        <v>0</v>
      </c>
      <c r="D17" s="169">
        <f>BOR!D17+ULSBoard!D17+SUBoard!D17+LCTCBoard!D17+Online!D17+AE!D17+RR!B17</f>
        <v>0</v>
      </c>
      <c r="E17" s="42">
        <f t="shared" ref="E17:E34" si="5">IF(ISBLANK(D17),"  ",IF(F17&gt;0,D17/F17,IF(D17&gt;0,1,0)))</f>
        <v>0</v>
      </c>
      <c r="F17" s="182">
        <f t="shared" si="2"/>
        <v>0</v>
      </c>
      <c r="G17" s="47">
        <f>IF(ISBLANK(F17),"  ",IF(F80&gt;0,F17/F80,IF(F17&gt;0,1,0)))</f>
        <v>0</v>
      </c>
      <c r="H17" s="222">
        <f>BOR!H17+ULSBoard!H17+SUBoard!H17+LCTCBoard!H17+Online!H17+AE!H17+RR!H17</f>
        <v>0</v>
      </c>
      <c r="I17" s="45">
        <f t="shared" si="3"/>
        <v>0</v>
      </c>
      <c r="J17" s="169">
        <f>BOR!J17+ULSBoard!J17+SUBoard!J17+LCTCBoard!J17+Online!J17+AE!J17+RR!J17</f>
        <v>0</v>
      </c>
      <c r="K17" s="46">
        <f t="shared" si="4"/>
        <v>0</v>
      </c>
      <c r="L17" s="182">
        <f t="shared" si="1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58">
        <f>BOR!B18+ULSBoard!B18+SUBoard!B18+LCTCBoard!B18+Online!B18+AE!B18+RR!B18</f>
        <v>0</v>
      </c>
      <c r="C18" s="45">
        <f t="shared" si="0"/>
        <v>0</v>
      </c>
      <c r="D18" s="169">
        <f>BOR!D18+ULSBoard!D18+SUBoard!D18+LCTCBoard!D18+Online!D18+AE!D18+RR!B18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222">
        <f>BOR!H18+ULSBoard!H18+SUBoard!H18+LCTCBoard!H18+Online!H18+AE!H18+RR!H18</f>
        <v>0</v>
      </c>
      <c r="I18" s="45">
        <f t="shared" si="3"/>
        <v>0</v>
      </c>
      <c r="J18" s="169">
        <f>BOR!J18+ULSBoard!J18+SUBoard!J18+LCTCBoard!J18+Online!J18+AE!J18+RR!J18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BOR!B19+ULSBoard!B19+SUBoard!B19+LCTCBoard!B19+Online!B19+AE!B19+RR!B19</f>
        <v>0</v>
      </c>
      <c r="C19" s="45">
        <f t="shared" si="0"/>
        <v>0</v>
      </c>
      <c r="D19" s="169">
        <f>BOR!D19+ULSBoard!D19+SUBoard!D19+LCTCBoard!D19+Online!D19+AE!D19+RR!B19</f>
        <v>0</v>
      </c>
      <c r="E19" s="42">
        <f t="shared" si="5"/>
        <v>0</v>
      </c>
      <c r="F19" s="182">
        <f t="shared" si="2"/>
        <v>0</v>
      </c>
      <c r="G19" s="47">
        <f>IF(ISBLANK(F19),"  ",IF(F80&gt;0,F19/F80,IF(F19&gt;0,1,0)))</f>
        <v>0</v>
      </c>
      <c r="H19" s="222">
        <f>BOR!H19+ULSBoard!H19+SUBoard!H19+LCTCBoard!H19+Online!H19+AE!H19+RR!H19</f>
        <v>0</v>
      </c>
      <c r="I19" s="45">
        <f t="shared" si="3"/>
        <v>0</v>
      </c>
      <c r="J19" s="169">
        <f>BOR!J19+ULSBoard!J19+SUBoard!J19+LCTCBoard!J19+Online!J19+AE!J19+RR!J19</f>
        <v>0</v>
      </c>
      <c r="K19" s="46">
        <f t="shared" si="4"/>
        <v>0</v>
      </c>
      <c r="L19" s="182">
        <f t="shared" si="1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58">
        <f>BOR!B20+ULSBoard!B20+SUBoard!B20+LCTCBoard!B20+Online!B20+AE!B20+RR!B20</f>
        <v>0</v>
      </c>
      <c r="C20" s="45">
        <f t="shared" si="0"/>
        <v>0</v>
      </c>
      <c r="D20" s="169">
        <f>BOR!D20+ULSBoard!D20+SUBoard!D20+LCTCBoard!D20+Online!D20+AE!D20+RR!B20</f>
        <v>0</v>
      </c>
      <c r="E20" s="42">
        <f t="shared" si="5"/>
        <v>0</v>
      </c>
      <c r="F20" s="182">
        <f>D20+B20</f>
        <v>0</v>
      </c>
      <c r="G20" s="47">
        <f>IF(ISBLANK(F20),"  ",IF(F80&gt;0,F20/F80,IF(F20&gt;0,1,0)))</f>
        <v>0</v>
      </c>
      <c r="H20" s="222">
        <f>BOR!H20+ULSBoard!H20+SUBoard!H20+LCTCBoard!H20+Online!H20+AE!H20+RR!H20</f>
        <v>0</v>
      </c>
      <c r="I20" s="45">
        <f t="shared" si="3"/>
        <v>0</v>
      </c>
      <c r="J20" s="169">
        <f>BOR!J20+ULSBoard!J20+SUBoard!J20+LCTCBoard!J20+Online!J20+AE!J20+RR!J20</f>
        <v>0</v>
      </c>
      <c r="K20" s="46">
        <f t="shared" si="4"/>
        <v>0</v>
      </c>
      <c r="L20" s="182">
        <f t="shared" si="1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58">
        <f>BOR!B21+ULSBoard!B21+SUBoard!B21+LCTCBoard!B21+Online!B21+AE!B21+RR!B21</f>
        <v>0</v>
      </c>
      <c r="C21" s="45">
        <f t="shared" si="0"/>
        <v>0</v>
      </c>
      <c r="D21" s="169">
        <f>BOR!D21+ULSBoard!D21+SUBoard!D21+LCTCBoard!D21+Online!D21+AE!D21+RR!B21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222">
        <f>BOR!H21+ULSBoard!H21+SUBoard!H21+LCTCBoard!H21+Online!H21+AE!H21+RR!H21</f>
        <v>0</v>
      </c>
      <c r="I21" s="45">
        <f t="shared" si="3"/>
        <v>0</v>
      </c>
      <c r="J21" s="169">
        <f>BOR!J21+ULSBoard!J21+SUBoard!J21+LCTCBoard!J21+Online!J21+AE!J21+RR!J21</f>
        <v>0</v>
      </c>
      <c r="K21" s="46">
        <f t="shared" si="4"/>
        <v>0</v>
      </c>
      <c r="L21" s="182">
        <f t="shared" si="1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BOR!B22+ULSBoard!B22+SUBoard!B22+LCTCBoard!B22+Online!B22+AE!B22+RR!B22</f>
        <v>0</v>
      </c>
      <c r="C22" s="45">
        <f t="shared" si="0"/>
        <v>0</v>
      </c>
      <c r="D22" s="169">
        <f>BOR!D22+ULSBoard!D22+SUBoard!D22+LCTCBoard!D22+Online!D22+AE!D22+RR!B22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222">
        <f>BOR!H22+ULSBoard!H22+SUBoard!H22+LCTCBoard!H22+Online!H22+AE!H22+RR!H22</f>
        <v>0</v>
      </c>
      <c r="I22" s="45">
        <f t="shared" si="3"/>
        <v>0</v>
      </c>
      <c r="J22" s="169">
        <f>BOR!J22+ULSBoard!J22+SUBoard!J22+LCTCBoard!J22+Online!J22+AE!J22+RR!J22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BOR!B23+ULSBoard!B23+SUBoard!B23+LCTCBoard!B23+Online!B23+AE!B23+RR!B23</f>
        <v>0</v>
      </c>
      <c r="C23" s="45">
        <f t="shared" si="0"/>
        <v>0</v>
      </c>
      <c r="D23" s="169">
        <f>BOR!D23+ULSBoard!D23+SUBoard!D23+LCTCBoard!D23+Online!D23+AE!D23+RR!B23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222">
        <f>BOR!H23+ULSBoard!H23+SUBoard!H23+LCTCBoard!H23+Online!H23+AE!H23+RR!H23</f>
        <v>0</v>
      </c>
      <c r="I23" s="45">
        <f t="shared" si="3"/>
        <v>0</v>
      </c>
      <c r="J23" s="169">
        <f>BOR!J23+ULSBoard!J23+SUBoard!J23+LCTCBoard!J23+Online!J23+AE!J23+RR!J23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BOR!B24+ULSBoard!B24+SUBoard!B24+LCTCBoard!B24+Online!B24+AE!B24+RR!B24</f>
        <v>0</v>
      </c>
      <c r="C24" s="45">
        <f t="shared" si="0"/>
        <v>0</v>
      </c>
      <c r="D24" s="169">
        <f>BOR!D24+ULSBoard!D24+SUBoard!D24+LCTCBoard!D24+Online!D24+AE!D24+RR!B24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222">
        <f>BOR!H24+ULSBoard!H24+SUBoard!H24+LCTCBoard!H24+Online!H24+AE!H24+RR!H24</f>
        <v>0</v>
      </c>
      <c r="I24" s="45">
        <f t="shared" si="3"/>
        <v>0</v>
      </c>
      <c r="J24" s="169">
        <f>BOR!J24+ULSBoard!J24+SUBoard!J24+LCTCBoard!J24+Online!J24+AE!J24+RR!J24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BOR!B25+ULSBoard!B25+SUBoard!B25+LCTCBoard!B25+Online!B25+AE!B25+RR!B25</f>
        <v>0</v>
      </c>
      <c r="C25" s="45">
        <f t="shared" si="0"/>
        <v>0</v>
      </c>
      <c r="D25" s="169">
        <f>BOR!D25+ULSBoard!D25+SUBoard!D25+LCTCBoard!D25+Online!D25+AE!D25+RR!B25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222">
        <f>BOR!H25+ULSBoard!H25+SUBoard!H25+LCTCBoard!H25+Online!H25+AE!H25+RR!H25</f>
        <v>0</v>
      </c>
      <c r="I25" s="45">
        <f t="shared" si="3"/>
        <v>0</v>
      </c>
      <c r="J25" s="169">
        <f>BOR!J25+ULSBoard!J25+SUBoard!J25+LCTCBoard!J25+Online!J25+AE!J25+RR!J25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BOR!B26+ULSBoard!B26+SUBoard!B26+LCTCBoard!B26+Online!B26+AE!B26+RR!B26</f>
        <v>0</v>
      </c>
      <c r="C26" s="45">
        <f t="shared" si="0"/>
        <v>0</v>
      </c>
      <c r="D26" s="169">
        <f>BOR!D26+ULSBoard!D26+SUBoard!D26+LCTCBoard!D26+Online!D26+AE!D26+RR!B26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222">
        <f>BOR!H26+ULSBoard!H26+SUBoard!H26+LCTCBoard!H26+Online!H26+AE!H26+RR!H26</f>
        <v>0</v>
      </c>
      <c r="I26" s="45">
        <f t="shared" si="3"/>
        <v>0</v>
      </c>
      <c r="J26" s="169">
        <f>BOR!J26+ULSBoard!J26+SUBoard!J26+LCTCBoard!J26+Online!J26+AE!J26+RR!J26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BOR!B27+ULSBoard!B27+SUBoard!B27+LCTCBoard!B27+Online!B27+AE!B27+RR!B27</f>
        <v>20143626</v>
      </c>
      <c r="C27" s="45">
        <f t="shared" si="0"/>
        <v>1</v>
      </c>
      <c r="D27" s="169">
        <f>BOR!D27+ULSBoard!D27+SUBoard!D27+LCTCBoard!D27+Online!D27+AE!D27+RR!B27</f>
        <v>0</v>
      </c>
      <c r="E27" s="42">
        <f t="shared" si="5"/>
        <v>0</v>
      </c>
      <c r="F27" s="182">
        <f t="shared" si="2"/>
        <v>20143626</v>
      </c>
      <c r="G27" s="47">
        <f>IF(ISBLANK(F27),"  ",IF(F80&gt;0,F27/F80,IF(F27&gt;0,1,0)))</f>
        <v>0.164830502076939</v>
      </c>
      <c r="H27" s="222">
        <f>BOR!H27+ULSBoard!H27+SUBoard!H27+LCTCBoard!H27+Online!H27+AE!H27+RR!H27</f>
        <v>22220000</v>
      </c>
      <c r="I27" s="45">
        <f t="shared" si="3"/>
        <v>1</v>
      </c>
      <c r="J27" s="169">
        <f>BOR!J27+ULSBoard!J27+SUBoard!J27+LCTCBoard!J27+Online!J27+AE!J27+RR!J27</f>
        <v>0</v>
      </c>
      <c r="K27" s="46">
        <f t="shared" si="4"/>
        <v>0</v>
      </c>
      <c r="L27" s="182">
        <f t="shared" si="1"/>
        <v>22220000</v>
      </c>
      <c r="M27" s="47">
        <f>IF(ISBLANK(L27),"  ",IF(L80&gt;0,L27/L80,IF(L27&gt;0,1,0)))</f>
        <v>0.17031046578886458</v>
      </c>
      <c r="N27" s="24"/>
    </row>
    <row r="28" spans="1:14" ht="15" customHeight="1" x14ac:dyDescent="0.2">
      <c r="A28" s="53" t="s">
        <v>27</v>
      </c>
      <c r="B28" s="158">
        <f>BOR!B28+ULSBoard!B28+SUBoard!B28+LCTCBoard!B28+Online!B28+AE!B28+RR!B28</f>
        <v>17374</v>
      </c>
      <c r="C28" s="45">
        <f t="shared" si="0"/>
        <v>1</v>
      </c>
      <c r="D28" s="169">
        <f>BOR!D28+ULSBoard!D28+SUBoard!D28+LCTCBoard!D28+Online!D28+AE!D28+RR!B28</f>
        <v>0</v>
      </c>
      <c r="E28" s="42">
        <f t="shared" si="5"/>
        <v>0</v>
      </c>
      <c r="F28" s="182">
        <f t="shared" si="2"/>
        <v>17374</v>
      </c>
      <c r="G28" s="47">
        <f>IF(ISBLANK(F28),"  ",IF(F80&gt;0,F28/F80,IF(F28&gt;0,1,0)))</f>
        <v>1.4216731104344066E-4</v>
      </c>
      <c r="H28" s="222">
        <f>BOR!H28+ULSBoard!H28+SUBoard!H28+LCTCBoard!H28+Online!H28+AE!H28+RR!H28</f>
        <v>200000</v>
      </c>
      <c r="I28" s="45">
        <f t="shared" si="3"/>
        <v>1</v>
      </c>
      <c r="J28" s="169">
        <f>BOR!J28+ULSBoard!J28+SUBoard!J28+LCTCBoard!J28+Online!J28+AE!J28+RR!J28</f>
        <v>0</v>
      </c>
      <c r="K28" s="46">
        <f t="shared" si="4"/>
        <v>0</v>
      </c>
      <c r="L28" s="182">
        <f t="shared" si="1"/>
        <v>200000</v>
      </c>
      <c r="M28" s="47">
        <f>IF(ISBLANK(L28),"  ",IF(L80&gt;0,L28/L80,IF(L28&gt;0,1,0)))</f>
        <v>1.5329474868484663E-3</v>
      </c>
      <c r="N28" s="24"/>
    </row>
    <row r="29" spans="1:14" ht="15" customHeight="1" x14ac:dyDescent="0.2">
      <c r="A29" s="53" t="s">
        <v>28</v>
      </c>
      <c r="B29" s="158">
        <f>BOR!B29+ULSBoard!B29+SUBoard!B29+LCTCBoard!B29+Online!B29+AE!B29+RR!B29</f>
        <v>10000000</v>
      </c>
      <c r="C29" s="45">
        <f t="shared" si="0"/>
        <v>0.5</v>
      </c>
      <c r="D29" s="169">
        <f>BOR!D29+ULSBoard!D29+SUBoard!D29+LCTCBoard!D29+Online!D29+AE!D29+RR!B29</f>
        <v>10000000</v>
      </c>
      <c r="E29" s="42">
        <f t="shared" si="5"/>
        <v>0.5</v>
      </c>
      <c r="F29" s="182">
        <f t="shared" si="2"/>
        <v>20000000</v>
      </c>
      <c r="G29" s="47">
        <f>IF(ISBLANK(F29),"  ",IF(F80&gt;0,F29/F80,IF(F29&gt;0,1,0)))</f>
        <v>0.16365524466840181</v>
      </c>
      <c r="H29" s="222">
        <f>BOR!H29+ULSBoard!H29+SUBoard!H29+LCTCBoard!H29+Online!H29+AE!H29+RR!H29</f>
        <v>10000000</v>
      </c>
      <c r="I29" s="45">
        <f t="shared" si="3"/>
        <v>1</v>
      </c>
      <c r="J29" s="169">
        <f>BOR!J29+ULSBoard!J29+SUBoard!J29+LCTCBoard!J29+Online!J29+AE!J29+RR!J29</f>
        <v>0</v>
      </c>
      <c r="K29" s="46">
        <f t="shared" si="4"/>
        <v>0</v>
      </c>
      <c r="L29" s="182">
        <f t="shared" si="1"/>
        <v>10000000</v>
      </c>
      <c r="M29" s="47">
        <f>IF(ISBLANK(L29),"  ",IF(L80&gt;0,L29/L80,IF(L29&gt;0,1,0)))</f>
        <v>7.6647374342423302E-2</v>
      </c>
      <c r="N29" s="24"/>
    </row>
    <row r="30" spans="1:14" ht="15" customHeight="1" x14ac:dyDescent="0.2">
      <c r="A30" s="53" t="s">
        <v>29</v>
      </c>
      <c r="B30" s="158">
        <f>BOR!B30+ULSBoard!B30+SUBoard!B30+LCTCBoard!B30+Online!B30+AE!B30+RR!B30</f>
        <v>0</v>
      </c>
      <c r="C30" s="45">
        <f t="shared" si="0"/>
        <v>0</v>
      </c>
      <c r="D30" s="169">
        <f>BOR!D30+ULSBoard!D30+SUBoard!D30+LCTCBoard!D30+Online!D30+AE!D30+RR!B30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222">
        <f>BOR!H30+ULSBoard!H30+SUBoard!H30+LCTCBoard!H30+Online!H30+AE!H30+RR!H30</f>
        <v>0</v>
      </c>
      <c r="I30" s="45">
        <f t="shared" si="3"/>
        <v>0</v>
      </c>
      <c r="J30" s="169">
        <f>BOR!J30+ULSBoard!J30+SUBoard!J30+LCTCBoard!J30+Online!J30+AE!J30+RR!J30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BOR!B31+ULSBoard!B31+SUBoard!B31+LCTCBoard!B31+Online!B31+AE!B31+RR!B31</f>
        <v>0</v>
      </c>
      <c r="C31" s="45">
        <f t="shared" si="0"/>
        <v>0</v>
      </c>
      <c r="D31" s="169">
        <f>BOR!D31+ULSBoard!D31+SUBoard!D31+LCTCBoard!D31+Online!D31+AE!D31+RR!B31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222">
        <f>BOR!H31+ULSBoard!H31+SUBoard!H31+LCTCBoard!H31+Online!H31+AE!H31+RR!H31</f>
        <v>0</v>
      </c>
      <c r="I31" s="45">
        <f t="shared" si="3"/>
        <v>0</v>
      </c>
      <c r="J31" s="169">
        <f>BOR!J31+ULSBoard!J31+SUBoard!J31+LCTCBoard!J31+Online!J31+AE!J31+RR!J31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BOR!B32+ULSBoard!B32+SUBoard!B32+LCTCBoard!B32+Online!B32+AE!B32+RR!B32</f>
        <v>0</v>
      </c>
      <c r="C32" s="45">
        <f t="shared" si="0"/>
        <v>0</v>
      </c>
      <c r="D32" s="169">
        <f>BOR!D32+ULSBoard!D32+SUBoard!D32+LCTCBoard!D32+Online!D32+AE!D32+RR!B32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222">
        <f>BOR!H32+ULSBoard!H32+SUBoard!H32+LCTCBoard!H32+Online!H32+AE!H32+RR!H32</f>
        <v>0</v>
      </c>
      <c r="I32" s="45">
        <f t="shared" si="3"/>
        <v>0</v>
      </c>
      <c r="J32" s="169">
        <f>BOR!J32+ULSBoard!J32+SUBoard!J32+LCTCBoard!J32+Online!J32+AE!J32+RR!J32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BOR!B33+ULSBoard!B33+SUBoard!B33+LCTCBoard!B33+Online!B33+AE!B33+RR!B33</f>
        <v>200000</v>
      </c>
      <c r="C33" s="45">
        <f>IF(ISBLANK(B33),"  ",IF(F33&gt;0,B33/F33,IF(B33&gt;0,1,0)))</f>
        <v>1</v>
      </c>
      <c r="D33" s="169">
        <f>BOR!D33+ULSBoard!D33+SUBoard!D33+LCTCBoard!D33+Online!D33+AE!D33+RR!B33</f>
        <v>0</v>
      </c>
      <c r="E33" s="42">
        <f>IF(ISBLANK(D33),"  ",IF(F33&gt;0,D33/F33,IF(D33&gt;0,1,0)))</f>
        <v>0</v>
      </c>
      <c r="F33" s="182">
        <f t="shared" si="2"/>
        <v>200000</v>
      </c>
      <c r="G33" s="47">
        <f>IF(ISBLANK(F33),"  ",IF(F80&gt;0,F33/F80,IF(F33&gt;0,1,0)))</f>
        <v>1.636552446684018E-3</v>
      </c>
      <c r="H33" s="222">
        <f>BOR!H33+ULSBoard!H33+SUBoard!H33+LCTCBoard!H33+Online!H33+AE!H33+RR!H33</f>
        <v>200000</v>
      </c>
      <c r="I33" s="45">
        <f>IF(ISBLANK(H33),"  ",IF(L33&gt;0,H33/L33,IF(H33&gt;0,1,0)))</f>
        <v>1</v>
      </c>
      <c r="J33" s="169">
        <f>BOR!J33+ULSBoard!J33+SUBoard!J33+LCTCBoard!J33+Online!J33+AE!J33+RR!J33</f>
        <v>0</v>
      </c>
      <c r="K33" s="46">
        <f>IF(ISBLANK(J33),"  ",IF(L33&gt;0,J33/L33,IF(J33&gt;0,1,0)))</f>
        <v>0</v>
      </c>
      <c r="L33" s="182">
        <f t="shared" si="1"/>
        <v>200000</v>
      </c>
      <c r="M33" s="47">
        <f>IF(ISBLANK(L33),"  ",IF(L80&gt;0,L33/L80,IF(L33&gt;0,1,0)))</f>
        <v>1.5329474868484663E-3</v>
      </c>
      <c r="N33" s="24"/>
    </row>
    <row r="34" spans="1:14" ht="15" customHeight="1" x14ac:dyDescent="0.2">
      <c r="A34" s="53" t="s">
        <v>32</v>
      </c>
      <c r="B34" s="158">
        <f>BOR!B34+ULSBoard!B34+SUBoard!B34+LCTCBoard!B34+Online!B34+AE!B34+RR!B34</f>
        <v>0</v>
      </c>
      <c r="C34" s="45">
        <f t="shared" si="0"/>
        <v>0</v>
      </c>
      <c r="D34" s="169">
        <f>BOR!D34+ULSBoard!D34+SUBoard!D34+LCTCBoard!D34+Online!D34+AE!D34+RR!B34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222">
        <f>BOR!H34+ULSBoard!H34+SUBoard!H34+LCTCBoard!H34+Online!H34+AE!H34+RR!H34</f>
        <v>0</v>
      </c>
      <c r="I34" s="45">
        <f t="shared" si="3"/>
        <v>0</v>
      </c>
      <c r="J34" s="169">
        <f>BOR!J34+ULSBoard!J34+SUBoard!J34+LCTCBoard!J34+Online!J34+AE!J34+RR!J34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BOR!B35+ULSBoard!B35+SUBoard!B35+LCTCBoard!B35+Online!B35+AE!B35+RR!B35</f>
        <v>0</v>
      </c>
      <c r="C35" s="45">
        <f t="shared" ref="C35:C36" si="6">IF(ISBLANK(B35),"  ",IF(F35&gt;0,B35/F35,IF(B35&gt;0,1,0)))</f>
        <v>0</v>
      </c>
      <c r="D35" s="169">
        <f>BOR!D35+ULSBoard!D35+SUBoard!D35+LCTCBoard!D35+Online!D35+AE!D35+RR!B35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222">
        <f>BOR!H35+ULSBoard!H35+SUBoard!H35+LCTCBoard!H35+Online!H35+AE!H35+RR!H35</f>
        <v>0</v>
      </c>
      <c r="I35" s="45">
        <f t="shared" ref="I35" si="9">IF(ISBLANK(H35),"  ",IF(L35&gt;0,H35/L35,IF(H35&gt;0,1,0)))</f>
        <v>0</v>
      </c>
      <c r="J35" s="169">
        <f>BOR!J35+ULSBoard!J35+SUBoard!J35+LCTCBoard!J35+Online!J35+AE!J35+RR!J35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BOR!B36+ULSBoard!B36+SUBoard!B36+LCTCBoard!B36+Online!B36+AE!B36+RR!B36</f>
        <v>0</v>
      </c>
      <c r="C36" s="45">
        <f t="shared" si="6"/>
        <v>0</v>
      </c>
      <c r="D36" s="169">
        <f>BOR!D36+ULSBoard!D36+SUBoard!D36+LCTCBoard!D36+Online!D36+AE!D36+RR!B36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222">
        <f>BOR!H36+ULSBoard!H36+SUBoard!H36+LCTCBoard!H36+Online!H36+AE!H36+RR!H36</f>
        <v>0</v>
      </c>
      <c r="I36" s="45">
        <f t="shared" ref="I36" si="13">IF(ISBLANK(H36),"  ",IF(L36&gt;0,H36/L36,IF(H36&gt;0,1,0)))</f>
        <v>0</v>
      </c>
      <c r="J36" s="169">
        <f>BOR!J36+ULSBoard!J36+SUBoard!J36+LCTCBoard!J36+Online!J36+AE!J36+RR!J36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BOR!B37+ULSBoard!B37+SUBoard!B37+LCTCBoard!B37+Online!B37+AE!B37+RR!B37</f>
        <v>0</v>
      </c>
      <c r="C37" s="45">
        <f t="shared" ref="C37" si="16">IF(ISBLANK(B37),"  ",IF(F37&gt;0,B37/F37,IF(B37&gt;0,1,0)))</f>
        <v>0</v>
      </c>
      <c r="D37" s="169">
        <f>BOR!D37+ULSBoard!D37+SUBoard!D37+LCTCBoard!D37+Online!D37+AE!D37+RR!B37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222">
        <f>BOR!H37+ULSBoard!H37+SUBoard!H37+LCTCBoard!H37+Online!H37+AE!H37+RR!H37</f>
        <v>1000000</v>
      </c>
      <c r="I37" s="45">
        <f t="shared" ref="I37" si="19">IF(ISBLANK(H37),"  ",IF(L37&gt;0,H37/L37,IF(H37&gt;0,1,0)))</f>
        <v>1</v>
      </c>
      <c r="J37" s="169">
        <f>BOR!J37+ULSBoard!J37+SUBoard!J37+LCTCBoard!J37+Online!J37+AE!J37+RR!J37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1000000</v>
      </c>
      <c r="M37" s="47">
        <f>IF(ISBLANK(L37),"  ",IF(L83&gt;0,L37/L83,IF(L37&gt;0,1,0)))</f>
        <v>1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>
        <f>BOR!D38+ULSBoard!D38+SUBoard!D38+LCTCBoard!D38+Online!D38+AE!D38+RR!B38</f>
        <v>0</v>
      </c>
      <c r="E38" s="57" t="s">
        <v>4</v>
      </c>
      <c r="F38" s="182"/>
      <c r="G38" s="58" t="s">
        <v>4</v>
      </c>
      <c r="H38" s="223"/>
      <c r="I38" s="56" t="s">
        <v>4</v>
      </c>
      <c r="J38" s="170">
        <f>BOR!J38+ULSBoard!J38+SUBoard!J38+LCTCBoard!J38+Online!J38+AE!J38+RR!J38</f>
        <v>0</v>
      </c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BOR!B39+ULSBoard!B39+SUBoard!B39+LCTCBoard!B39+Online!B39+AE!B39+RR!B39</f>
        <v>0</v>
      </c>
      <c r="C39" s="41">
        <f t="shared" si="0"/>
        <v>0</v>
      </c>
      <c r="D39" s="169">
        <f>BOR!D39+ULSBoard!D39+SUBoard!D39+LCTCBoard!D39+Online!D39+AE!D39+RR!B39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222">
        <f>BOR!H39+ULSBoard!H39+SUBoard!H39+LCTCBoard!H39+Online!H39+AE!H39+RR!H39</f>
        <v>0</v>
      </c>
      <c r="I39" s="41">
        <f>IF(ISBLANK(H39),"  ",IF(L39&gt;0,H39/L39,IF(H39&gt;0,1,0)))</f>
        <v>0</v>
      </c>
      <c r="J39" s="169">
        <f>BOR!J39+ULSBoard!J39+SUBoard!J39+LCTCBoard!J39+Online!J39+AE!J39+RR!J39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24"/>
      <c r="C40" s="56"/>
      <c r="D40" s="175"/>
      <c r="E40" s="57"/>
      <c r="F40" s="182"/>
      <c r="G40" s="58"/>
      <c r="H40" s="223"/>
      <c r="I40" s="56"/>
      <c r="J40" s="170">
        <f>BOR!J40+ULSBoard!J40+SUBoard!J40+LCTCBoard!J40+Online!J40+AE!J40+RR!J40</f>
        <v>0</v>
      </c>
      <c r="K40" s="57"/>
      <c r="L40" s="182"/>
      <c r="M40" s="58"/>
      <c r="N40" s="24"/>
    </row>
    <row r="41" spans="1:14" ht="15" customHeight="1" x14ac:dyDescent="0.2">
      <c r="A41" s="51" t="s">
        <v>34</v>
      </c>
      <c r="B41" s="158">
        <f>BOR!B41+ULSBoard!B41+SUBoard!B41+LCTCBoard!B41+Online!B41+AE!B41+RR!B41</f>
        <v>0</v>
      </c>
      <c r="C41" s="41">
        <f t="shared" si="0"/>
        <v>0</v>
      </c>
      <c r="D41" s="169">
        <f>BOR!D41+ULSBoard!D41+SUBoard!D41+LCTCBoard!D41+Online!D41+AE!D41+RR!B41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222">
        <f>BOR!H41+ULSBoard!H41+SUBoard!H41+LCTCBoard!H41+Online!H41+AE!H41+RR!H41</f>
        <v>0</v>
      </c>
      <c r="I41" s="41">
        <f>IF(ISBLANK(H41),"  ",IF(L41&gt;0,H41/L41,IF(H41&gt;0,1,0)))</f>
        <v>0</v>
      </c>
      <c r="J41" s="169">
        <f>BOR!J41+ULSBoard!J41+SUBoard!J41+LCTCBoard!J41+Online!J41+AE!J41+RR!J41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58">
        <f>BOR!B42+ULSBoard!B42+SUBoard!B42+LCTCBoard!B42+Online!B42+AE!B42+RR!B42</f>
        <v>0</v>
      </c>
      <c r="C42" s="45">
        <f t="shared" si="0"/>
        <v>0</v>
      </c>
      <c r="D42" s="169">
        <f>BOR!D42+ULSBoard!D42+SUBoard!D42+LCTCBoard!D42+Online!D42+AE!D42+RR!B42</f>
        <v>0</v>
      </c>
      <c r="E42" s="42">
        <f>IF(ISBLANK(D42),"  ",IF(F42&gt;0,D42/F42,IF(D42&gt;0,1,0)))</f>
        <v>0</v>
      </c>
      <c r="F42" s="182">
        <f t="shared" si="2"/>
        <v>0</v>
      </c>
      <c r="G42" s="47">
        <f>IF(ISBLANK(F42),"  ",IF(F80&gt;0,F42/F80,IF(F42&gt;0,1,0)))</f>
        <v>0</v>
      </c>
      <c r="H42" s="222">
        <f>BOR!H42+ULSBoard!H42+SUBoard!H42+LCTCBoard!H42+Online!H42+AE!H42+RR!H42</f>
        <v>0</v>
      </c>
      <c r="I42" s="45">
        <f>IF(ISBLANK(H42),"  ",IF(L42&gt;0,H42/L42,IF(H42&gt;0,1,0)))</f>
        <v>0</v>
      </c>
      <c r="J42" s="169">
        <f>BOR!J42+ULSBoard!J42+SUBoard!J42+LCTCBoard!J42+Online!J42+AE!J42+RR!J42</f>
        <v>0</v>
      </c>
      <c r="K42" s="46">
        <f>IF(ISBLANK(J42),"  ",IF(L42&gt;0,J42/L42,IF(J42&gt;0,1,0)))</f>
        <v>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58">
        <f>BOR!B43+ULSBoard!B43+SUBoard!B43+LCTCBoard!B43+Online!B43+AE!B43+RR!B43</f>
        <v>60741949</v>
      </c>
      <c r="C43" s="69">
        <f t="shared" si="0"/>
        <v>0.85864115787932282</v>
      </c>
      <c r="D43" s="169">
        <f>BOR!D43+ULSBoard!D43+SUBoard!D43+LCTCBoard!D43+Online!D43+AE!D43+RR!B43</f>
        <v>10000000</v>
      </c>
      <c r="E43" s="60">
        <f>IF(ISBLANK(D43),"  ",IF(F43&gt;0,D43/F43,IF(D43&gt;0,1,0)))</f>
        <v>0.14135884212067723</v>
      </c>
      <c r="F43" s="161">
        <f>SUM(F13:F15,F39,F41:F42)</f>
        <v>70741949</v>
      </c>
      <c r="G43" s="61">
        <f>IF(ISBLANK(F43),"  ",IF(F80&gt;0,F43/F80,IF(F43&gt;0,1,0)))</f>
        <v>0.57886454859573011</v>
      </c>
      <c r="H43" s="222">
        <f>BOR!H43+ULSBoard!H43+SUBoard!H43+LCTCBoard!H43+Online!H43+AE!H43+RR!H43</f>
        <v>71540129</v>
      </c>
      <c r="I43" s="69">
        <f>IF(ISBLANK(H43),"  ",IF(L43&gt;0,H43/L43,IF(H43&gt;0,1,0)))</f>
        <v>1</v>
      </c>
      <c r="J43" s="169">
        <f>BOR!J43+ULSBoard!J43+SUBoard!J43+LCTCBoard!J43+Online!J43+AE!J43+RR!J43</f>
        <v>0</v>
      </c>
      <c r="K43" s="62">
        <f>IF(ISBLANK(J43),"  ",IF(L43&gt;0,J43/L43,IF(J43&gt;0,1,0)))</f>
        <v>0</v>
      </c>
      <c r="L43" s="161">
        <f>SUM(L13:L15,L39,L41:L42)</f>
        <v>71540129</v>
      </c>
      <c r="M43" s="61">
        <f>IF(ISBLANK(L43),"  ",IF(L80&gt;0,L43/L80,IF(L43&gt;0,1,0)))</f>
        <v>0.54833630479682538</v>
      </c>
      <c r="N43" s="63"/>
    </row>
    <row r="44" spans="1:14" ht="15" customHeight="1" x14ac:dyDescent="0.25">
      <c r="A44" s="65" t="s">
        <v>38</v>
      </c>
      <c r="B44" s="159">
        <f>BOR!B44+ULSBoard!B44+SUBoard!B44+LCTCBoard!B44+Online!B44+AE!B44+RR!B44</f>
        <v>0</v>
      </c>
      <c r="C44" s="56" t="s">
        <v>4</v>
      </c>
      <c r="D44" s="170">
        <f>BOR!D44+ULSBoard!D44+SUBoard!D44+LCTCBoard!D44+Online!D44+AE!D44+RR!B44</f>
        <v>0</v>
      </c>
      <c r="E44" s="57" t="s">
        <v>4</v>
      </c>
      <c r="F44" s="182"/>
      <c r="G44" s="58" t="s">
        <v>4</v>
      </c>
      <c r="H44" s="159">
        <f>BOR!H44+ULSBoard!H44+SUBoard!H44+LCTCBoard!H44+Online!H44+AE!H44+RR!H44</f>
        <v>0</v>
      </c>
      <c r="I44" s="56" t="s">
        <v>4</v>
      </c>
      <c r="J44" s="170">
        <f>BOR!J44+ULSBoard!J44+SUBoard!J44+LCTCBoard!J44+Online!J44+AE!J44+RR!J44</f>
        <v>0</v>
      </c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BOR!B45+ULSBoard!B45+SUBoard!B45+LCTCBoard!B45+Online!B45+AE!B45+RR!B45</f>
        <v>0</v>
      </c>
      <c r="C45" s="41">
        <f t="shared" si="0"/>
        <v>0</v>
      </c>
      <c r="D45" s="169">
        <f>BOR!D45+ULSBoard!D45+SUBoard!D45+LCTCBoard!D45+Online!D45+AE!D45+RR!B45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222">
        <f>BOR!H45+ULSBoard!H45+SUBoard!H45+LCTCBoard!H45+Online!H45+AE!H45+RR!H45</f>
        <v>0</v>
      </c>
      <c r="I45" s="41">
        <f t="shared" ref="I45:I52" si="23">IF(ISBLANK(H45),"  ",IF(L45&gt;0,H45/L45,IF(H45&gt;0,1,0)))</f>
        <v>0</v>
      </c>
      <c r="J45" s="169">
        <f>BOR!J45+ULSBoard!J45+SUBoard!J45+LCTCBoard!J45+Online!J45+AE!J45+RR!J45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BOR!B46+ULSBoard!B46+SUBoard!B46+LCTCBoard!B46+Online!B46+AE!B46+RR!B46</f>
        <v>0</v>
      </c>
      <c r="C46" s="45">
        <f t="shared" si="0"/>
        <v>0</v>
      </c>
      <c r="D46" s="169">
        <f>BOR!D46+ULSBoard!D46+SUBoard!D46+LCTCBoard!D46+Online!D46+AE!D46+RR!B46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222">
        <f>BOR!H46+ULSBoard!H46+SUBoard!H46+LCTCBoard!H46+Online!H46+AE!H46+RR!H46</f>
        <v>0</v>
      </c>
      <c r="I46" s="45">
        <f t="shared" si="23"/>
        <v>0</v>
      </c>
      <c r="J46" s="169">
        <f>BOR!J46+ULSBoard!J46+SUBoard!J46+LCTCBoard!J46+Online!J46+AE!J46+RR!J46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BOR!B47+ULSBoard!B47+SUBoard!B47+LCTCBoard!B47+Online!B47+AE!B47+RR!B47</f>
        <v>0</v>
      </c>
      <c r="C47" s="45">
        <f t="shared" si="0"/>
        <v>0</v>
      </c>
      <c r="D47" s="169">
        <f>BOR!D47+ULSBoard!D47+SUBoard!D47+LCTCBoard!D47+Online!D47+AE!D47+RR!B47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222">
        <f>BOR!H47+ULSBoard!H47+SUBoard!H47+LCTCBoard!H47+Online!H47+AE!H47+RR!H47</f>
        <v>0</v>
      </c>
      <c r="I47" s="45">
        <f t="shared" si="23"/>
        <v>0</v>
      </c>
      <c r="J47" s="169">
        <f>BOR!J47+ULSBoard!J47+SUBoard!J47+LCTCBoard!J47+Online!J47+AE!J47+RR!J47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BOR!B48+ULSBoard!B48+SUBoard!B48+LCTCBoard!B48+Online!B48+AE!B48+RR!B48</f>
        <v>0</v>
      </c>
      <c r="C48" s="45">
        <f t="shared" si="0"/>
        <v>0</v>
      </c>
      <c r="D48" s="169">
        <f>BOR!D48+ULSBoard!D48+SUBoard!D48+LCTCBoard!D48+Online!D48+AE!D48+RR!B48</f>
        <v>0</v>
      </c>
      <c r="E48" s="46">
        <f t="shared" si="22"/>
        <v>0</v>
      </c>
      <c r="F48" s="183">
        <f>D48+B48</f>
        <v>0</v>
      </c>
      <c r="G48" s="47">
        <f>IF(ISBLANK(F48),"  ",IF(D80&gt;0,F48/D80,IF(F48&gt;0,1,0)))</f>
        <v>0</v>
      </c>
      <c r="H48" s="222">
        <f>BOR!H48+ULSBoard!H48+SUBoard!H48+LCTCBoard!H48+Online!H48+AE!H48+RR!H48</f>
        <v>0</v>
      </c>
      <c r="I48" s="45">
        <f t="shared" si="23"/>
        <v>0</v>
      </c>
      <c r="J48" s="169">
        <f>BOR!J48+ULSBoard!J48+SUBoard!J48+LCTCBoard!J48+Online!J48+AE!J48+RR!J48</f>
        <v>0</v>
      </c>
      <c r="K48" s="46">
        <f t="shared" si="24"/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58">
        <f>BOR!B49+ULSBoard!B49+SUBoard!B49+LCTCBoard!B49+Online!B49+AE!B49+RR!B49</f>
        <v>6926885</v>
      </c>
      <c r="C49" s="45">
        <f t="shared" si="0"/>
        <v>1</v>
      </c>
      <c r="D49" s="169">
        <f>BOR!D49+ULSBoard!D49+SUBoard!D49+LCTCBoard!D49+Online!D49+AE!D49+RR!B49</f>
        <v>0</v>
      </c>
      <c r="E49" s="46">
        <f t="shared" si="22"/>
        <v>0</v>
      </c>
      <c r="F49" s="183">
        <f>D49+B49</f>
        <v>6926885</v>
      </c>
      <c r="G49" s="47">
        <f>IF(ISBLANK(F49),"  ",IF(F80&gt;0,F49/F80,IF(F49&gt;0,1,0)))</f>
        <v>5.668105297324412E-2</v>
      </c>
      <c r="H49" s="222">
        <f>BOR!H49+ULSBoard!H49+SUBoard!H49+LCTCBoard!H49+Online!H49+AE!H49+RR!H49</f>
        <v>10026704</v>
      </c>
      <c r="I49" s="45">
        <f t="shared" si="23"/>
        <v>1</v>
      </c>
      <c r="J49" s="169">
        <f>BOR!J49+ULSBoard!J49+SUBoard!J49+LCTCBoard!J49+Online!J49+AE!J49+RR!J49</f>
        <v>0</v>
      </c>
      <c r="K49" s="46">
        <f t="shared" si="24"/>
        <v>0</v>
      </c>
      <c r="L49" s="183">
        <f>J49+H49</f>
        <v>10026704</v>
      </c>
      <c r="M49" s="47">
        <f>IF(ISBLANK(L49),"  ",IF(L80&gt;0,L49/L80,IF(L49&gt;0,1,0)))</f>
        <v>7.6852053490867323E-2</v>
      </c>
      <c r="N49" s="24"/>
    </row>
    <row r="50" spans="1:14" s="64" customFormat="1" ht="15" customHeight="1" x14ac:dyDescent="0.25">
      <c r="A50" s="65" t="s">
        <v>44</v>
      </c>
      <c r="B50" s="158">
        <f>BOR!B50+ULSBoard!B50+SUBoard!B50+LCTCBoard!B50+Online!B50+AE!B50+RR!B50</f>
        <v>6926885</v>
      </c>
      <c r="C50" s="69">
        <f t="shared" si="0"/>
        <v>1</v>
      </c>
      <c r="D50" s="169">
        <f>BOR!D50+ULSBoard!D50+SUBoard!D50+LCTCBoard!D50+Online!D50+AE!D50+RR!B50</f>
        <v>0</v>
      </c>
      <c r="E50" s="62">
        <f t="shared" si="22"/>
        <v>0</v>
      </c>
      <c r="F50" s="184">
        <f>F49+F48+F47+F46+F45</f>
        <v>6926885</v>
      </c>
      <c r="G50" s="61">
        <f>IF(ISBLANK(F50),"  ",IF(F80&gt;0,F50/F80,IF(F50&gt;0,1,0)))</f>
        <v>5.668105297324412E-2</v>
      </c>
      <c r="H50" s="225">
        <f>BOR!H50+ULSBoard!H50+SUBoard!H50+LCTCBoard!H50+Online!H50+AE!H50+RR!H50</f>
        <v>10026704</v>
      </c>
      <c r="I50" s="69">
        <f t="shared" si="23"/>
        <v>1</v>
      </c>
      <c r="J50" s="169">
        <f>BOR!J50+ULSBoard!J50+SUBoard!J50+LCTCBoard!J50+Online!J50+AE!J50+RR!J50</f>
        <v>0</v>
      </c>
      <c r="K50" s="62">
        <f t="shared" si="24"/>
        <v>0</v>
      </c>
      <c r="L50" s="184">
        <f>L49+L48+L47+L46+L45</f>
        <v>10026704</v>
      </c>
      <c r="M50" s="61">
        <f>IF(ISBLANK(L50),"  ",IF(L80&gt;0,L50/L80,IF(L50&gt;0,1,0)))</f>
        <v>7.6852053490867323E-2</v>
      </c>
      <c r="N50" s="63"/>
    </row>
    <row r="51" spans="1:14" s="64" customFormat="1" ht="15" customHeight="1" x14ac:dyDescent="0.25">
      <c r="A51" s="151" t="s">
        <v>181</v>
      </c>
      <c r="B51" s="158">
        <f>BOR!B51+ULSBoard!B51+SUBoard!B51+LCTCBoard!B51+Online!B51+AE!B51+RR!B51</f>
        <v>0</v>
      </c>
      <c r="C51" s="69">
        <f t="shared" ref="C51" si="25">IF(ISBLANK(B51),"  ",IF(F51&gt;0,B51/F51,IF(B51&gt;0,1,0)))</f>
        <v>0</v>
      </c>
      <c r="D51" s="169">
        <f>BOR!D51+ULSBoard!D51+SUBoard!D51+LCTCBoard!D51+Online!D51+AE!D51+RR!B51</f>
        <v>3237500</v>
      </c>
      <c r="E51" s="62">
        <f t="shared" ref="E51" si="26">IF(ISBLANK(D51),"  ",IF(F51&gt;0,D51/F51,IF(D51&gt;0,1,0)))</f>
        <v>1</v>
      </c>
      <c r="F51" s="185">
        <f>D51+B51</f>
        <v>3237500</v>
      </c>
      <c r="G51" s="61">
        <f>IF(ISBLANK(F51),"  ",IF(F79&gt;0,F51/F79,IF(F51&gt;0,1,0)))</f>
        <v>1</v>
      </c>
      <c r="H51" s="222">
        <f>BOR!H51+ULSBoard!H51+SUBoard!H51+LCTCBoard!H51+Online!H51+AE!H51+RR!H51</f>
        <v>0</v>
      </c>
      <c r="I51" s="69">
        <f t="shared" ref="I51" si="27">IF(ISBLANK(H51),"  ",IF(L51&gt;0,H51/L51,IF(H51&gt;0,1,0)))</f>
        <v>0</v>
      </c>
      <c r="J51" s="169">
        <f>BOR!J51+ULSBoard!J51+SUBoard!J51+LCTCBoard!J51+Online!J51+AE!J51+RR!J51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58">
        <f>BOR!B52+ULSBoard!B52+SUBoard!B52+LCTCBoard!B52+Online!B52+AE!B52+RR!B52</f>
        <v>0</v>
      </c>
      <c r="C52" s="69">
        <f t="shared" si="0"/>
        <v>0</v>
      </c>
      <c r="D52" s="169">
        <f>BOR!D52+ULSBoard!D52+SUBoard!D52+LCTCBoard!D52+Online!D52+AE!D52+RR!B52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222">
        <f>BOR!H52+ULSBoard!H52+SUBoard!H52+LCTCBoard!H52+Online!H52+AE!H52+RR!H52</f>
        <v>0</v>
      </c>
      <c r="I52" s="69">
        <f t="shared" si="23"/>
        <v>0</v>
      </c>
      <c r="J52" s="169">
        <f>BOR!J52+ULSBoard!J52+SUBoard!J52+LCTCBoard!J52+Online!J52+AE!J52+RR!J52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59">
        <f>BOR!B53+ULSBoard!B53+SUBoard!B53+LCTCBoard!B53+Online!B53+AE!B53+RR!B53</f>
        <v>0</v>
      </c>
      <c r="C53" s="71" t="s">
        <v>4</v>
      </c>
      <c r="D53" s="170">
        <f>BOR!D53+ULSBoard!D53+SUBoard!D53+LCTCBoard!D53+Online!D53+AE!D53+RR!B53</f>
        <v>0</v>
      </c>
      <c r="E53" s="72" t="s">
        <v>4</v>
      </c>
      <c r="F53" s="180"/>
      <c r="G53" s="73" t="s">
        <v>4</v>
      </c>
      <c r="H53" s="159">
        <f>BOR!H53+ULSBoard!H53+SUBoard!H53+LCTCBoard!H53+Online!H53+AE!H53+RR!H53</f>
        <v>0</v>
      </c>
      <c r="I53" s="71" t="s">
        <v>4</v>
      </c>
      <c r="J53" s="170">
        <f>BOR!J53+ULSBoard!J53+SUBoard!J53+LCTCBoard!J53+Online!J53+AE!J53+RR!J53</f>
        <v>0</v>
      </c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BOR!B54+ULSBoard!B54+SUBoard!B54+LCTCBoard!B54+Online!B54+AE!B54+RR!B54</f>
        <v>0</v>
      </c>
      <c r="C54" s="41">
        <f t="shared" si="0"/>
        <v>0</v>
      </c>
      <c r="D54" s="169">
        <f>BOR!D54+ULSBoard!D54+SUBoard!D54+LCTCBoard!D54+Online!D54+AE!D54+RR!B54</f>
        <v>0</v>
      </c>
      <c r="E54" s="42">
        <f t="shared" ref="E54:E71" si="29">IF(ISBLANK(D54),"  ",IF(F54&gt;0,D54/F54,IF(D54&gt;0,1,0)))</f>
        <v>0</v>
      </c>
      <c r="F54" s="186">
        <f t="shared" ref="F54:F59" si="30">D54+B54</f>
        <v>0</v>
      </c>
      <c r="G54" s="43">
        <f>IF(ISBLANK(F54),"  ",IF(F80&gt;0,F54/F80,IF(F54&gt;0,1,0)))</f>
        <v>0</v>
      </c>
      <c r="H54" s="222">
        <f>BOR!H54+ULSBoard!H54+SUBoard!H54+LCTCBoard!H54+Online!H54+AE!H54+RR!H54</f>
        <v>0</v>
      </c>
      <c r="I54" s="41">
        <f t="shared" ref="I54:I71" si="31">IF(ISBLANK(H54),"  ",IF(L54&gt;0,H54/L54,IF(H54&gt;0,1,0)))</f>
        <v>0</v>
      </c>
      <c r="J54" s="169">
        <f>BOR!J54+ULSBoard!J54+SUBoard!J54+LCTCBoard!J54+Online!J54+AE!J54+RR!J54</f>
        <v>0</v>
      </c>
      <c r="K54" s="42">
        <f t="shared" ref="K54:K71" si="32">IF(ISBLANK(J54),"  ",IF(L54&gt;0,J54/L54,IF(J54&gt;0,1,0)))</f>
        <v>0</v>
      </c>
      <c r="L54" s="186">
        <f t="shared" ref="L54:L70" si="33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58">
        <f>BOR!B55+ULSBoard!B55+SUBoard!B55+LCTCBoard!B55+Online!B55+AE!B55+RR!B55</f>
        <v>0</v>
      </c>
      <c r="C55" s="45">
        <f t="shared" si="0"/>
        <v>0</v>
      </c>
      <c r="D55" s="169">
        <f>BOR!D55+ULSBoard!D55+SUBoard!D55+LCTCBoard!D55+Online!D55+AE!D55+RR!B55</f>
        <v>0</v>
      </c>
      <c r="E55" s="46">
        <f t="shared" si="29"/>
        <v>0</v>
      </c>
      <c r="F55" s="187">
        <f t="shared" si="30"/>
        <v>0</v>
      </c>
      <c r="G55" s="47">
        <f>IF(ISBLANK(F55),"  ",IF(F80&gt;0,F55/F80,IF(F55&gt;0,1,0)))</f>
        <v>0</v>
      </c>
      <c r="H55" s="222">
        <f>BOR!H55+ULSBoard!H55+SUBoard!H55+LCTCBoard!H55+Online!H55+AE!H55+RR!H55</f>
        <v>0</v>
      </c>
      <c r="I55" s="45">
        <f t="shared" si="31"/>
        <v>0</v>
      </c>
      <c r="J55" s="169">
        <f>BOR!J55+ULSBoard!J55+SUBoard!J55+LCTCBoard!J55+Online!J55+AE!J55+RR!J55</f>
        <v>0</v>
      </c>
      <c r="K55" s="46">
        <f t="shared" si="32"/>
        <v>0</v>
      </c>
      <c r="L55" s="187">
        <f t="shared" si="33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158">
        <f>BOR!B56+ULSBoard!B56+SUBoard!B56+LCTCBoard!B56+Online!B56+AE!B56+RR!B56</f>
        <v>0</v>
      </c>
      <c r="C56" s="45">
        <f t="shared" si="0"/>
        <v>0</v>
      </c>
      <c r="D56" s="169">
        <f>BOR!D56+ULSBoard!D56+SUBoard!D56+LCTCBoard!D56+Online!D56+AE!D56+RR!B56</f>
        <v>0</v>
      </c>
      <c r="E56" s="46">
        <f t="shared" si="29"/>
        <v>0</v>
      </c>
      <c r="F56" s="221">
        <f t="shared" si="30"/>
        <v>0</v>
      </c>
      <c r="G56" s="47">
        <f>IF(ISBLANK(F56),"  ",IF(F80&gt;0,F56/F80,IF(F56&gt;0,1,0)))</f>
        <v>0</v>
      </c>
      <c r="H56" s="222">
        <f>BOR!H56+ULSBoard!H56+SUBoard!H56+LCTCBoard!H56+Online!H56+AE!H56+RR!H56</f>
        <v>0</v>
      </c>
      <c r="I56" s="45">
        <f t="shared" si="31"/>
        <v>0</v>
      </c>
      <c r="J56" s="169">
        <f>BOR!J56+ULSBoard!J56+SUBoard!J56+LCTCBoard!J56+Online!J56+AE!J56+RR!J56</f>
        <v>0</v>
      </c>
      <c r="K56" s="46">
        <f t="shared" si="32"/>
        <v>0</v>
      </c>
      <c r="L56" s="221">
        <f t="shared" si="33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158">
        <f>BOR!B57+ULSBoard!B57+SUBoard!B57+LCTCBoard!B57+Online!B57+AE!B57+RR!B57</f>
        <v>0</v>
      </c>
      <c r="C57" s="45">
        <f t="shared" si="0"/>
        <v>0</v>
      </c>
      <c r="D57" s="169">
        <f>BOR!D57+ULSBoard!D57+SUBoard!D57+LCTCBoard!D57+Online!D57+AE!D57+RR!B57</f>
        <v>0</v>
      </c>
      <c r="E57" s="46">
        <f t="shared" si="29"/>
        <v>0</v>
      </c>
      <c r="F57" s="221">
        <f t="shared" si="30"/>
        <v>0</v>
      </c>
      <c r="G57" s="47">
        <f>IF(ISBLANK(F57),"  ",IF(F80&gt;0,F57/F80,IF(F57&gt;0,1,0)))</f>
        <v>0</v>
      </c>
      <c r="H57" s="222">
        <f>BOR!H57+ULSBoard!H57+SUBoard!H57+LCTCBoard!H57+Online!H57+AE!H57+RR!H57</f>
        <v>0</v>
      </c>
      <c r="I57" s="45">
        <f t="shared" si="31"/>
        <v>0</v>
      </c>
      <c r="J57" s="169">
        <f>BOR!J57+ULSBoard!J57+SUBoard!J57+LCTCBoard!J57+Online!J57+AE!J57+RR!J57</f>
        <v>0</v>
      </c>
      <c r="K57" s="46">
        <f t="shared" si="32"/>
        <v>0</v>
      </c>
      <c r="L57" s="221">
        <f t="shared" si="33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158">
        <f>BOR!B58+ULSBoard!B58+SUBoard!B58+LCTCBoard!B58+Online!B58+AE!B58+RR!B58</f>
        <v>0</v>
      </c>
      <c r="C58" s="45">
        <f>IF(ISBLANK(B58),"  ",IF(F58&gt;0,B58/F58,IF(B58&gt;0,1,0)))</f>
        <v>0</v>
      </c>
      <c r="D58" s="169">
        <f>BOR!D58+ULSBoard!D58+SUBoard!D58+LCTCBoard!D58+Online!D58+AE!D58+RR!B58</f>
        <v>0</v>
      </c>
      <c r="E58" s="46">
        <f>IF(ISBLANK(D58),"  ",IF(F58&gt;0,D58/F58,IF(D58&gt;0,1,0)))</f>
        <v>0</v>
      </c>
      <c r="F58" s="188">
        <f t="shared" si="30"/>
        <v>0</v>
      </c>
      <c r="G58" s="47">
        <f>IF(ISBLANK(F58),"  ",IF(F80&gt;0,F58/F80,IF(F58&gt;0,1,0)))</f>
        <v>0</v>
      </c>
      <c r="H58" s="222">
        <f>BOR!H58+ULSBoard!H58+SUBoard!H58+LCTCBoard!H58+Online!H58+AE!H58+RR!H58</f>
        <v>0</v>
      </c>
      <c r="I58" s="45">
        <f>IF(ISBLANK(H58),"  ",IF(L58&gt;0,H58/L58,IF(H58&gt;0,1,0)))</f>
        <v>0</v>
      </c>
      <c r="J58" s="169">
        <f>BOR!J58+ULSBoard!J58+SUBoard!J58+LCTCBoard!J58+Online!J58+AE!J58+RR!J58</f>
        <v>0</v>
      </c>
      <c r="K58" s="46">
        <f>IF(ISBLANK(J58),"  ",IF(L58&gt;0,J58/L58,IF(J58&gt;0,1,0)))</f>
        <v>0</v>
      </c>
      <c r="L58" s="188">
        <f t="shared" si="33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58">
        <f>BOR!B59+ULSBoard!B59+SUBoard!B59+LCTCBoard!B59+Online!B59+AE!B59+RR!B59</f>
        <v>0</v>
      </c>
      <c r="C59" s="45">
        <f t="shared" si="0"/>
        <v>0</v>
      </c>
      <c r="D59" s="169">
        <f>BOR!D59+ULSBoard!D59+SUBoard!D59+LCTCBoard!D59+Online!D59+AE!D59+RR!B59</f>
        <v>0</v>
      </c>
      <c r="E59" s="46">
        <f t="shared" si="29"/>
        <v>0</v>
      </c>
      <c r="F59" s="187">
        <f t="shared" si="30"/>
        <v>0</v>
      </c>
      <c r="G59" s="47">
        <f>IF(ISBLANK(F59),"  ",IF(F80&gt;0,F59/F80,IF(F59&gt;0,1,0)))</f>
        <v>0</v>
      </c>
      <c r="H59" s="222">
        <f>BOR!H59+ULSBoard!H59+SUBoard!H59+LCTCBoard!H59+Online!H59+AE!H59+RR!H59</f>
        <v>0</v>
      </c>
      <c r="I59" s="45">
        <f t="shared" si="31"/>
        <v>0</v>
      </c>
      <c r="J59" s="169">
        <f>BOR!J59+ULSBoard!J59+SUBoard!J59+LCTCBoard!J59+Online!J59+AE!J59+RR!J59</f>
        <v>0</v>
      </c>
      <c r="K59" s="46">
        <f t="shared" si="32"/>
        <v>0</v>
      </c>
      <c r="L59" s="187">
        <f t="shared" si="33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158">
        <f>BOR!B60+ULSBoard!B60+SUBoard!B60+LCTCBoard!B60+Online!B60+AE!B60+RR!B60</f>
        <v>0</v>
      </c>
      <c r="C60" s="69">
        <f t="shared" si="0"/>
        <v>0</v>
      </c>
      <c r="D60" s="169">
        <f>BOR!D60+ULSBoard!D60+SUBoard!D60+LCTCBoard!D60+Online!D60+AE!D60+RR!B60</f>
        <v>0</v>
      </c>
      <c r="E60" s="62">
        <f t="shared" si="29"/>
        <v>0</v>
      </c>
      <c r="F60" s="189">
        <f>F59+F57+F56+F55+F54+F58</f>
        <v>0</v>
      </c>
      <c r="G60" s="61">
        <f>IF(ISBLANK(F60),"  ",IF(F80&gt;0,F60/F80,IF(F60&gt;0,1,0)))</f>
        <v>0</v>
      </c>
      <c r="H60" s="222">
        <f>BOR!H60+ULSBoard!H60+SUBoard!H60+LCTCBoard!H60+Online!H60+AE!H60+RR!H60</f>
        <v>0</v>
      </c>
      <c r="I60" s="69">
        <f t="shared" si="31"/>
        <v>0</v>
      </c>
      <c r="J60" s="169">
        <f>BOR!J60+ULSBoard!J60+SUBoard!J60+LCTCBoard!J60+Online!J60+AE!J60+RR!J60</f>
        <v>0</v>
      </c>
      <c r="K60" s="62">
        <f t="shared" si="32"/>
        <v>0</v>
      </c>
      <c r="L60" s="187">
        <f t="shared" si="33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158">
        <f>BOR!B61+ULSBoard!B61+SUBoard!B61+LCTCBoard!B61+Online!B61+AE!B61+RR!B61</f>
        <v>0</v>
      </c>
      <c r="C61" s="45">
        <f t="shared" si="0"/>
        <v>0</v>
      </c>
      <c r="D61" s="169">
        <f>BOR!D61+ULSBoard!D61+SUBoard!D61+LCTCBoard!D61+Online!D61+AE!D61+RR!B61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222">
        <f>BOR!H61+ULSBoard!H61+SUBoard!H61+LCTCBoard!H61+Online!H61+AE!H61+RR!H61</f>
        <v>0</v>
      </c>
      <c r="I61" s="45">
        <f t="shared" si="31"/>
        <v>0</v>
      </c>
      <c r="J61" s="169">
        <f>BOR!J61+ULSBoard!J61+SUBoard!J61+LCTCBoard!J61+Online!J61+AE!J61+RR!J61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BOR!B62+ULSBoard!B62+SUBoard!B62+LCTCBoard!B62+Online!B62+AE!B62+RR!B62</f>
        <v>0</v>
      </c>
      <c r="C62" s="45">
        <f t="shared" si="0"/>
        <v>0</v>
      </c>
      <c r="D62" s="169">
        <f>BOR!D62+ULSBoard!D62+SUBoard!D62+LCTCBoard!D62+Online!D62+AE!D62+RR!B62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222">
        <f>BOR!H62+ULSBoard!H62+SUBoard!H62+LCTCBoard!H62+Online!H62+AE!H62+RR!H62</f>
        <v>0</v>
      </c>
      <c r="I62" s="45">
        <f t="shared" si="31"/>
        <v>0</v>
      </c>
      <c r="J62" s="169">
        <f>BOR!J62+ULSBoard!J62+SUBoard!J62+LCTCBoard!J62+Online!J62+AE!J62+RR!J62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BOR!B63+ULSBoard!B63+SUBoard!B63+LCTCBoard!B63+Online!B63+AE!B63+RR!B63</f>
        <v>0</v>
      </c>
      <c r="C63" s="45">
        <f t="shared" si="0"/>
        <v>0</v>
      </c>
      <c r="D63" s="169">
        <f>BOR!D63+ULSBoard!D63+SUBoard!D63+LCTCBoard!D63+Online!D63+AE!D63+RR!B63</f>
        <v>0</v>
      </c>
      <c r="E63" s="46">
        <f t="shared" si="29"/>
        <v>0</v>
      </c>
      <c r="F63" s="182">
        <f t="shared" si="34"/>
        <v>0</v>
      </c>
      <c r="G63" s="47">
        <f>IF(ISBLANK(F63),"  ",IF(F80&gt;0,F63/F80,IF(F63&gt;0,1,0)))</f>
        <v>0</v>
      </c>
      <c r="H63" s="222">
        <f>BOR!H63+ULSBoard!H63+SUBoard!H63+LCTCBoard!H63+Online!H63+AE!H63+RR!H63</f>
        <v>0</v>
      </c>
      <c r="I63" s="45">
        <f t="shared" si="31"/>
        <v>0</v>
      </c>
      <c r="J63" s="169">
        <f>BOR!J63+ULSBoard!J63+SUBoard!J63+LCTCBoard!J63+Online!J63+AE!J63+RR!J63</f>
        <v>0</v>
      </c>
      <c r="K63" s="46">
        <f t="shared" si="32"/>
        <v>0</v>
      </c>
      <c r="L63" s="182">
        <f t="shared" si="33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58">
        <f>BOR!B64+ULSBoard!B64+SUBoard!B64+LCTCBoard!B64+Online!B64+AE!B64+RR!B64</f>
        <v>0</v>
      </c>
      <c r="C64" s="45">
        <f t="shared" si="0"/>
        <v>0</v>
      </c>
      <c r="D64" s="169">
        <f>BOR!D64+ULSBoard!D64+SUBoard!D64+LCTCBoard!D64+Online!D64+AE!D64+RR!B64</f>
        <v>7492287.3099999959</v>
      </c>
      <c r="E64" s="46">
        <f t="shared" si="29"/>
        <v>1</v>
      </c>
      <c r="F64" s="183">
        <f t="shared" si="34"/>
        <v>7492287.3099999959</v>
      </c>
      <c r="G64" s="47">
        <f>IF(ISBLANK(F64),"  ",IF(F80&gt;0,F64/F80,IF(F64&gt;0,1,0)))</f>
        <v>6.1307605642200565E-2</v>
      </c>
      <c r="H64" s="222">
        <f>BOR!H64+ULSBoard!H64+SUBoard!H64+LCTCBoard!H64+Online!H64+AE!H64+RR!H64</f>
        <v>0</v>
      </c>
      <c r="I64" s="45">
        <f t="shared" si="31"/>
        <v>0</v>
      </c>
      <c r="J64" s="169">
        <f>BOR!J64+ULSBoard!J64+SUBoard!J64+LCTCBoard!J64+Online!J64+AE!J64+RR!J64</f>
        <v>7492287.3099999959</v>
      </c>
      <c r="K64" s="46">
        <f t="shared" si="32"/>
        <v>1</v>
      </c>
      <c r="L64" s="183">
        <f t="shared" si="33"/>
        <v>7492287.3099999959</v>
      </c>
      <c r="M64" s="47">
        <f>IF(ISBLANK(L64),"  ",IF(L80&gt;0,L64/L80,IF(L64&gt;0,1,0)))</f>
        <v>5.7426415013055745E-2</v>
      </c>
      <c r="N64" s="24"/>
    </row>
    <row r="65" spans="1:14" ht="15" customHeight="1" x14ac:dyDescent="0.2">
      <c r="A65" s="76" t="s">
        <v>58</v>
      </c>
      <c r="B65" s="158">
        <f>BOR!B65+ULSBoard!B65+SUBoard!B65+LCTCBoard!B65+Online!B65+AE!B65+RR!B65</f>
        <v>0</v>
      </c>
      <c r="C65" s="45">
        <f t="shared" si="0"/>
        <v>0</v>
      </c>
      <c r="D65" s="169">
        <f>BOR!D65+ULSBoard!D65+SUBoard!D65+LCTCBoard!D65+Online!D65+AE!D65+RR!B65</f>
        <v>0</v>
      </c>
      <c r="E65" s="46">
        <f t="shared" si="29"/>
        <v>0</v>
      </c>
      <c r="F65" s="182">
        <f t="shared" si="34"/>
        <v>0</v>
      </c>
      <c r="G65" s="47">
        <f>IF(ISBLANK(F65),"  ",IF(F80&gt;0,F65/F80,IF(F65&gt;0,1,0)))</f>
        <v>0</v>
      </c>
      <c r="H65" s="222">
        <f>BOR!H65+ULSBoard!H65+SUBoard!H65+LCTCBoard!H65+Online!H65+AE!H65+RR!H65</f>
        <v>0</v>
      </c>
      <c r="I65" s="45">
        <f t="shared" si="31"/>
        <v>0</v>
      </c>
      <c r="J65" s="169">
        <f>BOR!J65+ULSBoard!J65+SUBoard!J65+LCTCBoard!J65+Online!J65+AE!J65+RR!J65</f>
        <v>0</v>
      </c>
      <c r="K65" s="46">
        <f t="shared" si="32"/>
        <v>0</v>
      </c>
      <c r="L65" s="182">
        <f t="shared" si="33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BOR!B66+ULSBoard!B66+SUBoard!B66+LCTCBoard!B66+Online!B66+AE!B66+RR!B66</f>
        <v>0</v>
      </c>
      <c r="C66" s="45">
        <f t="shared" si="0"/>
        <v>0</v>
      </c>
      <c r="D66" s="169">
        <f>BOR!D66+ULSBoard!D66+SUBoard!D66+LCTCBoard!D66+Online!D66+AE!D66+RR!B66</f>
        <v>0</v>
      </c>
      <c r="E66" s="46">
        <f t="shared" si="29"/>
        <v>0</v>
      </c>
      <c r="F66" s="182">
        <f t="shared" si="34"/>
        <v>0</v>
      </c>
      <c r="G66" s="47">
        <f>IF(ISBLANK(F66),"  ",IF(F80&gt;0,F66/F80,IF(F66&gt;0,1,0)))</f>
        <v>0</v>
      </c>
      <c r="H66" s="222">
        <f>BOR!H66+ULSBoard!H66+SUBoard!H66+LCTCBoard!H66+Online!H66+AE!H66+RR!H66</f>
        <v>0</v>
      </c>
      <c r="I66" s="45">
        <f t="shared" si="31"/>
        <v>0</v>
      </c>
      <c r="J66" s="169">
        <f>BOR!J66+ULSBoard!J66+SUBoard!J66+LCTCBoard!J66+Online!J66+AE!J66+RR!J66</f>
        <v>0</v>
      </c>
      <c r="K66" s="46">
        <f t="shared" si="32"/>
        <v>0</v>
      </c>
      <c r="L66" s="182">
        <f t="shared" si="33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58">
        <f>BOR!B67+ULSBoard!B67+SUBoard!B67+LCTCBoard!B67+Online!B67+AE!B67+RR!B67</f>
        <v>0</v>
      </c>
      <c r="C67" s="45">
        <f t="shared" si="0"/>
        <v>0</v>
      </c>
      <c r="D67" s="169">
        <f>BOR!D67+ULSBoard!D67+SUBoard!D67+LCTCBoard!D67+Online!D67+AE!D67+RR!B67</f>
        <v>0</v>
      </c>
      <c r="E67" s="46">
        <f t="shared" si="29"/>
        <v>0</v>
      </c>
      <c r="F67" s="182">
        <f t="shared" si="34"/>
        <v>0</v>
      </c>
      <c r="G67" s="47">
        <f>IF(ISBLANK(F67),"  ",IF(F80&gt;0,F67/F80,IF(F67&gt;0,1,0)))</f>
        <v>0</v>
      </c>
      <c r="H67" s="222">
        <f>BOR!H67+ULSBoard!H67+SUBoard!H67+LCTCBoard!H67+Online!H67+AE!H67+RR!H67</f>
        <v>0</v>
      </c>
      <c r="I67" s="45">
        <f t="shared" si="31"/>
        <v>0</v>
      </c>
      <c r="J67" s="169">
        <f>BOR!J67+ULSBoard!J67+SUBoard!J67+LCTCBoard!J67+Online!J67+AE!J67+RR!J67</f>
        <v>0</v>
      </c>
      <c r="K67" s="46">
        <f t="shared" si="32"/>
        <v>0</v>
      </c>
      <c r="L67" s="182">
        <f t="shared" si="33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58">
        <f>BOR!B68+ULSBoard!B68+SUBoard!B68+LCTCBoard!B68+Online!B68+AE!B68+RR!B68</f>
        <v>0</v>
      </c>
      <c r="C68" s="45">
        <f t="shared" si="0"/>
        <v>0</v>
      </c>
      <c r="D68" s="169">
        <f>BOR!D68+ULSBoard!D68+SUBoard!D68+LCTCBoard!D68+Online!D68+AE!D68+RR!B68</f>
        <v>0</v>
      </c>
      <c r="E68" s="46">
        <f t="shared" si="29"/>
        <v>0</v>
      </c>
      <c r="F68" s="182">
        <f t="shared" si="34"/>
        <v>0</v>
      </c>
      <c r="G68" s="47">
        <f>IF(ISBLANK(F68),"  ",IF(F80&gt;0,F68/F80,IF(F68&gt;0,1,0)))</f>
        <v>0</v>
      </c>
      <c r="H68" s="222">
        <f>BOR!H68+ULSBoard!H68+SUBoard!H68+LCTCBoard!H68+Online!H68+AE!H68+RR!H68</f>
        <v>0</v>
      </c>
      <c r="I68" s="45">
        <f t="shared" si="31"/>
        <v>0</v>
      </c>
      <c r="J68" s="169">
        <f>BOR!J68+ULSBoard!J68+SUBoard!J68+LCTCBoard!J68+Online!J68+AE!J68+RR!J68</f>
        <v>0</v>
      </c>
      <c r="K68" s="46">
        <f t="shared" si="32"/>
        <v>0</v>
      </c>
      <c r="L68" s="182">
        <f t="shared" si="33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58">
        <f>BOR!B69+ULSBoard!B69+SUBoard!B69+LCTCBoard!B69+Online!B69+AE!B69+RR!B69</f>
        <v>0</v>
      </c>
      <c r="C69" s="45">
        <f t="shared" si="0"/>
        <v>0</v>
      </c>
      <c r="D69" s="169">
        <f>BOR!D69+ULSBoard!D69+SUBoard!D69+LCTCBoard!D69+Online!D69+AE!D69+RR!B69</f>
        <v>0</v>
      </c>
      <c r="E69" s="46">
        <f t="shared" si="29"/>
        <v>0</v>
      </c>
      <c r="F69" s="182">
        <f t="shared" si="34"/>
        <v>0</v>
      </c>
      <c r="G69" s="47">
        <f>IF(ISBLANK(F69),"  ",IF(F80&gt;0,F69/F80,IF(F69&gt;0,1,0)))</f>
        <v>0</v>
      </c>
      <c r="H69" s="222">
        <f>BOR!H69+ULSBoard!H69+SUBoard!H69+LCTCBoard!H69+Online!H69+AE!H69+RR!H69</f>
        <v>0</v>
      </c>
      <c r="I69" s="45">
        <f t="shared" si="31"/>
        <v>0</v>
      </c>
      <c r="J69" s="169">
        <f>BOR!J69+ULSBoard!J69+SUBoard!J69+LCTCBoard!J69+Online!J69+AE!J69+RR!J69</f>
        <v>0</v>
      </c>
      <c r="K69" s="46">
        <f t="shared" si="32"/>
        <v>0</v>
      </c>
      <c r="L69" s="182">
        <f t="shared" si="33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58">
        <f>BOR!B70+ULSBoard!B70+SUBoard!B70+LCTCBoard!B70+Online!B70+AE!B70+RR!B70</f>
        <v>4095288</v>
      </c>
      <c r="C70" s="45">
        <f t="shared" si="0"/>
        <v>1</v>
      </c>
      <c r="D70" s="169">
        <f>BOR!D70+ULSBoard!D70+SUBoard!D70+LCTCBoard!D70+Online!D70+AE!D70+RR!B70</f>
        <v>0</v>
      </c>
      <c r="E70" s="46">
        <f t="shared" si="29"/>
        <v>0</v>
      </c>
      <c r="F70" s="182">
        <f t="shared" si="34"/>
        <v>4095288</v>
      </c>
      <c r="G70" s="47">
        <f>IF(ISBLANK(F70),"  ",IF(F80&gt;0,F70/F80,IF(F70&gt;0,1,0)))</f>
        <v>3.3510767981378496E-2</v>
      </c>
      <c r="H70" s="222">
        <f>BOR!H70+ULSBoard!H70+SUBoard!H70+LCTCBoard!H70+Online!H70+AE!H70+RR!H70</f>
        <v>6152799</v>
      </c>
      <c r="I70" s="45">
        <f t="shared" si="31"/>
        <v>1</v>
      </c>
      <c r="J70" s="169">
        <f>BOR!J70+ULSBoard!J70+SUBoard!J70+LCTCBoard!J70+Online!J70+AE!J70+RR!J70</f>
        <v>0</v>
      </c>
      <c r="K70" s="46">
        <f t="shared" si="32"/>
        <v>0</v>
      </c>
      <c r="L70" s="182">
        <f t="shared" si="33"/>
        <v>6152799</v>
      </c>
      <c r="M70" s="47">
        <f>IF(ISBLANK(L70),"  ",IF(L80&gt;0,L70/L80,IF(L70&gt;0,1,0)))</f>
        <v>4.7159588820668778E-2</v>
      </c>
      <c r="N70" s="24"/>
    </row>
    <row r="71" spans="1:14" s="64" customFormat="1" ht="15" customHeight="1" x14ac:dyDescent="0.25">
      <c r="A71" s="78" t="s">
        <v>64</v>
      </c>
      <c r="B71" s="164">
        <f>BOR!B71+ULSBoard!B71+SUBoard!B71+LCTCBoard!B71+Online!B71+AE!B71+RR!B71</f>
        <v>4095288</v>
      </c>
      <c r="C71" s="69">
        <f t="shared" si="0"/>
        <v>0.35342061565423405</v>
      </c>
      <c r="D71" s="174">
        <f>BOR!D71+ULSBoard!D71+SUBoard!D71+LCTCBoard!D71+Online!D71+AE!D71+RR!B71</f>
        <v>7492287.3099999959</v>
      </c>
      <c r="E71" s="62">
        <f t="shared" si="29"/>
        <v>0.64657938434576601</v>
      </c>
      <c r="F71" s="166">
        <f>F70+F69+F68+F67+F66+F65+F64+F63+F62+F61+F60</f>
        <v>11587575.309999995</v>
      </c>
      <c r="G71" s="61">
        <f>IF(ISBLANK(F71),"  ",IF(F80&gt;0,F71/F80,IF(F71&gt;0,1,0)))</f>
        <v>9.4818373623579061E-2</v>
      </c>
      <c r="H71" s="225">
        <f>BOR!H71+ULSBoard!H71+SUBoard!H71+LCTCBoard!H71+Online!H71+AE!H71+RR!H71</f>
        <v>6152799</v>
      </c>
      <c r="I71" s="69">
        <f t="shared" si="31"/>
        <v>0.45091682531101573</v>
      </c>
      <c r="J71" s="174">
        <f>BOR!J71+ULSBoard!J71+SUBoard!J71+LCTCBoard!J71+Online!J71+AE!J71+RR!J71</f>
        <v>7492287.3099999959</v>
      </c>
      <c r="K71" s="62">
        <f t="shared" si="32"/>
        <v>0.54908317468898438</v>
      </c>
      <c r="L71" s="166">
        <f>L70+L69+L68+L67+L66+L65+L64+L63+L62+L61+L60</f>
        <v>13645086.309999995</v>
      </c>
      <c r="M71" s="61">
        <f>IF(ISBLANK(L71),"  ",IF(L80&gt;0,L71/L80,IF(L71&gt;0,1,0)))</f>
        <v>0.10458600383372452</v>
      </c>
      <c r="N71" s="63"/>
    </row>
    <row r="72" spans="1:14" ht="15" customHeight="1" x14ac:dyDescent="0.25">
      <c r="A72" s="13" t="s">
        <v>65</v>
      </c>
      <c r="B72" s="159">
        <f>BOR!B72+ULSBoard!B72+SUBoard!B72+LCTCBoard!B72+Online!B72+AE!B72+RR!B72</f>
        <v>0</v>
      </c>
      <c r="C72" s="56" t="s">
        <v>4</v>
      </c>
      <c r="D72" s="170">
        <f>BOR!D72+ULSBoard!D72+SUBoard!D72+LCTCBoard!D72+Online!D72+AE!D72+RR!B72</f>
        <v>0</v>
      </c>
      <c r="E72" s="57" t="s">
        <v>4</v>
      </c>
      <c r="F72" s="182"/>
      <c r="G72" s="58" t="s">
        <v>4</v>
      </c>
      <c r="H72" s="159">
        <f>BOR!H72+ULSBoard!H72+SUBoard!H72+LCTCBoard!H72+Online!H72+AE!H72+RR!H72</f>
        <v>0</v>
      </c>
      <c r="I72" s="56" t="s">
        <v>4</v>
      </c>
      <c r="J72" s="170">
        <f>BOR!J72+ULSBoard!J72+SUBoard!J72+LCTCBoard!J72+Online!J72+AE!J72+RR!J72</f>
        <v>0</v>
      </c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BOR!B73+ULSBoard!B73+SUBoard!B73+LCTCBoard!B73+Online!B73+AE!B73+RR!B73</f>
        <v>7630832</v>
      </c>
      <c r="C73" s="41">
        <f t="shared" si="0"/>
        <v>1</v>
      </c>
      <c r="D73" s="169">
        <f>BOR!D73+ULSBoard!D73+SUBoard!D73+LCTCBoard!D73+Online!D73+AE!D73+RR!B73</f>
        <v>0</v>
      </c>
      <c r="E73" s="42">
        <f>IF(ISBLANK(D73),"  ",IF(F73&gt;0,D73/F73,IF(D73&gt;0,1,0)))</f>
        <v>0</v>
      </c>
      <c r="F73" s="181">
        <f>D73+B73</f>
        <v>7630832</v>
      </c>
      <c r="G73" s="43">
        <f>IF(ISBLANK(F73),"  ",IF(F80&gt;0,F73/F80,IF(F73&gt;0,1,0)))</f>
        <v>6.2441283899173493E-2</v>
      </c>
      <c r="H73" s="222">
        <f>BOR!H73+ULSBoard!H73+SUBoard!H73+LCTCBoard!H73+Online!H73+AE!H73+RR!H73</f>
        <v>13172314</v>
      </c>
      <c r="I73" s="41">
        <f>IF(ISBLANK(H73),"  ",IF(L73&gt;0,H73/L73,IF(H73&gt;0,1,0)))</f>
        <v>1</v>
      </c>
      <c r="J73" s="169">
        <f>BOR!J73+ULSBoard!J73+SUBoard!J73+LCTCBoard!J73+Online!J73+AE!J73+RR!J73</f>
        <v>0</v>
      </c>
      <c r="K73" s="42">
        <f>IF(ISBLANK(J73),"  ",IF(L73&gt;0,J73/L73,IF(J73&gt;0,1,0)))</f>
        <v>0</v>
      </c>
      <c r="L73" s="181">
        <f>J73+H73</f>
        <v>13172314</v>
      </c>
      <c r="M73" s="43">
        <f>IF(ISBLANK(L73),"  ",IF(L80&gt;0,L73/L80,IF(L73&gt;0,1,0)))</f>
        <v>0.10096232821139434</v>
      </c>
    </row>
    <row r="74" spans="1:14" ht="15" customHeight="1" x14ac:dyDescent="0.2">
      <c r="A74" s="30" t="s">
        <v>67</v>
      </c>
      <c r="B74" s="158">
        <f>BOR!B74+ULSBoard!B74+SUBoard!B74+LCTCBoard!B74+Online!B74+AE!B74+RR!B74</f>
        <v>0</v>
      </c>
      <c r="C74" s="45">
        <f t="shared" si="0"/>
        <v>0</v>
      </c>
      <c r="D74" s="169">
        <f>BOR!D74+ULSBoard!D74+SUBoard!D74+LCTCBoard!D74+Online!D74+AE!D74+RR!B74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222">
        <f>BOR!H74+ULSBoard!H74+SUBoard!H74+LCTCBoard!H74+Online!H74+AE!H74+RR!H74</f>
        <v>0</v>
      </c>
      <c r="I74" s="45">
        <f>IF(ISBLANK(H74),"  ",IF(L74&gt;0,H74/L74,IF(H74&gt;0,1,0)))</f>
        <v>0</v>
      </c>
      <c r="J74" s="169">
        <f>BOR!J74+ULSBoard!J74+SUBoard!J74+LCTCBoard!J74+Online!J74+AE!J74+RR!J74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59">
        <f>BOR!B75+ULSBoard!B75+SUBoard!B75+LCTCBoard!B75+Online!B75+AE!B75+RR!B75</f>
        <v>0</v>
      </c>
      <c r="C75" s="56" t="s">
        <v>4</v>
      </c>
      <c r="D75" s="170">
        <f>BOR!D75+ULSBoard!D75+SUBoard!D75+LCTCBoard!D75+Online!D75+AE!D75+RR!B75</f>
        <v>0</v>
      </c>
      <c r="E75" s="57" t="s">
        <v>4</v>
      </c>
      <c r="F75" s="182"/>
      <c r="G75" s="58" t="s">
        <v>4</v>
      </c>
      <c r="H75" s="159">
        <f>BOR!H75+ULSBoard!H75+SUBoard!H75+LCTCBoard!H75+Online!H75+AE!H75+RR!H75</f>
        <v>0</v>
      </c>
      <c r="I75" s="56" t="s">
        <v>4</v>
      </c>
      <c r="J75" s="170">
        <f>BOR!J75+ULSBoard!J75+SUBoard!J75+LCTCBoard!J75+Online!J75+AE!J75+RR!J75</f>
        <v>0</v>
      </c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BOR!B76+ULSBoard!B76+SUBoard!B76+LCTCBoard!B76+Online!B76+AE!B76+RR!B76</f>
        <v>0</v>
      </c>
      <c r="C76" s="41">
        <f t="shared" si="0"/>
        <v>0</v>
      </c>
      <c r="D76" s="169">
        <f>BOR!D76+ULSBoard!D76+SUBoard!D76+LCTCBoard!D76+Online!D76+AE!D76+RR!B76</f>
        <v>0</v>
      </c>
      <c r="E76" s="42">
        <f>IF(ISBLANK(D76),"  ",IF(F76&gt;0,D76/F76,IF(D76&gt;0,1,0)))</f>
        <v>0</v>
      </c>
      <c r="F76" s="181">
        <f>D76+B76</f>
        <v>0</v>
      </c>
      <c r="G76" s="43">
        <f>IF(ISBLANK(F76),"  ",IF(F80&gt;0,F76/F80,IF(F76&gt;0,1,0)))</f>
        <v>0</v>
      </c>
      <c r="H76" s="222">
        <f>BOR!H76+ULSBoard!H76+SUBoard!H76+LCTCBoard!H76+Online!H76+AE!H76+RR!H76</f>
        <v>0</v>
      </c>
      <c r="I76" s="41">
        <f>IF(ISBLANK(H76),"  ",IF(L76&gt;0,H76/L76,IF(H76&gt;0,1,0)))</f>
        <v>0</v>
      </c>
      <c r="J76" s="169">
        <f>BOR!J76+ULSBoard!J76+SUBoard!J76+LCTCBoard!J76+Online!J76+AE!J76+RR!J76</f>
        <v>0</v>
      </c>
      <c r="K76" s="42">
        <f>IF(ISBLANK(J76),"  ",IF(L76&gt;0,J76/L76,IF(J76&gt;0,1,0)))</f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58">
        <f>BOR!B77+ULSBoard!B77+SUBoard!B77+LCTCBoard!B77+Online!B77+AE!B77+RR!B77</f>
        <v>0</v>
      </c>
      <c r="C77" s="45">
        <f t="shared" si="0"/>
        <v>0</v>
      </c>
      <c r="D77" s="169">
        <f>BOR!D77+ULSBoard!D77+SUBoard!D77+LCTCBoard!D77+Online!D77+AE!D77+RR!B77</f>
        <v>22083380.040000074</v>
      </c>
      <c r="E77" s="46">
        <f>IF(ISBLANK(D77),"  ",IF(F77&gt;0,D77/F77,IF(D77&gt;0,1,0)))</f>
        <v>1</v>
      </c>
      <c r="F77" s="182">
        <f>D77+B77</f>
        <v>22083380.040000074</v>
      </c>
      <c r="G77" s="47">
        <f>IF(ISBLANK(F77),"  ",IF(F80&gt;0,F77/F80,IF(F77&gt;0,1,0)))</f>
        <v>0.18070304817757565</v>
      </c>
      <c r="H77" s="222">
        <f>BOR!H77+ULSBoard!H77+SUBoard!H77+LCTCBoard!H77+Online!H77+AE!H77+RR!H77</f>
        <v>0</v>
      </c>
      <c r="I77" s="45">
        <f>IF(ISBLANK(H77),"  ",IF(L77&gt;0,H77/L77,IF(H77&gt;0,1,0)))</f>
        <v>0</v>
      </c>
      <c r="J77" s="169">
        <f>BOR!J77+ULSBoard!J77+SUBoard!J77+LCTCBoard!J77+Online!J77+AE!J77+RR!J77</f>
        <v>22083380.040000074</v>
      </c>
      <c r="K77" s="46">
        <f>IF(ISBLANK(J77),"  ",IF(L77&gt;0,J77/L77,IF(J77&gt;0,1,0)))</f>
        <v>1</v>
      </c>
      <c r="L77" s="182">
        <f>J77+H77</f>
        <v>22083380.040000074</v>
      </c>
      <c r="M77" s="47">
        <f>IF(ISBLANK(L77),"  ",IF(L80&gt;0,L77/L80,IF(L77&gt;0,1,0)))</f>
        <v>0.16926330966718847</v>
      </c>
    </row>
    <row r="78" spans="1:14" s="64" customFormat="1" ht="15" customHeight="1" x14ac:dyDescent="0.25">
      <c r="A78" s="65" t="s">
        <v>71</v>
      </c>
      <c r="B78" s="177">
        <f>BOR!B78+ULSBoard!B78+SUBoard!B78+LCTCBoard!B78+Online!B78+AE!B78+RR!B78</f>
        <v>7630832</v>
      </c>
      <c r="C78" s="69">
        <f t="shared" si="0"/>
        <v>0.2568074828882449</v>
      </c>
      <c r="D78" s="177">
        <f>BOR!D78+ULSBoard!D78+SUBoard!D78+LCTCBoard!D78+Online!D78+AE!D78+RR!B78</f>
        <v>22083380.040000074</v>
      </c>
      <c r="E78" s="62">
        <f>IF(ISBLANK(D78),"  ",IF(F78&gt;0,D78/F78,IF(D78&gt;0,1,0)))</f>
        <v>0.74319251711175505</v>
      </c>
      <c r="F78" s="191">
        <f>F77+F76+F75+F74+F73</f>
        <v>29714212.040000074</v>
      </c>
      <c r="G78" s="61">
        <f>IF(ISBLANK(F78),"  ",IF(F80&gt;0,F78/F80,IF(F78&gt;0,1,0)))</f>
        <v>0.24314433207674915</v>
      </c>
      <c r="H78" s="177">
        <f>BOR!H78+ULSBoard!H78+SUBoard!H78+LCTCBoard!H78+Online!H78+AE!H78+RR!H78</f>
        <v>13172314</v>
      </c>
      <c r="I78" s="69">
        <f>IF(ISBLANK(H78),"  ",IF(L78&gt;0,H78/L78,IF(H78&gt;0,1,0)))</f>
        <v>0.37362231431481907</v>
      </c>
      <c r="J78" s="177">
        <f>BOR!J78+ULSBoard!J78+SUBoard!J78+LCTCBoard!J78+Online!J78+AE!J78+RR!J78</f>
        <v>22083380.040000074</v>
      </c>
      <c r="K78" s="62">
        <f>IF(ISBLANK(J78),"  ",IF(L78&gt;0,J78/L78,IF(J78&gt;0,1,0)))</f>
        <v>0.62637768568518093</v>
      </c>
      <c r="L78" s="191">
        <f>L77+L76+L75+L74+L73</f>
        <v>35255694.040000074</v>
      </c>
      <c r="M78" s="61">
        <f>IF(ISBLANK(L78),"  ",IF(L80&gt;0,L78/L80,IF(L78&gt;0,1,0)))</f>
        <v>0.27022563787858278</v>
      </c>
    </row>
    <row r="79" spans="1:14" s="64" customFormat="1" ht="15" customHeight="1" x14ac:dyDescent="0.25">
      <c r="A79" s="65" t="s">
        <v>72</v>
      </c>
      <c r="B79" s="174">
        <f>BOR!B79+ULSBoard!B79+SUBoard!B79+LCTCBoard!B79+Online!B79+AE!B79+RR!B79</f>
        <v>0</v>
      </c>
      <c r="C79" s="69">
        <f>IF(ISBLANK(B79),"  ",IF(F79&gt;0,B79/F79,IF(B79&gt;0,1,0)))</f>
        <v>0</v>
      </c>
      <c r="D79" s="174">
        <f>BOR!D79+ULSBoard!D79+SUBoard!D79+LCTCBoard!D79+Online!D79+AE!D79+RR!B79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74">
        <f>BOR!H79+ULSBoard!H79+SUBoard!H79+LCTCBoard!H79+Online!H79+AE!H79+RR!H79</f>
        <v>0</v>
      </c>
      <c r="I79" s="69">
        <f>IF(ISBLANK(H79),"  ",IF(L79&gt;0,H79/L79,IF(H79&gt;0,1,0)))</f>
        <v>0</v>
      </c>
      <c r="J79" s="174">
        <f>BOR!J79+ULSBoard!J79+SUBoard!J79+LCTCBoard!J79+Online!J79+AE!J79+RR!J79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BOR!B80+ULSBoard!B80+SUBoard!B80+LCTCBoard!B80+Online!B80+AE!B80+RR!B80</f>
        <v>79394954</v>
      </c>
      <c r="C80" s="82">
        <f t="shared" si="0"/>
        <v>0.6496700311153254</v>
      </c>
      <c r="D80" s="168">
        <f>BOR!D80+ULSBoard!D80+SUBoard!D80+LCTCBoard!D80+Online!D80+AE!D80+RR!B80</f>
        <v>42813167.350000069</v>
      </c>
      <c r="E80" s="83">
        <f>IF(ISBLANK(D80),"  ",IF(F80&gt;0,D80/F80,IF(D80&gt;0,1,0)))</f>
        <v>0.35032996888467466</v>
      </c>
      <c r="F80" s="168">
        <f>F78+F71+F50+F43+F52+F51+F79</f>
        <v>122208121.35000007</v>
      </c>
      <c r="G80" s="84">
        <f>IF(ISBLANK(F80),"  ",IF(F80&gt;0,F80/F80,IF(F80&gt;0,1,0)))</f>
        <v>1</v>
      </c>
      <c r="H80" s="168">
        <f>BOR!H80+ULSBoard!H80+SUBoard!H80+LCTCBoard!H80+Online!H80+AE!H80+RR!H80</f>
        <v>100891946</v>
      </c>
      <c r="I80" s="82">
        <f>IF(ISBLANK(H80),"  ",IF(L80&gt;0,H80/L80,IF(H80&gt;0,1,0)))</f>
        <v>0.77331027531975582</v>
      </c>
      <c r="J80" s="168">
        <f>BOR!J80+ULSBoard!J80+SUBoard!J80+LCTCBoard!J80+Online!J80+AE!J80+RR!J80</f>
        <v>29575667.350000069</v>
      </c>
      <c r="K80" s="83">
        <f>IF(ISBLANK(J80),"  ",IF(L80&gt;0,J80/L80,IF(J80&gt;0,1,0)))</f>
        <v>0.2266897246802442</v>
      </c>
      <c r="L80" s="168">
        <f>L78+L71+L50+L43+L52+L51+L79</f>
        <v>130467613.35000007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F46" sqref="F46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121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 t="s">
        <v>4</v>
      </c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HSCS!B13+HSCNO!B13+PBRC!B13+LSUAg!B13+SULaw!B13+SUAg!B13</f>
        <v>213243373</v>
      </c>
      <c r="C13" s="41">
        <f t="shared" ref="C13:C80" si="0">IF(ISBLANK(B13),"  ",IF(F13&gt;0,B13/F13,IF(B13&gt;0,1,0)))</f>
        <v>1</v>
      </c>
      <c r="D13" s="169">
        <f>HSCS!D13+HSCNO!D13+PBRC!D13+LSUAg!D13+SULaw!D13+SUAg!D13</f>
        <v>0</v>
      </c>
      <c r="E13" s="42">
        <f>IF(ISBLANK(D13),"  ",IF(F13&gt;0,D13/F13,IF(D13&gt;0,1,0)))</f>
        <v>0</v>
      </c>
      <c r="F13" s="178">
        <f>D13+B13</f>
        <v>213243373</v>
      </c>
      <c r="G13" s="43">
        <f>IF(ISBLANK(F13),"  ",IF(F80&gt;0,F13/F80,IF(F13&gt;0,1,0)))</f>
        <v>0.13733382261378507</v>
      </c>
      <c r="H13" s="158">
        <f>HSCS!H13+HSCNO!H13+PBRC!H13+LSUAg!H13+SULaw!H13+SUAg!H13</f>
        <v>258855419</v>
      </c>
      <c r="I13" s="41">
        <f>IF(ISBLANK(H13),"  ",IF(L13&gt;0,H13/L13,IF(H13&gt;0,1,0)))</f>
        <v>1</v>
      </c>
      <c r="J13" s="169">
        <f>HSCS!J13+HSCNO!J13+PBRC!J13+LSUAg!J13+SULaw!J13+SUAg!J13</f>
        <v>0</v>
      </c>
      <c r="K13" s="42">
        <f>IF(ISBLANK(J13),"  ",IF(L13&gt;0,J13/L13,IF(J13&gt;0,1,0)))</f>
        <v>0</v>
      </c>
      <c r="L13" s="178">
        <f t="shared" ref="L13:L34" si="1">J13+H13</f>
        <v>258855419</v>
      </c>
      <c r="M13" s="44">
        <f>IF(ISBLANK(L13),"  ",IF(L80&gt;0,L13/L80,IF(L13&gt;0,1,0)))</f>
        <v>0.16016220812132967</v>
      </c>
      <c r="N13" s="24"/>
    </row>
    <row r="14" spans="1:17" ht="15" customHeight="1" x14ac:dyDescent="0.2">
      <c r="A14" s="10" t="s">
        <v>13</v>
      </c>
      <c r="B14" s="158">
        <f>HSCS!B14+HSCNO!B14+PBRC!B14+LSUAg!B14+SULaw!B14+SUAg!B14</f>
        <v>0</v>
      </c>
      <c r="C14" s="45">
        <f t="shared" si="0"/>
        <v>0</v>
      </c>
      <c r="D14" s="169">
        <f>HSCS!D14+HSCNO!D14+PBRC!D14+LSUAg!D14+SULaw!D14+SUAg!D14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HSCS!H14+HSCNO!H14+PBRC!H14+LSUAg!H14+SULaw!H14+SUAg!H14</f>
        <v>0</v>
      </c>
      <c r="I14" s="45">
        <f>IF(ISBLANK(H14),"  ",IF(L14&gt;0,H14/L14,IF(H14&gt;0,1,0)))</f>
        <v>0</v>
      </c>
      <c r="J14" s="169">
        <f>HSCS!J14+HSCNO!J14+PBRC!J14+LSUAg!J14+SULaw!J14+SUAg!J14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8">
        <f>HSCS!B15+HSCNO!B15+PBRC!B15+LSUAg!B15+SULaw!B15+SUAg!B15</f>
        <v>16038105</v>
      </c>
      <c r="C15" s="48">
        <f t="shared" si="0"/>
        <v>1</v>
      </c>
      <c r="D15" s="169">
        <f>HSCS!D15+HSCNO!D15+PBRC!D15+LSUAg!D15+SULaw!D15+SUAg!D15</f>
        <v>0</v>
      </c>
      <c r="E15" s="49">
        <f>IF(ISBLANK(D15),"  ",IF(F15&gt;0,D15/F15,IF(D15&gt;0,1,0)))</f>
        <v>0</v>
      </c>
      <c r="F15" s="180">
        <f>D15+B15</f>
        <v>16038105</v>
      </c>
      <c r="G15" s="50">
        <f>IF(ISBLANK(F15),"  ",IF(F80&gt;0,F15/F80,IF(F15&gt;0,1,0)))</f>
        <v>1.032892247081113E-2</v>
      </c>
      <c r="H15" s="158">
        <f>HSCS!H15+HSCNO!H15+PBRC!H15+LSUAg!H15+SULaw!H15+SUAg!H15</f>
        <v>15995128</v>
      </c>
      <c r="I15" s="48">
        <f>IF(ISBLANK(H15),"  ",IF(L15&gt;0,H15/L15,IF(H15&gt;0,1,0)))</f>
        <v>1</v>
      </c>
      <c r="J15" s="169">
        <f>HSCS!J15+HSCNO!J15+PBRC!J15+LSUAg!J15+SULaw!J15+SUAg!J15</f>
        <v>0</v>
      </c>
      <c r="K15" s="49">
        <f>IF(ISBLANK(J15),"  ",IF(L15&gt;0,J15/L15,IF(J15&gt;0,1,0)))</f>
        <v>0</v>
      </c>
      <c r="L15" s="180">
        <f t="shared" si="1"/>
        <v>15995128</v>
      </c>
      <c r="M15" s="50">
        <f>IF(ISBLANK(L15),"  ",IF(L80&gt;0,L15/L80,IF(L15&gt;0,1,0)))</f>
        <v>9.8967022964402667E-3</v>
      </c>
      <c r="N15" s="24"/>
    </row>
    <row r="16" spans="1:17" ht="15" customHeight="1" x14ac:dyDescent="0.2">
      <c r="A16" s="51" t="s">
        <v>15</v>
      </c>
      <c r="B16" s="158">
        <f>HSCS!B16+HSCNO!B16+PBRC!B16+LSUAg!B16+SULaw!B16+SUAg!B16</f>
        <v>0</v>
      </c>
      <c r="C16" s="41">
        <f t="shared" si="0"/>
        <v>0</v>
      </c>
      <c r="D16" s="169">
        <f>HSCS!D16+HSCNO!D16+PBRC!D16+LSUAg!D16+SULaw!D16+SUAg!D16</f>
        <v>0</v>
      </c>
      <c r="E16" s="42">
        <f>IF(ISBLANK(D16),"  ",IF(F16&gt;0,D16/F16,IF(D16&gt;0,1,0)))</f>
        <v>0</v>
      </c>
      <c r="F16" s="181">
        <f t="shared" ref="F16:F42" si="2">D16+B16</f>
        <v>0</v>
      </c>
      <c r="G16" s="43">
        <f>IF(ISBLANK(F16),"  ",IF(F80&gt;0,F16/F80,IF(F16&gt;0,1,0)))</f>
        <v>0</v>
      </c>
      <c r="H16" s="158">
        <f>HSCS!H16+HSCNO!H16+PBRC!H16+LSUAg!H16+SULaw!H16+SUAg!H16</f>
        <v>0</v>
      </c>
      <c r="I16" s="41">
        <f t="shared" ref="I16:I34" si="3">IF(ISBLANK(H16),"  ",IF(L16&gt;0,H16/L16,IF(H16&gt;0,1,0)))</f>
        <v>0</v>
      </c>
      <c r="J16" s="169">
        <f>HSCS!J16+HSCNO!J16+PBRC!J16+LSUAg!J16+SULaw!J16+SUAg!J16</f>
        <v>0</v>
      </c>
      <c r="K16" s="42">
        <f t="shared" ref="K16:K34" si="4">IF(ISBLANK(J16),"  ",IF(L16&gt;0,J16/L16,IF(J16&gt;0,1,0)))</f>
        <v>0</v>
      </c>
      <c r="L16" s="181">
        <f t="shared" si="1"/>
        <v>0</v>
      </c>
      <c r="M16" s="43">
        <f>IF(ISBLANK(L16),"  ",IF(L80&gt;0,L16/L80,IF(L16&gt;0,1,0)))</f>
        <v>0</v>
      </c>
      <c r="N16" s="24"/>
    </row>
    <row r="17" spans="1:14" ht="15" customHeight="1" x14ac:dyDescent="0.2">
      <c r="A17" s="52" t="s">
        <v>16</v>
      </c>
      <c r="B17" s="158">
        <f>HSCS!B17+HSCNO!B17+PBRC!B17+LSUAg!B17+SULaw!B17+SUAg!B17</f>
        <v>8522418</v>
      </c>
      <c r="C17" s="45">
        <f t="shared" si="0"/>
        <v>1</v>
      </c>
      <c r="D17" s="169">
        <f>HSCS!D17+HSCNO!D17+PBRC!D17+LSUAg!D17+SULaw!D17+SUAg!D17</f>
        <v>0</v>
      </c>
      <c r="E17" s="42">
        <f t="shared" ref="E17:E34" si="5">IF(ISBLANK(D17),"  ",IF(F17&gt;0,D17/F17,IF(D17&gt;0,1,0)))</f>
        <v>0</v>
      </c>
      <c r="F17" s="182">
        <f t="shared" si="2"/>
        <v>8522418</v>
      </c>
      <c r="G17" s="47">
        <f>IF(ISBLANK(F17),"  ",IF(F80&gt;0,F17/F80,IF(F17&gt;0,1,0)))</f>
        <v>5.4886406334068299E-3</v>
      </c>
      <c r="H17" s="158">
        <f>HSCS!H17+HSCNO!H17+PBRC!H17+LSUAg!H17+SULaw!H17+SUAg!H17</f>
        <v>8672694</v>
      </c>
      <c r="I17" s="45">
        <f t="shared" si="3"/>
        <v>1</v>
      </c>
      <c r="J17" s="169">
        <f>HSCS!J17+HSCNO!J17+PBRC!J17+LSUAg!J17+SULaw!J17+SUAg!J17</f>
        <v>0</v>
      </c>
      <c r="K17" s="46">
        <f t="shared" si="4"/>
        <v>0</v>
      </c>
      <c r="L17" s="182">
        <f t="shared" si="1"/>
        <v>8672694</v>
      </c>
      <c r="M17" s="47">
        <f>IF(ISBLANK(L17),"  ",IF(L80&gt;0,L17/L80,IF(L17&gt;0,1,0)))</f>
        <v>5.3660758842394834E-3</v>
      </c>
      <c r="N17" s="24"/>
    </row>
    <row r="18" spans="1:14" ht="15" customHeight="1" x14ac:dyDescent="0.2">
      <c r="A18" s="52" t="s">
        <v>17</v>
      </c>
      <c r="B18" s="158">
        <f>HSCS!B18+HSCNO!B18+PBRC!B18+LSUAg!B18+SULaw!B18+SUAg!B18</f>
        <v>6765687</v>
      </c>
      <c r="C18" s="45">
        <f t="shared" si="0"/>
        <v>1</v>
      </c>
      <c r="D18" s="169">
        <f>HSCS!D18+HSCNO!D18+PBRC!D18+LSUAg!D18+SULaw!D18+SUAg!D18</f>
        <v>0</v>
      </c>
      <c r="E18" s="42">
        <f t="shared" si="5"/>
        <v>0</v>
      </c>
      <c r="F18" s="182">
        <f t="shared" si="2"/>
        <v>6765687</v>
      </c>
      <c r="G18" s="47">
        <f>IF(ISBLANK(F18),"  ",IF(F80&gt;0,F18/F80,IF(F18&gt;0,1,0)))</f>
        <v>4.3572639339108168E-3</v>
      </c>
      <c r="H18" s="158">
        <f>HSCS!H18+HSCNO!H18+PBRC!H18+LSUAg!H18+SULaw!H18+SUAg!H18</f>
        <v>6572434</v>
      </c>
      <c r="I18" s="45">
        <f t="shared" si="3"/>
        <v>1</v>
      </c>
      <c r="J18" s="169">
        <f>HSCS!J18+HSCNO!J18+PBRC!J18+LSUAg!J18+SULaw!J18+SUAg!J18</f>
        <v>0</v>
      </c>
      <c r="K18" s="46">
        <f t="shared" si="4"/>
        <v>0</v>
      </c>
      <c r="L18" s="182">
        <f t="shared" si="1"/>
        <v>6572434</v>
      </c>
      <c r="M18" s="47">
        <f>IF(ISBLANK(L18),"  ",IF(L80&gt;0,L18/L80,IF(L18&gt;0,1,0)))</f>
        <v>4.0665771890667016E-3</v>
      </c>
      <c r="N18" s="24"/>
    </row>
    <row r="19" spans="1:14" ht="15" customHeight="1" x14ac:dyDescent="0.2">
      <c r="A19" s="52" t="s">
        <v>18</v>
      </c>
      <c r="B19" s="158">
        <f>HSCS!B19+HSCNO!B19+PBRC!B19+LSUAg!B19+SULaw!B19+SUAg!B19</f>
        <v>0</v>
      </c>
      <c r="C19" s="45">
        <f t="shared" si="0"/>
        <v>0</v>
      </c>
      <c r="D19" s="169">
        <f>HSCS!D19+HSCNO!D19+PBRC!D19+LSUAg!D19+SULaw!D19+SUAg!D19</f>
        <v>0</v>
      </c>
      <c r="E19" s="42">
        <f t="shared" si="5"/>
        <v>0</v>
      </c>
      <c r="F19" s="182">
        <f t="shared" si="2"/>
        <v>0</v>
      </c>
      <c r="G19" s="47">
        <f>IF(ISBLANK(F19),"  ",IF(F80&gt;0,F19/F80,IF(F19&gt;0,1,0)))</f>
        <v>0</v>
      </c>
      <c r="H19" s="158">
        <f>HSCS!H19+HSCNO!H19+PBRC!H19+LSUAg!H19+SULaw!H19+SUAg!H19</f>
        <v>0</v>
      </c>
      <c r="I19" s="45">
        <f t="shared" si="3"/>
        <v>0</v>
      </c>
      <c r="J19" s="169">
        <f>HSCS!J19+HSCNO!J19+PBRC!J19+LSUAg!J19+SULaw!J19+SUAg!J19</f>
        <v>0</v>
      </c>
      <c r="K19" s="46">
        <f t="shared" si="4"/>
        <v>0</v>
      </c>
      <c r="L19" s="182">
        <f t="shared" si="1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58">
        <f>HSCS!B20+HSCNO!B20+PBRC!B20+LSUAg!B20+SULaw!B20+SUAg!B20</f>
        <v>0</v>
      </c>
      <c r="C20" s="45">
        <f t="shared" si="0"/>
        <v>0</v>
      </c>
      <c r="D20" s="169">
        <f>HSCS!D20+HSCNO!D20+PBRC!D20+LSUAg!D20+SULaw!D20+SUAg!D20</f>
        <v>0</v>
      </c>
      <c r="E20" s="42">
        <f t="shared" si="5"/>
        <v>0</v>
      </c>
      <c r="F20" s="182">
        <f>D20+B20</f>
        <v>0</v>
      </c>
      <c r="G20" s="47">
        <f>IF(ISBLANK(F20),"  ",IF(F80&gt;0,F20/F80,IF(F20&gt;0,1,0)))</f>
        <v>0</v>
      </c>
      <c r="H20" s="158">
        <f>HSCS!H20+HSCNO!H20+PBRC!H20+LSUAg!H20+SULaw!H20+SUAg!H20</f>
        <v>0</v>
      </c>
      <c r="I20" s="45">
        <f t="shared" si="3"/>
        <v>0</v>
      </c>
      <c r="J20" s="169">
        <f>HSCS!J20+HSCNO!J20+PBRC!J20+LSUAg!J20+SULaw!J20+SUAg!J20</f>
        <v>0</v>
      </c>
      <c r="K20" s="46">
        <f t="shared" si="4"/>
        <v>0</v>
      </c>
      <c r="L20" s="182">
        <f t="shared" si="1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58">
        <f>HSCS!B21+HSCNO!B21+PBRC!B21+LSUAg!B21+SULaw!B21+SUAg!B21</f>
        <v>0</v>
      </c>
      <c r="C21" s="45">
        <f t="shared" si="0"/>
        <v>0</v>
      </c>
      <c r="D21" s="169">
        <f>HSCS!D21+HSCNO!D21+PBRC!D21+LSUAg!D21+SULaw!D21+SUAg!D21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158">
        <f>HSCS!H21+HSCNO!H21+PBRC!H21+LSUAg!H21+SULaw!H21+SUAg!H21</f>
        <v>0</v>
      </c>
      <c r="I21" s="45">
        <f t="shared" si="3"/>
        <v>0</v>
      </c>
      <c r="J21" s="169">
        <f>HSCS!J21+HSCNO!J21+PBRC!J21+LSUAg!J21+SULaw!J21+SUAg!J21</f>
        <v>0</v>
      </c>
      <c r="K21" s="46">
        <f t="shared" si="4"/>
        <v>0</v>
      </c>
      <c r="L21" s="182">
        <f t="shared" si="1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HSCS!B22+HSCNO!B22+PBRC!B22+LSUAg!B22+SULaw!B22+SUAg!B22</f>
        <v>750000</v>
      </c>
      <c r="C22" s="45">
        <f t="shared" si="0"/>
        <v>1</v>
      </c>
      <c r="D22" s="169">
        <f>HSCS!D22+HSCNO!D22+PBRC!D22+LSUAg!D22+SULaw!D22+SUAg!D22</f>
        <v>0</v>
      </c>
      <c r="E22" s="42">
        <f t="shared" si="5"/>
        <v>0</v>
      </c>
      <c r="F22" s="182">
        <f t="shared" si="2"/>
        <v>750000</v>
      </c>
      <c r="G22" s="47">
        <f>IF(ISBLANK(F22),"  ",IF(F80&gt;0,F22/F80,IF(F22&gt;0,1,0)))</f>
        <v>4.8301790349348302E-4</v>
      </c>
      <c r="H22" s="158">
        <f>HSCS!H22+HSCNO!H22+PBRC!H22+LSUAg!H22+SULaw!H22+SUAg!H22</f>
        <v>750000</v>
      </c>
      <c r="I22" s="45">
        <f t="shared" si="3"/>
        <v>1</v>
      </c>
      <c r="J22" s="169">
        <f>HSCS!J22+HSCNO!J22+PBRC!J22+LSUAg!J22+SULaw!J22+SUAg!J22</f>
        <v>0</v>
      </c>
      <c r="K22" s="46">
        <f t="shared" si="4"/>
        <v>0</v>
      </c>
      <c r="L22" s="182">
        <f t="shared" si="1"/>
        <v>750000</v>
      </c>
      <c r="M22" s="47">
        <f>IF(ISBLANK(L22),"  ",IF(L80&gt;0,L22/L80,IF(L22&gt;0,1,0)))</f>
        <v>4.6404922313408181E-4</v>
      </c>
      <c r="N22" s="24"/>
    </row>
    <row r="23" spans="1:14" ht="15" customHeight="1" x14ac:dyDescent="0.2">
      <c r="A23" s="52" t="s">
        <v>22</v>
      </c>
      <c r="B23" s="158">
        <f>HSCS!B23+HSCNO!B23+PBRC!B23+LSUAg!B23+SULaw!B23+SUAg!B23</f>
        <v>0</v>
      </c>
      <c r="C23" s="45">
        <f t="shared" si="0"/>
        <v>0</v>
      </c>
      <c r="D23" s="169">
        <f>HSCS!D23+HSCNO!D23+PBRC!D23+LSUAg!D23+SULaw!D23+SUAg!D23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158">
        <f>HSCS!H23+HSCNO!H23+PBRC!H23+LSUAg!H23+SULaw!H23+SUAg!H23</f>
        <v>0</v>
      </c>
      <c r="I23" s="45">
        <f t="shared" si="3"/>
        <v>0</v>
      </c>
      <c r="J23" s="169">
        <f>HSCS!J23+HSCNO!J23+PBRC!J23+LSUAg!J23+SULaw!J23+SUAg!J23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HSCS!B24+HSCNO!B24+PBRC!B24+LSUAg!B24+SULaw!B24+SUAg!B24</f>
        <v>0</v>
      </c>
      <c r="C24" s="45">
        <f t="shared" si="0"/>
        <v>0</v>
      </c>
      <c r="D24" s="169">
        <f>HSCS!D24+HSCNO!D24+PBRC!D24+LSUAg!D24+SULaw!D24+SUAg!D24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158">
        <f>HSCS!H24+HSCNO!H24+PBRC!H24+LSUAg!H24+SULaw!H24+SUAg!H24</f>
        <v>0</v>
      </c>
      <c r="I24" s="45">
        <f t="shared" si="3"/>
        <v>0</v>
      </c>
      <c r="J24" s="169">
        <f>HSCS!J24+HSCNO!J24+PBRC!J24+LSUAg!J24+SULaw!J24+SUAg!J24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HSCS!B25+HSCNO!B25+PBRC!B25+LSUAg!B25+SULaw!B25+SUAg!B25</f>
        <v>0</v>
      </c>
      <c r="C25" s="45">
        <f t="shared" si="0"/>
        <v>0</v>
      </c>
      <c r="D25" s="169">
        <f>HSCS!D25+HSCNO!D25+PBRC!D25+LSUAg!D25+SULaw!D25+SUAg!D25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158">
        <f>HSCS!H25+HSCNO!H25+PBRC!H25+LSUAg!H25+SULaw!H25+SUAg!H25</f>
        <v>0</v>
      </c>
      <c r="I25" s="45">
        <f t="shared" si="3"/>
        <v>0</v>
      </c>
      <c r="J25" s="169">
        <f>HSCS!J25+HSCNO!J25+PBRC!J25+LSUAg!J25+SULaw!J25+SUAg!J25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HSCS!B26+HSCNO!B26+PBRC!B26+LSUAg!B26+SULaw!B26+SUAg!B26</f>
        <v>0</v>
      </c>
      <c r="C26" s="45">
        <f t="shared" si="0"/>
        <v>0</v>
      </c>
      <c r="D26" s="169">
        <f>HSCS!D26+HSCNO!D26+PBRC!D26+LSUAg!D26+SULaw!D26+SUAg!D26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HSCS!H26+HSCNO!H26+PBRC!H26+LSUAg!H26+SULaw!H26+SUAg!H26</f>
        <v>0</v>
      </c>
      <c r="I26" s="45">
        <f t="shared" si="3"/>
        <v>0</v>
      </c>
      <c r="J26" s="169">
        <f>HSCS!J26+HSCNO!J26+PBRC!J26+LSUAg!J26+SULaw!J26+SUAg!J26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HSCS!B27+HSCNO!B27+PBRC!B27+LSUAg!B27+SULaw!B27+SUAg!B27</f>
        <v>0</v>
      </c>
      <c r="C27" s="45">
        <f t="shared" si="0"/>
        <v>0</v>
      </c>
      <c r="D27" s="169">
        <f>HSCS!D27+HSCNO!D27+PBRC!D27+LSUAg!D27+SULaw!D27+SUAg!D27</f>
        <v>0</v>
      </c>
      <c r="E27" s="42">
        <f t="shared" si="5"/>
        <v>0</v>
      </c>
      <c r="F27" s="182">
        <f t="shared" si="2"/>
        <v>0</v>
      </c>
      <c r="G27" s="47">
        <f>IF(ISBLANK(F27),"  ",IF(F80&gt;0,F27/F80,IF(F27&gt;0,1,0)))</f>
        <v>0</v>
      </c>
      <c r="H27" s="158">
        <f>HSCS!H27+HSCNO!H27+PBRC!H27+LSUAg!H27+SULaw!H27+SUAg!H27</f>
        <v>0</v>
      </c>
      <c r="I27" s="45">
        <f t="shared" si="3"/>
        <v>0</v>
      </c>
      <c r="J27" s="169">
        <f>HSCS!J27+HSCNO!J27+PBRC!J27+LSUAg!J27+SULaw!J27+SUAg!J27</f>
        <v>0</v>
      </c>
      <c r="K27" s="46">
        <f t="shared" si="4"/>
        <v>0</v>
      </c>
      <c r="L27" s="182">
        <f t="shared" si="1"/>
        <v>0</v>
      </c>
      <c r="M27" s="47">
        <f>IF(ISBLANK(L27),"  ",IF(L80&gt;0,L27/L80,IF(L27&gt;0,1,0)))</f>
        <v>0</v>
      </c>
      <c r="N27" s="24"/>
    </row>
    <row r="28" spans="1:14" ht="15" customHeight="1" x14ac:dyDescent="0.2">
      <c r="A28" s="53" t="s">
        <v>27</v>
      </c>
      <c r="B28" s="158">
        <f>HSCS!B28+HSCNO!B28+PBRC!B28+LSUAg!B28+SULaw!B28+SUAg!B28</f>
        <v>0</v>
      </c>
      <c r="C28" s="45">
        <f t="shared" si="0"/>
        <v>0</v>
      </c>
      <c r="D28" s="169">
        <f>HSCS!D28+HSCNO!D28+PBRC!D28+LSUAg!D28+SULaw!D28+SUAg!D28</f>
        <v>0</v>
      </c>
      <c r="E28" s="42">
        <f t="shared" si="5"/>
        <v>0</v>
      </c>
      <c r="F28" s="182">
        <f t="shared" si="2"/>
        <v>0</v>
      </c>
      <c r="G28" s="47">
        <f>IF(ISBLANK(F28),"  ",IF(F80&gt;0,F28/F80,IF(F28&gt;0,1,0)))</f>
        <v>0</v>
      </c>
      <c r="H28" s="158">
        <f>HSCS!H28+HSCNO!H28+PBRC!H28+LSUAg!H28+SULaw!H28+SUAg!H28</f>
        <v>0</v>
      </c>
      <c r="I28" s="45">
        <f t="shared" si="3"/>
        <v>0</v>
      </c>
      <c r="J28" s="169">
        <f>HSCS!J28+HSCNO!J28+PBRC!J28+LSUAg!J28+SULaw!J28+SUAg!J28</f>
        <v>0</v>
      </c>
      <c r="K28" s="46">
        <f t="shared" si="4"/>
        <v>0</v>
      </c>
      <c r="L28" s="182">
        <f t="shared" si="1"/>
        <v>0</v>
      </c>
      <c r="M28" s="47">
        <f>IF(ISBLANK(L28),"  ",IF(L80&gt;0,L28/L80,IF(L28&gt;0,1,0)))</f>
        <v>0</v>
      </c>
      <c r="N28" s="24"/>
    </row>
    <row r="29" spans="1:14" ht="15" customHeight="1" x14ac:dyDescent="0.2">
      <c r="A29" s="53" t="s">
        <v>28</v>
      </c>
      <c r="B29" s="158">
        <f>HSCS!B29+HSCNO!B29+PBRC!B29+LSUAg!B29+SULaw!B29+SUAg!B29</f>
        <v>0</v>
      </c>
      <c r="C29" s="45">
        <f t="shared" si="0"/>
        <v>0</v>
      </c>
      <c r="D29" s="169">
        <f>HSCS!D29+HSCNO!D29+PBRC!D29+LSUAg!D29+SULaw!D29+SUAg!D29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HSCS!H29+HSCNO!H29+PBRC!H29+LSUAg!H29+SULaw!H29+SUAg!H29</f>
        <v>0</v>
      </c>
      <c r="I29" s="45">
        <f t="shared" si="3"/>
        <v>0</v>
      </c>
      <c r="J29" s="169">
        <f>HSCS!J29+HSCNO!J29+PBRC!J29+LSUAg!J29+SULaw!J29+SUAg!J29</f>
        <v>0</v>
      </c>
      <c r="K29" s="46">
        <f t="shared" si="4"/>
        <v>0</v>
      </c>
      <c r="L29" s="182">
        <f t="shared" si="1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HSCS!B30+HSCNO!B30+PBRC!B30+LSUAg!B30+SULaw!B30+SUAg!B30</f>
        <v>0</v>
      </c>
      <c r="C30" s="45">
        <f t="shared" si="0"/>
        <v>0</v>
      </c>
      <c r="D30" s="169">
        <f>HSCS!D30+HSCNO!D30+PBRC!D30+LSUAg!D30+SULaw!D30+SUAg!D30</f>
        <v>0</v>
      </c>
      <c r="E30" s="42">
        <f>IF(ISBLANK(D30),"  ",IF(F30&gt;0,D30/F30,IF(D30&gt;0,1,0)))</f>
        <v>0</v>
      </c>
      <c r="F30" s="182">
        <f t="shared" si="2"/>
        <v>0</v>
      </c>
      <c r="G30" s="47">
        <f>IF(ISBLANK(F30),"  ",IF(F80&gt;0,F30/F80,IF(F30&gt;0,1,0)))</f>
        <v>0</v>
      </c>
      <c r="H30" s="158">
        <f>HSCS!H30+HSCNO!H30+PBRC!H30+LSUAg!H30+SULaw!H30+SUAg!H30</f>
        <v>0</v>
      </c>
      <c r="I30" s="45">
        <f t="shared" si="3"/>
        <v>0</v>
      </c>
      <c r="J30" s="169">
        <f>HSCS!J30+HSCNO!J30+PBRC!J30+LSUAg!J30+SULaw!J30+SUAg!J30</f>
        <v>0</v>
      </c>
      <c r="K30" s="46">
        <f>IF(ISBLANK(J30),"  ",IF(L30&gt;0,J30/L30,IF(J30&gt;0,1,0)))</f>
        <v>0</v>
      </c>
      <c r="L30" s="182">
        <f t="shared" si="1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58">
        <f>HSCS!B31+HSCNO!B31+PBRC!B31+LSUAg!B31+SULaw!B31+SUAg!B31</f>
        <v>0</v>
      </c>
      <c r="C31" s="45">
        <f t="shared" si="0"/>
        <v>0</v>
      </c>
      <c r="D31" s="169">
        <f>HSCS!D31+HSCNO!D31+PBRC!D31+LSUAg!D31+SULaw!D31+SUAg!D31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HSCS!H31+HSCNO!H31+PBRC!H31+LSUAg!H31+SULaw!H31+SUAg!H31</f>
        <v>0</v>
      </c>
      <c r="I31" s="45">
        <f t="shared" si="3"/>
        <v>0</v>
      </c>
      <c r="J31" s="169">
        <f>HSCS!J31+HSCNO!J31+PBRC!J31+LSUAg!J31+SULaw!J31+SUAg!J31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HSCS!B32+HSCNO!B32+PBRC!B32+LSUAg!B32+SULaw!B32+SUAg!B32</f>
        <v>0</v>
      </c>
      <c r="C32" s="45">
        <f t="shared" si="0"/>
        <v>0</v>
      </c>
      <c r="D32" s="169">
        <f>HSCS!D32+HSCNO!D32+PBRC!D32+LSUAg!D32+SULaw!D32+SUAg!D32</f>
        <v>0</v>
      </c>
      <c r="E32" s="42">
        <f>IF(ISBLANK(D32),"  ",IF(F32&gt;0,D32/F32,IF(D32&gt;0,1,0)))</f>
        <v>0</v>
      </c>
      <c r="F32" s="182">
        <f t="shared" si="2"/>
        <v>0</v>
      </c>
      <c r="G32" s="47">
        <f>IF(ISBLANK(F32),"  ",IF(F80&gt;0,F32/F80,IF(F32&gt;0,1,0)))</f>
        <v>0</v>
      </c>
      <c r="H32" s="158">
        <f>HSCS!H32+HSCNO!H32+PBRC!H32+LSUAg!H32+SULaw!H32+SUAg!H32</f>
        <v>0</v>
      </c>
      <c r="I32" s="45">
        <f t="shared" si="3"/>
        <v>0</v>
      </c>
      <c r="J32" s="169">
        <f>HSCS!J32+HSCNO!J32+PBRC!J32+LSUAg!J32+SULaw!J32+SUAg!J32</f>
        <v>0</v>
      </c>
      <c r="K32" s="46">
        <f>IF(ISBLANK(J32),"  ",IF(L32&gt;0,J32/L32,IF(J32&gt;0,1,0)))</f>
        <v>0</v>
      </c>
      <c r="L32" s="182">
        <f t="shared" si="1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58">
        <f>HSCS!B33+HSCNO!B33+PBRC!B33+LSUAg!B33+SULaw!B33+SUAg!B33</f>
        <v>0</v>
      </c>
      <c r="C33" s="45">
        <f>IF(ISBLANK(B33),"  ",IF(F33&gt;0,B33/F33,IF(B33&gt;0,1,0)))</f>
        <v>0</v>
      </c>
      <c r="D33" s="169">
        <f>HSCS!D33+HSCNO!D33+PBRC!D33+LSUAg!D33+SULaw!D33+SUAg!D33</f>
        <v>0</v>
      </c>
      <c r="E33" s="42">
        <f>IF(ISBLANK(D33),"  ",IF(F33&gt;0,D33/F33,IF(D33&gt;0,1,0)))</f>
        <v>0</v>
      </c>
      <c r="F33" s="182">
        <f t="shared" si="2"/>
        <v>0</v>
      </c>
      <c r="G33" s="47">
        <f>IF(ISBLANK(F33),"  ",IF(F80&gt;0,F33/F80,IF(F33&gt;0,1,0)))</f>
        <v>0</v>
      </c>
      <c r="H33" s="158">
        <f>HSCS!H33+HSCNO!H33+PBRC!H33+LSUAg!H33+SULaw!H33+SUAg!H33</f>
        <v>0</v>
      </c>
      <c r="I33" s="45">
        <f>IF(ISBLANK(H33),"  ",IF(L33&gt;0,H33/L33,IF(H33&gt;0,1,0)))</f>
        <v>0</v>
      </c>
      <c r="J33" s="169">
        <f>HSCS!J33+HSCNO!J33+PBRC!J33+LSUAg!J33+SULaw!J33+SUAg!J33</f>
        <v>0</v>
      </c>
      <c r="K33" s="46">
        <f>IF(ISBLANK(J33),"  ",IF(L33&gt;0,J33/L33,IF(J33&gt;0,1,0)))</f>
        <v>0</v>
      </c>
      <c r="L33" s="182">
        <f t="shared" si="1"/>
        <v>0</v>
      </c>
      <c r="M33" s="47">
        <f>IF(ISBLANK(L33),"  ",IF(L80&gt;0,L33/L80,IF(L33&gt;0,1,0)))</f>
        <v>0</v>
      </c>
      <c r="N33" s="24"/>
    </row>
    <row r="34" spans="1:14" ht="15" customHeight="1" x14ac:dyDescent="0.2">
      <c r="A34" s="53" t="s">
        <v>32</v>
      </c>
      <c r="B34" s="158">
        <f>HSCS!B34+HSCNO!B34+PBRC!B34+LSUAg!B34+SULaw!B34+SUAg!B34</f>
        <v>0</v>
      </c>
      <c r="C34" s="45">
        <f t="shared" si="0"/>
        <v>0</v>
      </c>
      <c r="D34" s="169">
        <f>HSCS!D34+HSCNO!D34+PBRC!D34+LSUAg!D34+SULaw!D34+SUAg!D34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HSCS!H34+HSCNO!H34+PBRC!H34+LSUAg!H34+SULaw!H34+SUAg!H34</f>
        <v>0</v>
      </c>
      <c r="I34" s="45">
        <f t="shared" si="3"/>
        <v>0</v>
      </c>
      <c r="J34" s="169">
        <f>HSCS!J34+HSCNO!J34+PBRC!J34+LSUAg!J34+SULaw!J34+SUAg!J34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HSCS!B35+HSCNO!B35+PBRC!B35+LSUAg!B35+SULaw!B35+SUAg!B35</f>
        <v>0</v>
      </c>
      <c r="C35" s="45">
        <f t="shared" ref="C35:C36" si="6">IF(ISBLANK(B35),"  ",IF(F35&gt;0,B35/F35,IF(B35&gt;0,1,0)))</f>
        <v>0</v>
      </c>
      <c r="D35" s="169">
        <f>HSCS!D35+HSCNO!D35+PBRC!D35+LSUAg!D35+SULaw!D35+SUAg!D35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158">
        <f>HSCS!H35+HSCNO!H35+PBRC!H35+LSUAg!H35+SULaw!H35+SUAg!H35</f>
        <v>0</v>
      </c>
      <c r="I35" s="45">
        <f t="shared" ref="I35" si="9">IF(ISBLANK(H35),"  ",IF(L35&gt;0,H35/L35,IF(H35&gt;0,1,0)))</f>
        <v>0</v>
      </c>
      <c r="J35" s="169">
        <f>HSCS!J35+HSCNO!J35+PBRC!J35+LSUAg!J35+SULaw!J35+SUAg!J35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HSCS!B36+HSCNO!B36+PBRC!B36+LSUAg!B36+SULaw!B36+SUAg!B36</f>
        <v>200000</v>
      </c>
      <c r="C36" s="45">
        <f t="shared" si="6"/>
        <v>1</v>
      </c>
      <c r="D36" s="169">
        <f>HSCS!D36+HSCNO!D36+PBRC!D36+LSUAg!D36+SULaw!D36+SUAg!D36</f>
        <v>0</v>
      </c>
      <c r="E36" s="42">
        <f t="shared" si="7"/>
        <v>0</v>
      </c>
      <c r="F36" s="182">
        <f t="shared" ref="F36" si="12">D36+B36</f>
        <v>200000</v>
      </c>
      <c r="G36" s="47">
        <f>IF(ISBLANK(F36),"  ",IF(F82&gt;0,F36/F82,IF(F36&gt;0,1,0)))</f>
        <v>1</v>
      </c>
      <c r="H36" s="158">
        <f>HSCS!H36+HSCNO!H36+PBRC!H36+LSUAg!H36+SULaw!H36+SUAg!H36</f>
        <v>200000</v>
      </c>
      <c r="I36" s="45">
        <f t="shared" ref="I36" si="13">IF(ISBLANK(H36),"  ",IF(L36&gt;0,H36/L36,IF(H36&gt;0,1,0)))</f>
        <v>1</v>
      </c>
      <c r="J36" s="169">
        <f>HSCS!J36+HSCNO!J36+PBRC!J36+LSUAg!J36+SULaw!J36+SUAg!J36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200000</v>
      </c>
      <c r="M36" s="47">
        <f>IF(ISBLANK(L36),"  ",IF(L82&gt;0,L36/L82,IF(L36&gt;0,1,0)))</f>
        <v>1</v>
      </c>
      <c r="N36" s="24"/>
    </row>
    <row r="37" spans="1:14" ht="15" customHeight="1" x14ac:dyDescent="0.2">
      <c r="A37" s="150" t="s">
        <v>192</v>
      </c>
      <c r="B37" s="158">
        <f>HSCS!B37+HSCNO!B37+PBRC!B37+LSUAg!B37+SULaw!B37+SUAg!B37</f>
        <v>0</v>
      </c>
      <c r="C37" s="45">
        <f t="shared" ref="C37" si="16">IF(ISBLANK(B37),"  ",IF(F37&gt;0,B37/F37,IF(B37&gt;0,1,0)))</f>
        <v>0</v>
      </c>
      <c r="D37" s="169">
        <f>HSCS!D37+HSCNO!D37+PBRC!D37+LSUAg!D37+SULaw!D37+SUAg!D37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HSCS!H37+HSCNO!H37+PBRC!H37+LSUAg!H37+SULaw!H37+SUAg!H37</f>
        <v>0</v>
      </c>
      <c r="I37" s="45">
        <f t="shared" ref="I37" si="19">IF(ISBLANK(H37),"  ",IF(L37&gt;0,H37/L37,IF(H37&gt;0,1,0)))</f>
        <v>0</v>
      </c>
      <c r="J37" s="169">
        <f>HSCS!J37+HSCNO!J37+PBRC!J37+LSUAg!J37+SULaw!J37+SUAg!J37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0</v>
      </c>
      <c r="M37" s="47">
        <f>IF(ISBLANK(L37),"  ",IF(L83&gt;0,L37/L83,IF(L37&gt;0,1,0)))</f>
        <v>0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/>
      <c r="E38" s="57" t="s">
        <v>4</v>
      </c>
      <c r="F38" s="182"/>
      <c r="G38" s="58" t="s">
        <v>4</v>
      </c>
      <c r="H38" s="196"/>
      <c r="I38" s="56" t="s">
        <v>4</v>
      </c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HSCS!B39+HSCNO!B39+PBRC!B39+LSUAg!B39+SULaw!B39+SUAg!B39</f>
        <v>0</v>
      </c>
      <c r="C39" s="41">
        <f t="shared" si="0"/>
        <v>0</v>
      </c>
      <c r="D39" s="169">
        <f>HSCS!D39+HSCNO!D39+PBRC!D39+LSUAg!D39+SULaw!D39+SUAg!D39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HSCS!H39+HSCNO!H39+PBRC!H39+LSUAg!H39+SULaw!H39+SUAg!H39</f>
        <v>0</v>
      </c>
      <c r="I39" s="41">
        <f>IF(ISBLANK(H39),"  ",IF(L39&gt;0,H39/L39,IF(H39&gt;0,1,0)))</f>
        <v>0</v>
      </c>
      <c r="J39" s="169">
        <f>HSCS!J39+HSCNO!J39+PBRC!J39+LSUAg!J39+SULaw!J39+SUAg!J39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HSCS!B41+HSCNO!B41+PBRC!B41+LSUAg!B41+SULaw!B41+SUAg!B41</f>
        <v>0</v>
      </c>
      <c r="C41" s="41">
        <f t="shared" si="0"/>
        <v>0</v>
      </c>
      <c r="D41" s="169">
        <f>HSCS!D41+HSCNO!D41+PBRC!D41+LSUAg!D41+SULaw!D41+SUAg!D41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HSCS!H41+HSCNO!H41+PBRC!H41+LSUAg!H41+SULaw!H41+SUAg!H41</f>
        <v>0</v>
      </c>
      <c r="I41" s="41">
        <f>IF(ISBLANK(H41),"  ",IF(L41&gt;0,H41/L41,IF(H41&gt;0,1,0)))</f>
        <v>0</v>
      </c>
      <c r="J41" s="169">
        <f>HSCS!J41+HSCNO!J41+PBRC!J41+LSUAg!J41+SULaw!J41+SUAg!J41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229281478</v>
      </c>
      <c r="C43" s="69">
        <f t="shared" si="0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229281478</v>
      </c>
      <c r="G43" s="61">
        <f>IF(ISBLANK(F43),"  ",IF(F80&gt;0,F43/F80,IF(F43&gt;0,1,0)))</f>
        <v>0.1476627450845962</v>
      </c>
      <c r="H43" s="161">
        <f>SUM(H13:H15,H39,H41:H42)</f>
        <v>274850547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274850547</v>
      </c>
      <c r="M43" s="61">
        <f>IF(ISBLANK(L43),"  ",IF(L80&gt;0,L43/L80,IF(L43&gt;0,1,0)))</f>
        <v>0.17005891041776994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HSCS!B45+HSCNO!B45+PBRC!B45+LSUAg!B45+SULaw!B45+SUAg!B45</f>
        <v>0</v>
      </c>
      <c r="C45" s="41">
        <f t="shared" si="0"/>
        <v>0</v>
      </c>
      <c r="D45" s="169">
        <f>HSCS!D45+HSCNO!D45+PBRC!D45+LSUAg!D45+SULaw!D45+SUAg!D45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HSCS!H45+HSCNO!H45+PBRC!H45+LSUAg!H45+SULaw!H45+SUAg!H45</f>
        <v>0</v>
      </c>
      <c r="I45" s="41">
        <f t="shared" ref="I45:I52" si="23">IF(ISBLANK(H45),"  ",IF(L45&gt;0,H45/L45,IF(H45&gt;0,1,0)))</f>
        <v>0</v>
      </c>
      <c r="J45" s="169">
        <f>HSCS!J45+HSCNO!J45+PBRC!J45+LSUAg!J45+SULaw!J45+SUAg!J45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HSCS!B46+HSCNO!B46+PBRC!B46+LSUAg!B46+SULaw!B46+SUAg!B46</f>
        <v>0</v>
      </c>
      <c r="C46" s="45">
        <f t="shared" si="0"/>
        <v>0</v>
      </c>
      <c r="D46" s="169">
        <f>HSCS!D46+HSCNO!D46+PBRC!D46+LSUAg!D46+SULaw!D46+SUAg!D46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HSCS!H46+HSCNO!H46+PBRC!H46+LSUAg!H46+SULaw!H46+SUAg!H46</f>
        <v>0</v>
      </c>
      <c r="I46" s="45">
        <f t="shared" si="23"/>
        <v>0</v>
      </c>
      <c r="J46" s="169">
        <f>HSCS!J46+HSCNO!J46+PBRC!J46+LSUAg!J46+SULaw!J46+SUAg!J46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HSCS!B47+HSCNO!B47+PBRC!B47+LSUAg!B47+SULaw!B47+SUAg!B47</f>
        <v>0</v>
      </c>
      <c r="C47" s="45">
        <f t="shared" si="0"/>
        <v>0</v>
      </c>
      <c r="D47" s="169">
        <f>HSCS!D47+HSCNO!D47+PBRC!D47+LSUAg!D47+SULaw!D47+SUAg!D47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HSCS!H47+HSCNO!H47+PBRC!H47+LSUAg!H47+SULaw!H47+SUAg!H47</f>
        <v>0</v>
      </c>
      <c r="I47" s="45">
        <f t="shared" si="23"/>
        <v>0</v>
      </c>
      <c r="J47" s="169">
        <f>HSCS!J47+HSCNO!J47+PBRC!J47+LSUAg!J47+SULaw!J47+SUAg!J47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HSCS!B48+HSCNO!B48+PBRC!B48+LSUAg!B48+SULaw!B48+SUAg!B48</f>
        <v>0</v>
      </c>
      <c r="C48" s="45">
        <f t="shared" si="0"/>
        <v>0</v>
      </c>
      <c r="D48" s="169">
        <f>HSCS!D48+HSCNO!D48+PBRC!D48+LSUAg!D48+SULaw!D48+SUAg!D48</f>
        <v>0</v>
      </c>
      <c r="E48" s="46">
        <f t="shared" si="22"/>
        <v>0</v>
      </c>
      <c r="F48" s="183">
        <f>D48+B48</f>
        <v>0</v>
      </c>
      <c r="G48" s="47">
        <f>IF(ISBLANK(F48),"  ",IF(D80&gt;0,F48/D80,IF(F48&gt;0,1,0)))</f>
        <v>0</v>
      </c>
      <c r="H48" s="158">
        <f>HSCS!H48+HSCNO!H48+PBRC!H48+LSUAg!H48+SULaw!H48+SUAg!H48</f>
        <v>0</v>
      </c>
      <c r="I48" s="45">
        <f t="shared" si="23"/>
        <v>0</v>
      </c>
      <c r="J48" s="169">
        <f>HSCS!J48+HSCNO!J48+PBRC!J48+LSUAg!J48+SULaw!J48+SUAg!J48</f>
        <v>0</v>
      </c>
      <c r="K48" s="46">
        <f t="shared" si="24"/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58">
        <f>HSCS!B49+HSCNO!B49+PBRC!B49+LSUAg!B49+SULaw!B49+SUAg!B49</f>
        <v>0</v>
      </c>
      <c r="C49" s="45">
        <f t="shared" si="0"/>
        <v>0</v>
      </c>
      <c r="D49" s="169">
        <f>HSCS!D49+HSCNO!D49+PBRC!D49+LSUAg!D49+SULaw!D49+SUAg!D49</f>
        <v>0</v>
      </c>
      <c r="E49" s="46">
        <f t="shared" si="22"/>
        <v>0</v>
      </c>
      <c r="F49" s="183">
        <f>D49+B49</f>
        <v>0</v>
      </c>
      <c r="G49" s="47">
        <f>IF(ISBLANK(F49),"  ",IF(F80&gt;0,F49/F80,IF(F49&gt;0,1,0)))</f>
        <v>0</v>
      </c>
      <c r="H49" s="158">
        <f>HSCS!H49+HSCNO!H49+PBRC!H49+LSUAg!H49+SULaw!H49+SUAg!H49</f>
        <v>0</v>
      </c>
      <c r="I49" s="45">
        <f t="shared" si="23"/>
        <v>0</v>
      </c>
      <c r="J49" s="169">
        <f>HSCS!J49+HSCNO!J49+PBRC!J49+LSUAg!J49+SULaw!J49+SUAg!J49</f>
        <v>0</v>
      </c>
      <c r="K49" s="46">
        <f t="shared" si="24"/>
        <v>0</v>
      </c>
      <c r="L49" s="183">
        <f>J49+H49</f>
        <v>0</v>
      </c>
      <c r="M49" s="47">
        <f>IF(ISBLANK(L49),"  ",IF(L80&gt;0,L49/L80,IF(L49&gt;0,1,0)))</f>
        <v>0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0</v>
      </c>
      <c r="C50" s="69">
        <f t="shared" si="0"/>
        <v>0</v>
      </c>
      <c r="D50" s="173">
        <f>D49+D48+D47+D46+D45</f>
        <v>0</v>
      </c>
      <c r="E50" s="62">
        <f t="shared" si="22"/>
        <v>0</v>
      </c>
      <c r="F50" s="184">
        <f>F49+F48+F47+F46+F45</f>
        <v>0</v>
      </c>
      <c r="G50" s="61">
        <f>IF(ISBLANK(F50),"  ",IF(F80&gt;0,F50/F80,IF(F50&gt;0,1,0)))</f>
        <v>0</v>
      </c>
      <c r="H50" s="163">
        <f>H49+H48+H47+H46+H45</f>
        <v>0</v>
      </c>
      <c r="I50" s="69">
        <f t="shared" si="23"/>
        <v>0</v>
      </c>
      <c r="J50" s="173">
        <f>J49+J48+J47+J46+J45</f>
        <v>0</v>
      </c>
      <c r="K50" s="62">
        <f t="shared" si="24"/>
        <v>0</v>
      </c>
      <c r="L50" s="184">
        <f>L49+L48+L47+L46+L45</f>
        <v>0</v>
      </c>
      <c r="M50" s="61">
        <f>IF(ISBLANK(L50),"  ",IF(L80&gt;0,L50/L80,IF(L50&gt;0,1,0)))</f>
        <v>0</v>
      </c>
      <c r="N50" s="63"/>
    </row>
    <row r="51" spans="1:14" s="64" customFormat="1" ht="15" customHeight="1" x14ac:dyDescent="0.25">
      <c r="A51" s="151" t="s">
        <v>181</v>
      </c>
      <c r="B51" s="164">
        <f>HSCS!B51+HSCNO!B51+PBRC!B51+LSUAg!B51+SULaw!B51+SUAg!B51</f>
        <v>0</v>
      </c>
      <c r="C51" s="69">
        <f t="shared" ref="C51" si="25">IF(ISBLANK(B51),"  ",IF(F51&gt;0,B51/F51,IF(B51&gt;0,1,0)))</f>
        <v>0</v>
      </c>
      <c r="D51" s="174">
        <f>HSCS!D51+HSCNO!D51+PBRC!D51+LSUAg!D51+SULaw!D51+SUAg!D51</f>
        <v>0</v>
      </c>
      <c r="E51" s="62">
        <f t="shared" ref="E51" si="26">IF(ISBLANK(D51),"  ",IF(F51&gt;0,D51/F51,IF(D51&gt;0,1,0)))</f>
        <v>0</v>
      </c>
      <c r="F51" s="185">
        <f>D51+B51</f>
        <v>0</v>
      </c>
      <c r="G51" s="61">
        <f>IF(ISBLANK(F51),"  ",IF(F79&gt;0,F51/F79,IF(F51&gt;0,1,0)))</f>
        <v>0</v>
      </c>
      <c r="H51" s="164">
        <f>HSCS!H51+HSCNO!H51+PBRC!H51+LSUAg!H51+SULaw!H51+SUAg!H51</f>
        <v>0</v>
      </c>
      <c r="I51" s="69">
        <f t="shared" ref="I51" si="27">IF(ISBLANK(H51),"  ",IF(L51&gt;0,H51/L51,IF(H51&gt;0,1,0)))</f>
        <v>0</v>
      </c>
      <c r="J51" s="174">
        <f>HSCS!J51+HSCNO!J51+PBRC!J51+LSUAg!J51+SULaw!J51+SUAg!J51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HSCS!B52+HSCNO!B52+PBRC!B52+LSUAg!B52+SULaw!B52+SUAg!B52</f>
        <v>0</v>
      </c>
      <c r="C52" s="69">
        <f t="shared" si="0"/>
        <v>0</v>
      </c>
      <c r="D52" s="174">
        <f>HSCS!D52+HSCNO!D52+PBRC!D52+LSUAg!D52+SULaw!D52+SUAg!D52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164">
        <f>HSCS!H52+HSCNO!H52+PBRC!H52+LSUAg!H52+SULaw!H52+SUAg!H52</f>
        <v>0</v>
      </c>
      <c r="I52" s="69">
        <f t="shared" si="23"/>
        <v>0</v>
      </c>
      <c r="J52" s="174">
        <f>HSCS!J52+HSCNO!J52+PBRC!J52+LSUAg!J52+SULaw!J52+SUAg!J52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HSCS!B54+HSCNO!B54+PBRC!B54+LSUAg!B54+SULaw!B54+SUAg!B54</f>
        <v>82206595.609999999</v>
      </c>
      <c r="C54" s="41">
        <f t="shared" si="0"/>
        <v>1</v>
      </c>
      <c r="D54" s="169">
        <f>HSCS!D54+HSCNO!D54+PBRC!D54+LSUAg!D54+SULaw!D54+SUAg!D54</f>
        <v>0</v>
      </c>
      <c r="E54" s="42">
        <f t="shared" ref="E54:E71" si="29">IF(ISBLANK(D54),"  ",IF(F54&gt;0,D54/F54,IF(D54&gt;0,1,0)))</f>
        <v>0</v>
      </c>
      <c r="F54" s="186">
        <f t="shared" ref="F54:F59" si="30">D54+B54</f>
        <v>82206595.609999999</v>
      </c>
      <c r="G54" s="43">
        <f>IF(ISBLANK(F54),"  ",IF(F80&gt;0,F54/F80,IF(F54&gt;0,1,0)))</f>
        <v>5.2943009953171687E-2</v>
      </c>
      <c r="H54" s="158">
        <f>HSCS!H54+HSCNO!H54+PBRC!H54+LSUAg!H54+SULaw!H54+SUAg!H54</f>
        <v>85779830</v>
      </c>
      <c r="I54" s="41">
        <f t="shared" ref="I54:I71" si="31">IF(ISBLANK(H54),"  ",IF(L54&gt;0,H54/L54,IF(H54&gt;0,1,0)))</f>
        <v>1</v>
      </c>
      <c r="J54" s="169">
        <f>HSCS!J54+HSCNO!J54+PBRC!J54+LSUAg!J54+SULaw!J54+SUAg!J54</f>
        <v>0</v>
      </c>
      <c r="K54" s="42">
        <f t="shared" ref="K54:K71" si="32">IF(ISBLANK(J54),"  ",IF(L54&gt;0,J54/L54,IF(J54&gt;0,1,0)))</f>
        <v>0</v>
      </c>
      <c r="L54" s="186">
        <f t="shared" ref="L54:L70" si="33">J54+H54</f>
        <v>85779830</v>
      </c>
      <c r="M54" s="43">
        <f>IF(ISBLANK(L54),"  ",IF(L80&gt;0,L54/L80,IF(L54&gt;0,1,0)))</f>
        <v>5.3074751296098142E-2</v>
      </c>
      <c r="N54" s="24"/>
    </row>
    <row r="55" spans="1:14" ht="15" customHeight="1" x14ac:dyDescent="0.2">
      <c r="A55" s="30" t="s">
        <v>48</v>
      </c>
      <c r="B55" s="158">
        <f>HSCS!B55+HSCNO!B55+PBRC!B55+LSUAg!B55+SULaw!B55+SUAg!B55</f>
        <v>11273102.780000001</v>
      </c>
      <c r="C55" s="45">
        <f t="shared" si="0"/>
        <v>1</v>
      </c>
      <c r="D55" s="169">
        <f>HSCS!D55+HSCNO!D55+PBRC!D55+LSUAg!D55+SULaw!D55+SUAg!D55</f>
        <v>0</v>
      </c>
      <c r="E55" s="46">
        <f t="shared" si="29"/>
        <v>0</v>
      </c>
      <c r="F55" s="187">
        <f t="shared" si="30"/>
        <v>11273102.780000001</v>
      </c>
      <c r="G55" s="47">
        <f>IF(ISBLANK(F55),"  ",IF(F80&gt;0,F55/F80,IF(F55&gt;0,1,0)))</f>
        <v>7.2601472942162076E-3</v>
      </c>
      <c r="H55" s="158">
        <f>HSCS!H55+HSCNO!H55+PBRC!H55+LSUAg!H55+SULaw!H55+SUAg!H55</f>
        <v>10907930</v>
      </c>
      <c r="I55" s="45">
        <f t="shared" si="31"/>
        <v>1</v>
      </c>
      <c r="J55" s="169">
        <f>HSCS!J55+HSCNO!J55+PBRC!J55+LSUAg!J55+SULaw!J55+SUAg!J55</f>
        <v>0</v>
      </c>
      <c r="K55" s="46">
        <f t="shared" si="32"/>
        <v>0</v>
      </c>
      <c r="L55" s="187">
        <f t="shared" si="33"/>
        <v>10907930</v>
      </c>
      <c r="M55" s="47">
        <f>IF(ISBLANK(L55),"  ",IF(L80&gt;0,L55/L80,IF(L55&gt;0,1,0)))</f>
        <v>6.74908859000126E-3</v>
      </c>
      <c r="N55" s="24"/>
    </row>
    <row r="56" spans="1:14" ht="15" customHeight="1" x14ac:dyDescent="0.2">
      <c r="A56" s="74" t="s">
        <v>49</v>
      </c>
      <c r="B56" s="158">
        <f>HSCS!B56+HSCNO!B56+PBRC!B56+LSUAg!B56+SULaw!B56+SUAg!B56</f>
        <v>1092049.77</v>
      </c>
      <c r="C56" s="45">
        <f t="shared" si="0"/>
        <v>1</v>
      </c>
      <c r="D56" s="169">
        <f>HSCS!D56+HSCNO!D56+PBRC!D56+LSUAg!D56+SULaw!D56+SUAg!D56</f>
        <v>0</v>
      </c>
      <c r="E56" s="46">
        <f t="shared" si="29"/>
        <v>0</v>
      </c>
      <c r="F56" s="188">
        <f t="shared" si="30"/>
        <v>1092049.77</v>
      </c>
      <c r="G56" s="47">
        <f>IF(ISBLANK(F56),"  ",IF(F80&gt;0,F56/F80,IF(F56&gt;0,1,0)))</f>
        <v>7.0330612055458704E-4</v>
      </c>
      <c r="H56" s="158">
        <f>HSCS!H56+HSCNO!H56+PBRC!H56+LSUAg!H56+SULaw!H56+SUAg!H56</f>
        <v>1079497</v>
      </c>
      <c r="I56" s="45">
        <f t="shared" si="31"/>
        <v>1</v>
      </c>
      <c r="J56" s="169">
        <f>HSCS!J56+HSCNO!J56+PBRC!J56+LSUAg!J56+SULaw!J56+SUAg!J56</f>
        <v>0</v>
      </c>
      <c r="K56" s="46">
        <f t="shared" si="32"/>
        <v>0</v>
      </c>
      <c r="L56" s="188">
        <f t="shared" si="33"/>
        <v>1079497</v>
      </c>
      <c r="M56" s="47">
        <f>IF(ISBLANK(L56),"  ",IF(L80&gt;0,L56/L80,IF(L56&gt;0,1,0)))</f>
        <v>6.6791965896742923E-4</v>
      </c>
      <c r="N56" s="24"/>
    </row>
    <row r="57" spans="1:14" ht="15" customHeight="1" x14ac:dyDescent="0.2">
      <c r="A57" s="74" t="s">
        <v>50</v>
      </c>
      <c r="B57" s="158">
        <f>HSCS!B57+HSCNO!B57+PBRC!B57+LSUAg!B57+SULaw!B57+SUAg!B57</f>
        <v>1250444.79</v>
      </c>
      <c r="C57" s="45">
        <f t="shared" si="0"/>
        <v>7.6591031132611578E-2</v>
      </c>
      <c r="D57" s="169">
        <f>HSCS!D57+HSCNO!D57+PBRC!D57+LSUAg!D57+SULaw!D57+SUAg!D57</f>
        <v>0</v>
      </c>
      <c r="E57" s="46">
        <f t="shared" si="29"/>
        <v>0</v>
      </c>
      <c r="F57" s="158">
        <f>'ULS Summary'!F57-ULSBoard!F57+LSU!F57+LSUA!F57+LSUS!F57+SUBR!F57+SUNO!F57</f>
        <v>16326256.110000001</v>
      </c>
      <c r="G57" s="47">
        <f>IF(ISBLANK(F57),"  ",IF(F80&gt;0,F57/F80,IF(F57&gt;0,1,0)))</f>
        <v>1.0514498664199824E-2</v>
      </c>
      <c r="H57" s="158">
        <f>HSCS!H57+HSCNO!H57+PBRC!H57+LSUAg!H57+SULaw!H57+SUAg!H57</f>
        <v>1279156</v>
      </c>
      <c r="I57" s="45">
        <f t="shared" si="31"/>
        <v>7.6842320765969835E-2</v>
      </c>
      <c r="J57" s="169">
        <f>HSCS!J57+HSCNO!J57+PBRC!J57+LSUAg!J57+SULaw!J57+SUAg!J57</f>
        <v>0</v>
      </c>
      <c r="K57" s="46">
        <f t="shared" si="32"/>
        <v>0</v>
      </c>
      <c r="L57" s="158">
        <f>'ULS Summary'!L57-ULSBoard!L57+LSU!L57+LSUA!L57+LSUS!L57+SUBR!L57+SUNO!L57</f>
        <v>16646504</v>
      </c>
      <c r="M57" s="47">
        <f>IF(ISBLANK(L57),"  ",IF(L80&gt;0,L57/L80,IF(L57&gt;0,1,0)))</f>
        <v>1.0299729665464514E-2</v>
      </c>
      <c r="N57" s="24"/>
    </row>
    <row r="58" spans="1:14" ht="15" customHeight="1" x14ac:dyDescent="0.2">
      <c r="A58" s="74" t="s">
        <v>51</v>
      </c>
      <c r="B58" s="158">
        <f>HSCS!B58+HSCNO!B58+PBRC!B58+LSUAg!B58+SULaw!B58+SUAg!B58</f>
        <v>0</v>
      </c>
      <c r="C58" s="45">
        <f>IF(ISBLANK(B58),"  ",IF(F58&gt;0,B58/F58,IF(B58&gt;0,1,0)))</f>
        <v>0</v>
      </c>
      <c r="D58" s="169">
        <f>HSCS!D58+HSCNO!D58+PBRC!D58+LSUAg!D58+SULaw!D58+SUAg!D58</f>
        <v>0</v>
      </c>
      <c r="E58" s="46">
        <f>IF(ISBLANK(D58),"  ",IF(F58&gt;0,D58/F58,IF(D58&gt;0,1,0)))</f>
        <v>0</v>
      </c>
      <c r="F58" s="188">
        <f t="shared" si="30"/>
        <v>0</v>
      </c>
      <c r="G58" s="47">
        <f>IF(ISBLANK(F58),"  ",IF(F80&gt;0,F58/F80,IF(F58&gt;0,1,0)))</f>
        <v>0</v>
      </c>
      <c r="H58" s="158">
        <f>HSCS!H58+HSCNO!H58+PBRC!H58+LSUAg!H58+SULaw!H58+SUAg!H58</f>
        <v>0</v>
      </c>
      <c r="I58" s="45">
        <f>IF(ISBLANK(H58),"  ",IF(L58&gt;0,H58/L58,IF(H58&gt;0,1,0)))</f>
        <v>0</v>
      </c>
      <c r="J58" s="169">
        <f>HSCS!J58+HSCNO!J58+PBRC!J58+LSUAg!J58+SULaw!J58+SUAg!J58</f>
        <v>0</v>
      </c>
      <c r="K58" s="46">
        <f>IF(ISBLANK(J58),"  ",IF(L58&gt;0,J58/L58,IF(J58&gt;0,1,0)))</f>
        <v>0</v>
      </c>
      <c r="L58" s="188">
        <f t="shared" si="33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58">
        <f>HSCS!B59+HSCNO!B59+PBRC!B59+LSUAg!B59+SULaw!B59+SUAg!B59</f>
        <v>9033477.6900000013</v>
      </c>
      <c r="C59" s="45">
        <f t="shared" si="0"/>
        <v>0.79844263483308486</v>
      </c>
      <c r="D59" s="169">
        <f>HSCS!D59+HSCNO!D59+PBRC!D59+LSUAg!D59+SULaw!D59+SUAg!D59</f>
        <v>2280394.21</v>
      </c>
      <c r="E59" s="46">
        <f t="shared" si="29"/>
        <v>0.20155736516691511</v>
      </c>
      <c r="F59" s="187">
        <f t="shared" si="30"/>
        <v>11313871.900000002</v>
      </c>
      <c r="G59" s="47">
        <f>IF(ISBLANK(F59),"  ",IF(F80&gt;0,F59/F80,IF(F59&gt;0,1,0)))</f>
        <v>7.286403580709107E-3</v>
      </c>
      <c r="H59" s="158">
        <f>HSCS!H59+HSCNO!H59+PBRC!H59+LSUAg!H59+SULaw!H59+SUAg!H59</f>
        <v>9119014</v>
      </c>
      <c r="I59" s="45">
        <f t="shared" si="31"/>
        <v>0.8214069917219885</v>
      </c>
      <c r="J59" s="169">
        <f>HSCS!J59+HSCNO!J59+PBRC!J59+LSUAg!J59+SULaw!J59+SUAg!J59</f>
        <v>1982686</v>
      </c>
      <c r="K59" s="46">
        <f t="shared" si="32"/>
        <v>0.17859300827801147</v>
      </c>
      <c r="L59" s="187">
        <f t="shared" si="33"/>
        <v>11101700</v>
      </c>
      <c r="M59" s="47">
        <f>IF(ISBLANK(L59),"  ",IF(L80&gt;0,L59/L80,IF(L59&gt;0,1,0)))</f>
        <v>6.8689803472901821E-3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104855670.64</v>
      </c>
      <c r="C60" s="69">
        <f t="shared" si="0"/>
        <v>0.85798266032789605</v>
      </c>
      <c r="D60" s="173">
        <f>D59+D57+D56+D55+D54</f>
        <v>2280394.21</v>
      </c>
      <c r="E60" s="62">
        <f t="shared" si="29"/>
        <v>1.8659350314104584E-2</v>
      </c>
      <c r="F60" s="189">
        <f>F59+F57+F56+F55+F54+F58</f>
        <v>122211876.17</v>
      </c>
      <c r="G60" s="61">
        <f>IF(ISBLANK(F60),"  ",IF(F80&gt;0,F60/F80,IF(F60&gt;0,1,0)))</f>
        <v>7.870736561285141E-2</v>
      </c>
      <c r="H60" s="163">
        <f>H59+H57+H56+H55+H54</f>
        <v>108165427</v>
      </c>
      <c r="I60" s="69">
        <f t="shared" si="31"/>
        <v>0.9819998187349791</v>
      </c>
      <c r="J60" s="173">
        <f>J59+J57+J56+J55+J54</f>
        <v>1982686</v>
      </c>
      <c r="K60" s="62">
        <f t="shared" si="32"/>
        <v>1.8000181265020853E-2</v>
      </c>
      <c r="L60" s="187">
        <f t="shared" si="33"/>
        <v>110148113</v>
      </c>
      <c r="M60" s="61">
        <f>IF(ISBLANK(L60),"  ",IF(L80&gt;0,L60/L80,IF(L60&gt;0,1,0)))</f>
        <v>6.8152195023113413E-2</v>
      </c>
      <c r="N60" s="63"/>
    </row>
    <row r="61" spans="1:14" ht="15" customHeight="1" x14ac:dyDescent="0.2">
      <c r="A61" s="40" t="s">
        <v>54</v>
      </c>
      <c r="B61" s="158">
        <f>HSCS!B61+HSCNO!B61+PBRC!B61+LSUAg!B61+SULaw!B61+SUAg!B61</f>
        <v>0</v>
      </c>
      <c r="C61" s="45">
        <f t="shared" si="0"/>
        <v>0</v>
      </c>
      <c r="D61" s="169">
        <f>HSCS!D61+HSCNO!D61+PBRC!D61+LSUAg!D61+SULaw!D61+SUAg!D61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HSCS!H61+HSCNO!H61+PBRC!H61+LSUAg!H61+SULaw!H61+SUAg!H61</f>
        <v>0</v>
      </c>
      <c r="I61" s="45">
        <f t="shared" si="31"/>
        <v>0</v>
      </c>
      <c r="J61" s="169">
        <f>HSCS!J61+HSCNO!J61+PBRC!J61+LSUAg!J61+SULaw!J61+SUAg!J61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HSCS!B62+HSCNO!B62+PBRC!B62+LSUAg!B62+SULaw!B62+SUAg!B62</f>
        <v>0</v>
      </c>
      <c r="C62" s="45">
        <f t="shared" si="0"/>
        <v>0</v>
      </c>
      <c r="D62" s="169">
        <f>HSCS!D62+HSCNO!D62+PBRC!D62+LSUAg!D62+SULaw!D62+SUAg!D62</f>
        <v>17757709.09</v>
      </c>
      <c r="E62" s="46">
        <f t="shared" si="29"/>
        <v>1</v>
      </c>
      <c r="F62" s="182">
        <f t="shared" si="34"/>
        <v>17757709.09</v>
      </c>
      <c r="G62" s="47">
        <f>IF(ISBLANK(F62),"  ",IF(F80&gt;0,F62/F80,IF(F62&gt;0,1,0)))</f>
        <v>1.1436388553998622E-2</v>
      </c>
      <c r="H62" s="158">
        <f>HSCS!H62+HSCNO!H62+PBRC!H62+LSUAg!H62+SULaw!H62+SUAg!H62</f>
        <v>0</v>
      </c>
      <c r="I62" s="45">
        <f t="shared" si="31"/>
        <v>0</v>
      </c>
      <c r="J62" s="169">
        <f>HSCS!J62+HSCNO!J62+PBRC!J62+LSUAg!J62+SULaw!J62+SUAg!J62</f>
        <v>17758000</v>
      </c>
      <c r="K62" s="46">
        <f t="shared" si="32"/>
        <v>1</v>
      </c>
      <c r="L62" s="182">
        <f t="shared" si="33"/>
        <v>17758000</v>
      </c>
      <c r="M62" s="47">
        <f>IF(ISBLANK(L62),"  ",IF(L80&gt;0,L62/L80,IF(L62&gt;0,1,0)))</f>
        <v>1.0987448139220033E-2</v>
      </c>
      <c r="N62" s="24"/>
    </row>
    <row r="63" spans="1:14" ht="15" customHeight="1" x14ac:dyDescent="0.2">
      <c r="A63" s="68" t="s">
        <v>56</v>
      </c>
      <c r="B63" s="158">
        <f>HSCS!B63+HSCNO!B63+PBRC!B63+LSUAg!B63+SULaw!B63+SUAg!B63</f>
        <v>4113893.3</v>
      </c>
      <c r="C63" s="45">
        <f t="shared" si="0"/>
        <v>5.1386769078855123E-2</v>
      </c>
      <c r="D63" s="169">
        <f>HSCS!D63+HSCNO!D63+PBRC!D63+LSUAg!D63+SULaw!D63+SUAg!D63</f>
        <v>75943548.989999995</v>
      </c>
      <c r="E63" s="46">
        <f t="shared" si="29"/>
        <v>0.94861323092114491</v>
      </c>
      <c r="F63" s="182">
        <f t="shared" si="34"/>
        <v>80057442.289999992</v>
      </c>
      <c r="G63" s="47">
        <f>IF(ISBLANK(F63),"  ",IF(F80&gt;0,F63/F80,IF(F63&gt;0,1,0)))</f>
        <v>5.155890391195507E-2</v>
      </c>
      <c r="H63" s="158">
        <f>HSCS!H63+HSCNO!H63+PBRC!H63+LSUAg!H63+SULaw!H63+SUAg!H63</f>
        <v>6771323</v>
      </c>
      <c r="I63" s="45">
        <f t="shared" si="31"/>
        <v>0.1153808902576792</v>
      </c>
      <c r="J63" s="169">
        <f>HSCS!J63+HSCNO!J63+PBRC!J63+LSUAg!J63+SULaw!J63+SUAg!J63</f>
        <v>51915371</v>
      </c>
      <c r="K63" s="46">
        <f t="shared" si="32"/>
        <v>0.88461910974232083</v>
      </c>
      <c r="L63" s="182">
        <f t="shared" si="33"/>
        <v>58686694</v>
      </c>
      <c r="M63" s="47">
        <f>IF(ISBLANK(L63),"  ",IF(L80&gt;0,L63/L80,IF(L63&gt;0,1,0)))</f>
        <v>3.6311353012010106E-2</v>
      </c>
      <c r="N63" s="24"/>
    </row>
    <row r="64" spans="1:14" ht="15" customHeight="1" x14ac:dyDescent="0.2">
      <c r="A64" s="67" t="s">
        <v>57</v>
      </c>
      <c r="B64" s="158">
        <f>HSCS!B64+HSCNO!B64+PBRC!B64+LSUAg!B64+SULaw!B64+SUAg!B64</f>
        <v>0</v>
      </c>
      <c r="C64" s="45">
        <f t="shared" si="0"/>
        <v>0</v>
      </c>
      <c r="D64" s="169">
        <f>HSCS!D64+HSCNO!D64+PBRC!D64+LSUAg!D64+SULaw!D64+SUAg!D64</f>
        <v>32215003.190000001</v>
      </c>
      <c r="E64" s="46">
        <f t="shared" si="29"/>
        <v>1</v>
      </c>
      <c r="F64" s="183">
        <f t="shared" si="34"/>
        <v>32215003.190000001</v>
      </c>
      <c r="G64" s="47">
        <f>IF(ISBLANK(F64),"  ",IF(F80&gt;0,F64/F80,IF(F64&gt;0,1,0)))</f>
        <v>2.0747231069159558E-2</v>
      </c>
      <c r="H64" s="158">
        <f>HSCS!H64+HSCNO!H64+PBRC!H64+LSUAg!H64+SULaw!H64+SUAg!H64</f>
        <v>0</v>
      </c>
      <c r="I64" s="45">
        <f t="shared" si="31"/>
        <v>0</v>
      </c>
      <c r="J64" s="169">
        <f>HSCS!J64+HSCNO!J64+PBRC!J64+LSUAg!J64+SULaw!J64+SUAg!J64</f>
        <v>36051817</v>
      </c>
      <c r="K64" s="46">
        <f t="shared" si="32"/>
        <v>1</v>
      </c>
      <c r="L64" s="183">
        <f t="shared" si="33"/>
        <v>36051817</v>
      </c>
      <c r="M64" s="47">
        <f>IF(ISBLANK(L64),"  ",IF(L80&gt;0,L64/L80,IF(L64&gt;0,1,0)))</f>
        <v>2.2306423561896112E-2</v>
      </c>
      <c r="N64" s="24"/>
    </row>
    <row r="65" spans="1:14" ht="15" customHeight="1" x14ac:dyDescent="0.2">
      <c r="A65" s="76" t="s">
        <v>58</v>
      </c>
      <c r="B65" s="158">
        <f>HSCS!B65+HSCNO!B65+PBRC!B65+LSUAg!B65+SULaw!B65+SUAg!B65</f>
        <v>0</v>
      </c>
      <c r="C65" s="45">
        <f t="shared" si="0"/>
        <v>0</v>
      </c>
      <c r="D65" s="169">
        <f>HSCS!D65+HSCNO!D65+PBRC!D65+LSUAg!D65+SULaw!D65+SUAg!D65</f>
        <v>0</v>
      </c>
      <c r="E65" s="46">
        <f t="shared" si="29"/>
        <v>0</v>
      </c>
      <c r="F65" s="182">
        <f t="shared" si="34"/>
        <v>0</v>
      </c>
      <c r="G65" s="47">
        <f>IF(ISBLANK(F65),"  ",IF(F80&gt;0,F65/F80,IF(F65&gt;0,1,0)))</f>
        <v>0</v>
      </c>
      <c r="H65" s="158">
        <f>HSCS!H65+HSCNO!H65+PBRC!H65+LSUAg!H65+SULaw!H65+SUAg!H65</f>
        <v>0</v>
      </c>
      <c r="I65" s="45">
        <f t="shared" si="31"/>
        <v>0</v>
      </c>
      <c r="J65" s="169">
        <f>HSCS!J65+HSCNO!J65+PBRC!J65+LSUAg!J65+SULaw!J65+SUAg!J65</f>
        <v>0</v>
      </c>
      <c r="K65" s="46">
        <f t="shared" si="32"/>
        <v>0</v>
      </c>
      <c r="L65" s="182">
        <f t="shared" si="33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HSCS!B66+HSCNO!B66+PBRC!B66+LSUAg!B66+SULaw!B66+SUAg!B66</f>
        <v>0</v>
      </c>
      <c r="C66" s="45">
        <f t="shared" si="0"/>
        <v>0</v>
      </c>
      <c r="D66" s="169">
        <f>HSCS!D66+HSCNO!D66+PBRC!D66+LSUAg!D66+SULaw!D66+SUAg!D66</f>
        <v>0</v>
      </c>
      <c r="E66" s="46">
        <f t="shared" si="29"/>
        <v>0</v>
      </c>
      <c r="F66" s="182">
        <f t="shared" si="34"/>
        <v>0</v>
      </c>
      <c r="G66" s="47">
        <f>IF(ISBLANK(F66),"  ",IF(F80&gt;0,F66/F80,IF(F66&gt;0,1,0)))</f>
        <v>0</v>
      </c>
      <c r="H66" s="158">
        <f>HSCS!H66+HSCNO!H66+PBRC!H66+LSUAg!H66+SULaw!H66+SUAg!H66</f>
        <v>0</v>
      </c>
      <c r="I66" s="45">
        <f t="shared" si="31"/>
        <v>0</v>
      </c>
      <c r="J66" s="169">
        <f>HSCS!J66+HSCNO!J66+PBRC!J66+LSUAg!J66+SULaw!J66+SUAg!J66</f>
        <v>0</v>
      </c>
      <c r="K66" s="46">
        <f t="shared" si="32"/>
        <v>0</v>
      </c>
      <c r="L66" s="182">
        <f t="shared" si="33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58">
        <f>HSCS!B67+HSCNO!B67+PBRC!B67+LSUAg!B67+SULaw!B67+SUAg!B67</f>
        <v>0</v>
      </c>
      <c r="C67" s="45">
        <f t="shared" si="0"/>
        <v>0</v>
      </c>
      <c r="D67" s="169">
        <f>HSCS!D67+HSCNO!D67+PBRC!D67+LSUAg!D67+SULaw!D67+SUAg!D67</f>
        <v>14904842.409999998</v>
      </c>
      <c r="E67" s="46">
        <f t="shared" si="29"/>
        <v>1</v>
      </c>
      <c r="F67" s="182">
        <f t="shared" si="34"/>
        <v>14904842.409999998</v>
      </c>
      <c r="G67" s="47">
        <f>IF(ISBLANK(F67),"  ",IF(F80&gt;0,F67/F80,IF(F67&gt;0,1,0)))</f>
        <v>9.5990743103719356E-3</v>
      </c>
      <c r="H67" s="158">
        <f>HSCS!H67+HSCNO!H67+PBRC!H67+LSUAg!H67+SULaw!H67+SUAg!H67</f>
        <v>0</v>
      </c>
      <c r="I67" s="45">
        <f t="shared" si="31"/>
        <v>0</v>
      </c>
      <c r="J67" s="169">
        <f>HSCS!J67+HSCNO!J67+PBRC!J67+LSUAg!J67+SULaw!J67+SUAg!J67</f>
        <v>19155870</v>
      </c>
      <c r="K67" s="46">
        <f t="shared" si="32"/>
        <v>1</v>
      </c>
      <c r="L67" s="182">
        <f t="shared" si="33"/>
        <v>19155870</v>
      </c>
      <c r="M67" s="47">
        <f>IF(ISBLANK(L67),"  ",IF(L80&gt;0,L67/L80,IF(L67&gt;0,1,0)))</f>
        <v>1.1852355455943285E-2</v>
      </c>
      <c r="N67" s="24"/>
    </row>
    <row r="68" spans="1:14" ht="15" customHeight="1" x14ac:dyDescent="0.2">
      <c r="A68" s="77" t="s">
        <v>61</v>
      </c>
      <c r="B68" s="158">
        <f>HSCS!B68+HSCNO!B68+PBRC!B68+LSUAg!B68+SULaw!B68+SUAg!B68</f>
        <v>0</v>
      </c>
      <c r="C68" s="45">
        <f t="shared" si="0"/>
        <v>0</v>
      </c>
      <c r="D68" s="169">
        <f>HSCS!D68+HSCNO!D68+PBRC!D68+LSUAg!D68+SULaw!D68+SUAg!D68</f>
        <v>4322129.040000001</v>
      </c>
      <c r="E68" s="46">
        <f t="shared" si="29"/>
        <v>1</v>
      </c>
      <c r="F68" s="182">
        <f t="shared" si="34"/>
        <v>4322129.040000001</v>
      </c>
      <c r="G68" s="47">
        <f>IF(ISBLANK(F68),"  ",IF(F80&gt;0,F68/F80,IF(F68&gt;0,1,0)))</f>
        <v>2.7835542767054677E-3</v>
      </c>
      <c r="H68" s="158">
        <f>HSCS!H68+HSCNO!H68+PBRC!H68+LSUAg!H68+SULaw!H68+SUAg!H68</f>
        <v>0</v>
      </c>
      <c r="I68" s="45">
        <f t="shared" si="31"/>
        <v>0</v>
      </c>
      <c r="J68" s="169">
        <f>HSCS!J68+HSCNO!J68+PBRC!J68+LSUAg!J68+SULaw!J68+SUAg!J68</f>
        <v>4925453</v>
      </c>
      <c r="K68" s="46">
        <f t="shared" si="32"/>
        <v>1</v>
      </c>
      <c r="L68" s="182">
        <f t="shared" si="33"/>
        <v>4925453</v>
      </c>
      <c r="M68" s="47">
        <f>IF(ISBLANK(L68),"  ",IF(L80&gt;0,L68/L80,IF(L68&gt;0,1,0)))</f>
        <v>3.0475368509779105E-3</v>
      </c>
      <c r="N68" s="24"/>
    </row>
    <row r="69" spans="1:14" ht="15" customHeight="1" x14ac:dyDescent="0.2">
      <c r="A69" s="68" t="s">
        <v>62</v>
      </c>
      <c r="B69" s="158">
        <f>HSCS!B69+HSCNO!B69+PBRC!B69+LSUAg!B69+SULaw!B69+SUAg!B69</f>
        <v>0</v>
      </c>
      <c r="C69" s="45">
        <f t="shared" si="0"/>
        <v>0</v>
      </c>
      <c r="D69" s="169">
        <f>HSCS!D69+HSCNO!D69+PBRC!D69+LSUAg!D69+SULaw!D69+SUAg!D69</f>
        <v>899246748.82000005</v>
      </c>
      <c r="E69" s="46">
        <f t="shared" si="29"/>
        <v>1</v>
      </c>
      <c r="F69" s="182">
        <f t="shared" si="34"/>
        <v>899246748.82000005</v>
      </c>
      <c r="G69" s="47">
        <f>IF(ISBLANK(F69),"  ",IF(F80&gt;0,F69/F80,IF(F69&gt;0,1,0)))</f>
        <v>0.57913637245115623</v>
      </c>
      <c r="H69" s="158">
        <f>HSCS!H69+HSCNO!H69+PBRC!H69+LSUAg!H69+SULaw!H69+SUAg!H69</f>
        <v>0</v>
      </c>
      <c r="I69" s="45">
        <f t="shared" si="31"/>
        <v>0</v>
      </c>
      <c r="J69" s="169">
        <f>HSCS!J69+HSCNO!J69+PBRC!J69+LSUAg!J69+SULaw!J69+SUAg!J69</f>
        <v>917800585</v>
      </c>
      <c r="K69" s="46">
        <f t="shared" si="32"/>
        <v>1</v>
      </c>
      <c r="L69" s="182">
        <f t="shared" si="33"/>
        <v>917800585</v>
      </c>
      <c r="M69" s="47">
        <f>IF(ISBLANK(L69),"  ",IF(L80&gt;0,L69/L80,IF(L69&gt;0,1,0)))</f>
        <v>0.56787286461500774</v>
      </c>
      <c r="N69" s="24"/>
    </row>
    <row r="70" spans="1:14" ht="15" customHeight="1" x14ac:dyDescent="0.2">
      <c r="A70" s="67" t="s">
        <v>63</v>
      </c>
      <c r="B70" s="158">
        <f>HSCS!B70+HSCNO!B70+PBRC!B70+LSUAg!B70+SULaw!B70+SUAg!B70</f>
        <v>1466994.45</v>
      </c>
      <c r="C70" s="45">
        <f t="shared" si="0"/>
        <v>2.4730646901901143E-2</v>
      </c>
      <c r="D70" s="169">
        <f>HSCS!D70+HSCNO!D70+PBRC!D70+LSUAg!D70+SULaw!D70+SUAg!D70</f>
        <v>57851892.590000004</v>
      </c>
      <c r="E70" s="46">
        <f t="shared" si="29"/>
        <v>0.97526935309809881</v>
      </c>
      <c r="F70" s="182">
        <f t="shared" si="34"/>
        <v>59318887.040000007</v>
      </c>
      <c r="G70" s="47">
        <f>IF(ISBLANK(F70),"  ",IF(F80&gt;0,F70/F80,IF(F70&gt;0,1,0)))</f>
        <v>3.8202779274170054E-2</v>
      </c>
      <c r="H70" s="158">
        <f>HSCS!H70+HSCNO!H70+PBRC!H70+LSUAg!H70+SULaw!H70+SUAg!H70</f>
        <v>3108202</v>
      </c>
      <c r="I70" s="45">
        <f t="shared" si="31"/>
        <v>4.498993495237167E-2</v>
      </c>
      <c r="J70" s="169">
        <f>HSCS!J70+HSCNO!J70+PBRC!J70+LSUAg!J70+SULaw!J70+SUAg!J70</f>
        <v>65978406</v>
      </c>
      <c r="K70" s="46">
        <f t="shared" si="32"/>
        <v>0.95501006504762831</v>
      </c>
      <c r="L70" s="182">
        <f t="shared" si="33"/>
        <v>69086608</v>
      </c>
      <c r="M70" s="47">
        <f>IF(ISBLANK(L70),"  ",IF(L80&gt;0,L70/L80,IF(L70&gt;0,1,0)))</f>
        <v>4.274611569515846E-2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110436558.39</v>
      </c>
      <c r="C71" s="69">
        <f t="shared" si="0"/>
        <v>8.9783291440538149E-2</v>
      </c>
      <c r="D71" s="176">
        <f>D70+D69+D68+D67+D66+D65+D64+D63+D62+D61+D60</f>
        <v>1104522268.3399999</v>
      </c>
      <c r="E71" s="62">
        <f t="shared" si="29"/>
        <v>0.89796029654174825</v>
      </c>
      <c r="F71" s="166">
        <f>F70+F69+F68+F67+F66+F65+F64+F63+F62+F61+F60</f>
        <v>1230034638.05</v>
      </c>
      <c r="G71" s="61">
        <f>IF(ISBLANK(F71),"  ",IF(F80&gt;0,F71/F80,IF(F71&gt;0,1,0)))</f>
        <v>0.79217166946036821</v>
      </c>
      <c r="H71" s="166">
        <f>H70+H69+H68+H67+H66+H65+H64+H63+H62+H61+H60</f>
        <v>118044952</v>
      </c>
      <c r="I71" s="69">
        <f t="shared" si="31"/>
        <v>9.5690413933171944E-2</v>
      </c>
      <c r="J71" s="176">
        <f>J70+J69+J68+J67+J66+J65+J64+J63+J62+J61+J60</f>
        <v>1115568188</v>
      </c>
      <c r="K71" s="62">
        <f t="shared" si="32"/>
        <v>0.9043095860668281</v>
      </c>
      <c r="L71" s="166">
        <f>L70+L69+L68+L67+L66+L65+L64+L63+L62+L61+L60</f>
        <v>1233613140</v>
      </c>
      <c r="M71" s="61">
        <f>IF(ISBLANK(L71),"  ",IF(L80&gt;0,L71/L80,IF(L71&gt;0,1,0)))</f>
        <v>0.76327629235332706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HSCS!B73+HSCNO!B73+PBRC!B73+LSUAg!B73+SULaw!B73+SUAg!B73</f>
        <v>0</v>
      </c>
      <c r="C73" s="41">
        <f t="shared" si="0"/>
        <v>0</v>
      </c>
      <c r="D73" s="169">
        <f>HSCS!D73+HSCNO!D73+PBRC!D73+LSUAg!D73+SULaw!D73+SUAg!D73</f>
        <v>0</v>
      </c>
      <c r="E73" s="42">
        <f>IF(ISBLANK(D73),"  ",IF(F73&gt;0,D73/F73,IF(D73&gt;0,1,0)))</f>
        <v>0</v>
      </c>
      <c r="F73" s="181">
        <f>D73+B73</f>
        <v>0</v>
      </c>
      <c r="G73" s="43">
        <f>IF(ISBLANK(F73),"  ",IF(F80&gt;0,F73/F80,IF(F73&gt;0,1,0)))</f>
        <v>0</v>
      </c>
      <c r="H73" s="158">
        <f>HSCS!H73+HSCNO!H73+PBRC!H73+LSUAg!H73+SULaw!H73+SUAg!H73</f>
        <v>0</v>
      </c>
      <c r="I73" s="41">
        <f>IF(ISBLANK(H73),"  ",IF(L73&gt;0,H73/L73,IF(H73&gt;0,1,0)))</f>
        <v>0</v>
      </c>
      <c r="J73" s="169">
        <f>HSCS!J73+HSCNO!J73+PBRC!J73+LSUAg!J73+SULaw!J73+SUAg!J73</f>
        <v>0</v>
      </c>
      <c r="K73" s="42">
        <f>IF(ISBLANK(J73),"  ",IF(L73&gt;0,J73/L73,IF(J73&gt;0,1,0)))</f>
        <v>0</v>
      </c>
      <c r="L73" s="181">
        <f>J73+H73</f>
        <v>0</v>
      </c>
      <c r="M73" s="43">
        <f>IF(ISBLANK(L73),"  ",IF(L80&gt;0,L73/L80,IF(L73&gt;0,1,0)))</f>
        <v>0</v>
      </c>
    </row>
    <row r="74" spans="1:14" ht="15" customHeight="1" x14ac:dyDescent="0.2">
      <c r="A74" s="30" t="s">
        <v>67</v>
      </c>
      <c r="B74" s="158">
        <f>HSCS!B74+HSCNO!B74+PBRC!B74+LSUAg!B74+SULaw!B74+SUAg!B74</f>
        <v>0</v>
      </c>
      <c r="C74" s="45">
        <f t="shared" si="0"/>
        <v>0</v>
      </c>
      <c r="D74" s="169">
        <f>HSCS!D74+HSCNO!D74+PBRC!D74+LSUAg!D74+SULaw!D74+SUAg!D74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HSCS!H74+HSCNO!H74+PBRC!H74+LSUAg!H74+SULaw!H74+SUAg!H74</f>
        <v>0</v>
      </c>
      <c r="I74" s="45">
        <f>IF(ISBLANK(H74),"  ",IF(L74&gt;0,H74/L74,IF(H74&gt;0,1,0)))</f>
        <v>0</v>
      </c>
      <c r="J74" s="169">
        <f>HSCS!J74+HSCNO!J74+PBRC!J74+LSUAg!J74+SULaw!J74+SUAg!J74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HSCS!B76+HSCNO!B76+PBRC!B76+LSUAg!B76+SULaw!B76+SUAg!B76</f>
        <v>0</v>
      </c>
      <c r="C76" s="41">
        <f t="shared" si="0"/>
        <v>0</v>
      </c>
      <c r="D76" s="169">
        <f>HSCS!D76+HSCNO!D76+PBRC!D76+LSUAg!D76+SULaw!D76+SUAg!D76</f>
        <v>0</v>
      </c>
      <c r="E76" s="42">
        <f>IF(ISBLANK(D76),"  ",IF(F76&gt;0,D76/F76,IF(D76&gt;0,1,0)))</f>
        <v>0</v>
      </c>
      <c r="F76" s="181">
        <f>D76+B76</f>
        <v>0</v>
      </c>
      <c r="G76" s="43">
        <f>IF(ISBLANK(F76),"  ",IF(F80&gt;0,F76/F80,IF(F76&gt;0,1,0)))</f>
        <v>0</v>
      </c>
      <c r="H76" s="158">
        <f>HSCS!H76+HSCNO!H76+PBRC!H76+LSUAg!H76+SULaw!H76+SUAg!H76</f>
        <v>0</v>
      </c>
      <c r="I76" s="41">
        <f>IF(ISBLANK(H76),"  ",IF(L76&gt;0,H76/L76,IF(H76&gt;0,1,0)))</f>
        <v>0</v>
      </c>
      <c r="J76" s="169">
        <f>HSCS!J76+HSCNO!J76+PBRC!J76+LSUAg!J76+SULaw!J76+SUAg!J76</f>
        <v>0</v>
      </c>
      <c r="K76" s="42">
        <f>IF(ISBLANK(J76),"  ",IF(L76&gt;0,J76/L76,IF(J76&gt;0,1,0)))</f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58">
        <f>HSCS!B77+HSCNO!B77+PBRC!B77+LSUAg!B77+SULaw!B77+SUAg!B77</f>
        <v>14693713.189999999</v>
      </c>
      <c r="C77" s="45">
        <f t="shared" si="0"/>
        <v>0.15728430100343629</v>
      </c>
      <c r="D77" s="169">
        <f>HSCS!D77+HSCNO!D77+PBRC!D77+LSUAg!D77+SULaw!D77+SUAg!D77</f>
        <v>78727646.069999993</v>
      </c>
      <c r="E77" s="46">
        <f>IF(ISBLANK(D77),"  ",IF(F77&gt;0,D77/F77,IF(D77&gt;0,1,0)))</f>
        <v>0.84271569899656373</v>
      </c>
      <c r="F77" s="182">
        <f>D77+B77</f>
        <v>93421359.25999999</v>
      </c>
      <c r="G77" s="47">
        <f>IF(ISBLANK(F77),"  ",IF(F80&gt;0,F77/F80,IF(F77&gt;0,1,0)))</f>
        <v>6.0165585455035572E-2</v>
      </c>
      <c r="H77" s="158">
        <f>HSCS!H77+HSCNO!H77+PBRC!H77+LSUAg!H77+SULaw!H77+SUAg!H77</f>
        <v>16672484</v>
      </c>
      <c r="I77" s="45">
        <f>IF(ISBLANK(H77),"  ",IF(L77&gt;0,H77/L77,IF(H77&gt;0,1,0)))</f>
        <v>0.15474140414967608</v>
      </c>
      <c r="J77" s="169">
        <f>HSCS!J77+HSCNO!J77+PBRC!J77+LSUAg!J77+SULaw!J77+SUAg!J77</f>
        <v>91071685</v>
      </c>
      <c r="K77" s="46">
        <f>IF(ISBLANK(J77),"  ",IF(L77&gt;0,J77/L77,IF(J77&gt;0,1,0)))</f>
        <v>0.84525859585032392</v>
      </c>
      <c r="L77" s="182">
        <f>J77+H77</f>
        <v>107744169</v>
      </c>
      <c r="M77" s="47">
        <f>IF(ISBLANK(L77),"  ",IF(L80&gt;0,L77/L80,IF(L77&gt;0,1,0)))</f>
        <v>6.6664797228902964E-2</v>
      </c>
    </row>
    <row r="78" spans="1:14" s="64" customFormat="1" ht="15" customHeight="1" x14ac:dyDescent="0.25">
      <c r="A78" s="65" t="s">
        <v>71</v>
      </c>
      <c r="B78" s="167">
        <f>B77+B76+B74+B73</f>
        <v>14693713.189999999</v>
      </c>
      <c r="C78" s="69">
        <f t="shared" si="0"/>
        <v>0.15728430100343629</v>
      </c>
      <c r="D78" s="177">
        <f>D77+D76+D74+D73</f>
        <v>78727646.069999993</v>
      </c>
      <c r="E78" s="62">
        <f>IF(ISBLANK(D78),"  ",IF(F78&gt;0,D78/F78,IF(D78&gt;0,1,0)))</f>
        <v>0.84271569899656373</v>
      </c>
      <c r="F78" s="191">
        <f>F77+F76+F75+F74+F73</f>
        <v>93421359.25999999</v>
      </c>
      <c r="G78" s="61">
        <f>IF(ISBLANK(F78),"  ",IF(F80&gt;0,F78/F80,IF(F78&gt;0,1,0)))</f>
        <v>6.0165585455035572E-2</v>
      </c>
      <c r="H78" s="167">
        <f>H77+H76+H74+H73</f>
        <v>16672484</v>
      </c>
      <c r="I78" s="69">
        <f>IF(ISBLANK(H78),"  ",IF(L78&gt;0,H78/L78,IF(H78&gt;0,1,0)))</f>
        <v>0.15474140414967608</v>
      </c>
      <c r="J78" s="177">
        <f>J77+J76+J74+J73</f>
        <v>91071685</v>
      </c>
      <c r="K78" s="62">
        <f>IF(ISBLANK(J78),"  ",IF(L78&gt;0,J78/L78,IF(J78&gt;0,1,0)))</f>
        <v>0.84525859585032392</v>
      </c>
      <c r="L78" s="191">
        <f>L77+L76+L75+L74+L73</f>
        <v>107744169</v>
      </c>
      <c r="M78" s="61">
        <f>IF(ISBLANK(L78),"  ",IF(L80&gt;0,L78/L80,IF(L78&gt;0,1,0)))</f>
        <v>6.6664797228902964E-2</v>
      </c>
    </row>
    <row r="79" spans="1:14" s="64" customFormat="1" ht="15" customHeight="1" x14ac:dyDescent="0.25">
      <c r="A79" s="65" t="s">
        <v>72</v>
      </c>
      <c r="B79" s="164">
        <f>HSCS!B79+HSCNO!B79+PBRC!B79+LSUAg!B79+SULaw!B79+SUAg!B79</f>
        <v>0</v>
      </c>
      <c r="C79" s="69">
        <f>IF(ISBLANK(B79),"  ",IF(F79&gt;0,B79/F79,IF(B79&gt;0,1,0)))</f>
        <v>0</v>
      </c>
      <c r="D79" s="174">
        <f>HSCS!D79+HSCNO!D79+PBRC!D79+LSUAg!D79+SULaw!D79+SUAg!D79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HSCS!H79+HSCNO!H79+PBRC!H79+LSUAg!H79+SULaw!H79+SUAg!H79</f>
        <v>0</v>
      </c>
      <c r="I79" s="69">
        <f>IF(ISBLANK(H79),"  ",IF(L79&gt;0,H79/L79,IF(H79&gt;0,1,0)))</f>
        <v>0</v>
      </c>
      <c r="J79" s="174">
        <f>HSCS!J79+HSCNO!J79+PBRC!J79+LSUAg!J79+SULaw!J79+SUAg!J79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354411749.57999998</v>
      </c>
      <c r="C80" s="82">
        <f t="shared" si="0"/>
        <v>0.22824962700745186</v>
      </c>
      <c r="D80" s="168">
        <f>D78+D71+D50+D43+D52+D51+D79</f>
        <v>1183249914.4099998</v>
      </c>
      <c r="E80" s="83">
        <f>IF(ISBLANK(D80),"  ",IF(F80&gt;0,D80/F80,IF(D80&gt;0,1,0)))</f>
        <v>0.76204119062288178</v>
      </c>
      <c r="F80" s="168">
        <f>F78+F71+F50+F43+F52+F51+F79</f>
        <v>1552737475.3099999</v>
      </c>
      <c r="G80" s="84">
        <f>IF(ISBLANK(F80),"  ",IF(F80&gt;0,F80/F80,IF(F80&gt;0,1,0)))</f>
        <v>1</v>
      </c>
      <c r="H80" s="168">
        <f>H78+H71+H50+H43+H52+H51+H79</f>
        <v>409567983</v>
      </c>
      <c r="I80" s="82">
        <f>IF(ISBLANK(H80),"  ",IF(L80&gt;0,H80/L80,IF(H80&gt;0,1,0)))</f>
        <v>0.25341293910899043</v>
      </c>
      <c r="J80" s="168">
        <f>J78+J71+J50+J43+J52+J51+J79</f>
        <v>1206639873</v>
      </c>
      <c r="K80" s="83">
        <f>IF(ISBLANK(J80),"  ",IF(L80&gt;0,J80/L80,IF(J80&gt;0,1,0)))</f>
        <v>0.74658706089100957</v>
      </c>
      <c r="L80" s="168">
        <f>L78+L71+L50+L43+L52+L51+L79</f>
        <v>1616207856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B15" sqref="B1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122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 t="s">
        <v>4</v>
      </c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66" t="s">
        <v>4</v>
      </c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8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f>BOR!B13+LUMCON!B13+LOSFA!B13</f>
        <v>313865683</v>
      </c>
      <c r="C13" s="41">
        <f t="shared" ref="C13:C80" si="0">IF(ISBLANK(B13),"  ",IF(F13&gt;0,B13/F13,IF(B13&gt;0,1,0)))</f>
        <v>1</v>
      </c>
      <c r="D13" s="169">
        <f>BOR!D13+LUMCON!D13+LOSFA!D13</f>
        <v>0</v>
      </c>
      <c r="E13" s="42">
        <f>IF(ISBLANK(D13),"  ",IF(F13&gt;0,D13/F13,IF(D13&gt;0,1,0)))</f>
        <v>0</v>
      </c>
      <c r="F13" s="178">
        <f>D13+B13</f>
        <v>313865683</v>
      </c>
      <c r="G13" s="43">
        <f>IF(ISBLANK(F13),"  ",IF(F80&gt;0,F13/F80,IF(F13&gt;0,1,0)))</f>
        <v>0.69692953299252414</v>
      </c>
      <c r="H13" s="158">
        <f>BOR!H13+LUMCON!H13+LOSFA!H13</f>
        <v>354816947</v>
      </c>
      <c r="I13" s="41">
        <f>IF(ISBLANK(H13),"  ",IF(L13&gt;0,H13/L13,IF(H13&gt;0,1,0)))</f>
        <v>1</v>
      </c>
      <c r="J13" s="169">
        <f>BOR!J13+LUMCON!J13+LOSFA!J13</f>
        <v>0</v>
      </c>
      <c r="K13" s="42">
        <f>IF(ISBLANK(J13),"  ",IF(L13&gt;0,J13/L13,IF(J13&gt;0,1,0)))</f>
        <v>0</v>
      </c>
      <c r="L13" s="178">
        <f t="shared" ref="L13:L34" si="1">J13+H13</f>
        <v>354816947</v>
      </c>
      <c r="M13" s="44">
        <f>IF(ISBLANK(L13),"  ",IF(L80&gt;0,L13/L80,IF(L13&gt;0,1,0)))</f>
        <v>0.68420580798541153</v>
      </c>
      <c r="N13" s="24"/>
    </row>
    <row r="14" spans="1:17" ht="15" customHeight="1" x14ac:dyDescent="0.2">
      <c r="A14" s="10" t="s">
        <v>13</v>
      </c>
      <c r="B14" s="158">
        <f>BOR!B14+LUMCON!B14+LOSFA!B14</f>
        <v>0</v>
      </c>
      <c r="C14" s="45">
        <f t="shared" si="0"/>
        <v>0</v>
      </c>
      <c r="D14" s="169">
        <f>BOR!D14+LUMCON!D14+LOSFA!D14</f>
        <v>0</v>
      </c>
      <c r="E14" s="46">
        <f>IF(ISBLANK(D14),"  ",IF(F14&gt;0,D14/F14,IF(D14&gt;0,1,0)))</f>
        <v>0</v>
      </c>
      <c r="F14" s="179">
        <f>D14+B14</f>
        <v>0</v>
      </c>
      <c r="G14" s="47">
        <f>IF(ISBLANK(F14),"  ",IF(F80&gt;0,F14/F80,IF(F14&gt;0,1,0)))</f>
        <v>0</v>
      </c>
      <c r="H14" s="158">
        <f>BOR!H14+LUMCON!H14+LOSFA!H14</f>
        <v>0</v>
      </c>
      <c r="I14" s="45">
        <f>IF(ISBLANK(H14),"  ",IF(L14&gt;0,H14/L14,IF(H14&gt;0,1,0)))</f>
        <v>0</v>
      </c>
      <c r="J14" s="169">
        <f>BOR!J14+LUMCON!J14+LOSFA!J14</f>
        <v>0</v>
      </c>
      <c r="K14" s="46">
        <f>IF(ISBLANK(J14),"  ",IF(L14&gt;0,J14/L14,IF(J14&gt;0,1,0)))</f>
        <v>0</v>
      </c>
      <c r="L14" s="179">
        <f t="shared" si="1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58">
        <f>BOR!B15+LUMCON!B15+LOSFA!B15</f>
        <v>87695866.969999999</v>
      </c>
      <c r="C15" s="48">
        <f t="shared" si="0"/>
        <v>1</v>
      </c>
      <c r="D15" s="169">
        <f>BOR!D15+LUMCON!D15+LOSFA!D15</f>
        <v>0</v>
      </c>
      <c r="E15" s="49">
        <f>IF(ISBLANK(D15),"  ",IF(F15&gt;0,D15/F15,IF(D15&gt;0,1,0)))</f>
        <v>0</v>
      </c>
      <c r="F15" s="180">
        <f>D15+B15</f>
        <v>87695866.969999999</v>
      </c>
      <c r="G15" s="50">
        <f>IF(ISBLANK(F15),"  ",IF(F80&gt;0,F15/F80,IF(F15&gt;0,1,0)))</f>
        <v>0.19472609757332604</v>
      </c>
      <c r="H15" s="158">
        <f>BOR!H15+LUMCON!H15+LOSFA!H15</f>
        <v>86239444</v>
      </c>
      <c r="I15" s="48">
        <f>IF(ISBLANK(H15),"  ",IF(L15&gt;0,H15/L15,IF(H15&gt;0,1,0)))</f>
        <v>1</v>
      </c>
      <c r="J15" s="169">
        <f>BOR!J15+LUMCON!J15+LOSFA!J15</f>
        <v>0</v>
      </c>
      <c r="K15" s="49">
        <f>IF(ISBLANK(J15),"  ",IF(L15&gt;0,J15/L15,IF(J15&gt;0,1,0)))</f>
        <v>0</v>
      </c>
      <c r="L15" s="180">
        <f t="shared" si="1"/>
        <v>86239444</v>
      </c>
      <c r="M15" s="50">
        <f>IF(ISBLANK(L15),"  ",IF(L80&gt;0,L15/L80,IF(L15&gt;0,1,0)))</f>
        <v>0.16629850676842853</v>
      </c>
      <c r="N15" s="24"/>
    </row>
    <row r="16" spans="1:17" ht="15" customHeight="1" x14ac:dyDescent="0.2">
      <c r="A16" s="51" t="s">
        <v>15</v>
      </c>
      <c r="B16" s="158">
        <f>BOR!B16+LUMCON!B16+LOSFA!B16</f>
        <v>44917.32</v>
      </c>
      <c r="C16" s="41">
        <f t="shared" si="0"/>
        <v>1</v>
      </c>
      <c r="D16" s="169">
        <f>BOR!D16+LUMCON!D16+LOSFA!D16</f>
        <v>0</v>
      </c>
      <c r="E16" s="42">
        <f>IF(ISBLANK(D16),"  ",IF(F16&gt;0,D16/F16,IF(D16&gt;0,1,0)))</f>
        <v>0</v>
      </c>
      <c r="F16" s="181">
        <f t="shared" ref="F16:F42" si="2">D16+B16</f>
        <v>44917.32</v>
      </c>
      <c r="G16" s="43">
        <f>IF(ISBLANK(F16),"  ",IF(F80&gt;0,F16/F80,IF(F16&gt;0,1,0)))</f>
        <v>9.9737590142582626E-5</v>
      </c>
      <c r="H16" s="158">
        <f>BOR!H16+LUMCON!H16+LOSFA!H16</f>
        <v>4280000</v>
      </c>
      <c r="I16" s="41">
        <f t="shared" ref="I16:I34" si="3">IF(ISBLANK(H16),"  ",IF(L16&gt;0,H16/L16,IF(H16&gt;0,1,0)))</f>
        <v>1</v>
      </c>
      <c r="J16" s="169">
        <f>BOR!J16+LUMCON!J16+LOSFA!J16</f>
        <v>0</v>
      </c>
      <c r="K16" s="42">
        <f t="shared" ref="K16:K34" si="4">IF(ISBLANK(J16),"  ",IF(L16&gt;0,J16/L16,IF(J16&gt;0,1,0)))</f>
        <v>0</v>
      </c>
      <c r="L16" s="181">
        <f t="shared" si="1"/>
        <v>4280000</v>
      </c>
      <c r="M16" s="43">
        <f>IF(ISBLANK(L16),"  ",IF(L80&gt;0,L16/L80,IF(L16&gt;0,1,0)))</f>
        <v>8.2532722378042475E-3</v>
      </c>
      <c r="N16" s="24"/>
    </row>
    <row r="17" spans="1:14" ht="15" customHeight="1" x14ac:dyDescent="0.2">
      <c r="A17" s="52" t="s">
        <v>16</v>
      </c>
      <c r="B17" s="158">
        <f>BOR!B17+LUMCON!B17+LOSFA!B17</f>
        <v>0</v>
      </c>
      <c r="C17" s="45">
        <f t="shared" si="0"/>
        <v>0</v>
      </c>
      <c r="D17" s="169">
        <f>BOR!D17+LUMCON!D17+LOSFA!D17</f>
        <v>0</v>
      </c>
      <c r="E17" s="42">
        <f t="shared" ref="E17:E34" si="5">IF(ISBLANK(D17),"  ",IF(F17&gt;0,D17/F17,IF(D17&gt;0,1,0)))</f>
        <v>0</v>
      </c>
      <c r="F17" s="182">
        <f t="shared" si="2"/>
        <v>0</v>
      </c>
      <c r="G17" s="47">
        <f>IF(ISBLANK(F17),"  ",IF(F80&gt;0,F17/F80,IF(F17&gt;0,1,0)))</f>
        <v>0</v>
      </c>
      <c r="H17" s="158">
        <f>BOR!H17+LUMCON!H17+LOSFA!H17</f>
        <v>33366</v>
      </c>
      <c r="I17" s="45">
        <f t="shared" si="3"/>
        <v>1</v>
      </c>
      <c r="J17" s="169">
        <f>BOR!J17+LUMCON!J17+LOSFA!J17</f>
        <v>0</v>
      </c>
      <c r="K17" s="46">
        <f t="shared" si="4"/>
        <v>0</v>
      </c>
      <c r="L17" s="182">
        <f t="shared" si="1"/>
        <v>33366</v>
      </c>
      <c r="M17" s="47">
        <f>IF(ISBLANK(L17),"  ",IF(L80&gt;0,L17/L80,IF(L17&gt;0,1,0)))</f>
        <v>6.4340813431443118E-5</v>
      </c>
      <c r="N17" s="24"/>
    </row>
    <row r="18" spans="1:14" ht="15" customHeight="1" x14ac:dyDescent="0.2">
      <c r="A18" s="52" t="s">
        <v>17</v>
      </c>
      <c r="B18" s="158">
        <f>BOR!B18+LUMCON!B18+LOSFA!B18</f>
        <v>0</v>
      </c>
      <c r="C18" s="45">
        <f t="shared" si="0"/>
        <v>0</v>
      </c>
      <c r="D18" s="169">
        <f>BOR!D18+LUMCON!D18+LOSFA!D18</f>
        <v>0</v>
      </c>
      <c r="E18" s="42">
        <f t="shared" si="5"/>
        <v>0</v>
      </c>
      <c r="F18" s="182">
        <f t="shared" si="2"/>
        <v>0</v>
      </c>
      <c r="G18" s="47">
        <f>IF(ISBLANK(F18),"  ",IF(F80&gt;0,F18/F80,IF(F18&gt;0,1,0)))</f>
        <v>0</v>
      </c>
      <c r="H18" s="158">
        <f>BOR!H18+LUMCON!H18+LOSFA!H18</f>
        <v>0</v>
      </c>
      <c r="I18" s="45">
        <f t="shared" si="3"/>
        <v>0</v>
      </c>
      <c r="J18" s="169">
        <f>BOR!J18+LUMCON!J18+LOSFA!J18</f>
        <v>0</v>
      </c>
      <c r="K18" s="46">
        <f t="shared" si="4"/>
        <v>0</v>
      </c>
      <c r="L18" s="182">
        <f t="shared" si="1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58">
        <f>BOR!B19+LUMCON!B19+LOSFA!B19</f>
        <v>0</v>
      </c>
      <c r="C19" s="45">
        <f t="shared" si="0"/>
        <v>0</v>
      </c>
      <c r="D19" s="169">
        <f>BOR!D19+LUMCON!D19+LOSFA!D19</f>
        <v>0</v>
      </c>
      <c r="E19" s="42">
        <f t="shared" si="5"/>
        <v>0</v>
      </c>
      <c r="F19" s="182">
        <f t="shared" si="2"/>
        <v>0</v>
      </c>
      <c r="G19" s="47">
        <f>IF(ISBLANK(F19),"  ",IF(F80&gt;0,F19/F80,IF(F19&gt;0,1,0)))</f>
        <v>0</v>
      </c>
      <c r="H19" s="158">
        <f>BOR!H19+LUMCON!H19+LOSFA!H19</f>
        <v>0</v>
      </c>
      <c r="I19" s="45">
        <f t="shared" si="3"/>
        <v>0</v>
      </c>
      <c r="J19" s="169">
        <f>BOR!J19+LUMCON!J19+LOSFA!J19</f>
        <v>0</v>
      </c>
      <c r="K19" s="46">
        <f t="shared" si="4"/>
        <v>0</v>
      </c>
      <c r="L19" s="182">
        <f t="shared" si="1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58">
        <f>BOR!B20+LUMCON!B20+LOSFA!B20</f>
        <v>0</v>
      </c>
      <c r="C20" s="45">
        <f t="shared" si="0"/>
        <v>0</v>
      </c>
      <c r="D20" s="169">
        <f>BOR!D20+LUMCON!D20+LOSFA!D20</f>
        <v>0</v>
      </c>
      <c r="E20" s="42">
        <f t="shared" si="5"/>
        <v>0</v>
      </c>
      <c r="F20" s="182">
        <f>D20+B20</f>
        <v>0</v>
      </c>
      <c r="G20" s="47">
        <f>IF(ISBLANK(F20),"  ",IF(F80&gt;0,F20/F80,IF(F20&gt;0,1,0)))</f>
        <v>0</v>
      </c>
      <c r="H20" s="158">
        <f>BOR!H20+LUMCON!H20+LOSFA!H20</f>
        <v>0</v>
      </c>
      <c r="I20" s="45">
        <f t="shared" si="3"/>
        <v>0</v>
      </c>
      <c r="J20" s="169">
        <f>BOR!J20+LUMCON!J20+LOSFA!J20</f>
        <v>0</v>
      </c>
      <c r="K20" s="46">
        <f t="shared" si="4"/>
        <v>0</v>
      </c>
      <c r="L20" s="182">
        <f t="shared" si="1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58">
        <f>BOR!B21+LUMCON!B21+LOSFA!B21</f>
        <v>0</v>
      </c>
      <c r="C21" s="45">
        <f t="shared" si="0"/>
        <v>0</v>
      </c>
      <c r="D21" s="169">
        <f>BOR!D21+LUMCON!D21+LOSFA!D21</f>
        <v>0</v>
      </c>
      <c r="E21" s="42">
        <f t="shared" si="5"/>
        <v>0</v>
      </c>
      <c r="F21" s="182">
        <f t="shared" si="2"/>
        <v>0</v>
      </c>
      <c r="G21" s="47">
        <f>IF(ISBLANK(F21),"  ",IF(F80&gt;0,F21/F80,IF(F21&gt;0,1,0)))</f>
        <v>0</v>
      </c>
      <c r="H21" s="158">
        <f>BOR!H21+LUMCON!H21+LOSFA!H21</f>
        <v>0</v>
      </c>
      <c r="I21" s="45">
        <f t="shared" si="3"/>
        <v>0</v>
      </c>
      <c r="J21" s="169">
        <f>BOR!J21+LUMCON!J21+LOSFA!J21</f>
        <v>0</v>
      </c>
      <c r="K21" s="46">
        <f t="shared" si="4"/>
        <v>0</v>
      </c>
      <c r="L21" s="182">
        <f t="shared" si="1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58">
        <f>BOR!B22+LUMCON!B22+LOSFA!B22</f>
        <v>0</v>
      </c>
      <c r="C22" s="45">
        <f t="shared" si="0"/>
        <v>0</v>
      </c>
      <c r="D22" s="169">
        <f>BOR!D22+LUMCON!D22+LOSFA!D22</f>
        <v>0</v>
      </c>
      <c r="E22" s="42">
        <f t="shared" si="5"/>
        <v>0</v>
      </c>
      <c r="F22" s="182">
        <f t="shared" si="2"/>
        <v>0</v>
      </c>
      <c r="G22" s="47">
        <f>IF(ISBLANK(F22),"  ",IF(F80&gt;0,F22/F80,IF(F22&gt;0,1,0)))</f>
        <v>0</v>
      </c>
      <c r="H22" s="158">
        <f>BOR!H22+LUMCON!H22+LOSFA!H22</f>
        <v>0</v>
      </c>
      <c r="I22" s="45">
        <f t="shared" si="3"/>
        <v>0</v>
      </c>
      <c r="J22" s="169">
        <f>BOR!J22+LUMCON!J22+LOSFA!J22</f>
        <v>0</v>
      </c>
      <c r="K22" s="46">
        <f t="shared" si="4"/>
        <v>0</v>
      </c>
      <c r="L22" s="182">
        <f t="shared" si="1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58">
        <f>BOR!B23+LUMCON!B23+LOSFA!B23</f>
        <v>0</v>
      </c>
      <c r="C23" s="45">
        <f t="shared" si="0"/>
        <v>0</v>
      </c>
      <c r="D23" s="169">
        <f>BOR!D23+LUMCON!D23+LOSFA!D23</f>
        <v>0</v>
      </c>
      <c r="E23" s="42">
        <f t="shared" si="5"/>
        <v>0</v>
      </c>
      <c r="F23" s="182">
        <f t="shared" si="2"/>
        <v>0</v>
      </c>
      <c r="G23" s="47">
        <f>IF(ISBLANK(F23),"  ",IF(F80&gt;0,F23/F80,IF(F23&gt;0,1,0)))</f>
        <v>0</v>
      </c>
      <c r="H23" s="158">
        <f>BOR!H23+LUMCON!H23+LOSFA!H23</f>
        <v>0</v>
      </c>
      <c r="I23" s="45">
        <f t="shared" si="3"/>
        <v>0</v>
      </c>
      <c r="J23" s="169">
        <f>BOR!J23+LUMCON!J23+LOSFA!J23</f>
        <v>0</v>
      </c>
      <c r="K23" s="46">
        <f t="shared" si="4"/>
        <v>0</v>
      </c>
      <c r="L23" s="182">
        <f t="shared" si="1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58">
        <f>BOR!B24+LUMCON!B24+LOSFA!B24</f>
        <v>0</v>
      </c>
      <c r="C24" s="45">
        <f t="shared" si="0"/>
        <v>0</v>
      </c>
      <c r="D24" s="169">
        <f>BOR!D24+LUMCON!D24+LOSFA!D24</f>
        <v>0</v>
      </c>
      <c r="E24" s="42">
        <f t="shared" si="5"/>
        <v>0</v>
      </c>
      <c r="F24" s="182">
        <f t="shared" si="2"/>
        <v>0</v>
      </c>
      <c r="G24" s="47">
        <f>IF(ISBLANK(F24),"  ",IF(F80&gt;0,F24/F80,IF(F24&gt;0,1,0)))</f>
        <v>0</v>
      </c>
      <c r="H24" s="158">
        <f>BOR!H24+LUMCON!H24+LOSFA!H24</f>
        <v>0</v>
      </c>
      <c r="I24" s="45">
        <f t="shared" si="3"/>
        <v>0</v>
      </c>
      <c r="J24" s="169">
        <f>BOR!J24+LUMCON!J24+LOSFA!J24</f>
        <v>0</v>
      </c>
      <c r="K24" s="46">
        <f t="shared" si="4"/>
        <v>0</v>
      </c>
      <c r="L24" s="182">
        <f t="shared" si="1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58">
        <f>BOR!B25+LUMCON!B25+LOSFA!B25</f>
        <v>0</v>
      </c>
      <c r="C25" s="45">
        <f t="shared" si="0"/>
        <v>0</v>
      </c>
      <c r="D25" s="169">
        <f>BOR!D25+LUMCON!D25+LOSFA!D25</f>
        <v>0</v>
      </c>
      <c r="E25" s="42">
        <f t="shared" si="5"/>
        <v>0</v>
      </c>
      <c r="F25" s="182">
        <f t="shared" si="2"/>
        <v>0</v>
      </c>
      <c r="G25" s="47">
        <f>IF(ISBLANK(F25),"  ",IF(F80&gt;0,F25/F80,IF(F25&gt;0,1,0)))</f>
        <v>0</v>
      </c>
      <c r="H25" s="158">
        <f>BOR!H25+LUMCON!H25+LOSFA!H25</f>
        <v>0</v>
      </c>
      <c r="I25" s="45">
        <f t="shared" si="3"/>
        <v>0</v>
      </c>
      <c r="J25" s="169">
        <f>BOR!J25+LUMCON!J25+LOSFA!J25</f>
        <v>0</v>
      </c>
      <c r="K25" s="46">
        <f t="shared" si="4"/>
        <v>0</v>
      </c>
      <c r="L25" s="182">
        <f t="shared" si="1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58">
        <f>BOR!B26+LUMCON!B26+LOSFA!B26</f>
        <v>0</v>
      </c>
      <c r="C26" s="45">
        <f t="shared" si="0"/>
        <v>0</v>
      </c>
      <c r="D26" s="169">
        <f>BOR!D26+LUMCON!D26+LOSFA!D26</f>
        <v>0</v>
      </c>
      <c r="E26" s="42">
        <f t="shared" si="5"/>
        <v>0</v>
      </c>
      <c r="F26" s="182">
        <f t="shared" si="2"/>
        <v>0</v>
      </c>
      <c r="G26" s="47">
        <f>IF(ISBLANK(F26),"  ",IF(F80&gt;0,F26/F80,IF(F26&gt;0,1,0)))</f>
        <v>0</v>
      </c>
      <c r="H26" s="158">
        <f>BOR!H26+LUMCON!H26+LOSFA!H26</f>
        <v>0</v>
      </c>
      <c r="I26" s="45">
        <f t="shared" si="3"/>
        <v>0</v>
      </c>
      <c r="J26" s="169">
        <f>BOR!J26+LUMCON!J26+LOSFA!J26</f>
        <v>0</v>
      </c>
      <c r="K26" s="46">
        <f t="shared" si="4"/>
        <v>0</v>
      </c>
      <c r="L26" s="182">
        <f t="shared" si="1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58">
        <f>BOR!B27+LUMCON!B27+LOSFA!B27</f>
        <v>20143626</v>
      </c>
      <c r="C27" s="45">
        <f t="shared" si="0"/>
        <v>1</v>
      </c>
      <c r="D27" s="169">
        <f>BOR!D27+LUMCON!D27+LOSFA!D27</f>
        <v>0</v>
      </c>
      <c r="E27" s="42">
        <f t="shared" si="5"/>
        <v>0</v>
      </c>
      <c r="F27" s="182">
        <f t="shared" si="2"/>
        <v>20143626</v>
      </c>
      <c r="G27" s="47">
        <f>IF(ISBLANK(F27),"  ",IF(F80&gt;0,F27/F80,IF(F27&gt;0,1,0)))</f>
        <v>4.4728330051157797E-2</v>
      </c>
      <c r="H27" s="158">
        <f>BOR!H27+LUMCON!H27+LOSFA!H27</f>
        <v>22220000</v>
      </c>
      <c r="I27" s="45">
        <f t="shared" si="3"/>
        <v>1</v>
      </c>
      <c r="J27" s="169">
        <f>BOR!J27+LUMCON!J27+LOSFA!J27</f>
        <v>0</v>
      </c>
      <c r="K27" s="46">
        <f t="shared" si="4"/>
        <v>0</v>
      </c>
      <c r="L27" s="182">
        <f t="shared" si="1"/>
        <v>22220000</v>
      </c>
      <c r="M27" s="47">
        <f>IF(ISBLANK(L27),"  ",IF(L80&gt;0,L27/L80,IF(L27&gt;0,1,0)))</f>
        <v>4.2847595589722051E-2</v>
      </c>
      <c r="N27" s="24"/>
    </row>
    <row r="28" spans="1:14" ht="15" customHeight="1" x14ac:dyDescent="0.2">
      <c r="A28" s="53" t="s">
        <v>27</v>
      </c>
      <c r="B28" s="158">
        <f>BOR!B28+LUMCON!B28+LOSFA!B28</f>
        <v>17374</v>
      </c>
      <c r="C28" s="45">
        <f t="shared" si="0"/>
        <v>1</v>
      </c>
      <c r="D28" s="169">
        <f>BOR!D28+LUMCON!D28+LOSFA!D28</f>
        <v>0</v>
      </c>
      <c r="E28" s="42">
        <f t="shared" si="5"/>
        <v>0</v>
      </c>
      <c r="F28" s="182">
        <f t="shared" si="2"/>
        <v>17374</v>
      </c>
      <c r="G28" s="47">
        <f>IF(ISBLANK(F28),"  ",IF(F80&gt;0,F28/F80,IF(F28&gt;0,1,0)))</f>
        <v>3.8578456843311901E-5</v>
      </c>
      <c r="H28" s="158">
        <f>BOR!H28+LUMCON!H28+LOSFA!H28</f>
        <v>200000</v>
      </c>
      <c r="I28" s="45">
        <f t="shared" si="3"/>
        <v>1</v>
      </c>
      <c r="J28" s="169">
        <f>BOR!J28+LUMCON!J28+LOSFA!J28</f>
        <v>0</v>
      </c>
      <c r="K28" s="46">
        <f t="shared" si="4"/>
        <v>0</v>
      </c>
      <c r="L28" s="182">
        <f t="shared" si="1"/>
        <v>200000</v>
      </c>
      <c r="M28" s="47">
        <f>IF(ISBLANK(L28),"  ",IF(L80&gt;0,L28/L80,IF(L28&gt;0,1,0)))</f>
        <v>3.856669270001985E-4</v>
      </c>
      <c r="N28" s="24"/>
    </row>
    <row r="29" spans="1:14" ht="15" customHeight="1" x14ac:dyDescent="0.2">
      <c r="A29" s="53" t="s">
        <v>28</v>
      </c>
      <c r="B29" s="158">
        <f>BOR!B29+LUMCON!B29+LOSFA!B29</f>
        <v>0</v>
      </c>
      <c r="C29" s="45">
        <f t="shared" si="0"/>
        <v>0</v>
      </c>
      <c r="D29" s="169">
        <f>BOR!D29+LUMCON!D29+LOSFA!D29</f>
        <v>0</v>
      </c>
      <c r="E29" s="42">
        <f t="shared" si="5"/>
        <v>0</v>
      </c>
      <c r="F29" s="182">
        <f t="shared" si="2"/>
        <v>0</v>
      </c>
      <c r="G29" s="47">
        <f>IF(ISBLANK(F29),"  ",IF(F80&gt;0,F29/F80,IF(F29&gt;0,1,0)))</f>
        <v>0</v>
      </c>
      <c r="H29" s="158">
        <f>BOR!H29+LUMCON!H29+LOSFA!H29</f>
        <v>0</v>
      </c>
      <c r="I29" s="45">
        <f t="shared" si="3"/>
        <v>0</v>
      </c>
      <c r="J29" s="169">
        <f>BOR!J29+LUMCON!J29+LOSFA!J29</f>
        <v>0</v>
      </c>
      <c r="K29" s="46">
        <f t="shared" si="4"/>
        <v>0</v>
      </c>
      <c r="L29" s="182">
        <f t="shared" si="1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58">
        <f>BOR!B30+LUMCON!B30+LOSFA!B30</f>
        <v>60000</v>
      </c>
      <c r="C30" s="45">
        <f t="shared" si="0"/>
        <v>1</v>
      </c>
      <c r="D30" s="169">
        <f>BOR!D30+LUMCON!D30+LOSFA!D30</f>
        <v>0</v>
      </c>
      <c r="E30" s="42">
        <f>IF(ISBLANK(D30),"  ",IF(F30&gt;0,D30/F30,IF(D30&gt;0,1,0)))</f>
        <v>0</v>
      </c>
      <c r="F30" s="182">
        <f t="shared" si="2"/>
        <v>60000</v>
      </c>
      <c r="G30" s="47">
        <f>IF(ISBLANK(F30),"  ",IF(F80&gt;0,F30/F80,IF(F30&gt;0,1,0)))</f>
        <v>1.3322823820644146E-4</v>
      </c>
      <c r="H30" s="158">
        <f>BOR!H30+LUMCON!H30+LOSFA!H30</f>
        <v>60000</v>
      </c>
      <c r="I30" s="45">
        <f t="shared" si="3"/>
        <v>1</v>
      </c>
      <c r="J30" s="169">
        <f>BOR!J30+LUMCON!J30+LOSFA!J30</f>
        <v>0</v>
      </c>
      <c r="K30" s="46">
        <f>IF(ISBLANK(J30),"  ",IF(L30&gt;0,J30/L30,IF(J30&gt;0,1,0)))</f>
        <v>0</v>
      </c>
      <c r="L30" s="182">
        <f t="shared" si="1"/>
        <v>60000</v>
      </c>
      <c r="M30" s="47">
        <f>IF(ISBLANK(L30),"  ",IF(L80&gt;0,L30/L80,IF(L30&gt;0,1,0)))</f>
        <v>1.1570007810005955E-4</v>
      </c>
      <c r="N30" s="24"/>
    </row>
    <row r="31" spans="1:14" ht="15" customHeight="1" x14ac:dyDescent="0.2">
      <c r="A31" s="53" t="s">
        <v>30</v>
      </c>
      <c r="B31" s="158">
        <f>BOR!B31+LUMCON!B31+LOSFA!B31</f>
        <v>0</v>
      </c>
      <c r="C31" s="45">
        <f t="shared" si="0"/>
        <v>0</v>
      </c>
      <c r="D31" s="169">
        <f>BOR!D31+LUMCON!D31+LOSFA!D31</f>
        <v>0</v>
      </c>
      <c r="E31" s="42">
        <f>IF(ISBLANK(D31),"  ",IF(F31&gt;0,D31/F31,IF(D31&gt;0,1,0)))</f>
        <v>0</v>
      </c>
      <c r="F31" s="182">
        <f t="shared" si="2"/>
        <v>0</v>
      </c>
      <c r="G31" s="47">
        <f>IF(ISBLANK(F31),"  ",IF(F80&gt;0,F31/F80,IF(F31&gt;0,1,0)))</f>
        <v>0</v>
      </c>
      <c r="H31" s="158">
        <f>BOR!H31+LUMCON!H31+LOSFA!H31</f>
        <v>0</v>
      </c>
      <c r="I31" s="45">
        <f t="shared" si="3"/>
        <v>0</v>
      </c>
      <c r="J31" s="169">
        <f>BOR!J31+LUMCON!J31+LOSFA!J31</f>
        <v>0</v>
      </c>
      <c r="K31" s="46">
        <f>IF(ISBLANK(J31),"  ",IF(L31&gt;0,J31/L31,IF(J31&gt;0,1,0)))</f>
        <v>0</v>
      </c>
      <c r="L31" s="182">
        <f t="shared" si="1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58">
        <f>BOR!B32+LUMCON!B32+LOSFA!B32</f>
        <v>67229949.650000006</v>
      </c>
      <c r="C32" s="45">
        <f t="shared" si="0"/>
        <v>1</v>
      </c>
      <c r="D32" s="169">
        <f>BOR!D32+LUMCON!D32+LOSFA!D32</f>
        <v>0</v>
      </c>
      <c r="E32" s="42">
        <f>IF(ISBLANK(D32),"  ",IF(F32&gt;0,D32/F32,IF(D32&gt;0,1,0)))</f>
        <v>0</v>
      </c>
      <c r="F32" s="182">
        <f t="shared" si="2"/>
        <v>67229949.650000006</v>
      </c>
      <c r="G32" s="47">
        <f>IF(ISBLANK(F32),"  ",IF(F80&gt;0,F32/F80,IF(F32&gt;0,1,0)))</f>
        <v>0.14928212910962113</v>
      </c>
      <c r="H32" s="158">
        <f>BOR!H32+LUMCON!H32+LOSFA!H32</f>
        <v>58246078</v>
      </c>
      <c r="I32" s="45">
        <f t="shared" si="3"/>
        <v>1</v>
      </c>
      <c r="J32" s="169">
        <f>BOR!J32+LUMCON!J32+LOSFA!J32</f>
        <v>0</v>
      </c>
      <c r="K32" s="46">
        <f>IF(ISBLANK(J32),"  ",IF(L32&gt;0,J32/L32,IF(J32&gt;0,1,0)))</f>
        <v>0</v>
      </c>
      <c r="L32" s="182">
        <f t="shared" si="1"/>
        <v>58246078</v>
      </c>
      <c r="M32" s="47">
        <f>IF(ISBLANK(L32),"  ",IF(L80&gt;0,L32/L80,IF(L32&gt;0,1,0)))</f>
        <v>0.11231792956036935</v>
      </c>
      <c r="N32" s="24"/>
    </row>
    <row r="33" spans="1:14" ht="15" customHeight="1" x14ac:dyDescent="0.2">
      <c r="A33" s="54" t="s">
        <v>75</v>
      </c>
      <c r="B33" s="158">
        <f>BOR!B33+LUMCON!B33+LOSFA!B33</f>
        <v>200000</v>
      </c>
      <c r="C33" s="45">
        <f>IF(ISBLANK(B33),"  ",IF(F33&gt;0,B33/F33,IF(B33&gt;0,1,0)))</f>
        <v>1</v>
      </c>
      <c r="D33" s="169">
        <f>BOR!D33+LUMCON!D33+LOSFA!D33</f>
        <v>0</v>
      </c>
      <c r="E33" s="42">
        <f>IF(ISBLANK(D33),"  ",IF(F33&gt;0,D33/F33,IF(D33&gt;0,1,0)))</f>
        <v>0</v>
      </c>
      <c r="F33" s="182">
        <f t="shared" si="2"/>
        <v>200000</v>
      </c>
      <c r="G33" s="47">
        <f>IF(ISBLANK(F33),"  ",IF(F80&gt;0,F33/F80,IF(F33&gt;0,1,0)))</f>
        <v>4.4409412735480489E-4</v>
      </c>
      <c r="H33" s="158">
        <f>BOR!H33+LUMCON!H33+LOSFA!H33</f>
        <v>200000</v>
      </c>
      <c r="I33" s="45">
        <f>IF(ISBLANK(H33),"  ",IF(L33&gt;0,H33/L33,IF(H33&gt;0,1,0)))</f>
        <v>1</v>
      </c>
      <c r="J33" s="169">
        <f>BOR!J33+LUMCON!J33+LOSFA!J33</f>
        <v>0</v>
      </c>
      <c r="K33" s="46">
        <f>IF(ISBLANK(J33),"  ",IF(L33&gt;0,J33/L33,IF(J33&gt;0,1,0)))</f>
        <v>0</v>
      </c>
      <c r="L33" s="182">
        <f t="shared" si="1"/>
        <v>200000</v>
      </c>
      <c r="M33" s="47">
        <f>IF(ISBLANK(L33),"  ",IF(L80&gt;0,L33/L80,IF(L33&gt;0,1,0)))</f>
        <v>3.856669270001985E-4</v>
      </c>
      <c r="N33" s="24"/>
    </row>
    <row r="34" spans="1:14" ht="15" customHeight="1" x14ac:dyDescent="0.2">
      <c r="A34" s="53" t="s">
        <v>32</v>
      </c>
      <c r="B34" s="158">
        <f>BOR!B34+LUMCON!B34+LOSFA!B34</f>
        <v>0</v>
      </c>
      <c r="C34" s="45">
        <f t="shared" si="0"/>
        <v>0</v>
      </c>
      <c r="D34" s="169">
        <f>BOR!D34+LUMCON!D34+LOSFA!D34</f>
        <v>0</v>
      </c>
      <c r="E34" s="42">
        <f t="shared" si="5"/>
        <v>0</v>
      </c>
      <c r="F34" s="182">
        <f t="shared" si="2"/>
        <v>0</v>
      </c>
      <c r="G34" s="47">
        <f>IF(ISBLANK(F34),"  ",IF(F80&gt;0,F34/F80,IF(F34&gt;0,1,0)))</f>
        <v>0</v>
      </c>
      <c r="H34" s="158">
        <f>BOR!H34+LUMCON!H34+LOSFA!H34</f>
        <v>0</v>
      </c>
      <c r="I34" s="45">
        <f t="shared" si="3"/>
        <v>0</v>
      </c>
      <c r="J34" s="169">
        <f>BOR!J34+LUMCON!J34+LOSFA!J34</f>
        <v>0</v>
      </c>
      <c r="K34" s="46">
        <f t="shared" si="4"/>
        <v>0</v>
      </c>
      <c r="L34" s="182">
        <f t="shared" si="1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58">
        <f>BOR!B35+LUMCON!B35+LOSFA!B35</f>
        <v>0</v>
      </c>
      <c r="C35" s="45">
        <f t="shared" ref="C35:C36" si="6">IF(ISBLANK(B35),"  ",IF(F35&gt;0,B35/F35,IF(B35&gt;0,1,0)))</f>
        <v>0</v>
      </c>
      <c r="D35" s="169">
        <f>BOR!D35+LUMCON!D35+LOSFA!D35</f>
        <v>0</v>
      </c>
      <c r="E35" s="42">
        <f t="shared" ref="E35:E36" si="7">IF(ISBLANK(D35),"  ",IF(F35&gt;0,D35/F35,IF(D35&gt;0,1,0)))</f>
        <v>0</v>
      </c>
      <c r="F35" s="182">
        <f t="shared" ref="F35" si="8">D35+B35</f>
        <v>0</v>
      </c>
      <c r="G35" s="47">
        <f>IF(ISBLANK(F35),"  ",IF(F81&gt;0,F35/F81,IF(F35&gt;0,1,0)))</f>
        <v>0</v>
      </c>
      <c r="H35" s="158">
        <f>BOR!H35+LUMCON!H35+LOSFA!H35</f>
        <v>0</v>
      </c>
      <c r="I35" s="45">
        <f t="shared" ref="I35" si="9">IF(ISBLANK(H35),"  ",IF(L35&gt;0,H35/L35,IF(H35&gt;0,1,0)))</f>
        <v>0</v>
      </c>
      <c r="J35" s="169">
        <f>BOR!J35+LUMCON!J35+LOSFA!J35</f>
        <v>0</v>
      </c>
      <c r="K35" s="46">
        <f t="shared" ref="K35" si="10">IF(ISBLANK(J35),"  ",IF(L35&gt;0,J35/L35,IF(J35&gt;0,1,0)))</f>
        <v>0</v>
      </c>
      <c r="L35" s="182">
        <f t="shared" ref="L35" si="11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58">
        <f>BOR!B36+LUMCON!B36+LOSFA!B36</f>
        <v>0</v>
      </c>
      <c r="C36" s="45">
        <f t="shared" si="6"/>
        <v>0</v>
      </c>
      <c r="D36" s="169">
        <f>BOR!D36+LUMCON!D36+LOSFA!D36</f>
        <v>0</v>
      </c>
      <c r="E36" s="42">
        <f t="shared" si="7"/>
        <v>0</v>
      </c>
      <c r="F36" s="182">
        <f t="shared" ref="F36" si="12">D36+B36</f>
        <v>0</v>
      </c>
      <c r="G36" s="47">
        <f>IF(ISBLANK(F36),"  ",IF(F82&gt;0,F36/F82,IF(F36&gt;0,1,0)))</f>
        <v>0</v>
      </c>
      <c r="H36" s="158">
        <f>BOR!H36+LUMCON!H36+LOSFA!H36</f>
        <v>0</v>
      </c>
      <c r="I36" s="45">
        <f t="shared" ref="I36" si="13">IF(ISBLANK(H36),"  ",IF(L36&gt;0,H36/L36,IF(H36&gt;0,1,0)))</f>
        <v>0</v>
      </c>
      <c r="J36" s="169">
        <f>BOR!J36+LUMCON!J36+LOSFA!J36</f>
        <v>0</v>
      </c>
      <c r="K36" s="46">
        <f t="shared" ref="K36" si="14">IF(ISBLANK(J36),"  ",IF(L36&gt;0,J36/L36,IF(J36&gt;0,1,0)))</f>
        <v>0</v>
      </c>
      <c r="L36" s="182">
        <f t="shared" ref="L36" si="1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58">
        <f>BOR!B37+LUMCON!B37+LOSFA!B37</f>
        <v>0</v>
      </c>
      <c r="C37" s="45">
        <f t="shared" ref="C37" si="16">IF(ISBLANK(B37),"  ",IF(F37&gt;0,B37/F37,IF(B37&gt;0,1,0)))</f>
        <v>0</v>
      </c>
      <c r="D37" s="169">
        <f>BOR!D37+LUMCON!D37+LOSFA!D37</f>
        <v>0</v>
      </c>
      <c r="E37" s="42">
        <f t="shared" ref="E37" si="17">IF(ISBLANK(D37),"  ",IF(F37&gt;0,D37/F37,IF(D37&gt;0,1,0)))</f>
        <v>0</v>
      </c>
      <c r="F37" s="182">
        <f t="shared" ref="F37" si="18">D37+B37</f>
        <v>0</v>
      </c>
      <c r="G37" s="47">
        <f>IF(ISBLANK(F37),"  ",IF(F83&gt;0,F37/F83,IF(F37&gt;0,1,0)))</f>
        <v>0</v>
      </c>
      <c r="H37" s="158">
        <f>BOR!H37+LUMCON!H37+LOSFA!H37</f>
        <v>1000000</v>
      </c>
      <c r="I37" s="45">
        <f t="shared" ref="I37" si="19">IF(ISBLANK(H37),"  ",IF(L37&gt;0,H37/L37,IF(H37&gt;0,1,0)))</f>
        <v>1</v>
      </c>
      <c r="J37" s="169">
        <f>BOR!J37+LUMCON!J37+LOSFA!J37</f>
        <v>0</v>
      </c>
      <c r="K37" s="46">
        <f t="shared" ref="K37" si="20">IF(ISBLANK(J37),"  ",IF(L37&gt;0,J37/L37,IF(J37&gt;0,1,0)))</f>
        <v>0</v>
      </c>
      <c r="L37" s="182">
        <f t="shared" ref="L37" si="21">J37+H37</f>
        <v>1000000</v>
      </c>
      <c r="M37" s="47">
        <f>IF(ISBLANK(L37),"  ",IF(L83&gt;0,L37/L83,IF(L37&gt;0,1,0)))</f>
        <v>1</v>
      </c>
      <c r="N37" s="24"/>
    </row>
    <row r="38" spans="1:14" ht="15" customHeight="1" x14ac:dyDescent="0.25">
      <c r="A38" s="55" t="s">
        <v>33</v>
      </c>
      <c r="B38" s="224"/>
      <c r="C38" s="56" t="s">
        <v>4</v>
      </c>
      <c r="D38" s="175"/>
      <c r="E38" s="57" t="s">
        <v>4</v>
      </c>
      <c r="F38" s="182"/>
      <c r="G38" s="58" t="s">
        <v>4</v>
      </c>
      <c r="H38" s="196"/>
      <c r="I38" s="56" t="s">
        <v>4</v>
      </c>
      <c r="J38" s="175"/>
      <c r="K38" s="57" t="s">
        <v>4</v>
      </c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58">
        <f>BOR!B39+LUMCON!B39+LOSFA!B39</f>
        <v>0</v>
      </c>
      <c r="C39" s="41">
        <f t="shared" si="0"/>
        <v>0</v>
      </c>
      <c r="D39" s="169">
        <f>BOR!D39+LUMCON!D39+LOSFA!D39</f>
        <v>0</v>
      </c>
      <c r="E39" s="42">
        <f>IF(ISBLANK(D39),"  ",IF(F39&gt;0,D39/F39,IF(D39&gt;0,1,0)))</f>
        <v>0</v>
      </c>
      <c r="F39" s="181">
        <f t="shared" si="2"/>
        <v>0</v>
      </c>
      <c r="G39" s="43">
        <f>IF(ISBLANK(F39),"  ",IF(F80&gt;0,F39/F80,IF(F39&gt;0,1,0)))</f>
        <v>0</v>
      </c>
      <c r="H39" s="158">
        <f>BOR!H39+LUMCON!H39+LOSFA!H39</f>
        <v>0</v>
      </c>
      <c r="I39" s="41">
        <f>IF(ISBLANK(H39),"  ",IF(L39&gt;0,H39/L39,IF(H39&gt;0,1,0)))</f>
        <v>0</v>
      </c>
      <c r="J39" s="169">
        <f>BOR!J39+LUMCON!J39+LOSFA!J39</f>
        <v>0</v>
      </c>
      <c r="K39" s="42">
        <f>IF(ISBLANK(J39),"  ",IF(L39&gt;0,J39/L39,IF(J39&gt;0,1,0)))</f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231"/>
      <c r="C40" s="56" t="s">
        <v>4</v>
      </c>
      <c r="D40" s="170"/>
      <c r="E40" s="57" t="s">
        <v>4</v>
      </c>
      <c r="F40" s="182"/>
      <c r="G40" s="58" t="s">
        <v>4</v>
      </c>
      <c r="H40" s="231"/>
      <c r="I40" s="56" t="s">
        <v>4</v>
      </c>
      <c r="J40" s="170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58">
        <f>BOR!B41+LUMCON!B41+LOSFA!B41</f>
        <v>0</v>
      </c>
      <c r="C41" s="41">
        <f t="shared" si="0"/>
        <v>0</v>
      </c>
      <c r="D41" s="169">
        <f>BOR!D41+LUMCON!D41+LOSFA!D41</f>
        <v>0</v>
      </c>
      <c r="E41" s="42">
        <f>IF(ISBLANK(D41),"  ",IF(F41&gt;0,D41/F41,IF(D41&gt;0,1,0)))</f>
        <v>0</v>
      </c>
      <c r="F41" s="180">
        <f t="shared" si="2"/>
        <v>0</v>
      </c>
      <c r="G41" s="43">
        <f>IF(ISBLANK(F41),"  ",IF(F80&gt;0,F41/F80,IF(F41&gt;0,1,0)))</f>
        <v>0</v>
      </c>
      <c r="H41" s="158">
        <f>BOR!H41+LUMCON!H41+LOSFA!H41</f>
        <v>0</v>
      </c>
      <c r="I41" s="41">
        <f>IF(ISBLANK(H41),"  ",IF(L41&gt;0,H41/L41,IF(H41&gt;0,1,0)))</f>
        <v>0</v>
      </c>
      <c r="J41" s="169">
        <f>BOR!J41+LUMCON!J41+LOSFA!J41</f>
        <v>0</v>
      </c>
      <c r="K41" s="42">
        <f>IF(ISBLANK(J41),"  ",IF(L41&gt;0,J41/L41,IF(J41&gt;0,1,0)))</f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36</v>
      </c>
      <c r="B42" s="160"/>
      <c r="C42" s="45" t="str">
        <f t="shared" si="0"/>
        <v xml:space="preserve">  </v>
      </c>
      <c r="D42" s="171"/>
      <c r="E42" s="42" t="str">
        <f>IF(ISBLANK(D42),"  ",IF(F42&gt;0,D42/F42,IF(D42&gt;0,1,0)))</f>
        <v xml:space="preserve">  </v>
      </c>
      <c r="F42" s="182">
        <f t="shared" si="2"/>
        <v>0</v>
      </c>
      <c r="G42" s="47">
        <f>IF(ISBLANK(F42),"  ",IF(F80&gt;0,F42/F80,IF(F42&gt;0,1,0)))</f>
        <v>0</v>
      </c>
      <c r="H42" s="160"/>
      <c r="I42" s="45" t="str">
        <f>IF(ISBLANK(H42),"  ",IF(L42&gt;0,H42/L42,IF(H42&gt;0,1,0)))</f>
        <v xml:space="preserve">  </v>
      </c>
      <c r="J42" s="171"/>
      <c r="K42" s="46" t="str">
        <f>IF(ISBLANK(J42),"  ",IF(L42&gt;0,J42/L42,IF(J42&gt;0,1,0)))</f>
        <v xml:space="preserve">  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f>SUM(B13:B15,B39,B41,B42)</f>
        <v>401561549.97000003</v>
      </c>
      <c r="C43" s="69">
        <f t="shared" si="0"/>
        <v>1</v>
      </c>
      <c r="D43" s="204">
        <f>SUM(D13:D15,D39,D41,D42)</f>
        <v>0</v>
      </c>
      <c r="E43" s="60">
        <f>IF(ISBLANK(D43),"  ",IF(F43&gt;0,D43/F43,IF(D43&gt;0,1,0)))</f>
        <v>0</v>
      </c>
      <c r="F43" s="161">
        <f>SUM(F13:F15,F39,F41:F42)</f>
        <v>401561549.97000003</v>
      </c>
      <c r="G43" s="61">
        <f>IF(ISBLANK(F43),"  ",IF(F80&gt;0,F43/F80,IF(F43&gt;0,1,0)))</f>
        <v>0.89165563056585029</v>
      </c>
      <c r="H43" s="161">
        <f>SUM(H13:H15,H39,H41:H42)</f>
        <v>441056391</v>
      </c>
      <c r="I43" s="69">
        <f>IF(ISBLANK(H43),"  ",IF(L43&gt;0,H43/L43,IF(H43&gt;0,1,0)))</f>
        <v>1</v>
      </c>
      <c r="J43" s="204">
        <f>SUM(J13:J15,J39,J41:J42)</f>
        <v>0</v>
      </c>
      <c r="K43" s="62">
        <f>IF(ISBLANK(J43),"  ",IF(L43&gt;0,J43/L43,IF(J43&gt;0,1,0)))</f>
        <v>0</v>
      </c>
      <c r="L43" s="161">
        <f>SUM(L13:L15,L39,L41:L42)</f>
        <v>441056391</v>
      </c>
      <c r="M43" s="61">
        <f>IF(ISBLANK(L43),"  ",IF(L80&gt;0,L43/L80,IF(L43&gt;0,1,0)))</f>
        <v>0.85050431475384003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58">
        <f>BOR!B45+LUMCON!B45+LOSFA!B45</f>
        <v>0</v>
      </c>
      <c r="C45" s="41">
        <f t="shared" si="0"/>
        <v>0</v>
      </c>
      <c r="D45" s="169">
        <f>BOR!D45+LUMCON!D45+LOSFA!D45</f>
        <v>0</v>
      </c>
      <c r="E45" s="42">
        <f t="shared" ref="E45:E52" si="22">IF(ISBLANK(D45),"  ",IF(F45&gt;0,D45/F45,IF(D45&gt;0,1,0)))</f>
        <v>0</v>
      </c>
      <c r="F45" s="180">
        <f>D45+B45</f>
        <v>0</v>
      </c>
      <c r="G45" s="43">
        <f>IF(ISBLANK(F45),"  ",IF(D80&gt;0,F45/D80,IF(F45&gt;0,1,0)))</f>
        <v>0</v>
      </c>
      <c r="H45" s="158">
        <f>BOR!H45+LUMCON!H45+LOSFA!H45</f>
        <v>0</v>
      </c>
      <c r="I45" s="41">
        <f t="shared" ref="I45:I52" si="23">IF(ISBLANK(H45),"  ",IF(L45&gt;0,H45/L45,IF(H45&gt;0,1,0)))</f>
        <v>0</v>
      </c>
      <c r="J45" s="169">
        <f>BOR!J45+LUMCON!J45+LOSFA!J45</f>
        <v>0</v>
      </c>
      <c r="K45" s="42">
        <f t="shared" ref="K45:K52" si="24">IF(ISBLANK(J45),"  ",IF(L45&gt;0,J45/L45,IF(J45&gt;0,1,0)))</f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58">
        <f>BOR!B46+LUMCON!B46+LOSFA!B46</f>
        <v>0</v>
      </c>
      <c r="C46" s="45">
        <f t="shared" si="0"/>
        <v>0</v>
      </c>
      <c r="D46" s="169">
        <f>BOR!D46+LUMCON!D46+LOSFA!D46</f>
        <v>0</v>
      </c>
      <c r="E46" s="46">
        <f t="shared" si="22"/>
        <v>0</v>
      </c>
      <c r="F46" s="182">
        <f>D46+B46</f>
        <v>0</v>
      </c>
      <c r="G46" s="47">
        <f>IF(ISBLANK(F46),"  ",IF(D80&gt;0,F46/D80,IF(F46&gt;0,1,0)))</f>
        <v>0</v>
      </c>
      <c r="H46" s="158">
        <f>BOR!H46+LUMCON!H46+LOSFA!H46</f>
        <v>0</v>
      </c>
      <c r="I46" s="45">
        <f t="shared" si="23"/>
        <v>0</v>
      </c>
      <c r="J46" s="169">
        <f>BOR!J46+LUMCON!J46+LOSFA!J46</f>
        <v>0</v>
      </c>
      <c r="K46" s="46">
        <f t="shared" si="24"/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58">
        <f>BOR!B47+LUMCON!B47+LOSFA!B47</f>
        <v>0</v>
      </c>
      <c r="C47" s="45">
        <f t="shared" si="0"/>
        <v>0</v>
      </c>
      <c r="D47" s="169">
        <f>BOR!D47+LUMCON!D47+LOSFA!D47</f>
        <v>0</v>
      </c>
      <c r="E47" s="46">
        <f t="shared" si="22"/>
        <v>0</v>
      </c>
      <c r="F47" s="183">
        <f>D47+B47</f>
        <v>0</v>
      </c>
      <c r="G47" s="47">
        <f>IF(ISBLANK(F47),"  ",IF(D80&gt;0,F47/D80,IF(F47&gt;0,1,0)))</f>
        <v>0</v>
      </c>
      <c r="H47" s="158">
        <f>BOR!H47+LUMCON!H47+LOSFA!H47</f>
        <v>0</v>
      </c>
      <c r="I47" s="45">
        <f t="shared" si="23"/>
        <v>0</v>
      </c>
      <c r="J47" s="169">
        <f>BOR!J47+LUMCON!J47+LOSFA!J47</f>
        <v>0</v>
      </c>
      <c r="K47" s="46">
        <f t="shared" si="24"/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58">
        <f>BOR!B48+LUMCON!B48+LOSFA!B48</f>
        <v>0</v>
      </c>
      <c r="C48" s="45">
        <f t="shared" si="0"/>
        <v>0</v>
      </c>
      <c r="D48" s="169">
        <f>BOR!D48+LUMCON!D48+LOSFA!D48</f>
        <v>0</v>
      </c>
      <c r="E48" s="46">
        <f t="shared" si="22"/>
        <v>0</v>
      </c>
      <c r="F48" s="183">
        <f>D48+B48</f>
        <v>0</v>
      </c>
      <c r="G48" s="47">
        <f>IF(ISBLANK(F48),"  ",IF(D80&gt;0,F48/D80,IF(F48&gt;0,1,0)))</f>
        <v>0</v>
      </c>
      <c r="H48" s="158">
        <f>BOR!H48+LUMCON!H48+LOSFA!H48</f>
        <v>0</v>
      </c>
      <c r="I48" s="45">
        <f t="shared" si="23"/>
        <v>0</v>
      </c>
      <c r="J48" s="169">
        <f>BOR!J48+LUMCON!J48+LOSFA!J48</f>
        <v>0</v>
      </c>
      <c r="K48" s="46">
        <f t="shared" si="24"/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58">
        <f>BOR!B49+LUMCON!B49+LOSFA!B49</f>
        <v>7568125.0499999998</v>
      </c>
      <c r="C49" s="45">
        <f t="shared" si="0"/>
        <v>1</v>
      </c>
      <c r="D49" s="169">
        <f>BOR!D49+LUMCON!D49+LOSFA!D49</f>
        <v>0</v>
      </c>
      <c r="E49" s="46">
        <f t="shared" si="22"/>
        <v>0</v>
      </c>
      <c r="F49" s="183">
        <f>D49+B49</f>
        <v>7568125.0499999998</v>
      </c>
      <c r="G49" s="47">
        <f>IF(ISBLANK(F49),"  ",IF(F80&gt;0,F49/F80,IF(F49&gt;0,1,0)))</f>
        <v>1.6804799448958945E-2</v>
      </c>
      <c r="H49" s="158">
        <f>BOR!H49+LUMCON!H49+LOSFA!H49</f>
        <v>11072702</v>
      </c>
      <c r="I49" s="45">
        <f t="shared" si="23"/>
        <v>1</v>
      </c>
      <c r="J49" s="169">
        <f>BOR!J49+LUMCON!J49+LOSFA!J49</f>
        <v>0</v>
      </c>
      <c r="K49" s="46">
        <f t="shared" si="24"/>
        <v>0</v>
      </c>
      <c r="L49" s="183">
        <f>J49+H49</f>
        <v>11072702</v>
      </c>
      <c r="M49" s="47">
        <f>IF(ISBLANK(L49),"  ",IF(L80&gt;0,L49/L80,IF(L49&gt;0,1,0)))</f>
        <v>2.1351874769644761E-2</v>
      </c>
      <c r="N49" s="24"/>
    </row>
    <row r="50" spans="1:14" s="64" customFormat="1" ht="15" customHeight="1" x14ac:dyDescent="0.25">
      <c r="A50" s="65" t="s">
        <v>44</v>
      </c>
      <c r="B50" s="163">
        <f>B49+B48+B47+B46+B45</f>
        <v>7568125.0499999998</v>
      </c>
      <c r="C50" s="69">
        <f t="shared" si="0"/>
        <v>1</v>
      </c>
      <c r="D50" s="173">
        <f>D49+D48+D47+D46+D45</f>
        <v>0</v>
      </c>
      <c r="E50" s="62">
        <f t="shared" si="22"/>
        <v>0</v>
      </c>
      <c r="F50" s="184">
        <f>F49+F48+F47+F46+F45</f>
        <v>7568125.0499999998</v>
      </c>
      <c r="G50" s="61">
        <f>IF(ISBLANK(F50),"  ",IF(F80&gt;0,F50/F80,IF(F50&gt;0,1,0)))</f>
        <v>1.6804799448958945E-2</v>
      </c>
      <c r="H50" s="163">
        <f>H49+H48+H47+H46+H45</f>
        <v>11072702</v>
      </c>
      <c r="I50" s="69">
        <f t="shared" si="23"/>
        <v>1</v>
      </c>
      <c r="J50" s="173">
        <f>J49+J48+J47+J46+J45</f>
        <v>0</v>
      </c>
      <c r="K50" s="62">
        <f t="shared" si="24"/>
        <v>0</v>
      </c>
      <c r="L50" s="184">
        <f>L49+L48+L47+L46+L45</f>
        <v>11072702</v>
      </c>
      <c r="M50" s="61">
        <f>IF(ISBLANK(L50),"  ",IF(L80&gt;0,L50/L80,IF(L50&gt;0,1,0)))</f>
        <v>2.1351874769644761E-2</v>
      </c>
      <c r="N50" s="63"/>
    </row>
    <row r="51" spans="1:14" s="64" customFormat="1" ht="15" customHeight="1" x14ac:dyDescent="0.25">
      <c r="A51" s="151" t="s">
        <v>181</v>
      </c>
      <c r="B51" s="164">
        <f>BOR!B51+LUMCON!B51+LOSFA!B51</f>
        <v>0</v>
      </c>
      <c r="C51" s="69">
        <f t="shared" ref="C51" si="25">IF(ISBLANK(B51),"  ",IF(F51&gt;0,B51/F51,IF(B51&gt;0,1,0)))</f>
        <v>0</v>
      </c>
      <c r="D51" s="174">
        <f>BOR!D51+LUMCON!D51+LOSFA!D51</f>
        <v>3237500</v>
      </c>
      <c r="E51" s="62">
        <f t="shared" ref="E51" si="26">IF(ISBLANK(D51),"  ",IF(F51&gt;0,D51/F51,IF(D51&gt;0,1,0)))</f>
        <v>1</v>
      </c>
      <c r="F51" s="185">
        <f>D51+B51</f>
        <v>3237500</v>
      </c>
      <c r="G51" s="61">
        <f>IF(ISBLANK(F51),"  ",IF(F79&gt;0,F51/F79,IF(F51&gt;0,1,0)))</f>
        <v>1</v>
      </c>
      <c r="H51" s="164">
        <f>BOR!H51+LUMCON!H51+LOSFA!H51</f>
        <v>0</v>
      </c>
      <c r="I51" s="69">
        <f t="shared" ref="I51" si="27">IF(ISBLANK(H51),"  ",IF(L51&gt;0,H51/L51,IF(H51&gt;0,1,0)))</f>
        <v>0</v>
      </c>
      <c r="J51" s="174">
        <f>BOR!J51+LUMCON!J51+LOSFA!J51</f>
        <v>0</v>
      </c>
      <c r="K51" s="62">
        <f t="shared" ref="K51" si="28">IF(ISBLANK(J51),"  ",IF(L51&gt;0,J51/L51,IF(J51&gt;0,1,0)))</f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45</v>
      </c>
      <c r="B52" s="164">
        <f>BOR!B52+LUMCON!B52+LOSFA!B52</f>
        <v>0</v>
      </c>
      <c r="C52" s="69">
        <f t="shared" si="0"/>
        <v>0</v>
      </c>
      <c r="D52" s="174">
        <f>BOR!D52+LUMCON!D52+LOSFA!D52</f>
        <v>0</v>
      </c>
      <c r="E52" s="62">
        <f t="shared" si="22"/>
        <v>0</v>
      </c>
      <c r="F52" s="185">
        <f>D52+B52</f>
        <v>0</v>
      </c>
      <c r="G52" s="61">
        <f>IF(ISBLANK(F52),"  ",IF(F80&gt;0,F52/F80,IF(F52&gt;0,1,0)))</f>
        <v>0</v>
      </c>
      <c r="H52" s="164">
        <f>BOR!H52+LUMCON!H52+LOSFA!H52</f>
        <v>0</v>
      </c>
      <c r="I52" s="69">
        <f t="shared" si="23"/>
        <v>0</v>
      </c>
      <c r="J52" s="174">
        <f>BOR!J52+LUMCON!J52+LOSFA!J52</f>
        <v>0</v>
      </c>
      <c r="K52" s="62">
        <f t="shared" si="24"/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58">
        <f>BOR!B54+LUMCON!B54+LOSFA!B54</f>
        <v>0</v>
      </c>
      <c r="C54" s="41">
        <f t="shared" si="0"/>
        <v>0</v>
      </c>
      <c r="D54" s="169">
        <f>BOR!D54+LUMCON!D54+LOSFA!D54</f>
        <v>0</v>
      </c>
      <c r="E54" s="42">
        <f t="shared" ref="E54:E71" si="29">IF(ISBLANK(D54),"  ",IF(F54&gt;0,D54/F54,IF(D54&gt;0,1,0)))</f>
        <v>0</v>
      </c>
      <c r="F54" s="186">
        <f t="shared" ref="F54:F59" si="30">D54+B54</f>
        <v>0</v>
      </c>
      <c r="G54" s="43">
        <f>IF(ISBLANK(F54),"  ",IF(F80&gt;0,F54/F80,IF(F54&gt;0,1,0)))</f>
        <v>0</v>
      </c>
      <c r="H54" s="158">
        <f>BOR!H54+LUMCON!H54+LOSFA!H54</f>
        <v>0</v>
      </c>
      <c r="I54" s="41">
        <f t="shared" ref="I54:I71" si="31">IF(ISBLANK(H54),"  ",IF(L54&gt;0,H54/L54,IF(H54&gt;0,1,0)))</f>
        <v>0</v>
      </c>
      <c r="J54" s="169">
        <f>BOR!J54+LUMCON!J54+LOSFA!J54</f>
        <v>0</v>
      </c>
      <c r="K54" s="42">
        <f t="shared" ref="K54:K71" si="32">IF(ISBLANK(J54),"  ",IF(L54&gt;0,J54/L54,IF(J54&gt;0,1,0)))</f>
        <v>0</v>
      </c>
      <c r="L54" s="186">
        <f t="shared" ref="L54:L70" si="33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58">
        <f>BOR!B55+LUMCON!B55+LOSFA!B55</f>
        <v>0</v>
      </c>
      <c r="C55" s="45">
        <f t="shared" si="0"/>
        <v>0</v>
      </c>
      <c r="D55" s="169">
        <f>BOR!D55+LUMCON!D55+LOSFA!D55</f>
        <v>0</v>
      </c>
      <c r="E55" s="46">
        <f t="shared" si="29"/>
        <v>0</v>
      </c>
      <c r="F55" s="187">
        <f t="shared" si="30"/>
        <v>0</v>
      </c>
      <c r="G55" s="47">
        <f>IF(ISBLANK(F55),"  ",IF(F80&gt;0,F55/F80,IF(F55&gt;0,1,0)))</f>
        <v>0</v>
      </c>
      <c r="H55" s="158">
        <f>BOR!H55+LUMCON!H55+LOSFA!H55</f>
        <v>0</v>
      </c>
      <c r="I55" s="45">
        <f t="shared" si="31"/>
        <v>0</v>
      </c>
      <c r="J55" s="169">
        <f>BOR!J55+LUMCON!J55+LOSFA!J55</f>
        <v>0</v>
      </c>
      <c r="K55" s="46">
        <f t="shared" si="32"/>
        <v>0</v>
      </c>
      <c r="L55" s="187">
        <f t="shared" si="33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158">
        <f>BOR!B56+LUMCON!B56+LOSFA!B56</f>
        <v>0</v>
      </c>
      <c r="C56" s="45">
        <f t="shared" si="0"/>
        <v>0</v>
      </c>
      <c r="D56" s="169">
        <f>BOR!D56+LUMCON!D56+LOSFA!D56</f>
        <v>0</v>
      </c>
      <c r="E56" s="46">
        <f t="shared" si="29"/>
        <v>0</v>
      </c>
      <c r="F56" s="188">
        <f t="shared" si="30"/>
        <v>0</v>
      </c>
      <c r="G56" s="47">
        <f>IF(ISBLANK(F56),"  ",IF(F80&gt;0,F56/F80,IF(F56&gt;0,1,0)))</f>
        <v>0</v>
      </c>
      <c r="H56" s="158">
        <f>BOR!H56+LUMCON!H56+LOSFA!H56</f>
        <v>0</v>
      </c>
      <c r="I56" s="45">
        <f t="shared" si="31"/>
        <v>0</v>
      </c>
      <c r="J56" s="169">
        <f>BOR!J56+LUMCON!J56+LOSFA!J56</f>
        <v>0</v>
      </c>
      <c r="K56" s="46">
        <f t="shared" si="32"/>
        <v>0</v>
      </c>
      <c r="L56" s="188">
        <f t="shared" si="33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158">
        <f>BOR!B57+LUMCON!B57+LOSFA!B57</f>
        <v>0</v>
      </c>
      <c r="C57" s="45">
        <f t="shared" si="0"/>
        <v>0</v>
      </c>
      <c r="D57" s="169">
        <f>BOR!D57+LUMCON!D57+LOSFA!D57</f>
        <v>0</v>
      </c>
      <c r="E57" s="46">
        <f t="shared" si="29"/>
        <v>0</v>
      </c>
      <c r="F57" s="188">
        <f t="shared" si="30"/>
        <v>0</v>
      </c>
      <c r="G57" s="47">
        <f>IF(ISBLANK(F57),"  ",IF(F80&gt;0,F57/F80,IF(F57&gt;0,1,0)))</f>
        <v>0</v>
      </c>
      <c r="H57" s="158">
        <f>BOR!H57+LUMCON!H57+LOSFA!H57</f>
        <v>0</v>
      </c>
      <c r="I57" s="45">
        <f t="shared" si="31"/>
        <v>0</v>
      </c>
      <c r="J57" s="169">
        <f>BOR!J57+LUMCON!J57+LOSFA!J57</f>
        <v>0</v>
      </c>
      <c r="K57" s="46">
        <f t="shared" si="32"/>
        <v>0</v>
      </c>
      <c r="L57" s="188">
        <f t="shared" si="33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158">
        <f>BOR!B58+LUMCON!B58+LOSFA!B58</f>
        <v>0</v>
      </c>
      <c r="C58" s="45">
        <f>IF(ISBLANK(B58),"  ",IF(F58&gt;0,B58/F58,IF(B58&gt;0,1,0)))</f>
        <v>0</v>
      </c>
      <c r="D58" s="169">
        <f>BOR!D58+LUMCON!D58+LOSFA!D58</f>
        <v>0</v>
      </c>
      <c r="E58" s="46">
        <f>IF(ISBLANK(D58),"  ",IF(F58&gt;0,D58/F58,IF(D58&gt;0,1,0)))</f>
        <v>0</v>
      </c>
      <c r="F58" s="188">
        <f t="shared" si="30"/>
        <v>0</v>
      </c>
      <c r="G58" s="47">
        <f>IF(ISBLANK(F58),"  ",IF(F80&gt;0,F58/F80,IF(F58&gt;0,1,0)))</f>
        <v>0</v>
      </c>
      <c r="H58" s="158">
        <f>BOR!H58+LUMCON!H58+LOSFA!H58</f>
        <v>0</v>
      </c>
      <c r="I58" s="45">
        <f>IF(ISBLANK(H58),"  ",IF(L58&gt;0,H58/L58,IF(H58&gt;0,1,0)))</f>
        <v>0</v>
      </c>
      <c r="J58" s="169">
        <f>BOR!J58+LUMCON!J58+LOSFA!J58</f>
        <v>0</v>
      </c>
      <c r="K58" s="46">
        <f>IF(ISBLANK(J58),"  ",IF(L58&gt;0,J58/L58,IF(J58&gt;0,1,0)))</f>
        <v>0</v>
      </c>
      <c r="L58" s="188">
        <f t="shared" si="33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58">
        <f>BOR!B59+LUMCON!B59+LOSFA!B59</f>
        <v>0</v>
      </c>
      <c r="C59" s="45">
        <f t="shared" si="0"/>
        <v>0</v>
      </c>
      <c r="D59" s="169">
        <f>BOR!D59+LUMCON!D59+LOSFA!D59</f>
        <v>0</v>
      </c>
      <c r="E59" s="46">
        <f t="shared" si="29"/>
        <v>0</v>
      </c>
      <c r="F59" s="187">
        <f t="shared" si="30"/>
        <v>0</v>
      </c>
      <c r="G59" s="47">
        <f>IF(ISBLANK(F59),"  ",IF(F80&gt;0,F59/F80,IF(F59&gt;0,1,0)))</f>
        <v>0</v>
      </c>
      <c r="H59" s="158">
        <f>BOR!H59+LUMCON!H59+LOSFA!H59</f>
        <v>0</v>
      </c>
      <c r="I59" s="45">
        <f t="shared" si="31"/>
        <v>0</v>
      </c>
      <c r="J59" s="169">
        <f>BOR!J59+LUMCON!J59+LOSFA!J59</f>
        <v>0</v>
      </c>
      <c r="K59" s="46">
        <f t="shared" si="32"/>
        <v>0</v>
      </c>
      <c r="L59" s="187">
        <f t="shared" si="33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163">
        <f>B59+B57+B56+B55+B54</f>
        <v>0</v>
      </c>
      <c r="C60" s="69">
        <f t="shared" si="0"/>
        <v>0</v>
      </c>
      <c r="D60" s="173">
        <f>D59+D57+D56+D55+D54</f>
        <v>0</v>
      </c>
      <c r="E60" s="62">
        <f t="shared" si="29"/>
        <v>0</v>
      </c>
      <c r="F60" s="189">
        <f>F59+F57+F56+F55+F54+F58</f>
        <v>0</v>
      </c>
      <c r="G60" s="61">
        <f>IF(ISBLANK(F60),"  ",IF(F80&gt;0,F60/F80,IF(F60&gt;0,1,0)))</f>
        <v>0</v>
      </c>
      <c r="H60" s="163">
        <f>H59+H57+H56+H55+H54</f>
        <v>0</v>
      </c>
      <c r="I60" s="69">
        <f t="shared" si="31"/>
        <v>0</v>
      </c>
      <c r="J60" s="173">
        <f>J59+J57+J56+J55+J54</f>
        <v>0</v>
      </c>
      <c r="K60" s="62">
        <f t="shared" si="32"/>
        <v>0</v>
      </c>
      <c r="L60" s="187">
        <f t="shared" si="33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158">
        <f>BOR!B61+LUMCON!B61+LOSFA!B61</f>
        <v>0</v>
      </c>
      <c r="C61" s="45">
        <f t="shared" si="0"/>
        <v>0</v>
      </c>
      <c r="D61" s="169">
        <f>BOR!D61+LUMCON!D61+LOSFA!D61</f>
        <v>0</v>
      </c>
      <c r="E61" s="46">
        <f t="shared" si="29"/>
        <v>0</v>
      </c>
      <c r="F61" s="190">
        <f t="shared" ref="F61:F70" si="34">D61+B61</f>
        <v>0</v>
      </c>
      <c r="G61" s="47">
        <f>IF(ISBLANK(F61),"  ",IF(F80&gt;0,F61/F80,IF(F61&gt;0,1,0)))</f>
        <v>0</v>
      </c>
      <c r="H61" s="158">
        <f>BOR!H61+LUMCON!H61+LOSFA!H61</f>
        <v>0</v>
      </c>
      <c r="I61" s="45">
        <f t="shared" si="31"/>
        <v>0</v>
      </c>
      <c r="J61" s="169">
        <f>BOR!J61+LUMCON!J61+LOSFA!J61</f>
        <v>0</v>
      </c>
      <c r="K61" s="46">
        <f t="shared" si="32"/>
        <v>0</v>
      </c>
      <c r="L61" s="190">
        <f t="shared" si="33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58">
        <f>BOR!B62+LUMCON!B62+LOSFA!B62</f>
        <v>0</v>
      </c>
      <c r="C62" s="45">
        <f t="shared" si="0"/>
        <v>0</v>
      </c>
      <c r="D62" s="169">
        <f>BOR!D62+LUMCON!D62+LOSFA!D62</f>
        <v>0</v>
      </c>
      <c r="E62" s="46">
        <f t="shared" si="29"/>
        <v>0</v>
      </c>
      <c r="F62" s="182">
        <f t="shared" si="34"/>
        <v>0</v>
      </c>
      <c r="G62" s="47">
        <f>IF(ISBLANK(F62),"  ",IF(F80&gt;0,F62/F80,IF(F62&gt;0,1,0)))</f>
        <v>0</v>
      </c>
      <c r="H62" s="158">
        <f>BOR!H62+LUMCON!H62+LOSFA!H62</f>
        <v>0</v>
      </c>
      <c r="I62" s="45">
        <f t="shared" si="31"/>
        <v>0</v>
      </c>
      <c r="J62" s="169">
        <f>BOR!J62+LUMCON!J62+LOSFA!J62</f>
        <v>0</v>
      </c>
      <c r="K62" s="46">
        <f t="shared" si="32"/>
        <v>0</v>
      </c>
      <c r="L62" s="182">
        <f t="shared" si="33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58">
        <f>BOR!B63+LUMCON!B63+LOSFA!B63</f>
        <v>0</v>
      </c>
      <c r="C63" s="45">
        <f t="shared" si="0"/>
        <v>0</v>
      </c>
      <c r="D63" s="169">
        <f>BOR!D63+LUMCON!D63+LOSFA!D63</f>
        <v>0</v>
      </c>
      <c r="E63" s="46">
        <f t="shared" si="29"/>
        <v>0</v>
      </c>
      <c r="F63" s="182">
        <f t="shared" si="34"/>
        <v>0</v>
      </c>
      <c r="G63" s="47">
        <f>IF(ISBLANK(F63),"  ",IF(F80&gt;0,F63/F80,IF(F63&gt;0,1,0)))</f>
        <v>0</v>
      </c>
      <c r="H63" s="158">
        <f>BOR!H63+LUMCON!H63+LOSFA!H63</f>
        <v>0</v>
      </c>
      <c r="I63" s="45">
        <f t="shared" si="31"/>
        <v>0</v>
      </c>
      <c r="J63" s="169">
        <f>BOR!J63+LUMCON!J63+LOSFA!J63</f>
        <v>0</v>
      </c>
      <c r="K63" s="46">
        <f t="shared" si="32"/>
        <v>0</v>
      </c>
      <c r="L63" s="182">
        <f t="shared" si="33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58">
        <f>BOR!B64+LUMCON!B64+LOSFA!B64</f>
        <v>0</v>
      </c>
      <c r="C64" s="45">
        <f t="shared" si="0"/>
        <v>0</v>
      </c>
      <c r="D64" s="169">
        <f>BOR!D64+LUMCON!D64+LOSFA!D64</f>
        <v>0</v>
      </c>
      <c r="E64" s="46">
        <f t="shared" si="29"/>
        <v>0</v>
      </c>
      <c r="F64" s="183">
        <f t="shared" si="34"/>
        <v>0</v>
      </c>
      <c r="G64" s="47">
        <f>IF(ISBLANK(F64),"  ",IF(F80&gt;0,F64/F80,IF(F64&gt;0,1,0)))</f>
        <v>0</v>
      </c>
      <c r="H64" s="158">
        <f>BOR!H64+LUMCON!H64+LOSFA!H64</f>
        <v>0</v>
      </c>
      <c r="I64" s="45">
        <f t="shared" si="31"/>
        <v>0</v>
      </c>
      <c r="J64" s="169">
        <f>BOR!J64+LUMCON!J64+LOSFA!J64</f>
        <v>0</v>
      </c>
      <c r="K64" s="46">
        <f t="shared" si="32"/>
        <v>0</v>
      </c>
      <c r="L64" s="183">
        <f t="shared" si="33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58">
        <f>BOR!B65+LUMCON!B65+LOSFA!B65</f>
        <v>0</v>
      </c>
      <c r="C65" s="45">
        <f t="shared" si="0"/>
        <v>0</v>
      </c>
      <c r="D65" s="169">
        <f>BOR!D65+LUMCON!D65+LOSFA!D65</f>
        <v>0</v>
      </c>
      <c r="E65" s="46">
        <f t="shared" si="29"/>
        <v>0</v>
      </c>
      <c r="F65" s="182">
        <f t="shared" si="34"/>
        <v>0</v>
      </c>
      <c r="G65" s="47">
        <f>IF(ISBLANK(F65),"  ",IF(F80&gt;0,F65/F80,IF(F65&gt;0,1,0)))</f>
        <v>0</v>
      </c>
      <c r="H65" s="158">
        <f>BOR!H65+LUMCON!H65+LOSFA!H65</f>
        <v>0</v>
      </c>
      <c r="I65" s="45">
        <f t="shared" si="31"/>
        <v>0</v>
      </c>
      <c r="J65" s="169">
        <f>BOR!J65+LUMCON!J65+LOSFA!J65</f>
        <v>0</v>
      </c>
      <c r="K65" s="46">
        <f t="shared" si="32"/>
        <v>0</v>
      </c>
      <c r="L65" s="182">
        <f t="shared" si="33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58">
        <f>BOR!B66+LUMCON!B66+LOSFA!B66</f>
        <v>0</v>
      </c>
      <c r="C66" s="45">
        <f t="shared" si="0"/>
        <v>0</v>
      </c>
      <c r="D66" s="169">
        <f>BOR!D66+LUMCON!D66+LOSFA!D66</f>
        <v>0</v>
      </c>
      <c r="E66" s="46">
        <f t="shared" si="29"/>
        <v>0</v>
      </c>
      <c r="F66" s="182">
        <f t="shared" si="34"/>
        <v>0</v>
      </c>
      <c r="G66" s="47">
        <f>IF(ISBLANK(F66),"  ",IF(F80&gt;0,F66/F80,IF(F66&gt;0,1,0)))</f>
        <v>0</v>
      </c>
      <c r="H66" s="158">
        <f>BOR!H66+LUMCON!H66+LOSFA!H66</f>
        <v>0</v>
      </c>
      <c r="I66" s="45">
        <f t="shared" si="31"/>
        <v>0</v>
      </c>
      <c r="J66" s="169">
        <f>BOR!J66+LUMCON!J66+LOSFA!J66</f>
        <v>0</v>
      </c>
      <c r="K66" s="46">
        <f t="shared" si="32"/>
        <v>0</v>
      </c>
      <c r="L66" s="182">
        <f t="shared" si="33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58">
        <f>BOR!B67+LUMCON!B67+LOSFA!B67</f>
        <v>0</v>
      </c>
      <c r="C67" s="45">
        <f t="shared" si="0"/>
        <v>0</v>
      </c>
      <c r="D67" s="169">
        <f>BOR!D67+LUMCON!D67+LOSFA!D67</f>
        <v>0</v>
      </c>
      <c r="E67" s="46">
        <f t="shared" si="29"/>
        <v>0</v>
      </c>
      <c r="F67" s="182">
        <f t="shared" si="34"/>
        <v>0</v>
      </c>
      <c r="G67" s="47">
        <f>IF(ISBLANK(F67),"  ",IF(F80&gt;0,F67/F80,IF(F67&gt;0,1,0)))</f>
        <v>0</v>
      </c>
      <c r="H67" s="158">
        <f>BOR!H67+LUMCON!H67+LOSFA!H67</f>
        <v>0</v>
      </c>
      <c r="I67" s="45">
        <f t="shared" si="31"/>
        <v>0</v>
      </c>
      <c r="J67" s="169">
        <f>BOR!J67+LUMCON!J67+LOSFA!J67</f>
        <v>0</v>
      </c>
      <c r="K67" s="46">
        <f t="shared" si="32"/>
        <v>0</v>
      </c>
      <c r="L67" s="182">
        <f t="shared" si="33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58">
        <f>BOR!B68+LUMCON!B68+LOSFA!B68</f>
        <v>0</v>
      </c>
      <c r="C68" s="45">
        <f t="shared" si="0"/>
        <v>0</v>
      </c>
      <c r="D68" s="169">
        <f>BOR!D68+LUMCON!D68+LOSFA!D68</f>
        <v>0</v>
      </c>
      <c r="E68" s="46">
        <f t="shared" si="29"/>
        <v>0</v>
      </c>
      <c r="F68" s="182">
        <f t="shared" si="34"/>
        <v>0</v>
      </c>
      <c r="G68" s="47">
        <f>IF(ISBLANK(F68),"  ",IF(F80&gt;0,F68/F80,IF(F68&gt;0,1,0)))</f>
        <v>0</v>
      </c>
      <c r="H68" s="158">
        <f>BOR!H68+LUMCON!H68+LOSFA!H68</f>
        <v>0</v>
      </c>
      <c r="I68" s="45">
        <f t="shared" si="31"/>
        <v>0</v>
      </c>
      <c r="J68" s="169">
        <f>BOR!J68+LUMCON!J68+LOSFA!J68</f>
        <v>0</v>
      </c>
      <c r="K68" s="46">
        <f t="shared" si="32"/>
        <v>0</v>
      </c>
      <c r="L68" s="182">
        <f t="shared" si="33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58">
        <f>BOR!B69+LUMCON!B69+LOSFA!B69</f>
        <v>0</v>
      </c>
      <c r="C69" s="45">
        <f t="shared" si="0"/>
        <v>0</v>
      </c>
      <c r="D69" s="169">
        <f>BOR!D69+LUMCON!D69+LOSFA!D69</f>
        <v>0</v>
      </c>
      <c r="E69" s="46">
        <f t="shared" si="29"/>
        <v>0</v>
      </c>
      <c r="F69" s="182">
        <f t="shared" si="34"/>
        <v>0</v>
      </c>
      <c r="G69" s="47">
        <f>IF(ISBLANK(F69),"  ",IF(F80&gt;0,F69/F80,IF(F69&gt;0,1,0)))</f>
        <v>0</v>
      </c>
      <c r="H69" s="158">
        <f>BOR!H69+LUMCON!H69+LOSFA!H69</f>
        <v>0</v>
      </c>
      <c r="I69" s="45">
        <f t="shared" si="31"/>
        <v>0</v>
      </c>
      <c r="J69" s="169">
        <f>BOR!J69+LUMCON!J69+LOSFA!J69</f>
        <v>0</v>
      </c>
      <c r="K69" s="46">
        <f t="shared" si="32"/>
        <v>0</v>
      </c>
      <c r="L69" s="182">
        <f t="shared" si="33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58">
        <f>BOR!B70+LUMCON!B70+LOSFA!B70</f>
        <v>5360888.3099999996</v>
      </c>
      <c r="C70" s="45">
        <f t="shared" si="0"/>
        <v>1</v>
      </c>
      <c r="D70" s="169">
        <f>BOR!D70+LUMCON!D70+LOSFA!D70</f>
        <v>0</v>
      </c>
      <c r="E70" s="46">
        <f t="shared" si="29"/>
        <v>0</v>
      </c>
      <c r="F70" s="182">
        <f t="shared" si="34"/>
        <v>5360888.3099999996</v>
      </c>
      <c r="G70" s="47">
        <f>IF(ISBLANK(F70),"  ",IF(F80&gt;0,F70/F80,IF(F70&gt;0,1,0)))</f>
        <v>1.1903695079380123E-2</v>
      </c>
      <c r="H70" s="158">
        <f>BOR!H70+LUMCON!H70+LOSFA!H70</f>
        <v>11830299</v>
      </c>
      <c r="I70" s="45">
        <f t="shared" si="31"/>
        <v>1</v>
      </c>
      <c r="J70" s="169">
        <f>BOR!J70+LUMCON!J70+LOSFA!J70</f>
        <v>0</v>
      </c>
      <c r="K70" s="46">
        <f t="shared" si="32"/>
        <v>0</v>
      </c>
      <c r="L70" s="182">
        <f t="shared" si="33"/>
        <v>11830299</v>
      </c>
      <c r="M70" s="47">
        <f>IF(ISBLANK(L70),"  ",IF(L80&gt;0,L70/L80,IF(L70&gt;0,1,0)))</f>
        <v>2.2812775304117607E-2</v>
      </c>
      <c r="N70" s="24"/>
    </row>
    <row r="71" spans="1:14" s="64" customFormat="1" ht="15" customHeight="1" x14ac:dyDescent="0.25">
      <c r="A71" s="78" t="s">
        <v>64</v>
      </c>
      <c r="B71" s="166">
        <f>B70+B69+B68+B67+B66+B65+B64+B63+B62+B61+B60</f>
        <v>5360888.3099999996</v>
      </c>
      <c r="C71" s="69">
        <f t="shared" si="0"/>
        <v>1</v>
      </c>
      <c r="D71" s="176">
        <f>D70+D69+D68+D67+D66+D65+D64+D63+D62+D61+D60</f>
        <v>0</v>
      </c>
      <c r="E71" s="62">
        <f t="shared" si="29"/>
        <v>0</v>
      </c>
      <c r="F71" s="166">
        <f>F70+F69+F68+F67+F66+F65+F64+F63+F62+F61+F60</f>
        <v>5360888.3099999996</v>
      </c>
      <c r="G71" s="61">
        <f>IF(ISBLANK(F71),"  ",IF(F80&gt;0,F71/F80,IF(F71&gt;0,1,0)))</f>
        <v>1.1903695079380123E-2</v>
      </c>
      <c r="H71" s="166">
        <f>H70+H69+H68+H67+H66+H65+H64+H63+H62+H61+H60</f>
        <v>11830299</v>
      </c>
      <c r="I71" s="69">
        <f t="shared" si="31"/>
        <v>1</v>
      </c>
      <c r="J71" s="176">
        <f>J70+J69+J68+J67+J66+J65+J64+J63+J62+J61+J60</f>
        <v>0</v>
      </c>
      <c r="K71" s="62">
        <f t="shared" si="32"/>
        <v>0</v>
      </c>
      <c r="L71" s="166">
        <f>L70+L69+L68+L67+L66+L65+L64+L63+L62+L61+L60</f>
        <v>11830299</v>
      </c>
      <c r="M71" s="61">
        <f>IF(ISBLANK(L71),"  ",IF(L80&gt;0,L71/L80,IF(L71&gt;0,1,0)))</f>
        <v>2.2812775304117607E-2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58">
        <f>BOR!B73+LUMCON!B73+LOSFA!B73</f>
        <v>26205922.829999998</v>
      </c>
      <c r="C73" s="41">
        <f t="shared" si="0"/>
        <v>1</v>
      </c>
      <c r="D73" s="169">
        <f>BOR!D73+LUMCON!D73+LOSFA!D73</f>
        <v>0</v>
      </c>
      <c r="E73" s="42">
        <f>IF(ISBLANK(D73),"  ",IF(F73&gt;0,D73/F73,IF(D73&gt;0,1,0)))</f>
        <v>0</v>
      </c>
      <c r="F73" s="181">
        <f>D73+B73</f>
        <v>26205922.829999998</v>
      </c>
      <c r="G73" s="43">
        <f>IF(ISBLANK(F73),"  ",IF(F80&gt;0,F73/F80,IF(F73&gt;0,1,0)))</f>
        <v>5.8189482153581044E-2</v>
      </c>
      <c r="H73" s="158">
        <f>BOR!H73+LUMCON!H73+LOSFA!H73</f>
        <v>50588132</v>
      </c>
      <c r="I73" s="41">
        <f>IF(ISBLANK(H73),"  ",IF(L73&gt;0,H73/L73,IF(H73&gt;0,1,0)))</f>
        <v>1</v>
      </c>
      <c r="J73" s="169">
        <f>BOR!J73+LUMCON!J73+LOSFA!J73</f>
        <v>0</v>
      </c>
      <c r="K73" s="42">
        <f>IF(ISBLANK(J73),"  ",IF(L73&gt;0,J73/L73,IF(J73&gt;0,1,0)))</f>
        <v>0</v>
      </c>
      <c r="L73" s="181">
        <f>J73+H73</f>
        <v>50588132</v>
      </c>
      <c r="M73" s="43">
        <f>IF(ISBLANK(L73),"  ",IF(L80&gt;0,L73/L80,IF(L73&gt;0,1,0)))</f>
        <v>9.7550847055602033E-2</v>
      </c>
    </row>
    <row r="74" spans="1:14" ht="15" customHeight="1" x14ac:dyDescent="0.2">
      <c r="A74" s="30" t="s">
        <v>67</v>
      </c>
      <c r="B74" s="158">
        <f>BOR!B74+LUMCON!B74+LOSFA!B74</f>
        <v>0</v>
      </c>
      <c r="C74" s="45">
        <f t="shared" si="0"/>
        <v>0</v>
      </c>
      <c r="D74" s="169">
        <f>BOR!D74+LUMCON!D74+LOSFA!D74</f>
        <v>0</v>
      </c>
      <c r="E74" s="46">
        <f>IF(ISBLANK(D74),"  ",IF(F74&gt;0,D74/F74,IF(D74&gt;0,1,0)))</f>
        <v>0</v>
      </c>
      <c r="F74" s="182">
        <f>D74+B74</f>
        <v>0</v>
      </c>
      <c r="G74" s="47">
        <f>IF(ISBLANK(F74),"  ",IF(F80&gt;0,F74/F80,IF(F74&gt;0,1,0)))</f>
        <v>0</v>
      </c>
      <c r="H74" s="158">
        <f>BOR!H74+LUMCON!H74+LOSFA!H74</f>
        <v>0</v>
      </c>
      <c r="I74" s="45">
        <f>IF(ISBLANK(H74),"  ",IF(L74&gt;0,H74/L74,IF(H74&gt;0,1,0)))</f>
        <v>0</v>
      </c>
      <c r="J74" s="169">
        <f>BOR!J74+LUMCON!J74+LOSFA!J74</f>
        <v>0</v>
      </c>
      <c r="K74" s="46">
        <f>IF(ISBLANK(J74),"  ",IF(L74&gt;0,J74/L74,IF(J74&gt;0,1,0)))</f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58">
        <f>BOR!B76+LUMCON!B76+LOSFA!B76</f>
        <v>0</v>
      </c>
      <c r="C76" s="41">
        <f t="shared" si="0"/>
        <v>0</v>
      </c>
      <c r="D76" s="169">
        <f>BOR!D76+LUMCON!D76+LOSFA!D76</f>
        <v>0</v>
      </c>
      <c r="E76" s="42">
        <f>IF(ISBLANK(D76),"  ",IF(F76&gt;0,D76/F76,IF(D76&gt;0,1,0)))</f>
        <v>0</v>
      </c>
      <c r="F76" s="181">
        <f>D76+B76</f>
        <v>0</v>
      </c>
      <c r="G76" s="43">
        <f>IF(ISBLANK(F76),"  ",IF(F80&gt;0,F76/F80,IF(F76&gt;0,1,0)))</f>
        <v>0</v>
      </c>
      <c r="H76" s="158">
        <f>BOR!H76+LUMCON!H76+LOSFA!H76</f>
        <v>0</v>
      </c>
      <c r="I76" s="41">
        <f>IF(ISBLANK(H76),"  ",IF(L76&gt;0,H76/L76,IF(H76&gt;0,1,0)))</f>
        <v>0</v>
      </c>
      <c r="J76" s="169">
        <f>BOR!J76+LUMCON!J76+LOSFA!J76</f>
        <v>0</v>
      </c>
      <c r="K76" s="42">
        <f>IF(ISBLANK(J76),"  ",IF(L76&gt;0,J76/L76,IF(J76&gt;0,1,0)))</f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58">
        <f>BOR!B77+LUMCON!B77+LOSFA!B77</f>
        <v>6420989.6900000004</v>
      </c>
      <c r="C77" s="45">
        <f t="shared" si="0"/>
        <v>1</v>
      </c>
      <c r="D77" s="169">
        <f>BOR!D77+LUMCON!D77+LOSFA!D77</f>
        <v>0</v>
      </c>
      <c r="E77" s="46">
        <f>IF(ISBLANK(D77),"  ",IF(F77&gt;0,D77/F77,IF(D77&gt;0,1,0)))</f>
        <v>0</v>
      </c>
      <c r="F77" s="182">
        <f>D77+B77</f>
        <v>6420989.6900000004</v>
      </c>
      <c r="G77" s="47">
        <f>IF(ISBLANK(F77),"  ",IF(F80&gt;0,F77/F80,IF(F77&gt;0,1,0)))</f>
        <v>1.4257619065673747E-2</v>
      </c>
      <c r="H77" s="158">
        <f>BOR!H77+LUMCON!H77+LOSFA!H77</f>
        <v>4034667</v>
      </c>
      <c r="I77" s="45">
        <f>IF(ISBLANK(H77),"  ",IF(L77&gt;0,H77/L77,IF(H77&gt;0,1,0)))</f>
        <v>1</v>
      </c>
      <c r="J77" s="169">
        <f>BOR!J77+LUMCON!J77+LOSFA!J77</f>
        <v>0</v>
      </c>
      <c r="K77" s="46">
        <f>IF(ISBLANK(J77),"  ",IF(L77&gt;0,J77/L77,IF(J77&gt;0,1,0)))</f>
        <v>0</v>
      </c>
      <c r="L77" s="182">
        <f>J77+H77</f>
        <v>4034667</v>
      </c>
      <c r="M77" s="47">
        <f>IF(ISBLANK(L77),"  ",IF(L80&gt;0,L77/L80,IF(L77&gt;0,1,0)))</f>
        <v>7.7801881167955493E-3</v>
      </c>
    </row>
    <row r="78" spans="1:14" s="64" customFormat="1" ht="15" customHeight="1" x14ac:dyDescent="0.25">
      <c r="A78" s="65" t="s">
        <v>71</v>
      </c>
      <c r="B78" s="167">
        <f>B77+B76+B74+B73</f>
        <v>32626912.52</v>
      </c>
      <c r="C78" s="69">
        <f t="shared" si="0"/>
        <v>1</v>
      </c>
      <c r="D78" s="177">
        <f>D77+D76+D74+D73</f>
        <v>0</v>
      </c>
      <c r="E78" s="62">
        <f>IF(ISBLANK(D78),"  ",IF(F78&gt;0,D78/F78,IF(D78&gt;0,1,0)))</f>
        <v>0</v>
      </c>
      <c r="F78" s="191">
        <f>F77+F76+F75+F74+F73</f>
        <v>32626912.52</v>
      </c>
      <c r="G78" s="61">
        <f>IF(ISBLANK(F78),"  ",IF(F80&gt;0,F78/F80,IF(F78&gt;0,1,0)))</f>
        <v>7.2447101219254795E-2</v>
      </c>
      <c r="H78" s="167">
        <f>H77+H76+H74+H73</f>
        <v>54622799</v>
      </c>
      <c r="I78" s="69">
        <f>IF(ISBLANK(H78),"  ",IF(L78&gt;0,H78/L78,IF(H78&gt;0,1,0)))</f>
        <v>1</v>
      </c>
      <c r="J78" s="177">
        <f>J77+J76+J74+J73</f>
        <v>0</v>
      </c>
      <c r="K78" s="62">
        <f>IF(ISBLANK(J78),"  ",IF(L78&gt;0,J78/L78,IF(J78&gt;0,1,0)))</f>
        <v>0</v>
      </c>
      <c r="L78" s="191">
        <f>L77+L76+L75+L74+L73</f>
        <v>54622799</v>
      </c>
      <c r="M78" s="61">
        <f>IF(ISBLANK(L78),"  ",IF(L80&gt;0,L78/L80,IF(L78&gt;0,1,0)))</f>
        <v>0.10533103517239759</v>
      </c>
    </row>
    <row r="79" spans="1:14" s="64" customFormat="1" ht="15" customHeight="1" x14ac:dyDescent="0.25">
      <c r="A79" s="65" t="s">
        <v>72</v>
      </c>
      <c r="B79" s="164">
        <f>BOR!B79+LUMCON!B79+LOSFA!B79</f>
        <v>0</v>
      </c>
      <c r="C79" s="69">
        <f>IF(ISBLANK(B79),"  ",IF(F79&gt;0,B79/F79,IF(B79&gt;0,1,0)))</f>
        <v>0</v>
      </c>
      <c r="D79" s="174">
        <f>BOR!D79+LUMCON!D79+LOSFA!D79</f>
        <v>0</v>
      </c>
      <c r="E79" s="62">
        <f>IF(ISBLANK(D79),"  ",IF(F79&gt;0,D79/F79,IF(D79&gt;0,1,0)))</f>
        <v>0</v>
      </c>
      <c r="F79" s="192">
        <f>D79+B79</f>
        <v>0</v>
      </c>
      <c r="G79" s="61">
        <f>IF(ISBLANK(F79),"  ",IF(F80&gt;0,F79/F80,IF(F79&gt;0,1,0)))</f>
        <v>0</v>
      </c>
      <c r="H79" s="164">
        <f>BOR!H79+LUMCON!H79+LOSFA!H79</f>
        <v>0</v>
      </c>
      <c r="I79" s="69">
        <f>IF(ISBLANK(H79),"  ",IF(L79&gt;0,H79/L79,IF(H79&gt;0,1,0)))</f>
        <v>0</v>
      </c>
      <c r="J79" s="174">
        <f>BOR!J79+LUMCON!J79+LOSFA!J79</f>
        <v>0</v>
      </c>
      <c r="K79" s="62">
        <f>IF(ISBLANK(J79),"  ",IF(L79&gt;0,J79/L79,IF(J79&gt;0,1,0)))</f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f>B78+B71+B50+B43+B52+B51+B79</f>
        <v>447117475.85000002</v>
      </c>
      <c r="C80" s="82">
        <f t="shared" si="0"/>
        <v>0.9928112263134441</v>
      </c>
      <c r="D80" s="168">
        <f>D78+D71+D50+D43+D52+D51+D79</f>
        <v>3237500</v>
      </c>
      <c r="E80" s="83">
        <f>IF(ISBLANK(D80),"  ",IF(F80&gt;0,D80/F80,IF(D80&gt;0,1,0)))</f>
        <v>7.1887736865559049E-3</v>
      </c>
      <c r="F80" s="168">
        <f>F78+F71+F50+F43+F52+F51+F79</f>
        <v>450354975.85000002</v>
      </c>
      <c r="G80" s="84">
        <f>IF(ISBLANK(F80),"  ",IF(F80&gt;0,F80/F80,IF(F80&gt;0,1,0)))</f>
        <v>1</v>
      </c>
      <c r="H80" s="168">
        <f>H78+H71+H50+H43+H52+H51+H79</f>
        <v>518582191</v>
      </c>
      <c r="I80" s="82">
        <f>IF(ISBLANK(H80),"  ",IF(L80&gt;0,H80/L80,IF(H80&gt;0,1,0)))</f>
        <v>1</v>
      </c>
      <c r="J80" s="168">
        <f>J78+J71+J50+J43+J52+J51+J79</f>
        <v>0</v>
      </c>
      <c r="K80" s="83">
        <f>IF(ISBLANK(J80),"  ",IF(L80&gt;0,J80/L80,IF(J80&gt;0,1,0)))</f>
        <v>0</v>
      </c>
      <c r="L80" s="168">
        <f>L78+L71+L50+L43+L52+L51+L79</f>
        <v>518582191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83"/>
  <sheetViews>
    <sheetView zoomScale="75" zoomScaleNormal="75" workbookViewId="0">
      <pane xSplit="1" ySplit="10" topLeftCell="B11" activePane="bottomRight" state="frozen"/>
      <selection activeCell="F46" sqref="F46"/>
      <selection pane="topRight" activeCell="F46" sqref="F46"/>
      <selection pane="bottomLeft" activeCell="F46" sqref="F46"/>
      <selection pane="bottomRight" activeCell="B15" sqref="B15"/>
    </sheetView>
  </sheetViews>
  <sheetFormatPr defaultColWidth="12.42578125" defaultRowHeight="14.25" x14ac:dyDescent="0.2"/>
  <cols>
    <col min="1" max="1" width="63.42578125" style="5" customWidth="1"/>
    <col min="2" max="2" width="20.7109375" style="86" customWidth="1"/>
    <col min="3" max="3" width="20.7109375" style="5" customWidth="1"/>
    <col min="4" max="4" width="20.7109375" style="86" customWidth="1"/>
    <col min="5" max="5" width="20.7109375" style="5" customWidth="1"/>
    <col min="6" max="6" width="20.7109375" style="86" customWidth="1"/>
    <col min="7" max="7" width="20.7109375" style="5" customWidth="1"/>
    <col min="8" max="8" width="20.7109375" style="86" customWidth="1"/>
    <col min="9" max="9" width="20.7109375" style="5" customWidth="1"/>
    <col min="10" max="10" width="20.7109375" style="86" customWidth="1"/>
    <col min="11" max="11" width="20.7109375" style="5" customWidth="1"/>
    <col min="12" max="12" width="20.7109375" style="86" customWidth="1"/>
    <col min="13" max="13" width="20.7109375" style="5" customWidth="1"/>
    <col min="14" max="256" width="12.42578125" style="5"/>
    <col min="257" max="257" width="186.7109375" style="5" customWidth="1"/>
    <col min="258" max="258" width="56.42578125" style="5" customWidth="1"/>
    <col min="259" max="263" width="45.5703125" style="5" customWidth="1"/>
    <col min="264" max="264" width="54.7109375" style="5" customWidth="1"/>
    <col min="265" max="269" width="45.5703125" style="5" customWidth="1"/>
    <col min="270" max="512" width="12.42578125" style="5"/>
    <col min="513" max="513" width="186.7109375" style="5" customWidth="1"/>
    <col min="514" max="514" width="56.42578125" style="5" customWidth="1"/>
    <col min="515" max="519" width="45.5703125" style="5" customWidth="1"/>
    <col min="520" max="520" width="54.7109375" style="5" customWidth="1"/>
    <col min="521" max="525" width="45.5703125" style="5" customWidth="1"/>
    <col min="526" max="768" width="12.42578125" style="5"/>
    <col min="769" max="769" width="186.7109375" style="5" customWidth="1"/>
    <col min="770" max="770" width="56.42578125" style="5" customWidth="1"/>
    <col min="771" max="775" width="45.5703125" style="5" customWidth="1"/>
    <col min="776" max="776" width="54.7109375" style="5" customWidth="1"/>
    <col min="777" max="781" width="45.5703125" style="5" customWidth="1"/>
    <col min="782" max="1024" width="12.42578125" style="5"/>
    <col min="1025" max="1025" width="186.7109375" style="5" customWidth="1"/>
    <col min="1026" max="1026" width="56.42578125" style="5" customWidth="1"/>
    <col min="1027" max="1031" width="45.5703125" style="5" customWidth="1"/>
    <col min="1032" max="1032" width="54.7109375" style="5" customWidth="1"/>
    <col min="1033" max="1037" width="45.5703125" style="5" customWidth="1"/>
    <col min="1038" max="1280" width="12.42578125" style="5"/>
    <col min="1281" max="1281" width="186.7109375" style="5" customWidth="1"/>
    <col min="1282" max="1282" width="56.42578125" style="5" customWidth="1"/>
    <col min="1283" max="1287" width="45.5703125" style="5" customWidth="1"/>
    <col min="1288" max="1288" width="54.7109375" style="5" customWidth="1"/>
    <col min="1289" max="1293" width="45.5703125" style="5" customWidth="1"/>
    <col min="1294" max="1536" width="12.42578125" style="5"/>
    <col min="1537" max="1537" width="186.7109375" style="5" customWidth="1"/>
    <col min="1538" max="1538" width="56.42578125" style="5" customWidth="1"/>
    <col min="1539" max="1543" width="45.5703125" style="5" customWidth="1"/>
    <col min="1544" max="1544" width="54.7109375" style="5" customWidth="1"/>
    <col min="1545" max="1549" width="45.5703125" style="5" customWidth="1"/>
    <col min="1550" max="1792" width="12.42578125" style="5"/>
    <col min="1793" max="1793" width="186.7109375" style="5" customWidth="1"/>
    <col min="1794" max="1794" width="56.42578125" style="5" customWidth="1"/>
    <col min="1795" max="1799" width="45.5703125" style="5" customWidth="1"/>
    <col min="1800" max="1800" width="54.7109375" style="5" customWidth="1"/>
    <col min="1801" max="1805" width="45.5703125" style="5" customWidth="1"/>
    <col min="1806" max="2048" width="12.42578125" style="5"/>
    <col min="2049" max="2049" width="186.7109375" style="5" customWidth="1"/>
    <col min="2050" max="2050" width="56.42578125" style="5" customWidth="1"/>
    <col min="2051" max="2055" width="45.5703125" style="5" customWidth="1"/>
    <col min="2056" max="2056" width="54.7109375" style="5" customWidth="1"/>
    <col min="2057" max="2061" width="45.5703125" style="5" customWidth="1"/>
    <col min="2062" max="2304" width="12.42578125" style="5"/>
    <col min="2305" max="2305" width="186.7109375" style="5" customWidth="1"/>
    <col min="2306" max="2306" width="56.42578125" style="5" customWidth="1"/>
    <col min="2307" max="2311" width="45.5703125" style="5" customWidth="1"/>
    <col min="2312" max="2312" width="54.7109375" style="5" customWidth="1"/>
    <col min="2313" max="2317" width="45.5703125" style="5" customWidth="1"/>
    <col min="2318" max="2560" width="12.42578125" style="5"/>
    <col min="2561" max="2561" width="186.7109375" style="5" customWidth="1"/>
    <col min="2562" max="2562" width="56.42578125" style="5" customWidth="1"/>
    <col min="2563" max="2567" width="45.5703125" style="5" customWidth="1"/>
    <col min="2568" max="2568" width="54.7109375" style="5" customWidth="1"/>
    <col min="2569" max="2573" width="45.5703125" style="5" customWidth="1"/>
    <col min="2574" max="2816" width="12.42578125" style="5"/>
    <col min="2817" max="2817" width="186.7109375" style="5" customWidth="1"/>
    <col min="2818" max="2818" width="56.42578125" style="5" customWidth="1"/>
    <col min="2819" max="2823" width="45.5703125" style="5" customWidth="1"/>
    <col min="2824" max="2824" width="54.7109375" style="5" customWidth="1"/>
    <col min="2825" max="2829" width="45.5703125" style="5" customWidth="1"/>
    <col min="2830" max="3072" width="12.42578125" style="5"/>
    <col min="3073" max="3073" width="186.7109375" style="5" customWidth="1"/>
    <col min="3074" max="3074" width="56.42578125" style="5" customWidth="1"/>
    <col min="3075" max="3079" width="45.5703125" style="5" customWidth="1"/>
    <col min="3080" max="3080" width="54.7109375" style="5" customWidth="1"/>
    <col min="3081" max="3085" width="45.5703125" style="5" customWidth="1"/>
    <col min="3086" max="3328" width="12.42578125" style="5"/>
    <col min="3329" max="3329" width="186.7109375" style="5" customWidth="1"/>
    <col min="3330" max="3330" width="56.42578125" style="5" customWidth="1"/>
    <col min="3331" max="3335" width="45.5703125" style="5" customWidth="1"/>
    <col min="3336" max="3336" width="54.7109375" style="5" customWidth="1"/>
    <col min="3337" max="3341" width="45.5703125" style="5" customWidth="1"/>
    <col min="3342" max="3584" width="12.42578125" style="5"/>
    <col min="3585" max="3585" width="186.7109375" style="5" customWidth="1"/>
    <col min="3586" max="3586" width="56.42578125" style="5" customWidth="1"/>
    <col min="3587" max="3591" width="45.5703125" style="5" customWidth="1"/>
    <col min="3592" max="3592" width="54.7109375" style="5" customWidth="1"/>
    <col min="3593" max="3597" width="45.5703125" style="5" customWidth="1"/>
    <col min="3598" max="3840" width="12.42578125" style="5"/>
    <col min="3841" max="3841" width="186.7109375" style="5" customWidth="1"/>
    <col min="3842" max="3842" width="56.42578125" style="5" customWidth="1"/>
    <col min="3843" max="3847" width="45.5703125" style="5" customWidth="1"/>
    <col min="3848" max="3848" width="54.7109375" style="5" customWidth="1"/>
    <col min="3849" max="3853" width="45.5703125" style="5" customWidth="1"/>
    <col min="3854" max="4096" width="12.42578125" style="5"/>
    <col min="4097" max="4097" width="186.7109375" style="5" customWidth="1"/>
    <col min="4098" max="4098" width="56.42578125" style="5" customWidth="1"/>
    <col min="4099" max="4103" width="45.5703125" style="5" customWidth="1"/>
    <col min="4104" max="4104" width="54.7109375" style="5" customWidth="1"/>
    <col min="4105" max="4109" width="45.5703125" style="5" customWidth="1"/>
    <col min="4110" max="4352" width="12.42578125" style="5"/>
    <col min="4353" max="4353" width="186.7109375" style="5" customWidth="1"/>
    <col min="4354" max="4354" width="56.42578125" style="5" customWidth="1"/>
    <col min="4355" max="4359" width="45.5703125" style="5" customWidth="1"/>
    <col min="4360" max="4360" width="54.7109375" style="5" customWidth="1"/>
    <col min="4361" max="4365" width="45.5703125" style="5" customWidth="1"/>
    <col min="4366" max="4608" width="12.42578125" style="5"/>
    <col min="4609" max="4609" width="186.7109375" style="5" customWidth="1"/>
    <col min="4610" max="4610" width="56.42578125" style="5" customWidth="1"/>
    <col min="4611" max="4615" width="45.5703125" style="5" customWidth="1"/>
    <col min="4616" max="4616" width="54.7109375" style="5" customWidth="1"/>
    <col min="4617" max="4621" width="45.5703125" style="5" customWidth="1"/>
    <col min="4622" max="4864" width="12.42578125" style="5"/>
    <col min="4865" max="4865" width="186.7109375" style="5" customWidth="1"/>
    <col min="4866" max="4866" width="56.42578125" style="5" customWidth="1"/>
    <col min="4867" max="4871" width="45.5703125" style="5" customWidth="1"/>
    <col min="4872" max="4872" width="54.7109375" style="5" customWidth="1"/>
    <col min="4873" max="4877" width="45.5703125" style="5" customWidth="1"/>
    <col min="4878" max="5120" width="12.42578125" style="5"/>
    <col min="5121" max="5121" width="186.7109375" style="5" customWidth="1"/>
    <col min="5122" max="5122" width="56.42578125" style="5" customWidth="1"/>
    <col min="5123" max="5127" width="45.5703125" style="5" customWidth="1"/>
    <col min="5128" max="5128" width="54.7109375" style="5" customWidth="1"/>
    <col min="5129" max="5133" width="45.5703125" style="5" customWidth="1"/>
    <col min="5134" max="5376" width="12.42578125" style="5"/>
    <col min="5377" max="5377" width="186.7109375" style="5" customWidth="1"/>
    <col min="5378" max="5378" width="56.42578125" style="5" customWidth="1"/>
    <col min="5379" max="5383" width="45.5703125" style="5" customWidth="1"/>
    <col min="5384" max="5384" width="54.7109375" style="5" customWidth="1"/>
    <col min="5385" max="5389" width="45.5703125" style="5" customWidth="1"/>
    <col min="5390" max="5632" width="12.42578125" style="5"/>
    <col min="5633" max="5633" width="186.7109375" style="5" customWidth="1"/>
    <col min="5634" max="5634" width="56.42578125" style="5" customWidth="1"/>
    <col min="5635" max="5639" width="45.5703125" style="5" customWidth="1"/>
    <col min="5640" max="5640" width="54.7109375" style="5" customWidth="1"/>
    <col min="5641" max="5645" width="45.5703125" style="5" customWidth="1"/>
    <col min="5646" max="5888" width="12.42578125" style="5"/>
    <col min="5889" max="5889" width="186.7109375" style="5" customWidth="1"/>
    <col min="5890" max="5890" width="56.42578125" style="5" customWidth="1"/>
    <col min="5891" max="5895" width="45.5703125" style="5" customWidth="1"/>
    <col min="5896" max="5896" width="54.7109375" style="5" customWidth="1"/>
    <col min="5897" max="5901" width="45.5703125" style="5" customWidth="1"/>
    <col min="5902" max="6144" width="12.42578125" style="5"/>
    <col min="6145" max="6145" width="186.7109375" style="5" customWidth="1"/>
    <col min="6146" max="6146" width="56.42578125" style="5" customWidth="1"/>
    <col min="6147" max="6151" width="45.5703125" style="5" customWidth="1"/>
    <col min="6152" max="6152" width="54.7109375" style="5" customWidth="1"/>
    <col min="6153" max="6157" width="45.5703125" style="5" customWidth="1"/>
    <col min="6158" max="6400" width="12.42578125" style="5"/>
    <col min="6401" max="6401" width="186.7109375" style="5" customWidth="1"/>
    <col min="6402" max="6402" width="56.42578125" style="5" customWidth="1"/>
    <col min="6403" max="6407" width="45.5703125" style="5" customWidth="1"/>
    <col min="6408" max="6408" width="54.7109375" style="5" customWidth="1"/>
    <col min="6409" max="6413" width="45.5703125" style="5" customWidth="1"/>
    <col min="6414" max="6656" width="12.42578125" style="5"/>
    <col min="6657" max="6657" width="186.7109375" style="5" customWidth="1"/>
    <col min="6658" max="6658" width="56.42578125" style="5" customWidth="1"/>
    <col min="6659" max="6663" width="45.5703125" style="5" customWidth="1"/>
    <col min="6664" max="6664" width="54.7109375" style="5" customWidth="1"/>
    <col min="6665" max="6669" width="45.5703125" style="5" customWidth="1"/>
    <col min="6670" max="6912" width="12.42578125" style="5"/>
    <col min="6913" max="6913" width="186.7109375" style="5" customWidth="1"/>
    <col min="6914" max="6914" width="56.42578125" style="5" customWidth="1"/>
    <col min="6915" max="6919" width="45.5703125" style="5" customWidth="1"/>
    <col min="6920" max="6920" width="54.7109375" style="5" customWidth="1"/>
    <col min="6921" max="6925" width="45.5703125" style="5" customWidth="1"/>
    <col min="6926" max="7168" width="12.42578125" style="5"/>
    <col min="7169" max="7169" width="186.7109375" style="5" customWidth="1"/>
    <col min="7170" max="7170" width="56.42578125" style="5" customWidth="1"/>
    <col min="7171" max="7175" width="45.5703125" style="5" customWidth="1"/>
    <col min="7176" max="7176" width="54.7109375" style="5" customWidth="1"/>
    <col min="7177" max="7181" width="45.5703125" style="5" customWidth="1"/>
    <col min="7182" max="7424" width="12.42578125" style="5"/>
    <col min="7425" max="7425" width="186.7109375" style="5" customWidth="1"/>
    <col min="7426" max="7426" width="56.42578125" style="5" customWidth="1"/>
    <col min="7427" max="7431" width="45.5703125" style="5" customWidth="1"/>
    <col min="7432" max="7432" width="54.7109375" style="5" customWidth="1"/>
    <col min="7433" max="7437" width="45.5703125" style="5" customWidth="1"/>
    <col min="7438" max="7680" width="12.42578125" style="5"/>
    <col min="7681" max="7681" width="186.7109375" style="5" customWidth="1"/>
    <col min="7682" max="7682" width="56.42578125" style="5" customWidth="1"/>
    <col min="7683" max="7687" width="45.5703125" style="5" customWidth="1"/>
    <col min="7688" max="7688" width="54.7109375" style="5" customWidth="1"/>
    <col min="7689" max="7693" width="45.5703125" style="5" customWidth="1"/>
    <col min="7694" max="7936" width="12.42578125" style="5"/>
    <col min="7937" max="7937" width="186.7109375" style="5" customWidth="1"/>
    <col min="7938" max="7938" width="56.42578125" style="5" customWidth="1"/>
    <col min="7939" max="7943" width="45.5703125" style="5" customWidth="1"/>
    <col min="7944" max="7944" width="54.7109375" style="5" customWidth="1"/>
    <col min="7945" max="7949" width="45.5703125" style="5" customWidth="1"/>
    <col min="7950" max="8192" width="12.42578125" style="5"/>
    <col min="8193" max="8193" width="186.7109375" style="5" customWidth="1"/>
    <col min="8194" max="8194" width="56.42578125" style="5" customWidth="1"/>
    <col min="8195" max="8199" width="45.5703125" style="5" customWidth="1"/>
    <col min="8200" max="8200" width="54.7109375" style="5" customWidth="1"/>
    <col min="8201" max="8205" width="45.5703125" style="5" customWidth="1"/>
    <col min="8206" max="8448" width="12.42578125" style="5"/>
    <col min="8449" max="8449" width="186.7109375" style="5" customWidth="1"/>
    <col min="8450" max="8450" width="56.42578125" style="5" customWidth="1"/>
    <col min="8451" max="8455" width="45.5703125" style="5" customWidth="1"/>
    <col min="8456" max="8456" width="54.7109375" style="5" customWidth="1"/>
    <col min="8457" max="8461" width="45.5703125" style="5" customWidth="1"/>
    <col min="8462" max="8704" width="12.42578125" style="5"/>
    <col min="8705" max="8705" width="186.7109375" style="5" customWidth="1"/>
    <col min="8706" max="8706" width="56.42578125" style="5" customWidth="1"/>
    <col min="8707" max="8711" width="45.5703125" style="5" customWidth="1"/>
    <col min="8712" max="8712" width="54.7109375" style="5" customWidth="1"/>
    <col min="8713" max="8717" width="45.5703125" style="5" customWidth="1"/>
    <col min="8718" max="8960" width="12.42578125" style="5"/>
    <col min="8961" max="8961" width="186.7109375" style="5" customWidth="1"/>
    <col min="8962" max="8962" width="56.42578125" style="5" customWidth="1"/>
    <col min="8963" max="8967" width="45.5703125" style="5" customWidth="1"/>
    <col min="8968" max="8968" width="54.7109375" style="5" customWidth="1"/>
    <col min="8969" max="8973" width="45.5703125" style="5" customWidth="1"/>
    <col min="8974" max="9216" width="12.42578125" style="5"/>
    <col min="9217" max="9217" width="186.7109375" style="5" customWidth="1"/>
    <col min="9218" max="9218" width="56.42578125" style="5" customWidth="1"/>
    <col min="9219" max="9223" width="45.5703125" style="5" customWidth="1"/>
    <col min="9224" max="9224" width="54.7109375" style="5" customWidth="1"/>
    <col min="9225" max="9229" width="45.5703125" style="5" customWidth="1"/>
    <col min="9230" max="9472" width="12.42578125" style="5"/>
    <col min="9473" max="9473" width="186.7109375" style="5" customWidth="1"/>
    <col min="9474" max="9474" width="56.42578125" style="5" customWidth="1"/>
    <col min="9475" max="9479" width="45.5703125" style="5" customWidth="1"/>
    <col min="9480" max="9480" width="54.7109375" style="5" customWidth="1"/>
    <col min="9481" max="9485" width="45.5703125" style="5" customWidth="1"/>
    <col min="9486" max="9728" width="12.42578125" style="5"/>
    <col min="9729" max="9729" width="186.7109375" style="5" customWidth="1"/>
    <col min="9730" max="9730" width="56.42578125" style="5" customWidth="1"/>
    <col min="9731" max="9735" width="45.5703125" style="5" customWidth="1"/>
    <col min="9736" max="9736" width="54.7109375" style="5" customWidth="1"/>
    <col min="9737" max="9741" width="45.5703125" style="5" customWidth="1"/>
    <col min="9742" max="9984" width="12.42578125" style="5"/>
    <col min="9985" max="9985" width="186.7109375" style="5" customWidth="1"/>
    <col min="9986" max="9986" width="56.42578125" style="5" customWidth="1"/>
    <col min="9987" max="9991" width="45.5703125" style="5" customWidth="1"/>
    <col min="9992" max="9992" width="54.7109375" style="5" customWidth="1"/>
    <col min="9993" max="9997" width="45.5703125" style="5" customWidth="1"/>
    <col min="9998" max="10240" width="12.42578125" style="5"/>
    <col min="10241" max="10241" width="186.7109375" style="5" customWidth="1"/>
    <col min="10242" max="10242" width="56.42578125" style="5" customWidth="1"/>
    <col min="10243" max="10247" width="45.5703125" style="5" customWidth="1"/>
    <col min="10248" max="10248" width="54.7109375" style="5" customWidth="1"/>
    <col min="10249" max="10253" width="45.5703125" style="5" customWidth="1"/>
    <col min="10254" max="10496" width="12.42578125" style="5"/>
    <col min="10497" max="10497" width="186.7109375" style="5" customWidth="1"/>
    <col min="10498" max="10498" width="56.42578125" style="5" customWidth="1"/>
    <col min="10499" max="10503" width="45.5703125" style="5" customWidth="1"/>
    <col min="10504" max="10504" width="54.7109375" style="5" customWidth="1"/>
    <col min="10505" max="10509" width="45.5703125" style="5" customWidth="1"/>
    <col min="10510" max="10752" width="12.42578125" style="5"/>
    <col min="10753" max="10753" width="186.7109375" style="5" customWidth="1"/>
    <col min="10754" max="10754" width="56.42578125" style="5" customWidth="1"/>
    <col min="10755" max="10759" width="45.5703125" style="5" customWidth="1"/>
    <col min="10760" max="10760" width="54.7109375" style="5" customWidth="1"/>
    <col min="10761" max="10765" width="45.5703125" style="5" customWidth="1"/>
    <col min="10766" max="11008" width="12.42578125" style="5"/>
    <col min="11009" max="11009" width="186.7109375" style="5" customWidth="1"/>
    <col min="11010" max="11010" width="56.42578125" style="5" customWidth="1"/>
    <col min="11011" max="11015" width="45.5703125" style="5" customWidth="1"/>
    <col min="11016" max="11016" width="54.7109375" style="5" customWidth="1"/>
    <col min="11017" max="11021" width="45.5703125" style="5" customWidth="1"/>
    <col min="11022" max="11264" width="12.42578125" style="5"/>
    <col min="11265" max="11265" width="186.7109375" style="5" customWidth="1"/>
    <col min="11266" max="11266" width="56.42578125" style="5" customWidth="1"/>
    <col min="11267" max="11271" width="45.5703125" style="5" customWidth="1"/>
    <col min="11272" max="11272" width="54.7109375" style="5" customWidth="1"/>
    <col min="11273" max="11277" width="45.5703125" style="5" customWidth="1"/>
    <col min="11278" max="11520" width="12.42578125" style="5"/>
    <col min="11521" max="11521" width="186.7109375" style="5" customWidth="1"/>
    <col min="11522" max="11522" width="56.42578125" style="5" customWidth="1"/>
    <col min="11523" max="11527" width="45.5703125" style="5" customWidth="1"/>
    <col min="11528" max="11528" width="54.7109375" style="5" customWidth="1"/>
    <col min="11529" max="11533" width="45.5703125" style="5" customWidth="1"/>
    <col min="11534" max="11776" width="12.42578125" style="5"/>
    <col min="11777" max="11777" width="186.7109375" style="5" customWidth="1"/>
    <col min="11778" max="11778" width="56.42578125" style="5" customWidth="1"/>
    <col min="11779" max="11783" width="45.5703125" style="5" customWidth="1"/>
    <col min="11784" max="11784" width="54.7109375" style="5" customWidth="1"/>
    <col min="11785" max="11789" width="45.5703125" style="5" customWidth="1"/>
    <col min="11790" max="12032" width="12.42578125" style="5"/>
    <col min="12033" max="12033" width="186.7109375" style="5" customWidth="1"/>
    <col min="12034" max="12034" width="56.42578125" style="5" customWidth="1"/>
    <col min="12035" max="12039" width="45.5703125" style="5" customWidth="1"/>
    <col min="12040" max="12040" width="54.7109375" style="5" customWidth="1"/>
    <col min="12041" max="12045" width="45.5703125" style="5" customWidth="1"/>
    <col min="12046" max="12288" width="12.42578125" style="5"/>
    <col min="12289" max="12289" width="186.7109375" style="5" customWidth="1"/>
    <col min="12290" max="12290" width="56.42578125" style="5" customWidth="1"/>
    <col min="12291" max="12295" width="45.5703125" style="5" customWidth="1"/>
    <col min="12296" max="12296" width="54.7109375" style="5" customWidth="1"/>
    <col min="12297" max="12301" width="45.5703125" style="5" customWidth="1"/>
    <col min="12302" max="12544" width="12.42578125" style="5"/>
    <col min="12545" max="12545" width="186.7109375" style="5" customWidth="1"/>
    <col min="12546" max="12546" width="56.42578125" style="5" customWidth="1"/>
    <col min="12547" max="12551" width="45.5703125" style="5" customWidth="1"/>
    <col min="12552" max="12552" width="54.7109375" style="5" customWidth="1"/>
    <col min="12553" max="12557" width="45.5703125" style="5" customWidth="1"/>
    <col min="12558" max="12800" width="12.42578125" style="5"/>
    <col min="12801" max="12801" width="186.7109375" style="5" customWidth="1"/>
    <col min="12802" max="12802" width="56.42578125" style="5" customWidth="1"/>
    <col min="12803" max="12807" width="45.5703125" style="5" customWidth="1"/>
    <col min="12808" max="12808" width="54.7109375" style="5" customWidth="1"/>
    <col min="12809" max="12813" width="45.5703125" style="5" customWidth="1"/>
    <col min="12814" max="13056" width="12.42578125" style="5"/>
    <col min="13057" max="13057" width="186.7109375" style="5" customWidth="1"/>
    <col min="13058" max="13058" width="56.42578125" style="5" customWidth="1"/>
    <col min="13059" max="13063" width="45.5703125" style="5" customWidth="1"/>
    <col min="13064" max="13064" width="54.7109375" style="5" customWidth="1"/>
    <col min="13065" max="13069" width="45.5703125" style="5" customWidth="1"/>
    <col min="13070" max="13312" width="12.42578125" style="5"/>
    <col min="13313" max="13313" width="186.7109375" style="5" customWidth="1"/>
    <col min="13314" max="13314" width="56.42578125" style="5" customWidth="1"/>
    <col min="13315" max="13319" width="45.5703125" style="5" customWidth="1"/>
    <col min="13320" max="13320" width="54.7109375" style="5" customWidth="1"/>
    <col min="13321" max="13325" width="45.5703125" style="5" customWidth="1"/>
    <col min="13326" max="13568" width="12.42578125" style="5"/>
    <col min="13569" max="13569" width="186.7109375" style="5" customWidth="1"/>
    <col min="13570" max="13570" width="56.42578125" style="5" customWidth="1"/>
    <col min="13571" max="13575" width="45.5703125" style="5" customWidth="1"/>
    <col min="13576" max="13576" width="54.7109375" style="5" customWidth="1"/>
    <col min="13577" max="13581" width="45.5703125" style="5" customWidth="1"/>
    <col min="13582" max="13824" width="12.42578125" style="5"/>
    <col min="13825" max="13825" width="186.7109375" style="5" customWidth="1"/>
    <col min="13826" max="13826" width="56.42578125" style="5" customWidth="1"/>
    <col min="13827" max="13831" width="45.5703125" style="5" customWidth="1"/>
    <col min="13832" max="13832" width="54.7109375" style="5" customWidth="1"/>
    <col min="13833" max="13837" width="45.5703125" style="5" customWidth="1"/>
    <col min="13838" max="14080" width="12.42578125" style="5"/>
    <col min="14081" max="14081" width="186.7109375" style="5" customWidth="1"/>
    <col min="14082" max="14082" width="56.42578125" style="5" customWidth="1"/>
    <col min="14083" max="14087" width="45.5703125" style="5" customWidth="1"/>
    <col min="14088" max="14088" width="54.7109375" style="5" customWidth="1"/>
    <col min="14089" max="14093" width="45.5703125" style="5" customWidth="1"/>
    <col min="14094" max="14336" width="12.42578125" style="5"/>
    <col min="14337" max="14337" width="186.7109375" style="5" customWidth="1"/>
    <col min="14338" max="14338" width="56.42578125" style="5" customWidth="1"/>
    <col min="14339" max="14343" width="45.5703125" style="5" customWidth="1"/>
    <col min="14344" max="14344" width="54.7109375" style="5" customWidth="1"/>
    <col min="14345" max="14349" width="45.5703125" style="5" customWidth="1"/>
    <col min="14350" max="14592" width="12.42578125" style="5"/>
    <col min="14593" max="14593" width="186.7109375" style="5" customWidth="1"/>
    <col min="14594" max="14594" width="56.42578125" style="5" customWidth="1"/>
    <col min="14595" max="14599" width="45.5703125" style="5" customWidth="1"/>
    <col min="14600" max="14600" width="54.7109375" style="5" customWidth="1"/>
    <col min="14601" max="14605" width="45.5703125" style="5" customWidth="1"/>
    <col min="14606" max="14848" width="12.42578125" style="5"/>
    <col min="14849" max="14849" width="186.7109375" style="5" customWidth="1"/>
    <col min="14850" max="14850" width="56.42578125" style="5" customWidth="1"/>
    <col min="14851" max="14855" width="45.5703125" style="5" customWidth="1"/>
    <col min="14856" max="14856" width="54.7109375" style="5" customWidth="1"/>
    <col min="14857" max="14861" width="45.5703125" style="5" customWidth="1"/>
    <col min="14862" max="15104" width="12.42578125" style="5"/>
    <col min="15105" max="15105" width="186.7109375" style="5" customWidth="1"/>
    <col min="15106" max="15106" width="56.42578125" style="5" customWidth="1"/>
    <col min="15107" max="15111" width="45.5703125" style="5" customWidth="1"/>
    <col min="15112" max="15112" width="54.7109375" style="5" customWidth="1"/>
    <col min="15113" max="15117" width="45.5703125" style="5" customWidth="1"/>
    <col min="15118" max="15360" width="12.42578125" style="5"/>
    <col min="15361" max="15361" width="186.7109375" style="5" customWidth="1"/>
    <col min="15362" max="15362" width="56.42578125" style="5" customWidth="1"/>
    <col min="15363" max="15367" width="45.5703125" style="5" customWidth="1"/>
    <col min="15368" max="15368" width="54.7109375" style="5" customWidth="1"/>
    <col min="15369" max="15373" width="45.5703125" style="5" customWidth="1"/>
    <col min="15374" max="15616" width="12.42578125" style="5"/>
    <col min="15617" max="15617" width="186.7109375" style="5" customWidth="1"/>
    <col min="15618" max="15618" width="56.42578125" style="5" customWidth="1"/>
    <col min="15619" max="15623" width="45.5703125" style="5" customWidth="1"/>
    <col min="15624" max="15624" width="54.7109375" style="5" customWidth="1"/>
    <col min="15625" max="15629" width="45.5703125" style="5" customWidth="1"/>
    <col min="15630" max="15872" width="12.42578125" style="5"/>
    <col min="15873" max="15873" width="186.7109375" style="5" customWidth="1"/>
    <col min="15874" max="15874" width="56.42578125" style="5" customWidth="1"/>
    <col min="15875" max="15879" width="45.5703125" style="5" customWidth="1"/>
    <col min="15880" max="15880" width="54.7109375" style="5" customWidth="1"/>
    <col min="15881" max="15885" width="45.5703125" style="5" customWidth="1"/>
    <col min="15886" max="16128" width="12.42578125" style="5"/>
    <col min="16129" max="16129" width="186.7109375" style="5" customWidth="1"/>
    <col min="16130" max="16130" width="56.42578125" style="5" customWidth="1"/>
    <col min="16131" max="16135" width="45.5703125" style="5" customWidth="1"/>
    <col min="16136" max="16136" width="54.7109375" style="5" customWidth="1"/>
    <col min="16137" max="16141" width="45.5703125" style="5" customWidth="1"/>
    <col min="16142" max="16384" width="12.42578125" style="5"/>
  </cols>
  <sheetData>
    <row r="1" spans="1:17" s="123" customFormat="1" ht="19.5" customHeight="1" thickBot="1" x14ac:dyDescent="0.3">
      <c r="A1" s="113" t="s">
        <v>0</v>
      </c>
      <c r="B1" s="114"/>
      <c r="C1" s="115"/>
      <c r="D1" s="114"/>
      <c r="E1" s="116"/>
      <c r="F1" s="117"/>
      <c r="G1" s="116"/>
      <c r="H1" s="117"/>
      <c r="I1" s="118"/>
      <c r="J1" s="119" t="s">
        <v>1</v>
      </c>
      <c r="K1" s="120" t="s">
        <v>0</v>
      </c>
      <c r="L1" s="121"/>
      <c r="M1" s="120"/>
      <c r="N1" s="122"/>
      <c r="O1" s="122"/>
      <c r="P1" s="122"/>
      <c r="Q1" s="122"/>
    </row>
    <row r="2" spans="1:17" s="123" customFormat="1" ht="19.5" customHeight="1" thickBot="1" x14ac:dyDescent="0.3">
      <c r="A2" s="113" t="s">
        <v>2</v>
      </c>
      <c r="B2" s="114"/>
      <c r="C2" s="115"/>
      <c r="D2" s="114"/>
      <c r="E2" s="115"/>
      <c r="F2" s="114"/>
      <c r="G2" s="115"/>
      <c r="H2" s="114"/>
      <c r="I2" s="115"/>
      <c r="J2" s="114"/>
      <c r="K2" s="115"/>
      <c r="L2" s="114"/>
      <c r="M2" s="116"/>
      <c r="O2" s="148" t="s">
        <v>176</v>
      </c>
    </row>
    <row r="3" spans="1:17" s="123" customFormat="1" ht="19.5" customHeight="1" thickBot="1" x14ac:dyDescent="0.3">
      <c r="A3" s="124" t="s">
        <v>3</v>
      </c>
      <c r="B3" s="125"/>
      <c r="C3" s="126"/>
      <c r="D3" s="125"/>
      <c r="E3" s="126"/>
      <c r="F3" s="125"/>
      <c r="G3" s="126"/>
      <c r="H3" s="125"/>
      <c r="I3" s="126"/>
      <c r="J3" s="125"/>
      <c r="K3" s="126"/>
      <c r="L3" s="125"/>
      <c r="M3" s="127"/>
      <c r="N3" s="122"/>
      <c r="O3" s="122"/>
      <c r="P3" s="122"/>
      <c r="Q3" s="122"/>
    </row>
    <row r="4" spans="1:17" ht="15" customHeight="1" thickTop="1" x14ac:dyDescent="0.2">
      <c r="A4" s="6"/>
      <c r="B4" s="7"/>
      <c r="C4" s="8"/>
      <c r="D4" s="7"/>
      <c r="E4" s="8"/>
      <c r="F4" s="7"/>
      <c r="G4" s="9"/>
      <c r="H4" s="7" t="s">
        <v>4</v>
      </c>
      <c r="I4" s="8"/>
      <c r="J4" s="7"/>
      <c r="K4" s="8"/>
      <c r="L4" s="7"/>
      <c r="M4" s="9"/>
    </row>
    <row r="5" spans="1:17" ht="15" customHeight="1" x14ac:dyDescent="0.2">
      <c r="A5" s="10"/>
      <c r="B5" s="3"/>
      <c r="C5" s="11"/>
      <c r="D5" s="3"/>
      <c r="E5" s="11"/>
      <c r="F5" s="3"/>
      <c r="G5" s="12"/>
      <c r="H5" s="3"/>
      <c r="I5" s="11"/>
      <c r="J5" s="3"/>
      <c r="K5" s="11"/>
      <c r="L5" s="3"/>
      <c r="M5" s="12"/>
    </row>
    <row r="6" spans="1:17" ht="15" customHeight="1" x14ac:dyDescent="0.25">
      <c r="A6" s="13"/>
      <c r="B6" s="14" t="s">
        <v>190</v>
      </c>
      <c r="C6" s="15"/>
      <c r="D6" s="16"/>
      <c r="E6" s="15"/>
      <c r="F6" s="16"/>
      <c r="G6" s="17"/>
      <c r="H6" s="14" t="s">
        <v>191</v>
      </c>
      <c r="I6" s="15"/>
      <c r="J6" s="16"/>
      <c r="K6" s="15"/>
      <c r="L6" s="16"/>
      <c r="M6" s="18" t="s">
        <v>4</v>
      </c>
    </row>
    <row r="7" spans="1:17" ht="15" customHeight="1" x14ac:dyDescent="0.2">
      <c r="A7" s="10" t="s">
        <v>4</v>
      </c>
      <c r="B7" s="3" t="s">
        <v>4</v>
      </c>
      <c r="C7" s="11"/>
      <c r="D7" s="3" t="s">
        <v>4</v>
      </c>
      <c r="E7" s="11"/>
      <c r="F7" s="3" t="s">
        <v>4</v>
      </c>
      <c r="G7" s="12"/>
      <c r="H7" s="3" t="s">
        <v>4</v>
      </c>
      <c r="I7" s="11"/>
      <c r="J7" s="3" t="s">
        <v>4</v>
      </c>
      <c r="K7" s="11"/>
      <c r="L7" s="3" t="s">
        <v>4</v>
      </c>
      <c r="M7" s="12"/>
    </row>
    <row r="8" spans="1:17" ht="15" customHeight="1" x14ac:dyDescent="0.2">
      <c r="A8" s="10" t="s">
        <v>4</v>
      </c>
      <c r="B8" s="3" t="s">
        <v>4</v>
      </c>
      <c r="C8" s="11"/>
      <c r="D8" s="3" t="s">
        <v>4</v>
      </c>
      <c r="E8" s="11"/>
      <c r="F8" s="3" t="s">
        <v>4</v>
      </c>
      <c r="G8" s="12"/>
      <c r="H8" s="3" t="s">
        <v>4</v>
      </c>
      <c r="I8" s="11"/>
      <c r="J8" s="3" t="s">
        <v>4</v>
      </c>
      <c r="K8" s="11"/>
      <c r="L8" s="3" t="s">
        <v>4</v>
      </c>
      <c r="M8" s="12"/>
    </row>
    <row r="9" spans="1:17" ht="15" customHeight="1" x14ac:dyDescent="0.25">
      <c r="A9" s="19" t="s">
        <v>4</v>
      </c>
      <c r="B9" s="20" t="s">
        <v>4</v>
      </c>
      <c r="C9" s="21" t="s">
        <v>5</v>
      </c>
      <c r="D9" s="22" t="s">
        <v>4</v>
      </c>
      <c r="E9" s="21" t="s">
        <v>5</v>
      </c>
      <c r="F9" s="22" t="s">
        <v>4</v>
      </c>
      <c r="G9" s="23" t="s">
        <v>5</v>
      </c>
      <c r="H9" s="20" t="s">
        <v>4</v>
      </c>
      <c r="I9" s="21" t="s">
        <v>5</v>
      </c>
      <c r="J9" s="22" t="s">
        <v>4</v>
      </c>
      <c r="K9" s="21" t="s">
        <v>5</v>
      </c>
      <c r="L9" s="22" t="s">
        <v>4</v>
      </c>
      <c r="M9" s="23" t="s">
        <v>5</v>
      </c>
      <c r="N9" s="24"/>
    </row>
    <row r="10" spans="1:17" ht="15" customHeight="1" x14ac:dyDescent="0.25">
      <c r="A10" s="25" t="s">
        <v>6</v>
      </c>
      <c r="B10" s="26" t="s">
        <v>7</v>
      </c>
      <c r="C10" s="27" t="s">
        <v>8</v>
      </c>
      <c r="D10" s="28" t="s">
        <v>9</v>
      </c>
      <c r="E10" s="27" t="s">
        <v>8</v>
      </c>
      <c r="F10" s="28" t="s">
        <v>8</v>
      </c>
      <c r="G10" s="29" t="s">
        <v>8</v>
      </c>
      <c r="H10" s="26" t="s">
        <v>7</v>
      </c>
      <c r="I10" s="27" t="s">
        <v>8</v>
      </c>
      <c r="J10" s="28" t="s">
        <v>9</v>
      </c>
      <c r="K10" s="27" t="s">
        <v>8</v>
      </c>
      <c r="L10" s="28" t="s">
        <v>8</v>
      </c>
      <c r="M10" s="29" t="s">
        <v>8</v>
      </c>
      <c r="N10" s="24"/>
    </row>
    <row r="11" spans="1:17" ht="15" customHeight="1" x14ac:dyDescent="0.2">
      <c r="A11" s="30" t="s">
        <v>10</v>
      </c>
      <c r="B11" s="31" t="s">
        <v>4</v>
      </c>
      <c r="C11" s="32"/>
      <c r="D11" s="33"/>
      <c r="E11" s="32"/>
      <c r="F11" s="33" t="s">
        <v>4</v>
      </c>
      <c r="G11" s="34"/>
      <c r="H11" s="31" t="s">
        <v>4</v>
      </c>
      <c r="I11" s="32"/>
      <c r="J11" s="33" t="s">
        <v>4</v>
      </c>
      <c r="K11" s="32"/>
      <c r="L11" s="33" t="s">
        <v>4</v>
      </c>
      <c r="M11" s="34" t="s">
        <v>10</v>
      </c>
      <c r="N11" s="24"/>
    </row>
    <row r="12" spans="1:17" ht="15" customHeight="1" x14ac:dyDescent="0.25">
      <c r="A12" s="13" t="s">
        <v>11</v>
      </c>
      <c r="B12" s="35" t="s">
        <v>4</v>
      </c>
      <c r="C12" s="36" t="s">
        <v>4</v>
      </c>
      <c r="D12" s="37"/>
      <c r="E12" s="38"/>
      <c r="F12" s="37"/>
      <c r="G12" s="39"/>
      <c r="H12" s="35"/>
      <c r="I12" s="38"/>
      <c r="J12" s="37"/>
      <c r="K12" s="38"/>
      <c r="L12" s="37"/>
      <c r="M12" s="39"/>
      <c r="N12" s="24"/>
    </row>
    <row r="13" spans="1:17" s="4" customFormat="1" ht="15" customHeight="1" x14ac:dyDescent="0.2">
      <c r="A13" s="40" t="s">
        <v>12</v>
      </c>
      <c r="B13" s="158">
        <v>12928688</v>
      </c>
      <c r="C13" s="41">
        <v>1</v>
      </c>
      <c r="D13" s="169">
        <v>0</v>
      </c>
      <c r="E13" s="42">
        <v>0</v>
      </c>
      <c r="F13" s="178">
        <f>D13+B13</f>
        <v>12928688</v>
      </c>
      <c r="G13" s="43">
        <f>IF(ISBLANK(F13),"  ",IF(F80&gt;0,F13/F80,IF(F13&gt;0,1,0)))</f>
        <v>0.24493517198221088</v>
      </c>
      <c r="H13" s="158">
        <v>18866918</v>
      </c>
      <c r="I13" s="41">
        <v>1</v>
      </c>
      <c r="J13" s="169">
        <v>0</v>
      </c>
      <c r="K13" s="42">
        <v>0</v>
      </c>
      <c r="L13" s="178">
        <f t="shared" ref="L13:L34" si="0">J13+H13</f>
        <v>18866918</v>
      </c>
      <c r="M13" s="44">
        <f>IF(ISBLANK(L13),"  ",IF(L80&gt;0,L13/L80,IF(L13&gt;0,1,0)))</f>
        <v>0.26373932035981484</v>
      </c>
      <c r="N13" s="24"/>
    </row>
    <row r="14" spans="1:17" ht="15" customHeight="1" x14ac:dyDescent="0.2">
      <c r="A14" s="10" t="s">
        <v>13</v>
      </c>
      <c r="B14" s="196">
        <v>0</v>
      </c>
      <c r="C14" s="45">
        <v>0</v>
      </c>
      <c r="D14" s="175">
        <v>0</v>
      </c>
      <c r="E14" s="46">
        <v>0</v>
      </c>
      <c r="F14" s="179">
        <f>D14+B14</f>
        <v>0</v>
      </c>
      <c r="G14" s="47">
        <f>IF(ISBLANK(F14),"  ",IF(F80&gt;0,F14/F80,IF(F14&gt;0,1,0)))</f>
        <v>0</v>
      </c>
      <c r="H14" s="196">
        <v>0</v>
      </c>
      <c r="I14" s="45">
        <v>0</v>
      </c>
      <c r="J14" s="175">
        <v>0</v>
      </c>
      <c r="K14" s="46">
        <v>0</v>
      </c>
      <c r="L14" s="179">
        <f t="shared" si="0"/>
        <v>0</v>
      </c>
      <c r="M14" s="47">
        <f>IF(ISBLANK(L14),"  ",IF(L80&gt;0,L14/L80,IF(L14&gt;0,1,0)))</f>
        <v>0</v>
      </c>
      <c r="N14" s="24"/>
    </row>
    <row r="15" spans="1:17" ht="15" customHeight="1" x14ac:dyDescent="0.2">
      <c r="A15" s="30" t="s">
        <v>14</v>
      </c>
      <c r="B15" s="162">
        <v>20362109</v>
      </c>
      <c r="C15" s="48">
        <v>1</v>
      </c>
      <c r="D15" s="172">
        <v>0</v>
      </c>
      <c r="E15" s="49">
        <v>0</v>
      </c>
      <c r="F15" s="180">
        <f>D15+B15</f>
        <v>20362109</v>
      </c>
      <c r="G15" s="50">
        <f>IF(ISBLANK(F15),"  ",IF(F80&gt;0,F15/F80,IF(F15&gt;0,1,0)))</f>
        <v>0.38576201002263522</v>
      </c>
      <c r="H15" s="162">
        <v>27740000</v>
      </c>
      <c r="I15" s="48">
        <v>1</v>
      </c>
      <c r="J15" s="172">
        <v>0</v>
      </c>
      <c r="K15" s="49">
        <v>0</v>
      </c>
      <c r="L15" s="180">
        <f t="shared" si="0"/>
        <v>27740000</v>
      </c>
      <c r="M15" s="50">
        <f>IF(ISBLANK(L15),"  ",IF(L80&gt;0,L15/L80,IF(L15&gt;0,1,0)))</f>
        <v>0.38777550985175557</v>
      </c>
      <c r="N15" s="24"/>
    </row>
    <row r="16" spans="1:17" ht="15" customHeight="1" x14ac:dyDescent="0.2">
      <c r="A16" s="51" t="s">
        <v>15</v>
      </c>
      <c r="B16" s="196">
        <v>1109</v>
      </c>
      <c r="C16" s="41">
        <v>1</v>
      </c>
      <c r="D16" s="175">
        <v>0</v>
      </c>
      <c r="E16" s="42">
        <v>0</v>
      </c>
      <c r="F16" s="181">
        <f t="shared" ref="F16:F42" si="1">D16+B16</f>
        <v>1109</v>
      </c>
      <c r="G16" s="43">
        <f>IF(ISBLANK(F16),"  ",IF(F80&gt;0,F16/F80,IF(F16&gt;0,1,0)))</f>
        <v>2.1010106031506973E-5</v>
      </c>
      <c r="H16" s="196">
        <v>4120000</v>
      </c>
      <c r="I16" s="41">
        <v>1</v>
      </c>
      <c r="J16" s="175">
        <v>0</v>
      </c>
      <c r="K16" s="42">
        <v>0</v>
      </c>
      <c r="L16" s="181">
        <f t="shared" si="0"/>
        <v>4120000</v>
      </c>
      <c r="M16" s="43">
        <f>IF(ISBLANK(L16),"  ",IF(L80&gt;0,L16/L80,IF(L16&gt;0,1,0)))</f>
        <v>5.7593190360102124E-2</v>
      </c>
      <c r="N16" s="24"/>
    </row>
    <row r="17" spans="1:14" ht="15" customHeight="1" x14ac:dyDescent="0.2">
      <c r="A17" s="52" t="s">
        <v>16</v>
      </c>
      <c r="B17" s="197">
        <v>0</v>
      </c>
      <c r="C17" s="45">
        <v>0</v>
      </c>
      <c r="D17" s="172">
        <v>0</v>
      </c>
      <c r="E17" s="42">
        <v>0</v>
      </c>
      <c r="F17" s="182">
        <f t="shared" si="1"/>
        <v>0</v>
      </c>
      <c r="G17" s="47">
        <f>IF(ISBLANK(F17),"  ",IF(F80&gt;0,F17/F80,IF(F17&gt;0,1,0)))</f>
        <v>0</v>
      </c>
      <c r="H17" s="197">
        <v>0</v>
      </c>
      <c r="I17" s="45">
        <v>0</v>
      </c>
      <c r="J17" s="172">
        <v>0</v>
      </c>
      <c r="K17" s="46">
        <v>0</v>
      </c>
      <c r="L17" s="182">
        <f t="shared" si="0"/>
        <v>0</v>
      </c>
      <c r="M17" s="47">
        <f>IF(ISBLANK(L17),"  ",IF(L80&gt;0,L17/L80,IF(L17&gt;0,1,0)))</f>
        <v>0</v>
      </c>
      <c r="N17" s="24"/>
    </row>
    <row r="18" spans="1:14" ht="15" customHeight="1" x14ac:dyDescent="0.2">
      <c r="A18" s="52" t="s">
        <v>17</v>
      </c>
      <c r="B18" s="197">
        <v>0</v>
      </c>
      <c r="C18" s="45">
        <v>0</v>
      </c>
      <c r="D18" s="172">
        <v>0</v>
      </c>
      <c r="E18" s="42">
        <v>0</v>
      </c>
      <c r="F18" s="182">
        <f t="shared" si="1"/>
        <v>0</v>
      </c>
      <c r="G18" s="47">
        <f>IF(ISBLANK(F18),"  ",IF(F80&gt;0,F18/F80,IF(F18&gt;0,1,0)))</f>
        <v>0</v>
      </c>
      <c r="H18" s="197">
        <v>0</v>
      </c>
      <c r="I18" s="45">
        <v>0</v>
      </c>
      <c r="J18" s="172">
        <v>0</v>
      </c>
      <c r="K18" s="46">
        <v>0</v>
      </c>
      <c r="L18" s="182">
        <f t="shared" si="0"/>
        <v>0</v>
      </c>
      <c r="M18" s="47">
        <f>IF(ISBLANK(L18),"  ",IF(L80&gt;0,L18/L80,IF(L18&gt;0,1,0)))</f>
        <v>0</v>
      </c>
      <c r="N18" s="24"/>
    </row>
    <row r="19" spans="1:14" ht="15" customHeight="1" x14ac:dyDescent="0.2">
      <c r="A19" s="52" t="s">
        <v>18</v>
      </c>
      <c r="B19" s="197">
        <v>0</v>
      </c>
      <c r="C19" s="45">
        <v>0</v>
      </c>
      <c r="D19" s="172">
        <v>0</v>
      </c>
      <c r="E19" s="42">
        <v>0</v>
      </c>
      <c r="F19" s="182">
        <f t="shared" si="1"/>
        <v>0</v>
      </c>
      <c r="G19" s="47">
        <f>IF(ISBLANK(F19),"  ",IF(F80&gt;0,F19/F80,IF(F19&gt;0,1,0)))</f>
        <v>0</v>
      </c>
      <c r="H19" s="197">
        <v>0</v>
      </c>
      <c r="I19" s="45">
        <v>0</v>
      </c>
      <c r="J19" s="172">
        <v>0</v>
      </c>
      <c r="K19" s="46">
        <v>0</v>
      </c>
      <c r="L19" s="182">
        <f t="shared" si="0"/>
        <v>0</v>
      </c>
      <c r="M19" s="47">
        <f>IF(ISBLANK(L19),"  ",IF(L80&gt;0,L19/L80,IF(L19&gt;0,1,0)))</f>
        <v>0</v>
      </c>
      <c r="N19" s="24"/>
    </row>
    <row r="20" spans="1:14" ht="15" customHeight="1" x14ac:dyDescent="0.2">
      <c r="A20" s="52" t="s">
        <v>19</v>
      </c>
      <c r="B20" s="197">
        <v>0</v>
      </c>
      <c r="C20" s="45">
        <v>0</v>
      </c>
      <c r="D20" s="172">
        <v>0</v>
      </c>
      <c r="E20" s="42">
        <v>0</v>
      </c>
      <c r="F20" s="182">
        <f>D20+B20</f>
        <v>0</v>
      </c>
      <c r="G20" s="47">
        <f>IF(ISBLANK(F20),"  ",IF(F80&gt;0,F20/F80,IF(F20&gt;0,1,0)))</f>
        <v>0</v>
      </c>
      <c r="H20" s="197">
        <v>0</v>
      </c>
      <c r="I20" s="45">
        <v>0</v>
      </c>
      <c r="J20" s="172">
        <v>0</v>
      </c>
      <c r="K20" s="46">
        <v>0</v>
      </c>
      <c r="L20" s="182">
        <f t="shared" si="0"/>
        <v>0</v>
      </c>
      <c r="M20" s="47">
        <f>IF(ISBLANK(L20),"  ",IF(L80&gt;0,L20/L80,IF(L20&gt;0,1,0)))</f>
        <v>0</v>
      </c>
      <c r="N20" s="24"/>
    </row>
    <row r="21" spans="1:14" ht="15" customHeight="1" x14ac:dyDescent="0.2">
      <c r="A21" s="52" t="s">
        <v>20</v>
      </c>
      <c r="B21" s="197">
        <v>0</v>
      </c>
      <c r="C21" s="45">
        <v>0</v>
      </c>
      <c r="D21" s="172">
        <v>0</v>
      </c>
      <c r="E21" s="42">
        <v>0</v>
      </c>
      <c r="F21" s="182">
        <f t="shared" si="1"/>
        <v>0</v>
      </c>
      <c r="G21" s="47">
        <f>IF(ISBLANK(F21),"  ",IF(F80&gt;0,F21/F80,IF(F21&gt;0,1,0)))</f>
        <v>0</v>
      </c>
      <c r="H21" s="197">
        <v>0</v>
      </c>
      <c r="I21" s="45">
        <v>0</v>
      </c>
      <c r="J21" s="172">
        <v>0</v>
      </c>
      <c r="K21" s="46">
        <v>0</v>
      </c>
      <c r="L21" s="182">
        <f t="shared" si="0"/>
        <v>0</v>
      </c>
      <c r="M21" s="47">
        <f>IF(ISBLANK(L21),"  ",IF(L80&gt;0,L21/L80,IF(L21&gt;0,1,0)))</f>
        <v>0</v>
      </c>
      <c r="N21" s="24"/>
    </row>
    <row r="22" spans="1:14" ht="15" customHeight="1" x14ac:dyDescent="0.2">
      <c r="A22" s="52" t="s">
        <v>21</v>
      </c>
      <c r="B22" s="197">
        <v>0</v>
      </c>
      <c r="C22" s="45">
        <v>0</v>
      </c>
      <c r="D22" s="172">
        <v>0</v>
      </c>
      <c r="E22" s="42">
        <v>0</v>
      </c>
      <c r="F22" s="182">
        <f t="shared" si="1"/>
        <v>0</v>
      </c>
      <c r="G22" s="47">
        <f>IF(ISBLANK(F22),"  ",IF(F80&gt;0,F22/F80,IF(F22&gt;0,1,0)))</f>
        <v>0</v>
      </c>
      <c r="H22" s="197">
        <v>0</v>
      </c>
      <c r="I22" s="45">
        <v>0</v>
      </c>
      <c r="J22" s="172">
        <v>0</v>
      </c>
      <c r="K22" s="46">
        <v>0</v>
      </c>
      <c r="L22" s="182">
        <f t="shared" si="0"/>
        <v>0</v>
      </c>
      <c r="M22" s="47">
        <f>IF(ISBLANK(L22),"  ",IF(L80&gt;0,L22/L80,IF(L22&gt;0,1,0)))</f>
        <v>0</v>
      </c>
      <c r="N22" s="24"/>
    </row>
    <row r="23" spans="1:14" ht="15" customHeight="1" x14ac:dyDescent="0.2">
      <c r="A23" s="52" t="s">
        <v>22</v>
      </c>
      <c r="B23" s="197">
        <v>0</v>
      </c>
      <c r="C23" s="45">
        <v>0</v>
      </c>
      <c r="D23" s="172">
        <v>0</v>
      </c>
      <c r="E23" s="42">
        <v>0</v>
      </c>
      <c r="F23" s="182">
        <f t="shared" si="1"/>
        <v>0</v>
      </c>
      <c r="G23" s="47">
        <f>IF(ISBLANK(F23),"  ",IF(F80&gt;0,F23/F80,IF(F23&gt;0,1,0)))</f>
        <v>0</v>
      </c>
      <c r="H23" s="197">
        <v>0</v>
      </c>
      <c r="I23" s="45">
        <v>0</v>
      </c>
      <c r="J23" s="172">
        <v>0</v>
      </c>
      <c r="K23" s="46">
        <v>0</v>
      </c>
      <c r="L23" s="182">
        <f t="shared" si="0"/>
        <v>0</v>
      </c>
      <c r="M23" s="47">
        <f>IF(ISBLANK(L23),"  ",IF(L80&gt;0,L23/L80,IF(L23&gt;0,1,0)))</f>
        <v>0</v>
      </c>
      <c r="N23" s="24"/>
    </row>
    <row r="24" spans="1:14" ht="15" customHeight="1" x14ac:dyDescent="0.2">
      <c r="A24" s="52" t="s">
        <v>23</v>
      </c>
      <c r="B24" s="197">
        <v>0</v>
      </c>
      <c r="C24" s="45">
        <v>0</v>
      </c>
      <c r="D24" s="172">
        <v>0</v>
      </c>
      <c r="E24" s="42">
        <v>0</v>
      </c>
      <c r="F24" s="182">
        <f t="shared" si="1"/>
        <v>0</v>
      </c>
      <c r="G24" s="47">
        <f>IF(ISBLANK(F24),"  ",IF(F80&gt;0,F24/F80,IF(F24&gt;0,1,0)))</f>
        <v>0</v>
      </c>
      <c r="H24" s="197">
        <v>0</v>
      </c>
      <c r="I24" s="45">
        <v>0</v>
      </c>
      <c r="J24" s="172">
        <v>0</v>
      </c>
      <c r="K24" s="46">
        <v>0</v>
      </c>
      <c r="L24" s="182">
        <f t="shared" si="0"/>
        <v>0</v>
      </c>
      <c r="M24" s="47">
        <f>IF(ISBLANK(L24),"  ",IF(L80&gt;0,L24/L80,IF(L24&gt;0,1,0)))</f>
        <v>0</v>
      </c>
      <c r="N24" s="24"/>
    </row>
    <row r="25" spans="1:14" ht="15" customHeight="1" x14ac:dyDescent="0.2">
      <c r="A25" s="52" t="s">
        <v>24</v>
      </c>
      <c r="B25" s="197">
        <v>0</v>
      </c>
      <c r="C25" s="45">
        <v>0</v>
      </c>
      <c r="D25" s="172">
        <v>0</v>
      </c>
      <c r="E25" s="42">
        <v>0</v>
      </c>
      <c r="F25" s="182">
        <f t="shared" si="1"/>
        <v>0</v>
      </c>
      <c r="G25" s="47">
        <f>IF(ISBLANK(F25),"  ",IF(F80&gt;0,F25/F80,IF(F25&gt;0,1,0)))</f>
        <v>0</v>
      </c>
      <c r="H25" s="197">
        <v>0</v>
      </c>
      <c r="I25" s="45">
        <v>0</v>
      </c>
      <c r="J25" s="172">
        <v>0</v>
      </c>
      <c r="K25" s="46">
        <v>0</v>
      </c>
      <c r="L25" s="182">
        <f t="shared" si="0"/>
        <v>0</v>
      </c>
      <c r="M25" s="47">
        <f>IF(ISBLANK(L25),"  ",IF(L80&gt;0,L25/L80,IF(L25&gt;0,1,0)))</f>
        <v>0</v>
      </c>
      <c r="N25" s="24"/>
    </row>
    <row r="26" spans="1:14" ht="15" customHeight="1" x14ac:dyDescent="0.2">
      <c r="A26" s="52" t="s">
        <v>25</v>
      </c>
      <c r="B26" s="197">
        <v>0</v>
      </c>
      <c r="C26" s="45">
        <v>0</v>
      </c>
      <c r="D26" s="172">
        <v>0</v>
      </c>
      <c r="E26" s="42">
        <v>0</v>
      </c>
      <c r="F26" s="182">
        <f t="shared" si="1"/>
        <v>0</v>
      </c>
      <c r="G26" s="47">
        <f>IF(ISBLANK(F26),"  ",IF(F80&gt;0,F26/F80,IF(F26&gt;0,1,0)))</f>
        <v>0</v>
      </c>
      <c r="H26" s="197">
        <v>0</v>
      </c>
      <c r="I26" s="45">
        <v>0</v>
      </c>
      <c r="J26" s="172">
        <v>0</v>
      </c>
      <c r="K26" s="46">
        <v>0</v>
      </c>
      <c r="L26" s="182">
        <f t="shared" si="0"/>
        <v>0</v>
      </c>
      <c r="M26" s="47">
        <f>IF(ISBLANK(L26),"  ",IF(L80&gt;0,L26/L80,IF(L26&gt;0,1,0)))</f>
        <v>0</v>
      </c>
      <c r="N26" s="24"/>
    </row>
    <row r="27" spans="1:14" ht="15" customHeight="1" x14ac:dyDescent="0.2">
      <c r="A27" s="52" t="s">
        <v>26</v>
      </c>
      <c r="B27" s="197">
        <v>20143626</v>
      </c>
      <c r="C27" s="45">
        <v>1</v>
      </c>
      <c r="D27" s="172">
        <v>0</v>
      </c>
      <c r="E27" s="42">
        <v>0</v>
      </c>
      <c r="F27" s="182">
        <f t="shared" si="1"/>
        <v>20143626</v>
      </c>
      <c r="G27" s="47">
        <f>IF(ISBLANK(F27),"  ",IF(F80&gt;0,F27/F80,IF(F27&gt;0,1,0)))</f>
        <v>0.38162282968351735</v>
      </c>
      <c r="H27" s="197">
        <v>22220000</v>
      </c>
      <c r="I27" s="45">
        <v>1</v>
      </c>
      <c r="J27" s="172">
        <v>0</v>
      </c>
      <c r="K27" s="46">
        <v>0</v>
      </c>
      <c r="L27" s="182">
        <f t="shared" si="0"/>
        <v>22220000</v>
      </c>
      <c r="M27" s="47">
        <f>IF(ISBLANK(L27),"  ",IF(L80&gt;0,L27/L80,IF(L27&gt;0,1,0)))</f>
        <v>0.31061181791297793</v>
      </c>
      <c r="N27" s="24"/>
    </row>
    <row r="28" spans="1:14" ht="15" customHeight="1" x14ac:dyDescent="0.2">
      <c r="A28" s="53" t="s">
        <v>27</v>
      </c>
      <c r="B28" s="197">
        <v>17374</v>
      </c>
      <c r="C28" s="45">
        <v>1</v>
      </c>
      <c r="D28" s="172">
        <v>0</v>
      </c>
      <c r="E28" s="42">
        <v>0</v>
      </c>
      <c r="F28" s="182">
        <f t="shared" si="1"/>
        <v>17374</v>
      </c>
      <c r="G28" s="47">
        <f>IF(ISBLANK(F28),"  ",IF(F80&gt;0,F28/F80,IF(F28&gt;0,1,0)))</f>
        <v>3.2915201279657547E-4</v>
      </c>
      <c r="H28" s="197">
        <v>200000</v>
      </c>
      <c r="I28" s="45">
        <v>1</v>
      </c>
      <c r="J28" s="172">
        <v>0</v>
      </c>
      <c r="K28" s="46">
        <v>0</v>
      </c>
      <c r="L28" s="182">
        <f t="shared" si="0"/>
        <v>200000</v>
      </c>
      <c r="M28" s="47">
        <f>IF(ISBLANK(L28),"  ",IF(L80&gt;0,L28/L80,IF(L28&gt;0,1,0)))</f>
        <v>2.7957859398107824E-3</v>
      </c>
      <c r="N28" s="24"/>
    </row>
    <row r="29" spans="1:14" ht="15" customHeight="1" x14ac:dyDescent="0.2">
      <c r="A29" s="53" t="s">
        <v>28</v>
      </c>
      <c r="B29" s="197">
        <v>0</v>
      </c>
      <c r="C29" s="45">
        <v>0</v>
      </c>
      <c r="D29" s="172">
        <v>0</v>
      </c>
      <c r="E29" s="42">
        <v>0</v>
      </c>
      <c r="F29" s="182">
        <f t="shared" si="1"/>
        <v>0</v>
      </c>
      <c r="G29" s="47">
        <f>IF(ISBLANK(F29),"  ",IF(F80&gt;0,F29/F80,IF(F29&gt;0,1,0)))</f>
        <v>0</v>
      </c>
      <c r="H29" s="197">
        <v>0</v>
      </c>
      <c r="I29" s="45">
        <v>0</v>
      </c>
      <c r="J29" s="172">
        <v>0</v>
      </c>
      <c r="K29" s="46">
        <v>0</v>
      </c>
      <c r="L29" s="182">
        <f t="shared" si="0"/>
        <v>0</v>
      </c>
      <c r="M29" s="47">
        <f>IF(ISBLANK(L29),"  ",IF(L80&gt;0,L29/L80,IF(L29&gt;0,1,0)))</f>
        <v>0</v>
      </c>
      <c r="N29" s="24"/>
    </row>
    <row r="30" spans="1:14" ht="15" customHeight="1" x14ac:dyDescent="0.2">
      <c r="A30" s="53" t="s">
        <v>29</v>
      </c>
      <c r="B30" s="197">
        <v>0</v>
      </c>
      <c r="C30" s="45">
        <v>0</v>
      </c>
      <c r="D30" s="172">
        <v>0</v>
      </c>
      <c r="E30" s="42">
        <v>0</v>
      </c>
      <c r="F30" s="182">
        <f t="shared" si="1"/>
        <v>0</v>
      </c>
      <c r="G30" s="47">
        <f>IF(ISBLANK(F30),"  ",IF(F80&gt;0,F30/F80,IF(F30&gt;0,1,0)))</f>
        <v>0</v>
      </c>
      <c r="H30" s="197">
        <v>0</v>
      </c>
      <c r="I30" s="45">
        <v>0</v>
      </c>
      <c r="J30" s="172">
        <v>0</v>
      </c>
      <c r="K30" s="46">
        <v>0</v>
      </c>
      <c r="L30" s="182">
        <f t="shared" si="0"/>
        <v>0</v>
      </c>
      <c r="M30" s="47">
        <f>IF(ISBLANK(L30),"  ",IF(L80&gt;0,L30/L80,IF(L30&gt;0,1,0)))</f>
        <v>0</v>
      </c>
      <c r="N30" s="24"/>
    </row>
    <row r="31" spans="1:14" ht="15" customHeight="1" x14ac:dyDescent="0.2">
      <c r="A31" s="53" t="s">
        <v>30</v>
      </c>
      <c r="B31" s="197">
        <v>0</v>
      </c>
      <c r="C31" s="45">
        <v>0</v>
      </c>
      <c r="D31" s="172">
        <v>0</v>
      </c>
      <c r="E31" s="42">
        <v>0</v>
      </c>
      <c r="F31" s="182">
        <f t="shared" si="1"/>
        <v>0</v>
      </c>
      <c r="G31" s="47">
        <f>IF(ISBLANK(F31),"  ",IF(F80&gt;0,F31/F80,IF(F31&gt;0,1,0)))</f>
        <v>0</v>
      </c>
      <c r="H31" s="197">
        <v>0</v>
      </c>
      <c r="I31" s="45">
        <v>0</v>
      </c>
      <c r="J31" s="172">
        <v>0</v>
      </c>
      <c r="K31" s="46">
        <v>0</v>
      </c>
      <c r="L31" s="182">
        <f t="shared" si="0"/>
        <v>0</v>
      </c>
      <c r="M31" s="47">
        <f>IF(ISBLANK(L31),"  ",IF(L80&gt;0,L31/L80,IF(L31&gt;0,1,0)))</f>
        <v>0</v>
      </c>
      <c r="N31" s="24"/>
    </row>
    <row r="32" spans="1:14" ht="15" customHeight="1" x14ac:dyDescent="0.2">
      <c r="A32" s="53" t="s">
        <v>31</v>
      </c>
      <c r="B32" s="197">
        <v>0</v>
      </c>
      <c r="C32" s="45">
        <v>0</v>
      </c>
      <c r="D32" s="172">
        <v>0</v>
      </c>
      <c r="E32" s="42">
        <v>0</v>
      </c>
      <c r="F32" s="182">
        <f t="shared" si="1"/>
        <v>0</v>
      </c>
      <c r="G32" s="47">
        <f>IF(ISBLANK(F32),"  ",IF(F80&gt;0,F32/F80,IF(F32&gt;0,1,0)))</f>
        <v>0</v>
      </c>
      <c r="H32" s="197">
        <v>0</v>
      </c>
      <c r="I32" s="45">
        <v>0</v>
      </c>
      <c r="J32" s="172">
        <v>0</v>
      </c>
      <c r="K32" s="46">
        <v>0</v>
      </c>
      <c r="L32" s="182">
        <f t="shared" si="0"/>
        <v>0</v>
      </c>
      <c r="M32" s="47">
        <f>IF(ISBLANK(L32),"  ",IF(L80&gt;0,L32/L80,IF(L32&gt;0,1,0)))</f>
        <v>0</v>
      </c>
      <c r="N32" s="24"/>
    </row>
    <row r="33" spans="1:14" ht="15" customHeight="1" x14ac:dyDescent="0.2">
      <c r="A33" s="54" t="s">
        <v>75</v>
      </c>
      <c r="B33" s="197">
        <v>200000</v>
      </c>
      <c r="C33" s="45">
        <v>1</v>
      </c>
      <c r="D33" s="172">
        <v>0</v>
      </c>
      <c r="E33" s="42">
        <v>0</v>
      </c>
      <c r="F33" s="182">
        <f t="shared" si="1"/>
        <v>200000</v>
      </c>
      <c r="G33" s="47">
        <f>IF(ISBLANK(F33),"  ",IF(F80&gt;0,F33/F80,IF(F33&gt;0,1,0)))</f>
        <v>3.7890182202898063E-3</v>
      </c>
      <c r="H33" s="197">
        <v>200000</v>
      </c>
      <c r="I33" s="45">
        <v>1</v>
      </c>
      <c r="J33" s="172">
        <v>0</v>
      </c>
      <c r="K33" s="46">
        <v>0</v>
      </c>
      <c r="L33" s="182">
        <f t="shared" si="0"/>
        <v>200000</v>
      </c>
      <c r="M33" s="47">
        <f>IF(ISBLANK(L33),"  ",IF(L80&gt;0,L33/L80,IF(L33&gt;0,1,0)))</f>
        <v>2.7957859398107824E-3</v>
      </c>
      <c r="N33" s="24"/>
    </row>
    <row r="34" spans="1:14" ht="15" customHeight="1" x14ac:dyDescent="0.2">
      <c r="A34" s="53" t="s">
        <v>32</v>
      </c>
      <c r="B34" s="197">
        <v>0</v>
      </c>
      <c r="C34" s="45">
        <v>0</v>
      </c>
      <c r="D34" s="172">
        <v>0</v>
      </c>
      <c r="E34" s="42">
        <v>0</v>
      </c>
      <c r="F34" s="182">
        <f t="shared" si="1"/>
        <v>0</v>
      </c>
      <c r="G34" s="47">
        <f>IF(ISBLANK(F34),"  ",IF(F80&gt;0,F34/F80,IF(F34&gt;0,1,0)))</f>
        <v>0</v>
      </c>
      <c r="H34" s="197">
        <v>0</v>
      </c>
      <c r="I34" s="45">
        <v>0</v>
      </c>
      <c r="J34" s="172">
        <v>0</v>
      </c>
      <c r="K34" s="46">
        <v>0</v>
      </c>
      <c r="L34" s="182">
        <f t="shared" si="0"/>
        <v>0</v>
      </c>
      <c r="M34" s="47">
        <f>IF(ISBLANK(L34),"  ",IF(L80&gt;0,L34/L80,IF(L34&gt;0,1,0)))</f>
        <v>0</v>
      </c>
      <c r="N34" s="24"/>
    </row>
    <row r="35" spans="1:14" ht="15" customHeight="1" x14ac:dyDescent="0.2">
      <c r="A35" s="150" t="s">
        <v>182</v>
      </c>
      <c r="B35" s="197">
        <v>0</v>
      </c>
      <c r="C35" s="45">
        <v>0</v>
      </c>
      <c r="D35" s="172">
        <v>0</v>
      </c>
      <c r="E35" s="42">
        <v>0</v>
      </c>
      <c r="F35" s="182">
        <f t="shared" ref="F35" si="2">D35+B35</f>
        <v>0</v>
      </c>
      <c r="G35" s="47">
        <f>IF(ISBLANK(F35),"  ",IF(F81&gt;0,F35/F81,IF(F35&gt;0,1,0)))</f>
        <v>0</v>
      </c>
      <c r="H35" s="197">
        <v>0</v>
      </c>
      <c r="I35" s="45">
        <v>0</v>
      </c>
      <c r="J35" s="172">
        <v>0</v>
      </c>
      <c r="K35" s="46">
        <v>0</v>
      </c>
      <c r="L35" s="182">
        <f t="shared" ref="L35" si="3">J35+H35</f>
        <v>0</v>
      </c>
      <c r="M35" s="47">
        <f>IF(ISBLANK(L35),"  ",IF(L81&gt;0,L35/L81,IF(L35&gt;0,1,0)))</f>
        <v>0</v>
      </c>
      <c r="N35" s="24"/>
    </row>
    <row r="36" spans="1:14" ht="15" customHeight="1" x14ac:dyDescent="0.2">
      <c r="A36" s="150" t="s">
        <v>186</v>
      </c>
      <c r="B36" s="197">
        <v>0</v>
      </c>
      <c r="C36" s="45">
        <v>0</v>
      </c>
      <c r="D36" s="172">
        <v>0</v>
      </c>
      <c r="E36" s="42">
        <v>0</v>
      </c>
      <c r="F36" s="182">
        <f t="shared" ref="F36" si="4">D36+B36</f>
        <v>0</v>
      </c>
      <c r="G36" s="47">
        <f>IF(ISBLANK(F36),"  ",IF(F82&gt;0,F36/F82,IF(F36&gt;0,1,0)))</f>
        <v>0</v>
      </c>
      <c r="H36" s="197">
        <v>0</v>
      </c>
      <c r="I36" s="45">
        <v>0</v>
      </c>
      <c r="J36" s="172">
        <v>0</v>
      </c>
      <c r="K36" s="46">
        <v>0</v>
      </c>
      <c r="L36" s="182">
        <f t="shared" ref="L36" si="5">J36+H36</f>
        <v>0</v>
      </c>
      <c r="M36" s="47">
        <f>IF(ISBLANK(L36),"  ",IF(L82&gt;0,L36/L82,IF(L36&gt;0,1,0)))</f>
        <v>0</v>
      </c>
      <c r="N36" s="24"/>
    </row>
    <row r="37" spans="1:14" ht="15" customHeight="1" x14ac:dyDescent="0.2">
      <c r="A37" s="150" t="s">
        <v>192</v>
      </c>
      <c r="B37" s="197">
        <v>0</v>
      </c>
      <c r="C37" s="45">
        <v>0</v>
      </c>
      <c r="D37" s="172">
        <v>0</v>
      </c>
      <c r="E37" s="42">
        <v>0</v>
      </c>
      <c r="F37" s="182">
        <f t="shared" ref="F37" si="6">D37+B37</f>
        <v>0</v>
      </c>
      <c r="G37" s="47">
        <f>IF(ISBLANK(F37),"  ",IF(F83&gt;0,F37/F83,IF(F37&gt;0,1,0)))</f>
        <v>0</v>
      </c>
      <c r="H37" s="197">
        <v>1000000</v>
      </c>
      <c r="I37" s="45">
        <v>1</v>
      </c>
      <c r="J37" s="172">
        <v>0</v>
      </c>
      <c r="K37" s="46">
        <v>0</v>
      </c>
      <c r="L37" s="182">
        <f t="shared" ref="L37" si="7">J37+H37</f>
        <v>1000000</v>
      </c>
      <c r="M37" s="47">
        <f>IF(ISBLANK(L37),"  ",IF(L83&gt;0,L37/L83,IF(L37&gt;0,1,0)))</f>
        <v>1</v>
      </c>
      <c r="N37" s="24"/>
    </row>
    <row r="38" spans="1:14" ht="15" customHeight="1" x14ac:dyDescent="0.25">
      <c r="A38" s="55" t="s">
        <v>33</v>
      </c>
      <c r="B38" s="198"/>
      <c r="C38" s="56"/>
      <c r="D38" s="172"/>
      <c r="E38" s="57"/>
      <c r="F38" s="182"/>
      <c r="G38" s="58" t="s">
        <v>4</v>
      </c>
      <c r="H38" s="198"/>
      <c r="I38" s="56"/>
      <c r="J38" s="172"/>
      <c r="K38" s="57"/>
      <c r="L38" s="182"/>
      <c r="M38" s="58" t="s">
        <v>4</v>
      </c>
      <c r="N38" s="24"/>
    </row>
    <row r="39" spans="1:14" ht="15" customHeight="1" x14ac:dyDescent="0.2">
      <c r="A39" s="51" t="s">
        <v>34</v>
      </c>
      <c r="B39" s="196">
        <v>0</v>
      </c>
      <c r="C39" s="41">
        <v>0</v>
      </c>
      <c r="D39" s="175">
        <v>0</v>
      </c>
      <c r="E39" s="42">
        <v>0</v>
      </c>
      <c r="F39" s="181">
        <f t="shared" si="1"/>
        <v>0</v>
      </c>
      <c r="G39" s="43">
        <f>IF(ISBLANK(F39),"  ",IF(F80&gt;0,F39/F80,IF(F39&gt;0,1,0)))</f>
        <v>0</v>
      </c>
      <c r="H39" s="196">
        <v>0</v>
      </c>
      <c r="I39" s="41">
        <v>0</v>
      </c>
      <c r="J39" s="175">
        <v>0</v>
      </c>
      <c r="K39" s="42">
        <v>0</v>
      </c>
      <c r="L39" s="181">
        <f>J39+H39</f>
        <v>0</v>
      </c>
      <c r="M39" s="43">
        <f>IF(ISBLANK(L39),"  ",IF(L80&gt;0,L39/L80,IF(L39&gt;0,1,0)))</f>
        <v>0</v>
      </c>
      <c r="N39" s="24"/>
    </row>
    <row r="40" spans="1:14" ht="15" customHeight="1" x14ac:dyDescent="0.25">
      <c r="A40" s="55" t="s">
        <v>35</v>
      </c>
      <c r="B40" s="198"/>
      <c r="C40" s="56" t="s">
        <v>4</v>
      </c>
      <c r="D40" s="172"/>
      <c r="E40" s="57" t="s">
        <v>4</v>
      </c>
      <c r="F40" s="182"/>
      <c r="G40" s="58" t="s">
        <v>4</v>
      </c>
      <c r="H40" s="198"/>
      <c r="I40" s="56" t="s">
        <v>4</v>
      </c>
      <c r="J40" s="172"/>
      <c r="K40" s="57" t="s">
        <v>4</v>
      </c>
      <c r="L40" s="182"/>
      <c r="M40" s="58" t="s">
        <v>4</v>
      </c>
      <c r="N40" s="24"/>
    </row>
    <row r="41" spans="1:14" ht="15" customHeight="1" x14ac:dyDescent="0.2">
      <c r="A41" s="51" t="s">
        <v>34</v>
      </c>
      <c r="B41" s="199">
        <v>0</v>
      </c>
      <c r="C41" s="41">
        <v>0</v>
      </c>
      <c r="D41" s="205">
        <v>0</v>
      </c>
      <c r="E41" s="42">
        <v>0</v>
      </c>
      <c r="F41" s="180">
        <f t="shared" si="1"/>
        <v>0</v>
      </c>
      <c r="G41" s="43">
        <f>IF(ISBLANK(F41),"  ",IF(F80&gt;0,F41/F80,IF(F41&gt;0,1,0)))</f>
        <v>0</v>
      </c>
      <c r="H41" s="199">
        <v>0</v>
      </c>
      <c r="I41" s="41">
        <v>0</v>
      </c>
      <c r="J41" s="205">
        <v>0</v>
      </c>
      <c r="K41" s="42">
        <v>0</v>
      </c>
      <c r="L41" s="180">
        <f>J41+H41</f>
        <v>0</v>
      </c>
      <c r="M41" s="43">
        <f>IF(ISBLANK(L41),"  ",IF(L80&gt;0,L41/L80,IF(L41&gt;0,1,0)))</f>
        <v>0</v>
      </c>
      <c r="N41" s="24"/>
    </row>
    <row r="42" spans="1:14" ht="15" customHeight="1" x14ac:dyDescent="0.2">
      <c r="A42" s="52" t="s">
        <v>106</v>
      </c>
      <c r="B42" s="160"/>
      <c r="C42" s="45" t="s">
        <v>10</v>
      </c>
      <c r="D42" s="171"/>
      <c r="E42" s="42" t="s">
        <v>10</v>
      </c>
      <c r="F42" s="182">
        <f t="shared" si="1"/>
        <v>0</v>
      </c>
      <c r="G42" s="47">
        <f>IF(ISBLANK(F42),"  ",IF(F80&gt;0,F42/F80,IF(F42&gt;0,1,0)))</f>
        <v>0</v>
      </c>
      <c r="H42" s="160"/>
      <c r="I42" s="45" t="s">
        <v>10</v>
      </c>
      <c r="J42" s="171"/>
      <c r="K42" s="46" t="s">
        <v>10</v>
      </c>
      <c r="L42" s="182">
        <f>J42+H42</f>
        <v>0</v>
      </c>
      <c r="M42" s="47">
        <f>IF(ISBLANK(L42),"  ",IF(L80&gt;0,L42/L80,IF(L42&gt;0,1,0)))</f>
        <v>0</v>
      </c>
      <c r="N42" s="24"/>
    </row>
    <row r="43" spans="1:14" s="64" customFormat="1" ht="15" customHeight="1" x14ac:dyDescent="0.25">
      <c r="A43" s="55" t="s">
        <v>37</v>
      </c>
      <c r="B43" s="161">
        <v>33290797</v>
      </c>
      <c r="C43" s="69">
        <v>1</v>
      </c>
      <c r="D43" s="204">
        <v>0</v>
      </c>
      <c r="E43" s="60">
        <v>0</v>
      </c>
      <c r="F43" s="161">
        <f>F42+F41+F39+F34+F29+F28+F26+F27+F25+F24+F23+F22+F21+F20+F19+F18+F17+F16+F14+F13+F30+F31+F32+F33</f>
        <v>33290797</v>
      </c>
      <c r="G43" s="61">
        <f>IF(ISBLANK(F43),"  ",IF(F80&gt;0,F43/F80,IF(F43&gt;0,1,0)))</f>
        <v>0.63069718200484604</v>
      </c>
      <c r="H43" s="161">
        <v>46606918</v>
      </c>
      <c r="I43" s="69">
        <v>1</v>
      </c>
      <c r="J43" s="204">
        <v>0</v>
      </c>
      <c r="K43" s="62">
        <v>0</v>
      </c>
      <c r="L43" s="161">
        <f>L42+L41+L39+L34+L29+L28+L26+L27+L25+L24+L23+L22+L21+L20+L19+L18+L17+L16+L14+L13+L30+L31+L32+L33</f>
        <v>45606918</v>
      </c>
      <c r="M43" s="61">
        <f>IF(ISBLANK(L43),"  ",IF(L80&gt;0,L43/L80,IF(L43&gt;0,1,0)))</f>
        <v>0.63753590051251652</v>
      </c>
      <c r="N43" s="63"/>
    </row>
    <row r="44" spans="1:14" ht="15" customHeight="1" x14ac:dyDescent="0.25">
      <c r="A44" s="65" t="s">
        <v>38</v>
      </c>
      <c r="B44" s="162"/>
      <c r="C44" s="56" t="s">
        <v>4</v>
      </c>
      <c r="D44" s="172"/>
      <c r="E44" s="57" t="s">
        <v>4</v>
      </c>
      <c r="F44" s="182"/>
      <c r="G44" s="58" t="s">
        <v>4</v>
      </c>
      <c r="H44" s="162"/>
      <c r="I44" s="56" t="s">
        <v>4</v>
      </c>
      <c r="J44" s="172"/>
      <c r="K44" s="57" t="s">
        <v>4</v>
      </c>
      <c r="L44" s="182"/>
      <c r="M44" s="58" t="s">
        <v>4</v>
      </c>
      <c r="N44" s="24"/>
    </row>
    <row r="45" spans="1:14" ht="15" customHeight="1" x14ac:dyDescent="0.2">
      <c r="A45" s="10" t="s">
        <v>39</v>
      </c>
      <c r="B45" s="199">
        <v>0</v>
      </c>
      <c r="C45" s="41">
        <v>0</v>
      </c>
      <c r="D45" s="205">
        <v>0</v>
      </c>
      <c r="E45" s="42">
        <v>0</v>
      </c>
      <c r="F45" s="180">
        <f>D45+B45</f>
        <v>0</v>
      </c>
      <c r="G45" s="43">
        <f>IF(ISBLANK(F45),"  ",IF(D80&gt;0,F45/D80,IF(F45&gt;0,1,0)))</f>
        <v>0</v>
      </c>
      <c r="H45" s="199">
        <v>0</v>
      </c>
      <c r="I45" s="41">
        <v>0</v>
      </c>
      <c r="J45" s="205">
        <v>0</v>
      </c>
      <c r="K45" s="42">
        <v>0</v>
      </c>
      <c r="L45" s="180">
        <f>J45+H45</f>
        <v>0</v>
      </c>
      <c r="M45" s="43">
        <f>IF(ISBLANK(L45),"  ",IF(J80&gt;0,L45/J80,IF(L45&gt;0,1,0)))</f>
        <v>0</v>
      </c>
      <c r="N45" s="24"/>
    </row>
    <row r="46" spans="1:14" ht="15" customHeight="1" x14ac:dyDescent="0.2">
      <c r="A46" s="67" t="s">
        <v>40</v>
      </c>
      <c r="B46" s="197">
        <v>0</v>
      </c>
      <c r="C46" s="45">
        <v>0</v>
      </c>
      <c r="D46" s="172">
        <v>0</v>
      </c>
      <c r="E46" s="46">
        <v>0</v>
      </c>
      <c r="F46" s="182">
        <f>D46+B46</f>
        <v>0</v>
      </c>
      <c r="G46" s="47">
        <f>IF(ISBLANK(F46),"  ",IF(D80&gt;0,F46/D80,IF(F46&gt;0,1,0)))</f>
        <v>0</v>
      </c>
      <c r="H46" s="197">
        <v>0</v>
      </c>
      <c r="I46" s="45">
        <v>0</v>
      </c>
      <c r="J46" s="172">
        <v>0</v>
      </c>
      <c r="K46" s="46">
        <v>0</v>
      </c>
      <c r="L46" s="182">
        <f>J46+H46</f>
        <v>0</v>
      </c>
      <c r="M46" s="47">
        <f>IF(ISBLANK(L46),"  ",IF(J80&gt;0,L46/J80,IF(L46&gt;0,1,0)))</f>
        <v>0</v>
      </c>
      <c r="N46" s="24"/>
    </row>
    <row r="47" spans="1:14" ht="15" customHeight="1" x14ac:dyDescent="0.2">
      <c r="A47" s="68" t="s">
        <v>41</v>
      </c>
      <c r="B47" s="197">
        <v>0</v>
      </c>
      <c r="C47" s="45">
        <v>0</v>
      </c>
      <c r="D47" s="172">
        <v>0</v>
      </c>
      <c r="E47" s="46">
        <v>0</v>
      </c>
      <c r="F47" s="183">
        <f>D47+B47</f>
        <v>0</v>
      </c>
      <c r="G47" s="47">
        <f>IF(ISBLANK(F47),"  ",IF(D80&gt;0,F47/D80,IF(F47&gt;0,1,0)))</f>
        <v>0</v>
      </c>
      <c r="H47" s="197">
        <v>0</v>
      </c>
      <c r="I47" s="45">
        <v>0</v>
      </c>
      <c r="J47" s="172">
        <v>0</v>
      </c>
      <c r="K47" s="46">
        <v>0</v>
      </c>
      <c r="L47" s="183">
        <f>J47+H47</f>
        <v>0</v>
      </c>
      <c r="M47" s="47">
        <f>IF(ISBLANK(L47),"  ",IF(J80&gt;0,L47/J80,IF(L47&gt;0,1,0)))</f>
        <v>0</v>
      </c>
      <c r="N47" s="24"/>
    </row>
    <row r="48" spans="1:14" ht="15" customHeight="1" x14ac:dyDescent="0.2">
      <c r="A48" s="30" t="s">
        <v>42</v>
      </c>
      <c r="B48" s="197">
        <v>0</v>
      </c>
      <c r="C48" s="45">
        <v>0</v>
      </c>
      <c r="D48" s="172">
        <v>0</v>
      </c>
      <c r="E48" s="46">
        <v>0</v>
      </c>
      <c r="F48" s="183">
        <f>D48+B48</f>
        <v>0</v>
      </c>
      <c r="G48" s="47">
        <f>IF(ISBLANK(F48),"  ",IF(D80&gt;0,F48/D80,IF(F48&gt;0,1,0)))</f>
        <v>0</v>
      </c>
      <c r="H48" s="197">
        <v>0</v>
      </c>
      <c r="I48" s="45">
        <v>0</v>
      </c>
      <c r="J48" s="172">
        <v>0</v>
      </c>
      <c r="K48" s="46">
        <v>0</v>
      </c>
      <c r="L48" s="183">
        <f>J48+H48</f>
        <v>0</v>
      </c>
      <c r="M48" s="47">
        <f>IF(ISBLANK(L48),"  ",IF(J80&gt;0,L48/J80,IF(L48&gt;0,1,0)))</f>
        <v>0</v>
      </c>
      <c r="N48" s="24"/>
    </row>
    <row r="49" spans="1:14" ht="15" customHeight="1" x14ac:dyDescent="0.2">
      <c r="A49" s="67" t="s">
        <v>43</v>
      </c>
      <c r="B49" s="197">
        <v>6926885</v>
      </c>
      <c r="C49" s="45">
        <v>1</v>
      </c>
      <c r="D49" s="172">
        <v>0</v>
      </c>
      <c r="E49" s="46">
        <v>0</v>
      </c>
      <c r="F49" s="183">
        <f>D49+B49</f>
        <v>6926885</v>
      </c>
      <c r="G49" s="47">
        <f>IF(ISBLANK(F49),"  ",IF(F80&gt;0,F49/F80,IF(F49&gt;0,1,0)))</f>
        <v>0.13123046737426078</v>
      </c>
      <c r="H49" s="197">
        <v>10026704</v>
      </c>
      <c r="I49" s="45">
        <v>1</v>
      </c>
      <c r="J49" s="172">
        <v>0</v>
      </c>
      <c r="K49" s="46">
        <v>0</v>
      </c>
      <c r="L49" s="183">
        <f>J49+H49</f>
        <v>10026704</v>
      </c>
      <c r="M49" s="47">
        <f>IF(ISBLANK(L49),"  ",IF(L80&gt;0,L49/L80,IF(L49&gt;0,1,0)))</f>
        <v>0.14016259032922265</v>
      </c>
      <c r="N49" s="24"/>
    </row>
    <row r="50" spans="1:14" s="64" customFormat="1" ht="15" customHeight="1" x14ac:dyDescent="0.25">
      <c r="A50" s="65" t="s">
        <v>44</v>
      </c>
      <c r="B50" s="166">
        <v>6926885</v>
      </c>
      <c r="C50" s="69">
        <v>1</v>
      </c>
      <c r="D50" s="176">
        <v>0</v>
      </c>
      <c r="E50" s="62">
        <v>0</v>
      </c>
      <c r="F50" s="184">
        <f>F49+F48+F47+F46+F45</f>
        <v>6926885</v>
      </c>
      <c r="G50" s="61">
        <f>IF(ISBLANK(F50),"  ",IF(F80&gt;0,F50/F80,IF(F50&gt;0,1,0)))</f>
        <v>0.13123046737426078</v>
      </c>
      <c r="H50" s="166">
        <v>10026704</v>
      </c>
      <c r="I50" s="69">
        <v>1</v>
      </c>
      <c r="J50" s="176">
        <v>0</v>
      </c>
      <c r="K50" s="62">
        <v>0</v>
      </c>
      <c r="L50" s="184">
        <f>L49+L48+L47+L46+L45</f>
        <v>10026704</v>
      </c>
      <c r="M50" s="61">
        <f>IF(ISBLANK(L50),"  ",IF(L80&gt;0,L50/L80,IF(L50&gt;0,1,0)))</f>
        <v>0.14016259032922265</v>
      </c>
      <c r="N50" s="63"/>
    </row>
    <row r="51" spans="1:14" s="64" customFormat="1" ht="15" customHeight="1" x14ac:dyDescent="0.25">
      <c r="A51" s="151" t="s">
        <v>181</v>
      </c>
      <c r="B51" s="200">
        <v>0</v>
      </c>
      <c r="C51" s="69">
        <v>0</v>
      </c>
      <c r="D51" s="177">
        <v>3237500</v>
      </c>
      <c r="E51" s="62">
        <v>1</v>
      </c>
      <c r="F51" s="185">
        <f>D51+B51</f>
        <v>3237500</v>
      </c>
      <c r="G51" s="61">
        <f>IF(ISBLANK(F51),"  ",IF(F79&gt;0,F51/F79,IF(F51&gt;0,1,0)))</f>
        <v>1</v>
      </c>
      <c r="H51" s="200">
        <v>0</v>
      </c>
      <c r="I51" s="69">
        <v>0</v>
      </c>
      <c r="J51" s="177">
        <v>0</v>
      </c>
      <c r="K51" s="62">
        <v>0</v>
      </c>
      <c r="L51" s="185">
        <f>J51+H51</f>
        <v>0</v>
      </c>
      <c r="M51" s="61">
        <f>IF(ISBLANK(L51),"  ",IF(L79&gt;0,L51/L79,IF(L51&gt;0,1,0)))</f>
        <v>0</v>
      </c>
      <c r="N51" s="63"/>
    </row>
    <row r="52" spans="1:14" s="64" customFormat="1" ht="15" customHeight="1" x14ac:dyDescent="0.25">
      <c r="A52" s="70" t="s">
        <v>87</v>
      </c>
      <c r="B52" s="200">
        <v>0</v>
      </c>
      <c r="C52" s="69">
        <v>0</v>
      </c>
      <c r="D52" s="177">
        <v>0</v>
      </c>
      <c r="E52" s="62">
        <v>0</v>
      </c>
      <c r="F52" s="185">
        <f>D52+B52</f>
        <v>0</v>
      </c>
      <c r="G52" s="61">
        <f>IF(ISBLANK(F52),"  ",IF(F80&gt;0,F52/F80,IF(F52&gt;0,1,0)))</f>
        <v>0</v>
      </c>
      <c r="H52" s="200">
        <v>0</v>
      </c>
      <c r="I52" s="69">
        <v>0</v>
      </c>
      <c r="J52" s="177">
        <v>0</v>
      </c>
      <c r="K52" s="62">
        <v>0</v>
      </c>
      <c r="L52" s="185">
        <f>J52+H52</f>
        <v>0</v>
      </c>
      <c r="M52" s="61">
        <f>IF(ISBLANK(L52),"  ",IF(L80&gt;0,L52/L80,IF(L52&gt;0,1,0)))</f>
        <v>0</v>
      </c>
      <c r="N52" s="63"/>
    </row>
    <row r="53" spans="1:14" ht="15" customHeight="1" x14ac:dyDescent="0.25">
      <c r="A53" s="13" t="s">
        <v>46</v>
      </c>
      <c r="B53" s="165"/>
      <c r="C53" s="71" t="s">
        <v>4</v>
      </c>
      <c r="D53" s="175"/>
      <c r="E53" s="72" t="s">
        <v>4</v>
      </c>
      <c r="F53" s="180"/>
      <c r="G53" s="73" t="s">
        <v>4</v>
      </c>
      <c r="H53" s="165"/>
      <c r="I53" s="71" t="s">
        <v>4</v>
      </c>
      <c r="J53" s="175"/>
      <c r="K53" s="72" t="s">
        <v>4</v>
      </c>
      <c r="L53" s="180"/>
      <c r="M53" s="73" t="s">
        <v>4</v>
      </c>
      <c r="N53" s="24"/>
    </row>
    <row r="54" spans="1:14" ht="15" customHeight="1" x14ac:dyDescent="0.2">
      <c r="A54" s="10" t="s">
        <v>47</v>
      </c>
      <c r="B54" s="165">
        <v>0</v>
      </c>
      <c r="C54" s="41">
        <v>0</v>
      </c>
      <c r="D54" s="175">
        <v>0</v>
      </c>
      <c r="E54" s="42">
        <v>0</v>
      </c>
      <c r="F54" s="186">
        <f t="shared" ref="F54:F59" si="8">D54+B54</f>
        <v>0</v>
      </c>
      <c r="G54" s="43">
        <f>IF(ISBLANK(F54),"  ",IF(F80&gt;0,F54/F80,IF(F54&gt;0,1,0)))</f>
        <v>0</v>
      </c>
      <c r="H54" s="165">
        <v>0</v>
      </c>
      <c r="I54" s="41">
        <v>0</v>
      </c>
      <c r="J54" s="175">
        <v>0</v>
      </c>
      <c r="K54" s="42">
        <v>0</v>
      </c>
      <c r="L54" s="186">
        <f t="shared" ref="L54:L70" si="9">J54+H54</f>
        <v>0</v>
      </c>
      <c r="M54" s="43">
        <f>IF(ISBLANK(L54),"  ",IF(L80&gt;0,L54/L80,IF(L54&gt;0,1,0)))</f>
        <v>0</v>
      </c>
      <c r="N54" s="24"/>
    </row>
    <row r="55" spans="1:14" ht="15" customHeight="1" x14ac:dyDescent="0.2">
      <c r="A55" s="30" t="s">
        <v>48</v>
      </c>
      <c r="B55" s="162">
        <v>0</v>
      </c>
      <c r="C55" s="45">
        <v>0</v>
      </c>
      <c r="D55" s="172">
        <v>0</v>
      </c>
      <c r="E55" s="46">
        <v>0</v>
      </c>
      <c r="F55" s="187">
        <f t="shared" si="8"/>
        <v>0</v>
      </c>
      <c r="G55" s="47">
        <f>IF(ISBLANK(F55),"  ",IF(F80&gt;0,F55/F80,IF(F55&gt;0,1,0)))</f>
        <v>0</v>
      </c>
      <c r="H55" s="162">
        <v>0</v>
      </c>
      <c r="I55" s="45">
        <v>0</v>
      </c>
      <c r="J55" s="172">
        <v>0</v>
      </c>
      <c r="K55" s="46">
        <v>0</v>
      </c>
      <c r="L55" s="187">
        <f t="shared" si="9"/>
        <v>0</v>
      </c>
      <c r="M55" s="47">
        <f>IF(ISBLANK(L55),"  ",IF(L80&gt;0,L55/L80,IF(L55&gt;0,1,0)))</f>
        <v>0</v>
      </c>
      <c r="N55" s="24"/>
    </row>
    <row r="56" spans="1:14" ht="15" customHeight="1" x14ac:dyDescent="0.2">
      <c r="A56" s="74" t="s">
        <v>49</v>
      </c>
      <c r="B56" s="201">
        <v>0</v>
      </c>
      <c r="C56" s="45">
        <v>0</v>
      </c>
      <c r="D56" s="206">
        <v>0</v>
      </c>
      <c r="E56" s="46">
        <v>0</v>
      </c>
      <c r="F56" s="188">
        <f t="shared" si="8"/>
        <v>0</v>
      </c>
      <c r="G56" s="47">
        <f>IF(ISBLANK(F56),"  ",IF(F80&gt;0,F56/F80,IF(F56&gt;0,1,0)))</f>
        <v>0</v>
      </c>
      <c r="H56" s="201">
        <v>0</v>
      </c>
      <c r="I56" s="45">
        <v>0</v>
      </c>
      <c r="J56" s="206">
        <v>0</v>
      </c>
      <c r="K56" s="46">
        <v>0</v>
      </c>
      <c r="L56" s="188">
        <f t="shared" si="9"/>
        <v>0</v>
      </c>
      <c r="M56" s="47">
        <f>IF(ISBLANK(L56),"  ",IF(L80&gt;0,L56/L80,IF(L56&gt;0,1,0)))</f>
        <v>0</v>
      </c>
      <c r="N56" s="24"/>
    </row>
    <row r="57" spans="1:14" ht="15" customHeight="1" x14ac:dyDescent="0.2">
      <c r="A57" s="74" t="s">
        <v>50</v>
      </c>
      <c r="B57" s="201">
        <v>0</v>
      </c>
      <c r="C57" s="45">
        <v>0</v>
      </c>
      <c r="D57" s="206">
        <v>0</v>
      </c>
      <c r="E57" s="46">
        <v>0</v>
      </c>
      <c r="F57" s="188">
        <f t="shared" si="8"/>
        <v>0</v>
      </c>
      <c r="G57" s="47">
        <f>IF(ISBLANK(F57),"  ",IF(F80&gt;0,F57/F80,IF(F57&gt;0,1,0)))</f>
        <v>0</v>
      </c>
      <c r="H57" s="201">
        <v>0</v>
      </c>
      <c r="I57" s="45">
        <v>0</v>
      </c>
      <c r="J57" s="206">
        <v>0</v>
      </c>
      <c r="K57" s="46">
        <v>0</v>
      </c>
      <c r="L57" s="188">
        <f t="shared" si="9"/>
        <v>0</v>
      </c>
      <c r="M57" s="47">
        <f>IF(ISBLANK(L57),"  ",IF(L80&gt;0,L57/L80,IF(L57&gt;0,1,0)))</f>
        <v>0</v>
      </c>
      <c r="N57" s="24"/>
    </row>
    <row r="58" spans="1:14" ht="15" customHeight="1" x14ac:dyDescent="0.2">
      <c r="A58" s="74" t="s">
        <v>51</v>
      </c>
      <c r="B58" s="201">
        <v>0</v>
      </c>
      <c r="C58" s="45">
        <v>0</v>
      </c>
      <c r="D58" s="206">
        <v>0</v>
      </c>
      <c r="E58" s="46">
        <v>0</v>
      </c>
      <c r="F58" s="188">
        <f t="shared" si="8"/>
        <v>0</v>
      </c>
      <c r="G58" s="47">
        <f>IF(ISBLANK(F58),"  ",IF(F80&gt;0,F58/F80,IF(F58&gt;0,1,0)))</f>
        <v>0</v>
      </c>
      <c r="H58" s="201">
        <v>0</v>
      </c>
      <c r="I58" s="45">
        <v>0</v>
      </c>
      <c r="J58" s="206">
        <v>0</v>
      </c>
      <c r="K58" s="46">
        <v>0</v>
      </c>
      <c r="L58" s="188">
        <f t="shared" si="9"/>
        <v>0</v>
      </c>
      <c r="M58" s="47">
        <f>IF(ISBLANK(L58),"  ",IF(L80&gt;0,L58/L80,IF(L58&gt;0,1,0)))</f>
        <v>0</v>
      </c>
      <c r="N58" s="24"/>
    </row>
    <row r="59" spans="1:14" ht="15" customHeight="1" x14ac:dyDescent="0.2">
      <c r="A59" s="30" t="s">
        <v>52</v>
      </c>
      <c r="B59" s="162">
        <v>0</v>
      </c>
      <c r="C59" s="45">
        <v>0</v>
      </c>
      <c r="D59" s="172">
        <v>0</v>
      </c>
      <c r="E59" s="46">
        <v>0</v>
      </c>
      <c r="F59" s="187">
        <f t="shared" si="8"/>
        <v>0</v>
      </c>
      <c r="G59" s="47">
        <f>IF(ISBLANK(F59),"  ",IF(F80&gt;0,F59/F80,IF(F59&gt;0,1,0)))</f>
        <v>0</v>
      </c>
      <c r="H59" s="162">
        <v>0</v>
      </c>
      <c r="I59" s="45">
        <v>0</v>
      </c>
      <c r="J59" s="172">
        <v>0</v>
      </c>
      <c r="K59" s="46">
        <v>0</v>
      </c>
      <c r="L59" s="187">
        <f t="shared" si="9"/>
        <v>0</v>
      </c>
      <c r="M59" s="47">
        <f>IF(ISBLANK(L59),"  ",IF(L80&gt;0,L59/L80,IF(L59&gt;0,1,0)))</f>
        <v>0</v>
      </c>
      <c r="N59" s="24"/>
    </row>
    <row r="60" spans="1:14" s="64" customFormat="1" ht="15" customHeight="1" x14ac:dyDescent="0.25">
      <c r="A60" s="70" t="s">
        <v>53</v>
      </c>
      <c r="B60" s="202">
        <v>0</v>
      </c>
      <c r="C60" s="69">
        <v>0</v>
      </c>
      <c r="D60" s="176">
        <v>0</v>
      </c>
      <c r="E60" s="62">
        <v>0</v>
      </c>
      <c r="F60" s="189">
        <f>F59+F57+F56+F55+F54+F58</f>
        <v>0</v>
      </c>
      <c r="G60" s="61">
        <f>IF(ISBLANK(F60),"  ",IF(F80&gt;0,F60/F80,IF(F60&gt;0,1,0)))</f>
        <v>0</v>
      </c>
      <c r="H60" s="202">
        <v>0</v>
      </c>
      <c r="I60" s="69">
        <v>0</v>
      </c>
      <c r="J60" s="176">
        <v>0</v>
      </c>
      <c r="K60" s="62">
        <v>0</v>
      </c>
      <c r="L60" s="187">
        <f t="shared" si="9"/>
        <v>0</v>
      </c>
      <c r="M60" s="61">
        <f>IF(ISBLANK(L60),"  ",IF(L80&gt;0,L60/L80,IF(L60&gt;0,1,0)))</f>
        <v>0</v>
      </c>
      <c r="N60" s="63"/>
    </row>
    <row r="61" spans="1:14" ht="15" customHeight="1" x14ac:dyDescent="0.2">
      <c r="A61" s="40" t="s">
        <v>54</v>
      </c>
      <c r="B61" s="203">
        <v>0</v>
      </c>
      <c r="C61" s="45">
        <v>0</v>
      </c>
      <c r="D61" s="207">
        <v>0</v>
      </c>
      <c r="E61" s="46">
        <v>0</v>
      </c>
      <c r="F61" s="190">
        <f t="shared" ref="F61:F70" si="10">D61+B61</f>
        <v>0</v>
      </c>
      <c r="G61" s="47">
        <f>IF(ISBLANK(F61),"  ",IF(F80&gt;0,F61/F80,IF(F61&gt;0,1,0)))</f>
        <v>0</v>
      </c>
      <c r="H61" s="203">
        <v>0</v>
      </c>
      <c r="I61" s="45">
        <v>0</v>
      </c>
      <c r="J61" s="207">
        <v>0</v>
      </c>
      <c r="K61" s="46">
        <v>0</v>
      </c>
      <c r="L61" s="190">
        <f t="shared" si="9"/>
        <v>0</v>
      </c>
      <c r="M61" s="47">
        <f>IF(ISBLANK(L61),"  ",IF(L80&gt;0,L61/L80,IF(L61&gt;0,1,0)))</f>
        <v>0</v>
      </c>
      <c r="N61" s="24"/>
    </row>
    <row r="62" spans="1:14" ht="15" customHeight="1" x14ac:dyDescent="0.2">
      <c r="A62" s="75" t="s">
        <v>55</v>
      </c>
      <c r="B62" s="197">
        <v>0</v>
      </c>
      <c r="C62" s="45">
        <v>0</v>
      </c>
      <c r="D62" s="172">
        <v>0</v>
      </c>
      <c r="E62" s="46">
        <v>0</v>
      </c>
      <c r="F62" s="182">
        <f t="shared" si="10"/>
        <v>0</v>
      </c>
      <c r="G62" s="47">
        <f>IF(ISBLANK(F62),"  ",IF(F80&gt;0,F62/F80,IF(F62&gt;0,1,0)))</f>
        <v>0</v>
      </c>
      <c r="H62" s="197">
        <v>0</v>
      </c>
      <c r="I62" s="45">
        <v>0</v>
      </c>
      <c r="J62" s="172">
        <v>0</v>
      </c>
      <c r="K62" s="46">
        <v>0</v>
      </c>
      <c r="L62" s="182">
        <f t="shared" si="9"/>
        <v>0</v>
      </c>
      <c r="M62" s="47">
        <f>IF(ISBLANK(L62),"  ",IF(L80&gt;0,L62/L80,IF(L62&gt;0,1,0)))</f>
        <v>0</v>
      </c>
      <c r="N62" s="24"/>
    </row>
    <row r="63" spans="1:14" ht="15" customHeight="1" x14ac:dyDescent="0.2">
      <c r="A63" s="68" t="s">
        <v>56</v>
      </c>
      <c r="B63" s="197">
        <v>0</v>
      </c>
      <c r="C63" s="45">
        <v>0</v>
      </c>
      <c r="D63" s="172">
        <v>0</v>
      </c>
      <c r="E63" s="46">
        <v>0</v>
      </c>
      <c r="F63" s="182">
        <f t="shared" si="10"/>
        <v>0</v>
      </c>
      <c r="G63" s="47">
        <f>IF(ISBLANK(F63),"  ",IF(F80&gt;0,F63/F80,IF(F63&gt;0,1,0)))</f>
        <v>0</v>
      </c>
      <c r="H63" s="197">
        <v>0</v>
      </c>
      <c r="I63" s="45">
        <v>0</v>
      </c>
      <c r="J63" s="172">
        <v>0</v>
      </c>
      <c r="K63" s="46">
        <v>0</v>
      </c>
      <c r="L63" s="182">
        <f t="shared" si="9"/>
        <v>0</v>
      </c>
      <c r="M63" s="47">
        <f>IF(ISBLANK(L63),"  ",IF(L80&gt;0,L63/L80,IF(L63&gt;0,1,0)))</f>
        <v>0</v>
      </c>
      <c r="N63" s="24"/>
    </row>
    <row r="64" spans="1:14" ht="15" customHeight="1" x14ac:dyDescent="0.2">
      <c r="A64" s="67" t="s">
        <v>57</v>
      </c>
      <c r="B64" s="160">
        <v>0</v>
      </c>
      <c r="C64" s="45">
        <v>0</v>
      </c>
      <c r="D64" s="171">
        <v>0</v>
      </c>
      <c r="E64" s="46">
        <v>0</v>
      </c>
      <c r="F64" s="183">
        <f t="shared" si="10"/>
        <v>0</v>
      </c>
      <c r="G64" s="47">
        <f>IF(ISBLANK(F64),"  ",IF(F80&gt;0,F64/F80,IF(F64&gt;0,1,0)))</f>
        <v>0</v>
      </c>
      <c r="H64" s="160">
        <v>0</v>
      </c>
      <c r="I64" s="45">
        <v>0</v>
      </c>
      <c r="J64" s="171">
        <v>0</v>
      </c>
      <c r="K64" s="46">
        <v>0</v>
      </c>
      <c r="L64" s="183">
        <f t="shared" si="9"/>
        <v>0</v>
      </c>
      <c r="M64" s="47">
        <f>IF(ISBLANK(L64),"  ",IF(L80&gt;0,L64/L80,IF(L64&gt;0,1,0)))</f>
        <v>0</v>
      </c>
      <c r="N64" s="24"/>
    </row>
    <row r="65" spans="1:14" ht="15" customHeight="1" x14ac:dyDescent="0.2">
      <c r="A65" s="76" t="s">
        <v>58</v>
      </c>
      <c r="B65" s="197">
        <v>0</v>
      </c>
      <c r="C65" s="45">
        <v>0</v>
      </c>
      <c r="D65" s="172">
        <v>0</v>
      </c>
      <c r="E65" s="46">
        <v>0</v>
      </c>
      <c r="F65" s="182">
        <f t="shared" si="10"/>
        <v>0</v>
      </c>
      <c r="G65" s="47">
        <f>IF(ISBLANK(F65),"  ",IF(F80&gt;0,F65/F80,IF(F65&gt;0,1,0)))</f>
        <v>0</v>
      </c>
      <c r="H65" s="197">
        <v>0</v>
      </c>
      <c r="I65" s="45">
        <v>0</v>
      </c>
      <c r="J65" s="172">
        <v>0</v>
      </c>
      <c r="K65" s="46">
        <v>0</v>
      </c>
      <c r="L65" s="182">
        <f t="shared" si="9"/>
        <v>0</v>
      </c>
      <c r="M65" s="47">
        <f>IF(ISBLANK(L65),"  ",IF(L80&gt;0,L65/L80,IF(L65&gt;0,1,0)))</f>
        <v>0</v>
      </c>
      <c r="N65" s="24"/>
    </row>
    <row r="66" spans="1:14" ht="15" customHeight="1" x14ac:dyDescent="0.2">
      <c r="A66" s="76" t="s">
        <v>59</v>
      </c>
      <c r="B66" s="197">
        <v>0</v>
      </c>
      <c r="C66" s="45">
        <v>0</v>
      </c>
      <c r="D66" s="172">
        <v>0</v>
      </c>
      <c r="E66" s="46">
        <v>0</v>
      </c>
      <c r="F66" s="182">
        <f t="shared" si="10"/>
        <v>0</v>
      </c>
      <c r="G66" s="47">
        <f>IF(ISBLANK(F66),"  ",IF(F80&gt;0,F66/F80,IF(F66&gt;0,1,0)))</f>
        <v>0</v>
      </c>
      <c r="H66" s="197">
        <v>0</v>
      </c>
      <c r="I66" s="45">
        <v>0</v>
      </c>
      <c r="J66" s="172">
        <v>0</v>
      </c>
      <c r="K66" s="46">
        <v>0</v>
      </c>
      <c r="L66" s="182">
        <f t="shared" si="9"/>
        <v>0</v>
      </c>
      <c r="M66" s="47">
        <f>IF(ISBLANK(L66),"  ",IF(L80&gt;0,L66/L80,IF(L66&gt;0,1,0)))</f>
        <v>0</v>
      </c>
      <c r="N66" s="24"/>
    </row>
    <row r="67" spans="1:14" ht="15" customHeight="1" x14ac:dyDescent="0.2">
      <c r="A67" s="77" t="s">
        <v>60</v>
      </c>
      <c r="B67" s="197">
        <v>0</v>
      </c>
      <c r="C67" s="45">
        <v>0</v>
      </c>
      <c r="D67" s="172">
        <v>0</v>
      </c>
      <c r="E67" s="46">
        <v>0</v>
      </c>
      <c r="F67" s="182">
        <f t="shared" si="10"/>
        <v>0</v>
      </c>
      <c r="G67" s="47">
        <f>IF(ISBLANK(F67),"  ",IF(F80&gt;0,F67/F80,IF(F67&gt;0,1,0)))</f>
        <v>0</v>
      </c>
      <c r="H67" s="197">
        <v>0</v>
      </c>
      <c r="I67" s="45">
        <v>0</v>
      </c>
      <c r="J67" s="172">
        <v>0</v>
      </c>
      <c r="K67" s="46">
        <v>0</v>
      </c>
      <c r="L67" s="182">
        <f t="shared" si="9"/>
        <v>0</v>
      </c>
      <c r="M67" s="47">
        <f>IF(ISBLANK(L67),"  ",IF(L80&gt;0,L67/L80,IF(L67&gt;0,1,0)))</f>
        <v>0</v>
      </c>
      <c r="N67" s="24"/>
    </row>
    <row r="68" spans="1:14" ht="15" customHeight="1" x14ac:dyDescent="0.2">
      <c r="A68" s="77" t="s">
        <v>61</v>
      </c>
      <c r="B68" s="197">
        <v>0</v>
      </c>
      <c r="C68" s="45">
        <v>0</v>
      </c>
      <c r="D68" s="172">
        <v>0</v>
      </c>
      <c r="E68" s="46">
        <v>0</v>
      </c>
      <c r="F68" s="182">
        <f t="shared" si="10"/>
        <v>0</v>
      </c>
      <c r="G68" s="47">
        <f>IF(ISBLANK(F68),"  ",IF(F80&gt;0,F68/F80,IF(F68&gt;0,1,0)))</f>
        <v>0</v>
      </c>
      <c r="H68" s="197">
        <v>0</v>
      </c>
      <c r="I68" s="45">
        <v>0</v>
      </c>
      <c r="J68" s="172">
        <v>0</v>
      </c>
      <c r="K68" s="46">
        <v>0</v>
      </c>
      <c r="L68" s="182">
        <f t="shared" si="9"/>
        <v>0</v>
      </c>
      <c r="M68" s="47">
        <f>IF(ISBLANK(L68),"  ",IF(L80&gt;0,L68/L80,IF(L68&gt;0,1,0)))</f>
        <v>0</v>
      </c>
      <c r="N68" s="24"/>
    </row>
    <row r="69" spans="1:14" ht="15" customHeight="1" x14ac:dyDescent="0.2">
      <c r="A69" s="68" t="s">
        <v>62</v>
      </c>
      <c r="B69" s="197">
        <v>0</v>
      </c>
      <c r="C69" s="45">
        <v>0</v>
      </c>
      <c r="D69" s="172">
        <v>0</v>
      </c>
      <c r="E69" s="46">
        <v>0</v>
      </c>
      <c r="F69" s="182">
        <f t="shared" si="10"/>
        <v>0</v>
      </c>
      <c r="G69" s="47">
        <f>IF(ISBLANK(F69),"  ",IF(F80&gt;0,F69/F80,IF(F69&gt;0,1,0)))</f>
        <v>0</v>
      </c>
      <c r="H69" s="197">
        <v>0</v>
      </c>
      <c r="I69" s="45">
        <v>0</v>
      </c>
      <c r="J69" s="172">
        <v>0</v>
      </c>
      <c r="K69" s="46">
        <v>0</v>
      </c>
      <c r="L69" s="182">
        <f t="shared" si="9"/>
        <v>0</v>
      </c>
      <c r="M69" s="47">
        <f>IF(ISBLANK(L69),"  ",IF(L80&gt;0,L69/L80,IF(L69&gt;0,1,0)))</f>
        <v>0</v>
      </c>
      <c r="N69" s="24"/>
    </row>
    <row r="70" spans="1:14" ht="15" customHeight="1" x14ac:dyDescent="0.2">
      <c r="A70" s="67" t="s">
        <v>63</v>
      </c>
      <c r="B70" s="197">
        <v>1698108</v>
      </c>
      <c r="C70" s="45">
        <v>1</v>
      </c>
      <c r="D70" s="172">
        <v>0</v>
      </c>
      <c r="E70" s="46">
        <v>0</v>
      </c>
      <c r="F70" s="182">
        <f t="shared" si="10"/>
        <v>1698108</v>
      </c>
      <c r="G70" s="47">
        <f>IF(ISBLANK(F70),"  ",IF(F80&gt;0,F70/F80,IF(F70&gt;0,1,0)))</f>
        <v>3.2170810760099408E-2</v>
      </c>
      <c r="H70" s="197">
        <v>2730299</v>
      </c>
      <c r="I70" s="45">
        <v>1</v>
      </c>
      <c r="J70" s="172">
        <v>0</v>
      </c>
      <c r="K70" s="46">
        <v>0</v>
      </c>
      <c r="L70" s="182">
        <f t="shared" si="9"/>
        <v>2730299</v>
      </c>
      <c r="M70" s="47">
        <f>IF(ISBLANK(L70),"  ",IF(L80&gt;0,L70/L80,IF(L70&gt;0,1,0)))</f>
        <v>3.8166657778397201E-2</v>
      </c>
      <c r="N70" s="24"/>
    </row>
    <row r="71" spans="1:14" s="64" customFormat="1" ht="15" customHeight="1" x14ac:dyDescent="0.25">
      <c r="A71" s="78" t="s">
        <v>64</v>
      </c>
      <c r="B71" s="166">
        <v>1698108</v>
      </c>
      <c r="C71" s="69">
        <v>1</v>
      </c>
      <c r="D71" s="176">
        <v>0</v>
      </c>
      <c r="E71" s="62">
        <v>0</v>
      </c>
      <c r="F71" s="166">
        <f>F70+F69+F68+F67+F66+F65+F64+F63+F62+F61+F60</f>
        <v>1698108</v>
      </c>
      <c r="G71" s="61">
        <f>IF(ISBLANK(F71),"  ",IF(F80&gt;0,F71/F80,IF(F71&gt;0,1,0)))</f>
        <v>3.2170810760099408E-2</v>
      </c>
      <c r="H71" s="166">
        <v>2730299</v>
      </c>
      <c r="I71" s="69">
        <v>1</v>
      </c>
      <c r="J71" s="176">
        <v>0</v>
      </c>
      <c r="K71" s="62">
        <v>0</v>
      </c>
      <c r="L71" s="166">
        <f>L70+L69+L68+L67+L66+L65+L64+L63+L62+L61+L60</f>
        <v>2730299</v>
      </c>
      <c r="M71" s="61">
        <f>IF(ISBLANK(L71),"  ",IF(L80&gt;0,L71/L80,IF(L71&gt;0,1,0)))</f>
        <v>3.8166657778397201E-2</v>
      </c>
      <c r="N71" s="63"/>
    </row>
    <row r="72" spans="1:14" ht="15" customHeight="1" x14ac:dyDescent="0.25">
      <c r="A72" s="13" t="s">
        <v>65</v>
      </c>
      <c r="B72" s="162"/>
      <c r="C72" s="56" t="s">
        <v>4</v>
      </c>
      <c r="D72" s="172"/>
      <c r="E72" s="57" t="s">
        <v>4</v>
      </c>
      <c r="F72" s="182"/>
      <c r="G72" s="58" t="s">
        <v>4</v>
      </c>
      <c r="H72" s="162"/>
      <c r="I72" s="56" t="s">
        <v>4</v>
      </c>
      <c r="J72" s="172"/>
      <c r="K72" s="57" t="s">
        <v>4</v>
      </c>
      <c r="L72" s="182"/>
      <c r="M72" s="58" t="s">
        <v>4</v>
      </c>
    </row>
    <row r="73" spans="1:14" ht="15" customHeight="1" x14ac:dyDescent="0.2">
      <c r="A73" s="79" t="s">
        <v>66</v>
      </c>
      <c r="B73" s="196">
        <v>7630832</v>
      </c>
      <c r="C73" s="41">
        <v>1</v>
      </c>
      <c r="D73" s="175">
        <v>0</v>
      </c>
      <c r="E73" s="42">
        <v>0</v>
      </c>
      <c r="F73" s="181">
        <f>D73+B73</f>
        <v>7630832</v>
      </c>
      <c r="G73" s="43">
        <f>IF(ISBLANK(F73),"  ",IF(F80&gt;0,F73/F80,IF(F73&gt;0,1,0)))</f>
        <v>0.14456680741985251</v>
      </c>
      <c r="H73" s="196">
        <v>13172314</v>
      </c>
      <c r="I73" s="41">
        <v>1</v>
      </c>
      <c r="J73" s="175">
        <v>0</v>
      </c>
      <c r="K73" s="42">
        <v>0</v>
      </c>
      <c r="L73" s="181">
        <f>J73+H73</f>
        <v>13172314</v>
      </c>
      <c r="M73" s="43">
        <f>IF(ISBLANK(L73),"  ",IF(L80&gt;0,L73/L80,IF(L73&gt;0,1,0)))</f>
        <v>0.18413485137986366</v>
      </c>
    </row>
    <row r="74" spans="1:14" ht="15" customHeight="1" x14ac:dyDescent="0.2">
      <c r="A74" s="30" t="s">
        <v>67</v>
      </c>
      <c r="B74" s="197">
        <v>0</v>
      </c>
      <c r="C74" s="45">
        <v>0</v>
      </c>
      <c r="D74" s="172">
        <v>0</v>
      </c>
      <c r="E74" s="46">
        <v>0</v>
      </c>
      <c r="F74" s="182">
        <f>D74+B74</f>
        <v>0</v>
      </c>
      <c r="G74" s="47">
        <f>IF(ISBLANK(F74),"  ",IF(F80&gt;0,F74/F80,IF(F74&gt;0,1,0)))</f>
        <v>0</v>
      </c>
      <c r="H74" s="197">
        <v>0</v>
      </c>
      <c r="I74" s="45">
        <v>0</v>
      </c>
      <c r="J74" s="172">
        <v>0</v>
      </c>
      <c r="K74" s="46">
        <v>0</v>
      </c>
      <c r="L74" s="182">
        <f>J74+H74</f>
        <v>0</v>
      </c>
      <c r="M74" s="47">
        <f>IF(ISBLANK(L74),"  ",IF(L80&gt;0,L74/L80,IF(L74&gt;0,1,0)))</f>
        <v>0</v>
      </c>
    </row>
    <row r="75" spans="1:14" ht="15" customHeight="1" x14ac:dyDescent="0.25">
      <c r="A75" s="80" t="s">
        <v>68</v>
      </c>
      <c r="B75" s="162"/>
      <c r="C75" s="56" t="s">
        <v>4</v>
      </c>
      <c r="D75" s="172"/>
      <c r="E75" s="57" t="s">
        <v>4</v>
      </c>
      <c r="F75" s="182"/>
      <c r="G75" s="58" t="s">
        <v>4</v>
      </c>
      <c r="H75" s="162"/>
      <c r="I75" s="56" t="s">
        <v>4</v>
      </c>
      <c r="J75" s="172"/>
      <c r="K75" s="57" t="s">
        <v>4</v>
      </c>
      <c r="L75" s="182"/>
      <c r="M75" s="58" t="s">
        <v>4</v>
      </c>
    </row>
    <row r="76" spans="1:14" ht="15" customHeight="1" x14ac:dyDescent="0.2">
      <c r="A76" s="68" t="s">
        <v>69</v>
      </c>
      <c r="B76" s="196">
        <v>0</v>
      </c>
      <c r="C76" s="41">
        <v>0</v>
      </c>
      <c r="D76" s="175">
        <v>0</v>
      </c>
      <c r="E76" s="42">
        <v>0</v>
      </c>
      <c r="F76" s="181">
        <f>D76+B76</f>
        <v>0</v>
      </c>
      <c r="G76" s="43">
        <f>IF(ISBLANK(F76),"  ",IF(F80&gt;0,F76/F80,IF(F76&gt;0,1,0)))</f>
        <v>0</v>
      </c>
      <c r="H76" s="196">
        <v>0</v>
      </c>
      <c r="I76" s="41">
        <v>0</v>
      </c>
      <c r="J76" s="175">
        <v>0</v>
      </c>
      <c r="K76" s="42">
        <v>0</v>
      </c>
      <c r="L76" s="181">
        <f>J76+H76</f>
        <v>0</v>
      </c>
      <c r="M76" s="43">
        <f>IF(ISBLANK(L76),"  ",IF(L80&gt;0,L76/L80,IF(L76&gt;0,1,0)))</f>
        <v>0</v>
      </c>
    </row>
    <row r="77" spans="1:14" ht="15" customHeight="1" x14ac:dyDescent="0.2">
      <c r="A77" s="30" t="s">
        <v>70</v>
      </c>
      <c r="B77" s="197">
        <v>0</v>
      </c>
      <c r="C77" s="45">
        <v>0</v>
      </c>
      <c r="D77" s="172">
        <v>0</v>
      </c>
      <c r="E77" s="46">
        <v>0</v>
      </c>
      <c r="F77" s="182">
        <f>D77+B77</f>
        <v>0</v>
      </c>
      <c r="G77" s="47">
        <f>IF(ISBLANK(F77),"  ",IF(F80&gt;0,F77/F80,IF(F77&gt;0,1,0)))</f>
        <v>0</v>
      </c>
      <c r="H77" s="197">
        <v>0</v>
      </c>
      <c r="I77" s="45">
        <v>0</v>
      </c>
      <c r="J77" s="172">
        <v>0</v>
      </c>
      <c r="K77" s="46">
        <v>0</v>
      </c>
      <c r="L77" s="182">
        <f>J77+H77</f>
        <v>0</v>
      </c>
      <c r="M77" s="47">
        <f>IF(ISBLANK(L77),"  ",IF(L80&gt;0,L77/L80,IF(L77&gt;0,1,0)))</f>
        <v>0</v>
      </c>
    </row>
    <row r="78" spans="1:14" s="64" customFormat="1" ht="15" customHeight="1" x14ac:dyDescent="0.25">
      <c r="A78" s="65" t="s">
        <v>71</v>
      </c>
      <c r="B78" s="167">
        <v>7630832</v>
      </c>
      <c r="C78" s="69">
        <v>1</v>
      </c>
      <c r="D78" s="177">
        <v>0</v>
      </c>
      <c r="E78" s="62">
        <v>0</v>
      </c>
      <c r="F78" s="191">
        <f>F77+F76+F75+F74+F73</f>
        <v>7630832</v>
      </c>
      <c r="G78" s="61">
        <f>IF(ISBLANK(F78),"  ",IF(F80&gt;0,F78/F80,IF(F78&gt;0,1,0)))</f>
        <v>0.14456680741985251</v>
      </c>
      <c r="H78" s="167">
        <v>13172314</v>
      </c>
      <c r="I78" s="69">
        <v>1</v>
      </c>
      <c r="J78" s="177">
        <v>0</v>
      </c>
      <c r="K78" s="62">
        <v>0</v>
      </c>
      <c r="L78" s="191">
        <f>L77+L76+L75+L74+L73</f>
        <v>13172314</v>
      </c>
      <c r="M78" s="61">
        <f>IF(ISBLANK(L78),"  ",IF(L80&gt;0,L78/L80,IF(L78&gt;0,1,0)))</f>
        <v>0.18413485137986366</v>
      </c>
    </row>
    <row r="79" spans="1:14" s="64" customFormat="1" ht="15" customHeight="1" x14ac:dyDescent="0.25">
      <c r="A79" s="65" t="s">
        <v>72</v>
      </c>
      <c r="B79" s="167">
        <v>0</v>
      </c>
      <c r="C79" s="69">
        <v>0</v>
      </c>
      <c r="D79" s="177">
        <v>0</v>
      </c>
      <c r="E79" s="62">
        <v>0</v>
      </c>
      <c r="F79" s="192">
        <f>D79+B79</f>
        <v>0</v>
      </c>
      <c r="G79" s="61">
        <f>IF(ISBLANK(F79),"  ",IF(F80&gt;0,F79/F80,IF(F79&gt;0,1,0)))</f>
        <v>0</v>
      </c>
      <c r="H79" s="167">
        <v>0</v>
      </c>
      <c r="I79" s="69">
        <v>0</v>
      </c>
      <c r="J79" s="177">
        <v>0</v>
      </c>
      <c r="K79" s="62">
        <v>0</v>
      </c>
      <c r="L79" s="192">
        <f>J79+H79</f>
        <v>0</v>
      </c>
      <c r="M79" s="61">
        <f>IF(ISBLANK(L79),"  ",IF(L80&gt;0,L79/L80,IF(L79&gt;0,1,0)))</f>
        <v>0</v>
      </c>
    </row>
    <row r="80" spans="1:14" s="64" customFormat="1" ht="15" customHeight="1" thickBot="1" x14ac:dyDescent="0.3">
      <c r="A80" s="81" t="s">
        <v>73</v>
      </c>
      <c r="B80" s="168">
        <v>49546622</v>
      </c>
      <c r="C80" s="82">
        <v>0.93866526755905877</v>
      </c>
      <c r="D80" s="168">
        <v>3237500</v>
      </c>
      <c r="E80" s="83">
        <v>6.1334732440941238E-2</v>
      </c>
      <c r="F80" s="168">
        <f>F78+F71+F50+F43+F52+F51+F79</f>
        <v>52784122</v>
      </c>
      <c r="G80" s="84">
        <f>IF(ISBLANK(F80),"  ",IF(F80&gt;0,F80/F80,IF(F80&gt;0,1,0)))</f>
        <v>1</v>
      </c>
      <c r="H80" s="168">
        <v>72536235</v>
      </c>
      <c r="I80" s="82">
        <v>1</v>
      </c>
      <c r="J80" s="168">
        <v>0</v>
      </c>
      <c r="K80" s="83">
        <v>0</v>
      </c>
      <c r="L80" s="168">
        <f>L78+L71+L50+L43+L52+L51+L79</f>
        <v>71536235</v>
      </c>
      <c r="M80" s="84">
        <f>IF(ISBLANK(L80),"  ",IF(L80&gt;0,L80/L80,IF(L80&gt;0,1,0)))</f>
        <v>1</v>
      </c>
    </row>
    <row r="81" spans="1:13" ht="15" thickTop="1" x14ac:dyDescent="0.2">
      <c r="A81" s="85"/>
      <c r="B81" s="1"/>
      <c r="C81" s="2"/>
      <c r="D81" s="1"/>
      <c r="E81" s="2"/>
      <c r="F81" s="1"/>
      <c r="G81" s="2"/>
      <c r="H81" s="1"/>
      <c r="I81" s="2"/>
      <c r="J81" s="1"/>
      <c r="K81" s="2"/>
      <c r="L81" s="1"/>
      <c r="M81" s="2"/>
    </row>
    <row r="82" spans="1:13" ht="16.5" customHeight="1" x14ac:dyDescent="0.2">
      <c r="A82" s="2" t="s">
        <v>4</v>
      </c>
      <c r="B82" s="1"/>
      <c r="C82" s="2"/>
      <c r="D82" s="1"/>
      <c r="E82" s="2"/>
      <c r="F82" s="1"/>
      <c r="G82" s="2"/>
      <c r="H82" s="1"/>
      <c r="I82" s="2"/>
      <c r="J82" s="1"/>
      <c r="K82" s="2"/>
      <c r="L82" s="1"/>
      <c r="M82" s="2"/>
    </row>
    <row r="83" spans="1:13" x14ac:dyDescent="0.2">
      <c r="A83" s="2" t="s">
        <v>74</v>
      </c>
      <c r="B83" s="1"/>
      <c r="C83" s="2"/>
      <c r="D83" s="1"/>
      <c r="E83" s="2"/>
      <c r="F83" s="1"/>
      <c r="G83" s="2"/>
      <c r="H83" s="1"/>
      <c r="I83" s="2"/>
      <c r="J83" s="1"/>
      <c r="K83" s="2"/>
      <c r="L83" s="1"/>
      <c r="M83" s="2"/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2019-09-16T18:47:43Z</cp:lastPrinted>
  <dcterms:created xsi:type="dcterms:W3CDTF">2013-09-10T15:35:53Z</dcterms:created>
  <dcterms:modified xsi:type="dcterms:W3CDTF">2022-01-14T16:22:31Z</dcterms:modified>
</cp:coreProperties>
</file>